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9045"/>
  </bookViews>
  <sheets>
    <sheet name="Report" sheetId="3" r:id="rId1"/>
    <sheet name="Sheet1" sheetId="4" r:id="rId2"/>
  </sheets>
  <definedNames>
    <definedName name="_xlnm.Print_Area" localSheetId="0">Report!$A$1:$I$863</definedName>
  </definedNames>
  <calcPr calcId="152511"/>
</workbook>
</file>

<file path=xl/calcChain.xml><?xml version="1.0" encoding="utf-8"?>
<calcChain xmlns="http://schemas.openxmlformats.org/spreadsheetml/2006/main">
  <c r="M3" i="3" l="1"/>
  <c r="I4" i="3" l="1"/>
  <c r="E714" i="3" l="1"/>
  <c r="M149" i="3"/>
  <c r="K148" i="3"/>
  <c r="K147" i="3"/>
  <c r="M117" i="3"/>
  <c r="K116" i="3"/>
  <c r="K115" i="3"/>
  <c r="M85" i="3"/>
  <c r="K83" i="3"/>
  <c r="I106" i="3"/>
  <c r="I74" i="3"/>
  <c r="I138" i="3"/>
  <c r="E151" i="3" l="1"/>
  <c r="E147" i="3"/>
  <c r="E143" i="3"/>
  <c r="E150" i="3"/>
  <c r="K142" i="3"/>
  <c r="K143" i="3" s="1"/>
  <c r="K144" i="3" s="1"/>
  <c r="E142" i="3"/>
  <c r="K139" i="3"/>
  <c r="E146" i="3"/>
  <c r="K141" i="3"/>
  <c r="E149" i="3"/>
  <c r="E145" i="3"/>
  <c r="K140" i="3"/>
  <c r="E148" i="3"/>
  <c r="E144" i="3"/>
  <c r="E119" i="3"/>
  <c r="E118" i="3"/>
  <c r="E110" i="3"/>
  <c r="K109" i="3"/>
  <c r="C108" i="3" s="1"/>
  <c r="E117" i="3"/>
  <c r="E113" i="3"/>
  <c r="E116" i="3"/>
  <c r="E112" i="3"/>
  <c r="K108" i="3"/>
  <c r="E115" i="3"/>
  <c r="E111" i="3"/>
  <c r="K110" i="3"/>
  <c r="E114" i="3"/>
  <c r="K107" i="3"/>
  <c r="K76" i="3"/>
  <c r="E87" i="3"/>
  <c r="E79" i="3"/>
  <c r="E86" i="3"/>
  <c r="K78" i="3"/>
  <c r="E82" i="3"/>
  <c r="K75" i="3"/>
  <c r="K77" i="3"/>
  <c r="E84" i="3"/>
  <c r="E80" i="3"/>
  <c r="E83" i="3"/>
  <c r="E78" i="3"/>
  <c r="E85" i="3"/>
  <c r="E81" i="3"/>
  <c r="K100" i="3"/>
  <c r="K99" i="3"/>
  <c r="K68" i="3"/>
  <c r="K67" i="3"/>
  <c r="G574" i="3"/>
  <c r="F574" i="3"/>
  <c r="I574" i="3" s="1"/>
  <c r="G573" i="3"/>
  <c r="F573" i="3"/>
  <c r="I573" i="3" s="1"/>
  <c r="C573" i="3"/>
  <c r="C574" i="3" s="1"/>
  <c r="C575" i="3" s="1"/>
  <c r="A572" i="3"/>
  <c r="A573" i="3" s="1"/>
  <c r="A574" i="3" s="1"/>
  <c r="A575" i="3" s="1"/>
  <c r="I90" i="3"/>
  <c r="I58" i="3"/>
  <c r="E71" i="3" l="1"/>
  <c r="E63" i="3"/>
  <c r="E67" i="3"/>
  <c r="E66" i="3"/>
  <c r="E65" i="3"/>
  <c r="E60" i="3"/>
  <c r="E64" i="3"/>
  <c r="E70" i="3"/>
  <c r="E62" i="3"/>
  <c r="E69" i="3"/>
  <c r="E68" i="3"/>
  <c r="E108" i="3"/>
  <c r="K145" i="3"/>
  <c r="K111" i="3"/>
  <c r="K112" i="3" s="1"/>
  <c r="K79" i="3"/>
  <c r="E76" i="3"/>
  <c r="E103" i="3"/>
  <c r="K94" i="3"/>
  <c r="K95" i="3" s="1"/>
  <c r="K92" i="3"/>
  <c r="C92" i="3" s="1"/>
  <c r="F92" i="3" s="1"/>
  <c r="K93" i="3"/>
  <c r="E102" i="3"/>
  <c r="E100" i="3"/>
  <c r="E98" i="3"/>
  <c r="E96" i="3"/>
  <c r="E94" i="3"/>
  <c r="K91" i="3"/>
  <c r="E101" i="3"/>
  <c r="E99" i="3"/>
  <c r="E97" i="3"/>
  <c r="E95" i="3"/>
  <c r="E93" i="3"/>
  <c r="K62" i="3"/>
  <c r="K59" i="3"/>
  <c r="K61" i="3"/>
  <c r="K60" i="3"/>
  <c r="G667" i="3"/>
  <c r="F667" i="3"/>
  <c r="G664" i="3"/>
  <c r="F664" i="3"/>
  <c r="G662" i="3"/>
  <c r="F662" i="3"/>
  <c r="F659" i="3"/>
  <c r="G657" i="3"/>
  <c r="F657" i="3"/>
  <c r="G656" i="3"/>
  <c r="F656" i="3"/>
  <c r="G655" i="3"/>
  <c r="F655" i="3"/>
  <c r="G654" i="3"/>
  <c r="F654" i="3"/>
  <c r="G652" i="3"/>
  <c r="F652" i="3"/>
  <c r="G651" i="3"/>
  <c r="F651" i="3"/>
  <c r="G650" i="3"/>
  <c r="F650" i="3"/>
  <c r="G649" i="3"/>
  <c r="F649" i="3"/>
  <c r="G644" i="3"/>
  <c r="F644" i="3"/>
  <c r="I644" i="3" s="1"/>
  <c r="G646" i="3"/>
  <c r="F646" i="3"/>
  <c r="I646" i="3" s="1"/>
  <c r="G645" i="3"/>
  <c r="F645" i="3"/>
  <c r="I645" i="3" s="1"/>
  <c r="C645" i="3"/>
  <c r="C646" i="3" s="1"/>
  <c r="C647" i="3" s="1"/>
  <c r="A644" i="3"/>
  <c r="A645" i="3" s="1"/>
  <c r="A646" i="3" s="1"/>
  <c r="A647" i="3" s="1"/>
  <c r="F641" i="3"/>
  <c r="I641" i="3" s="1"/>
  <c r="F640" i="3"/>
  <c r="I640" i="3" s="1"/>
  <c r="F639" i="3"/>
  <c r="I639" i="3" s="1"/>
  <c r="G641" i="3"/>
  <c r="G640" i="3"/>
  <c r="C640" i="3"/>
  <c r="C641" i="3" s="1"/>
  <c r="C642" i="3" s="1"/>
  <c r="G639" i="3"/>
  <c r="A639" i="3"/>
  <c r="A640" i="3" s="1"/>
  <c r="A641" i="3" s="1"/>
  <c r="A642" i="3" s="1"/>
  <c r="G637" i="3"/>
  <c r="F637" i="3"/>
  <c r="I637" i="3" s="1"/>
  <c r="G636" i="3"/>
  <c r="F636" i="3"/>
  <c r="I636" i="3" s="1"/>
  <c r="G635" i="3"/>
  <c r="F635" i="3"/>
  <c r="I635" i="3" s="1"/>
  <c r="C635" i="3"/>
  <c r="C636" i="3" s="1"/>
  <c r="C637" i="3" s="1"/>
  <c r="G634" i="3"/>
  <c r="F634" i="3"/>
  <c r="I634" i="3" s="1"/>
  <c r="A634" i="3"/>
  <c r="A635" i="3" s="1"/>
  <c r="A636" i="3" s="1"/>
  <c r="A637" i="3" s="1"/>
  <c r="G632" i="3"/>
  <c r="F632" i="3"/>
  <c r="G631" i="3"/>
  <c r="F631" i="3"/>
  <c r="G630" i="3"/>
  <c r="F630" i="3"/>
  <c r="G629" i="3"/>
  <c r="F629" i="3"/>
  <c r="G627" i="3"/>
  <c r="F627" i="3"/>
  <c r="G626" i="3"/>
  <c r="F626" i="3"/>
  <c r="G625" i="3"/>
  <c r="F625" i="3"/>
  <c r="G624" i="3"/>
  <c r="F624" i="3"/>
  <c r="G622" i="3"/>
  <c r="F622" i="3"/>
  <c r="G621" i="3"/>
  <c r="F621" i="3"/>
  <c r="G620" i="3"/>
  <c r="F620" i="3"/>
  <c r="G619" i="3"/>
  <c r="F619" i="3"/>
  <c r="G617" i="3"/>
  <c r="F617" i="3"/>
  <c r="G616" i="3"/>
  <c r="F616" i="3"/>
  <c r="G615" i="3"/>
  <c r="F615" i="3"/>
  <c r="G614" i="3"/>
  <c r="F614" i="3"/>
  <c r="G610" i="3"/>
  <c r="F610" i="3"/>
  <c r="I610" i="3" s="1"/>
  <c r="G609" i="3"/>
  <c r="F609" i="3"/>
  <c r="I609" i="3" s="1"/>
  <c r="G608" i="3"/>
  <c r="F608" i="3"/>
  <c r="I608" i="3" s="1"/>
  <c r="G607" i="3"/>
  <c r="F607" i="3"/>
  <c r="I607" i="3" s="1"/>
  <c r="G605" i="3"/>
  <c r="F605" i="3"/>
  <c r="I605" i="3" s="1"/>
  <c r="G604" i="3"/>
  <c r="F604" i="3"/>
  <c r="I604" i="3" s="1"/>
  <c r="G603" i="3"/>
  <c r="F603" i="3"/>
  <c r="I603" i="3" s="1"/>
  <c r="C603" i="3"/>
  <c r="C604" i="3" s="1"/>
  <c r="C605" i="3" s="1"/>
  <c r="G602" i="3"/>
  <c r="F602" i="3"/>
  <c r="I602" i="3" s="1"/>
  <c r="A602" i="3"/>
  <c r="A603" i="3" s="1"/>
  <c r="A604" i="3" s="1"/>
  <c r="A605" i="3" s="1"/>
  <c r="F600" i="3"/>
  <c r="F599" i="3"/>
  <c r="I599" i="3" s="1"/>
  <c r="G598" i="3"/>
  <c r="F598" i="3"/>
  <c r="I598" i="3" s="1"/>
  <c r="G597" i="3"/>
  <c r="F597" i="3"/>
  <c r="I597" i="3" s="1"/>
  <c r="G595" i="3"/>
  <c r="F595" i="3"/>
  <c r="I595" i="3" s="1"/>
  <c r="G592" i="3"/>
  <c r="F592" i="3"/>
  <c r="I592" i="3" s="1"/>
  <c r="G590" i="3"/>
  <c r="F590" i="3"/>
  <c r="I590" i="3" s="1"/>
  <c r="F587" i="3"/>
  <c r="I587" i="3" s="1"/>
  <c r="G585" i="3"/>
  <c r="F585" i="3"/>
  <c r="I585" i="3" s="1"/>
  <c r="G584" i="3"/>
  <c r="F584" i="3"/>
  <c r="I584" i="3" s="1"/>
  <c r="G583" i="3"/>
  <c r="F583" i="3"/>
  <c r="I583" i="3" s="1"/>
  <c r="G582" i="3"/>
  <c r="F582" i="3"/>
  <c r="I582" i="3" s="1"/>
  <c r="G580" i="3"/>
  <c r="F580" i="3"/>
  <c r="I580" i="3" s="1"/>
  <c r="G579" i="3"/>
  <c r="F579" i="3"/>
  <c r="I579" i="3" s="1"/>
  <c r="G578" i="3"/>
  <c r="F578" i="3"/>
  <c r="G577" i="3"/>
  <c r="F577" i="3"/>
  <c r="I577" i="3" s="1"/>
  <c r="F569" i="3"/>
  <c r="I569" i="3" s="1"/>
  <c r="G569" i="3"/>
  <c r="F568" i="3"/>
  <c r="I568" i="3" s="1"/>
  <c r="G565" i="3"/>
  <c r="F565" i="3"/>
  <c r="I565" i="3" s="1"/>
  <c r="G564" i="3"/>
  <c r="F564" i="3"/>
  <c r="I564" i="3" s="1"/>
  <c r="G563" i="3"/>
  <c r="F563" i="3"/>
  <c r="I563" i="3" s="1"/>
  <c r="C563" i="3"/>
  <c r="C564" i="3" s="1"/>
  <c r="C565" i="3" s="1"/>
  <c r="G562" i="3"/>
  <c r="F562" i="3"/>
  <c r="I562" i="3" s="1"/>
  <c r="A562" i="3"/>
  <c r="A563" i="3" s="1"/>
  <c r="A564" i="3" s="1"/>
  <c r="A565" i="3" s="1"/>
  <c r="G560" i="3"/>
  <c r="F560" i="3"/>
  <c r="I560" i="3" s="1"/>
  <c r="G559" i="3"/>
  <c r="F559" i="3"/>
  <c r="I559" i="3" s="1"/>
  <c r="G558" i="3"/>
  <c r="F558" i="3"/>
  <c r="I558" i="3" s="1"/>
  <c r="G557" i="3"/>
  <c r="F557" i="3"/>
  <c r="I557" i="3" s="1"/>
  <c r="G555" i="3"/>
  <c r="F555" i="3"/>
  <c r="I555" i="3" s="1"/>
  <c r="G554" i="3"/>
  <c r="F554" i="3"/>
  <c r="I554" i="3" s="1"/>
  <c r="G553" i="3"/>
  <c r="F553" i="3"/>
  <c r="I553" i="3" s="1"/>
  <c r="G552" i="3"/>
  <c r="F552" i="3"/>
  <c r="I552" i="3" s="1"/>
  <c r="G550" i="3"/>
  <c r="F550" i="3"/>
  <c r="I550" i="3" s="1"/>
  <c r="G549" i="3"/>
  <c r="F549" i="3"/>
  <c r="I549" i="3" s="1"/>
  <c r="G548" i="3"/>
  <c r="F548" i="3"/>
  <c r="I548" i="3" s="1"/>
  <c r="G547" i="3"/>
  <c r="F547" i="3"/>
  <c r="I547" i="3" s="1"/>
  <c r="F544" i="3"/>
  <c r="I544" i="3" s="1"/>
  <c r="G544" i="3"/>
  <c r="F543" i="3"/>
  <c r="I543" i="3" s="1"/>
  <c r="G545" i="3"/>
  <c r="F545" i="3"/>
  <c r="I545" i="3" s="1"/>
  <c r="F542" i="3"/>
  <c r="A542" i="3"/>
  <c r="A543" i="3" s="1"/>
  <c r="A544" i="3" s="1"/>
  <c r="A545" i="3" s="1"/>
  <c r="G542" i="3"/>
  <c r="C543" i="3"/>
  <c r="C544" i="3" s="1"/>
  <c r="C545" i="3" s="1"/>
  <c r="G543" i="3"/>
  <c r="A547" i="3"/>
  <c r="A548" i="3" s="1"/>
  <c r="A549" i="3" s="1"/>
  <c r="A550" i="3" s="1"/>
  <c r="C548" i="3"/>
  <c r="C549" i="3" s="1"/>
  <c r="C550" i="3" s="1"/>
  <c r="A552" i="3"/>
  <c r="A553" i="3" s="1"/>
  <c r="A554" i="3" s="1"/>
  <c r="A555" i="3" s="1"/>
  <c r="C553" i="3"/>
  <c r="C554" i="3" s="1"/>
  <c r="C555" i="3" s="1"/>
  <c r="A557" i="3"/>
  <c r="A558" i="3" s="1"/>
  <c r="A559" i="3" s="1"/>
  <c r="A560" i="3" s="1"/>
  <c r="C558" i="3"/>
  <c r="C559" i="3" s="1"/>
  <c r="C560" i="3" s="1"/>
  <c r="A567" i="3"/>
  <c r="A568" i="3" s="1"/>
  <c r="A569" i="3" s="1"/>
  <c r="A570" i="3" s="1"/>
  <c r="C568" i="3"/>
  <c r="C569" i="3" s="1"/>
  <c r="C570" i="3" s="1"/>
  <c r="G568" i="3"/>
  <c r="A577" i="3"/>
  <c r="A578" i="3" s="1"/>
  <c r="A579" i="3" s="1"/>
  <c r="A580" i="3" s="1"/>
  <c r="C578" i="3"/>
  <c r="C579" i="3" s="1"/>
  <c r="C580" i="3" s="1"/>
  <c r="I578" i="3"/>
  <c r="A582" i="3"/>
  <c r="A583" i="3" s="1"/>
  <c r="A584" i="3" s="1"/>
  <c r="A585" i="3" s="1"/>
  <c r="C583" i="3"/>
  <c r="C584" i="3" s="1"/>
  <c r="C585" i="3" s="1"/>
  <c r="A587" i="3"/>
  <c r="A588" i="3" s="1"/>
  <c r="A589" i="3" s="1"/>
  <c r="A590" i="3" s="1"/>
  <c r="G587" i="3"/>
  <c r="C588" i="3"/>
  <c r="C589" i="3" s="1"/>
  <c r="C590" i="3" s="1"/>
  <c r="A592" i="3"/>
  <c r="A593" i="3" s="1"/>
  <c r="A594" i="3" s="1"/>
  <c r="A595" i="3" s="1"/>
  <c r="C593" i="3"/>
  <c r="C594" i="3" s="1"/>
  <c r="C595" i="3" s="1"/>
  <c r="A597" i="3"/>
  <c r="A598" i="3" s="1"/>
  <c r="A599" i="3" s="1"/>
  <c r="A600" i="3" s="1"/>
  <c r="C598" i="3"/>
  <c r="C599" i="3" s="1"/>
  <c r="C600" i="3" s="1"/>
  <c r="G599" i="3"/>
  <c r="I600" i="3"/>
  <c r="G600" i="3"/>
  <c r="A607" i="3"/>
  <c r="A608" i="3" s="1"/>
  <c r="A609" i="3" s="1"/>
  <c r="A610" i="3" s="1"/>
  <c r="C608" i="3"/>
  <c r="C609" i="3" s="1"/>
  <c r="C610" i="3" s="1"/>
  <c r="G533" i="3"/>
  <c r="F533" i="3"/>
  <c r="G532" i="3"/>
  <c r="F532" i="3"/>
  <c r="F528" i="3"/>
  <c r="F527" i="3"/>
  <c r="K146" i="3" l="1"/>
  <c r="K149" i="3" s="1"/>
  <c r="C141" i="3" s="1"/>
  <c r="K113" i="3"/>
  <c r="K114" i="3" s="1"/>
  <c r="E140" i="3"/>
  <c r="K84" i="3"/>
  <c r="K80" i="3"/>
  <c r="I542" i="3"/>
  <c r="I179" i="3" s="1"/>
  <c r="H179" i="3"/>
  <c r="F179" i="3"/>
  <c r="H180" i="3"/>
  <c r="F180" i="3"/>
  <c r="E92" i="3"/>
  <c r="J89" i="3" s="1"/>
  <c r="H92" i="3" s="1"/>
  <c r="K63" i="3"/>
  <c r="K64" i="3" s="1"/>
  <c r="K65" i="3" s="1"/>
  <c r="K96" i="3"/>
  <c r="K97" i="3" s="1"/>
  <c r="K98" i="3" s="1"/>
  <c r="G523" i="3"/>
  <c r="F523" i="3"/>
  <c r="I523" i="3" s="1"/>
  <c r="C521" i="3"/>
  <c r="C522" i="3" s="1"/>
  <c r="C523" i="3" s="1"/>
  <c r="G520" i="3"/>
  <c r="F520" i="3"/>
  <c r="I520" i="3" s="1"/>
  <c r="A520" i="3"/>
  <c r="A521" i="3" s="1"/>
  <c r="A522" i="3" s="1"/>
  <c r="A523" i="3" s="1"/>
  <c r="G515" i="3"/>
  <c r="F515" i="3"/>
  <c r="I515" i="3" s="1"/>
  <c r="F518" i="3"/>
  <c r="I518" i="3" s="1"/>
  <c r="G538" i="3"/>
  <c r="F538" i="3"/>
  <c r="I538" i="3" s="1"/>
  <c r="G537" i="3"/>
  <c r="F537" i="3"/>
  <c r="I537" i="3" s="1"/>
  <c r="G536" i="3"/>
  <c r="F536" i="3"/>
  <c r="I536" i="3" s="1"/>
  <c r="G535" i="3"/>
  <c r="F535" i="3"/>
  <c r="I535" i="3" s="1"/>
  <c r="I533" i="3"/>
  <c r="G531" i="3"/>
  <c r="F531" i="3"/>
  <c r="G530" i="3"/>
  <c r="F530" i="3"/>
  <c r="G528" i="3"/>
  <c r="G527" i="3"/>
  <c r="G526" i="3"/>
  <c r="F526" i="3"/>
  <c r="I526" i="3" s="1"/>
  <c r="G525" i="3"/>
  <c r="F525" i="3"/>
  <c r="I525" i="3" s="1"/>
  <c r="G513" i="3"/>
  <c r="F513" i="3"/>
  <c r="I513" i="3" s="1"/>
  <c r="G512" i="3"/>
  <c r="F512" i="3"/>
  <c r="G511" i="3"/>
  <c r="F511" i="3"/>
  <c r="I511" i="3" s="1"/>
  <c r="G510" i="3"/>
  <c r="F510" i="3"/>
  <c r="I510" i="3" s="1"/>
  <c r="G508" i="3"/>
  <c r="F508" i="3"/>
  <c r="I508" i="3" s="1"/>
  <c r="G507" i="3"/>
  <c r="F507" i="3"/>
  <c r="I507" i="3" s="1"/>
  <c r="G506" i="3"/>
  <c r="F506" i="3"/>
  <c r="I506" i="3" s="1"/>
  <c r="G505" i="3"/>
  <c r="F505" i="3"/>
  <c r="I505" i="3" s="1"/>
  <c r="G503" i="3"/>
  <c r="F503" i="3"/>
  <c r="I503" i="3" s="1"/>
  <c r="F498" i="3"/>
  <c r="I498" i="3" s="1"/>
  <c r="G498" i="3"/>
  <c r="G493" i="3"/>
  <c r="F493" i="3"/>
  <c r="I493" i="3" s="1"/>
  <c r="G490" i="3"/>
  <c r="F490" i="3"/>
  <c r="I490" i="3" s="1"/>
  <c r="G488" i="3"/>
  <c r="F488" i="3"/>
  <c r="I488" i="3" s="1"/>
  <c r="G485" i="3"/>
  <c r="F485" i="3"/>
  <c r="I485" i="3" s="1"/>
  <c r="G483" i="3"/>
  <c r="F483" i="3"/>
  <c r="I483" i="3" s="1"/>
  <c r="G480" i="3"/>
  <c r="F480" i="3"/>
  <c r="I480" i="3" s="1"/>
  <c r="G478" i="3"/>
  <c r="F478" i="3"/>
  <c r="I478" i="3" s="1"/>
  <c r="G475" i="3"/>
  <c r="F475" i="3"/>
  <c r="I475" i="3" s="1"/>
  <c r="C536" i="3"/>
  <c r="C537" i="3" s="1"/>
  <c r="C538" i="3" s="1"/>
  <c r="A535" i="3"/>
  <c r="A536" i="3" s="1"/>
  <c r="A537" i="3" s="1"/>
  <c r="A538" i="3" s="1"/>
  <c r="I532" i="3"/>
  <c r="I531" i="3"/>
  <c r="C531" i="3"/>
  <c r="C532" i="3" s="1"/>
  <c r="C533" i="3" s="1"/>
  <c r="I530" i="3"/>
  <c r="A530" i="3"/>
  <c r="A531" i="3" s="1"/>
  <c r="A532" i="3" s="1"/>
  <c r="A533" i="3" s="1"/>
  <c r="I528" i="3"/>
  <c r="I527" i="3"/>
  <c r="C526" i="3"/>
  <c r="C527" i="3" s="1"/>
  <c r="C528" i="3" s="1"/>
  <c r="A525" i="3"/>
  <c r="A526" i="3" s="1"/>
  <c r="A527" i="3" s="1"/>
  <c r="A528" i="3" s="1"/>
  <c r="G518" i="3"/>
  <c r="C516" i="3"/>
  <c r="C517" i="3" s="1"/>
  <c r="C518" i="3" s="1"/>
  <c r="A515" i="3"/>
  <c r="A516" i="3" s="1"/>
  <c r="A517" i="3" s="1"/>
  <c r="A518" i="3" s="1"/>
  <c r="I512" i="3"/>
  <c r="C511" i="3"/>
  <c r="C512" i="3" s="1"/>
  <c r="C513" i="3" s="1"/>
  <c r="A510" i="3"/>
  <c r="A511" i="3" s="1"/>
  <c r="A512" i="3" s="1"/>
  <c r="A513" i="3" s="1"/>
  <c r="C506" i="3"/>
  <c r="C507" i="3" s="1"/>
  <c r="C508" i="3" s="1"/>
  <c r="A505" i="3"/>
  <c r="A506" i="3" s="1"/>
  <c r="A507" i="3" s="1"/>
  <c r="A508" i="3" s="1"/>
  <c r="G502" i="3"/>
  <c r="F502" i="3"/>
  <c r="I502" i="3" s="1"/>
  <c r="G501" i="3"/>
  <c r="F501" i="3"/>
  <c r="I501" i="3" s="1"/>
  <c r="C501" i="3"/>
  <c r="C502" i="3" s="1"/>
  <c r="A500" i="3"/>
  <c r="A501" i="3" s="1"/>
  <c r="A502" i="3" s="1"/>
  <c r="G497" i="3"/>
  <c r="F497" i="3"/>
  <c r="I497" i="3" s="1"/>
  <c r="G496" i="3"/>
  <c r="F496" i="3"/>
  <c r="I496" i="3" s="1"/>
  <c r="C496" i="3"/>
  <c r="C497" i="3" s="1"/>
  <c r="C498" i="3" s="1"/>
  <c r="A495" i="3"/>
  <c r="A496" i="3" s="1"/>
  <c r="A497" i="3" s="1"/>
  <c r="G492" i="3"/>
  <c r="F492" i="3"/>
  <c r="I492" i="3" s="1"/>
  <c r="G491" i="3"/>
  <c r="F491" i="3"/>
  <c r="I491" i="3" s="1"/>
  <c r="C491" i="3"/>
  <c r="C492" i="3" s="1"/>
  <c r="C493" i="3" s="1"/>
  <c r="A490" i="3"/>
  <c r="A491" i="3" s="1"/>
  <c r="A492" i="3" s="1"/>
  <c r="A493" i="3" s="1"/>
  <c r="G487" i="3"/>
  <c r="F487" i="3"/>
  <c r="I487" i="3" s="1"/>
  <c r="G486" i="3"/>
  <c r="F486" i="3"/>
  <c r="I486" i="3" s="1"/>
  <c r="C486" i="3"/>
  <c r="C487" i="3" s="1"/>
  <c r="C488" i="3" s="1"/>
  <c r="A485" i="3"/>
  <c r="A486" i="3" s="1"/>
  <c r="A487" i="3" s="1"/>
  <c r="A488" i="3" s="1"/>
  <c r="G482" i="3"/>
  <c r="F482" i="3"/>
  <c r="I482" i="3" s="1"/>
  <c r="G481" i="3"/>
  <c r="F481" i="3"/>
  <c r="I481" i="3" s="1"/>
  <c r="C481" i="3"/>
  <c r="C482" i="3" s="1"/>
  <c r="C483" i="3" s="1"/>
  <c r="A480" i="3"/>
  <c r="A481" i="3" s="1"/>
  <c r="A482" i="3" s="1"/>
  <c r="A483" i="3" s="1"/>
  <c r="G477" i="3"/>
  <c r="F477" i="3"/>
  <c r="I477" i="3" s="1"/>
  <c r="G476" i="3"/>
  <c r="F476" i="3"/>
  <c r="I476" i="3" s="1"/>
  <c r="C476" i="3"/>
  <c r="C477" i="3" s="1"/>
  <c r="C478" i="3" s="1"/>
  <c r="A475" i="3"/>
  <c r="A476" i="3" s="1"/>
  <c r="A477" i="3" s="1"/>
  <c r="A478" i="3" s="1"/>
  <c r="G473" i="3"/>
  <c r="F473" i="3"/>
  <c r="F470" i="3"/>
  <c r="G466" i="3"/>
  <c r="F466" i="3"/>
  <c r="I466" i="3" s="1"/>
  <c r="G465" i="3"/>
  <c r="F465" i="3"/>
  <c r="I465" i="3" s="1"/>
  <c r="G464" i="3"/>
  <c r="F464" i="3"/>
  <c r="I464" i="3" s="1"/>
  <c r="G463" i="3"/>
  <c r="F463" i="3"/>
  <c r="I463" i="3" s="1"/>
  <c r="G462" i="3"/>
  <c r="F462" i="3"/>
  <c r="I462" i="3" s="1"/>
  <c r="C462" i="3"/>
  <c r="C463" i="3" s="1"/>
  <c r="C464" i="3" s="1"/>
  <c r="C465" i="3" s="1"/>
  <c r="C466" i="3" s="1"/>
  <c r="G461" i="3"/>
  <c r="F461" i="3"/>
  <c r="I461" i="3" s="1"/>
  <c r="A461" i="3"/>
  <c r="A462" i="3" s="1"/>
  <c r="A463" i="3" s="1"/>
  <c r="A464" i="3" s="1"/>
  <c r="A465" i="3" s="1"/>
  <c r="A466" i="3" s="1"/>
  <c r="G459" i="3"/>
  <c r="F459" i="3"/>
  <c r="G458" i="3"/>
  <c r="F458" i="3"/>
  <c r="G457" i="3"/>
  <c r="F457" i="3"/>
  <c r="G456" i="3"/>
  <c r="F456" i="3"/>
  <c r="G455" i="3"/>
  <c r="F455" i="3"/>
  <c r="G454" i="3"/>
  <c r="F454" i="3"/>
  <c r="G452" i="3"/>
  <c r="F452" i="3"/>
  <c r="G451" i="3"/>
  <c r="F451" i="3"/>
  <c r="G449" i="3"/>
  <c r="F449" i="3"/>
  <c r="G448" i="3"/>
  <c r="F448" i="3"/>
  <c r="G447" i="3"/>
  <c r="F447" i="3"/>
  <c r="G445" i="3"/>
  <c r="F445" i="3"/>
  <c r="I445" i="3" s="1"/>
  <c r="G444" i="3"/>
  <c r="F444" i="3"/>
  <c r="I444" i="3" s="1"/>
  <c r="G443" i="3"/>
  <c r="F443" i="3"/>
  <c r="I443" i="3" s="1"/>
  <c r="G442" i="3"/>
  <c r="F442" i="3"/>
  <c r="I442" i="3" s="1"/>
  <c r="G441" i="3"/>
  <c r="F441" i="3"/>
  <c r="I441" i="3" s="1"/>
  <c r="C441" i="3"/>
  <c r="C442" i="3" s="1"/>
  <c r="C443" i="3" s="1"/>
  <c r="C444" i="3" s="1"/>
  <c r="C445" i="3" s="1"/>
  <c r="G440" i="3"/>
  <c r="F440" i="3"/>
  <c r="I440" i="3" s="1"/>
  <c r="A440" i="3"/>
  <c r="A441" i="3" s="1"/>
  <c r="A442" i="3" s="1"/>
  <c r="A443" i="3" s="1"/>
  <c r="A444" i="3" s="1"/>
  <c r="A445" i="3" s="1"/>
  <c r="G438" i="3"/>
  <c r="F438" i="3"/>
  <c r="G437" i="3"/>
  <c r="F437" i="3"/>
  <c r="G434" i="3"/>
  <c r="F434" i="3"/>
  <c r="G433" i="3"/>
  <c r="F433" i="3"/>
  <c r="G431" i="3"/>
  <c r="F431" i="3"/>
  <c r="G430" i="3"/>
  <c r="F430" i="3"/>
  <c r="G429" i="3"/>
  <c r="F429" i="3"/>
  <c r="G428" i="3"/>
  <c r="F428" i="3"/>
  <c r="G427" i="3"/>
  <c r="F427" i="3"/>
  <c r="G426" i="3"/>
  <c r="F426" i="3"/>
  <c r="G424" i="3"/>
  <c r="F424" i="3"/>
  <c r="G423" i="3"/>
  <c r="F423" i="3"/>
  <c r="G422" i="3"/>
  <c r="F422" i="3"/>
  <c r="G421" i="3"/>
  <c r="F421" i="3"/>
  <c r="G420" i="3"/>
  <c r="F420" i="3"/>
  <c r="G419" i="3"/>
  <c r="F419" i="3"/>
  <c r="G417" i="3"/>
  <c r="F417" i="3"/>
  <c r="G416" i="3"/>
  <c r="F416" i="3"/>
  <c r="G415" i="3"/>
  <c r="F415" i="3"/>
  <c r="G414" i="3"/>
  <c r="F414" i="3"/>
  <c r="G413" i="3"/>
  <c r="F413" i="3"/>
  <c r="G412" i="3"/>
  <c r="F412" i="3"/>
  <c r="G406" i="3"/>
  <c r="F406" i="3"/>
  <c r="G405" i="3"/>
  <c r="F405" i="3"/>
  <c r="G410" i="3"/>
  <c r="F410" i="3"/>
  <c r="G403" i="3"/>
  <c r="F403" i="3"/>
  <c r="G402" i="3"/>
  <c r="F402" i="3"/>
  <c r="G401" i="3"/>
  <c r="F401" i="3"/>
  <c r="G400" i="3"/>
  <c r="F400" i="3"/>
  <c r="G399" i="3"/>
  <c r="F399" i="3"/>
  <c r="G398" i="3"/>
  <c r="F398" i="3"/>
  <c r="G396" i="3"/>
  <c r="F396" i="3"/>
  <c r="G395" i="3"/>
  <c r="F395" i="3"/>
  <c r="G394" i="3"/>
  <c r="F394" i="3"/>
  <c r="G393" i="3"/>
  <c r="F393" i="3"/>
  <c r="G392" i="3"/>
  <c r="F392" i="3"/>
  <c r="G391" i="3"/>
  <c r="F391" i="3"/>
  <c r="G389" i="3"/>
  <c r="F389" i="3"/>
  <c r="G388" i="3"/>
  <c r="F388" i="3"/>
  <c r="G387" i="3"/>
  <c r="F387" i="3"/>
  <c r="G386" i="3"/>
  <c r="F386" i="3"/>
  <c r="G385" i="3"/>
  <c r="F385" i="3"/>
  <c r="G384" i="3"/>
  <c r="F384" i="3"/>
  <c r="G381" i="3"/>
  <c r="F381" i="3"/>
  <c r="G382" i="3"/>
  <c r="F382" i="3"/>
  <c r="G380" i="3"/>
  <c r="F380" i="3"/>
  <c r="G379" i="3"/>
  <c r="F379" i="3"/>
  <c r="G378" i="3"/>
  <c r="F378" i="3"/>
  <c r="G377" i="3"/>
  <c r="F377" i="3"/>
  <c r="G375" i="3"/>
  <c r="F375" i="3"/>
  <c r="F373" i="3"/>
  <c r="G373" i="3"/>
  <c r="F372" i="3"/>
  <c r="F371" i="3"/>
  <c r="F370" i="3"/>
  <c r="G364" i="3"/>
  <c r="F364" i="3"/>
  <c r="I364" i="3" s="1"/>
  <c r="G363" i="3"/>
  <c r="F363" i="3"/>
  <c r="I363" i="3" s="1"/>
  <c r="G362" i="3"/>
  <c r="F362" i="3"/>
  <c r="I362" i="3" s="1"/>
  <c r="C362" i="3"/>
  <c r="C363" i="3" s="1"/>
  <c r="C364" i="3" s="1"/>
  <c r="G361" i="3"/>
  <c r="F361" i="3"/>
  <c r="I361" i="3" s="1"/>
  <c r="A361" i="3"/>
  <c r="A362" i="3" s="1"/>
  <c r="A363" i="3" s="1"/>
  <c r="A364" i="3" s="1"/>
  <c r="G359" i="3"/>
  <c r="F359" i="3"/>
  <c r="G358" i="3"/>
  <c r="F358" i="3"/>
  <c r="G357" i="3"/>
  <c r="F357" i="3"/>
  <c r="G356" i="3"/>
  <c r="F356" i="3"/>
  <c r="F354" i="3"/>
  <c r="F353" i="3"/>
  <c r="G352" i="3"/>
  <c r="F352" i="3"/>
  <c r="G351" i="3"/>
  <c r="F351" i="3"/>
  <c r="F349" i="3"/>
  <c r="F346" i="3"/>
  <c r="E141" i="3" l="1"/>
  <c r="F140" i="3"/>
  <c r="J137" i="3" s="1"/>
  <c r="H140" i="3" s="1"/>
  <c r="K66" i="3"/>
  <c r="K69" i="3" s="1"/>
  <c r="C61" i="3" s="1"/>
  <c r="K117" i="3"/>
  <c r="C109" i="3" s="1"/>
  <c r="F108" i="3" s="1"/>
  <c r="J105" i="3" s="1"/>
  <c r="H108" i="3" s="1"/>
  <c r="K81" i="3"/>
  <c r="H177" i="3"/>
  <c r="F177" i="3"/>
  <c r="K101" i="3"/>
  <c r="C503" i="3"/>
  <c r="A503" i="3"/>
  <c r="A498" i="3"/>
  <c r="G344" i="3"/>
  <c r="F344" i="3"/>
  <c r="F341" i="3"/>
  <c r="F339" i="3"/>
  <c r="F299" i="3"/>
  <c r="F304" i="3"/>
  <c r="F309" i="3"/>
  <c r="F319" i="3"/>
  <c r="F314" i="3"/>
  <c r="F334" i="3"/>
  <c r="G339" i="3"/>
  <c r="G338" i="3"/>
  <c r="F338" i="3"/>
  <c r="G337" i="3"/>
  <c r="F337" i="3"/>
  <c r="G336" i="3"/>
  <c r="F336" i="3"/>
  <c r="G334" i="3"/>
  <c r="G333" i="3"/>
  <c r="F333" i="3"/>
  <c r="G332" i="3"/>
  <c r="F332" i="3"/>
  <c r="G331" i="3"/>
  <c r="F331" i="3"/>
  <c r="F329" i="3"/>
  <c r="F328" i="3"/>
  <c r="F327" i="3"/>
  <c r="F323" i="3"/>
  <c r="F324" i="3"/>
  <c r="F322" i="3"/>
  <c r="G319" i="3"/>
  <c r="G318" i="3"/>
  <c r="F318" i="3"/>
  <c r="G317" i="3"/>
  <c r="F317" i="3"/>
  <c r="G316" i="3"/>
  <c r="F316" i="3"/>
  <c r="G314" i="3"/>
  <c r="G313" i="3"/>
  <c r="F313" i="3"/>
  <c r="G312" i="3"/>
  <c r="F312" i="3"/>
  <c r="G311" i="3"/>
  <c r="F311" i="3"/>
  <c r="G309" i="3"/>
  <c r="G308" i="3"/>
  <c r="F308" i="3"/>
  <c r="G307" i="3"/>
  <c r="F307" i="3"/>
  <c r="G306" i="3"/>
  <c r="F306" i="3"/>
  <c r="G304" i="3"/>
  <c r="G303" i="3"/>
  <c r="F303" i="3"/>
  <c r="G302" i="3"/>
  <c r="F302" i="3"/>
  <c r="G301" i="3"/>
  <c r="F301" i="3"/>
  <c r="G290" i="3"/>
  <c r="F290" i="3"/>
  <c r="I290" i="3" s="1"/>
  <c r="G289" i="3"/>
  <c r="F289" i="3"/>
  <c r="I289" i="3" s="1"/>
  <c r="G288" i="3"/>
  <c r="F288" i="3"/>
  <c r="I288" i="3" s="1"/>
  <c r="C288" i="3"/>
  <c r="C289" i="3" s="1"/>
  <c r="C290" i="3" s="1"/>
  <c r="F287" i="3"/>
  <c r="I287" i="3" s="1"/>
  <c r="A287" i="3"/>
  <c r="A288" i="3" s="1"/>
  <c r="A289" i="3" s="1"/>
  <c r="A290" i="3" s="1"/>
  <c r="G285" i="3"/>
  <c r="F285" i="3"/>
  <c r="G284" i="3"/>
  <c r="F284" i="3"/>
  <c r="G283" i="3"/>
  <c r="F283" i="3"/>
  <c r="F282" i="3"/>
  <c r="F280" i="3"/>
  <c r="F279" i="3"/>
  <c r="G278" i="3"/>
  <c r="F278" i="3"/>
  <c r="G277" i="3"/>
  <c r="F277" i="3"/>
  <c r="G275" i="3"/>
  <c r="F275" i="3"/>
  <c r="F272" i="3"/>
  <c r="G270" i="3"/>
  <c r="F270" i="3"/>
  <c r="F267" i="3"/>
  <c r="G265" i="3"/>
  <c r="F265" i="3"/>
  <c r="G264" i="3"/>
  <c r="F264" i="3"/>
  <c r="G263" i="3"/>
  <c r="F263" i="3"/>
  <c r="F262" i="3"/>
  <c r="G260" i="3"/>
  <c r="F260" i="3"/>
  <c r="G259" i="3"/>
  <c r="F259" i="3"/>
  <c r="G258" i="3"/>
  <c r="F258" i="3"/>
  <c r="F257" i="3"/>
  <c r="F254" i="3"/>
  <c r="I254" i="3" s="1"/>
  <c r="G254" i="3"/>
  <c r="F253" i="3"/>
  <c r="I253" i="3" s="1"/>
  <c r="G253" i="3"/>
  <c r="C253" i="3"/>
  <c r="C254" i="3" s="1"/>
  <c r="C255" i="3" s="1"/>
  <c r="A252" i="3"/>
  <c r="A253" i="3" s="1"/>
  <c r="A254" i="3" s="1"/>
  <c r="A255" i="3" s="1"/>
  <c r="F249" i="3"/>
  <c r="G249" i="3"/>
  <c r="F248" i="3"/>
  <c r="G245" i="3"/>
  <c r="F245" i="3"/>
  <c r="I245" i="3" s="1"/>
  <c r="G244" i="3"/>
  <c r="F244" i="3"/>
  <c r="I244" i="3" s="1"/>
  <c r="G243" i="3"/>
  <c r="F243" i="3"/>
  <c r="I243" i="3" s="1"/>
  <c r="C243" i="3"/>
  <c r="C244" i="3" s="1"/>
  <c r="C245" i="3" s="1"/>
  <c r="F242" i="3"/>
  <c r="I242" i="3" s="1"/>
  <c r="A242" i="3"/>
  <c r="A243" i="3" s="1"/>
  <c r="A244" i="3" s="1"/>
  <c r="A245" i="3" s="1"/>
  <c r="G240" i="3"/>
  <c r="F240" i="3"/>
  <c r="I240" i="3" s="1"/>
  <c r="G239" i="3"/>
  <c r="F239" i="3"/>
  <c r="I239" i="3" s="1"/>
  <c r="G238" i="3"/>
  <c r="F238" i="3"/>
  <c r="I238" i="3" s="1"/>
  <c r="C238" i="3"/>
  <c r="C239" i="3" s="1"/>
  <c r="C240" i="3" s="1"/>
  <c r="F237" i="3"/>
  <c r="I237" i="3" s="1"/>
  <c r="A237" i="3"/>
  <c r="A238" i="3" s="1"/>
  <c r="A239" i="3" s="1"/>
  <c r="A240" i="3" s="1"/>
  <c r="G235" i="3"/>
  <c r="F235" i="3"/>
  <c r="I235" i="3" s="1"/>
  <c r="G234" i="3"/>
  <c r="F234" i="3"/>
  <c r="I234" i="3" s="1"/>
  <c r="G233" i="3"/>
  <c r="F233" i="3"/>
  <c r="I233" i="3" s="1"/>
  <c r="C233" i="3"/>
  <c r="C234" i="3" s="1"/>
  <c r="C235" i="3" s="1"/>
  <c r="F232" i="3"/>
  <c r="I232" i="3" s="1"/>
  <c r="A232" i="3"/>
  <c r="A233" i="3" s="1"/>
  <c r="A234" i="3" s="1"/>
  <c r="A235" i="3" s="1"/>
  <c r="F230" i="3"/>
  <c r="F227" i="3"/>
  <c r="F225" i="3"/>
  <c r="F222" i="3"/>
  <c r="F229" i="3"/>
  <c r="G229" i="3"/>
  <c r="F228" i="3"/>
  <c r="F223" i="3"/>
  <c r="G228" i="3"/>
  <c r="G230" i="3"/>
  <c r="F217" i="3"/>
  <c r="F216" i="3"/>
  <c r="F215" i="3"/>
  <c r="F214" i="3"/>
  <c r="F213" i="3"/>
  <c r="F212" i="3"/>
  <c r="F211" i="3"/>
  <c r="F208" i="3"/>
  <c r="F207" i="3"/>
  <c r="F206" i="3"/>
  <c r="F205" i="3"/>
  <c r="F204" i="3"/>
  <c r="F203" i="3"/>
  <c r="F202" i="3"/>
  <c r="F201" i="3"/>
  <c r="F200" i="3"/>
  <c r="F199" i="3"/>
  <c r="F198" i="3"/>
  <c r="F197" i="3"/>
  <c r="F196" i="3"/>
  <c r="F195" i="3"/>
  <c r="F194" i="3"/>
  <c r="F193" i="3"/>
  <c r="A193" i="3"/>
  <c r="F189" i="3"/>
  <c r="H169" i="3" s="1"/>
  <c r="H52" i="3"/>
  <c r="E109" i="3" l="1"/>
  <c r="F60" i="3"/>
  <c r="E61" i="3"/>
  <c r="K82" i="3"/>
  <c r="K85" i="3" s="1"/>
  <c r="C77" i="3" s="1"/>
  <c r="E77" i="3" s="1"/>
  <c r="F170" i="3"/>
  <c r="I193" i="3"/>
  <c r="E715" i="3"/>
  <c r="J57" i="3" l="1"/>
  <c r="H60" i="3" s="1"/>
  <c r="F76" i="3"/>
  <c r="H152" i="3" s="1"/>
  <c r="H165" i="3"/>
  <c r="H164" i="3"/>
  <c r="J73" i="3" l="1"/>
  <c r="H76" i="3" s="1"/>
  <c r="I667" i="3"/>
  <c r="C665" i="3"/>
  <c r="C666" i="3" s="1"/>
  <c r="C667" i="3" s="1"/>
  <c r="I664" i="3"/>
  <c r="A664" i="3"/>
  <c r="A665" i="3" s="1"/>
  <c r="A666" i="3" s="1"/>
  <c r="A667" i="3" s="1"/>
  <c r="I662" i="3"/>
  <c r="I659" i="3"/>
  <c r="C660" i="3"/>
  <c r="C661" i="3" s="1"/>
  <c r="C662" i="3" s="1"/>
  <c r="G659" i="3"/>
  <c r="A659" i="3"/>
  <c r="A660" i="3" s="1"/>
  <c r="A661" i="3" s="1"/>
  <c r="A662" i="3" s="1"/>
  <c r="I657" i="3"/>
  <c r="I656" i="3"/>
  <c r="I655" i="3"/>
  <c r="C655" i="3"/>
  <c r="C656" i="3" s="1"/>
  <c r="C657" i="3" s="1"/>
  <c r="I654" i="3"/>
  <c r="A654" i="3"/>
  <c r="A655" i="3" s="1"/>
  <c r="A656" i="3" s="1"/>
  <c r="A657" i="3" s="1"/>
  <c r="I652" i="3"/>
  <c r="I651" i="3"/>
  <c r="I650" i="3"/>
  <c r="C650" i="3"/>
  <c r="C651" i="3" s="1"/>
  <c r="C652" i="3" s="1"/>
  <c r="I649" i="3"/>
  <c r="A649" i="3"/>
  <c r="A650" i="3" s="1"/>
  <c r="A651" i="3" s="1"/>
  <c r="A652" i="3" s="1"/>
  <c r="A669" i="3"/>
  <c r="A629" i="3"/>
  <c r="A630" i="3" s="1"/>
  <c r="A631" i="3" s="1"/>
  <c r="A632" i="3" s="1"/>
  <c r="A624" i="3"/>
  <c r="A625" i="3" s="1"/>
  <c r="A626" i="3" s="1"/>
  <c r="A627" i="3" s="1"/>
  <c r="A619" i="3"/>
  <c r="A620" i="3" s="1"/>
  <c r="A621" i="3" s="1"/>
  <c r="A622" i="3" s="1"/>
  <c r="A614" i="3"/>
  <c r="A615" i="3" s="1"/>
  <c r="A616" i="3" s="1"/>
  <c r="A617" i="3" s="1"/>
  <c r="I632" i="3"/>
  <c r="I631" i="3"/>
  <c r="I630" i="3"/>
  <c r="C630" i="3"/>
  <c r="C631" i="3" s="1"/>
  <c r="C632" i="3" s="1"/>
  <c r="I629" i="3"/>
  <c r="I627" i="3"/>
  <c r="I626" i="3"/>
  <c r="I625" i="3"/>
  <c r="C625" i="3"/>
  <c r="C626" i="3" s="1"/>
  <c r="C627" i="3" s="1"/>
  <c r="I624" i="3"/>
  <c r="I622" i="3"/>
  <c r="I621" i="3"/>
  <c r="I620" i="3"/>
  <c r="I619" i="3"/>
  <c r="C620" i="3"/>
  <c r="C621" i="3" s="1"/>
  <c r="C622" i="3" s="1"/>
  <c r="I617" i="3"/>
  <c r="I616" i="3"/>
  <c r="I615" i="3"/>
  <c r="I614" i="3"/>
  <c r="C615" i="3"/>
  <c r="C616" i="3" s="1"/>
  <c r="C617" i="3" s="1"/>
  <c r="I473" i="3"/>
  <c r="G472" i="3"/>
  <c r="F472" i="3"/>
  <c r="I472" i="3" s="1"/>
  <c r="G471" i="3"/>
  <c r="F471" i="3"/>
  <c r="G470" i="3"/>
  <c r="C471" i="3"/>
  <c r="C472" i="3" s="1"/>
  <c r="C473" i="3" s="1"/>
  <c r="A470" i="3"/>
  <c r="A471" i="3" s="1"/>
  <c r="A472" i="3" s="1"/>
  <c r="A473" i="3" s="1"/>
  <c r="I459" i="3"/>
  <c r="I458" i="3"/>
  <c r="I457" i="3"/>
  <c r="I456" i="3"/>
  <c r="I455" i="3"/>
  <c r="C455" i="3"/>
  <c r="C456" i="3" s="1"/>
  <c r="C457" i="3" s="1"/>
  <c r="C458" i="3" s="1"/>
  <c r="C459" i="3" s="1"/>
  <c r="I454" i="3"/>
  <c r="A454" i="3"/>
  <c r="A455" i="3" s="1"/>
  <c r="A456" i="3" s="1"/>
  <c r="A457" i="3" s="1"/>
  <c r="A458" i="3" s="1"/>
  <c r="A459" i="3" s="1"/>
  <c r="I452" i="3"/>
  <c r="I451" i="3"/>
  <c r="I449" i="3"/>
  <c r="I448" i="3"/>
  <c r="C448" i="3"/>
  <c r="C449" i="3" s="1"/>
  <c r="C450" i="3" s="1"/>
  <c r="C451" i="3" s="1"/>
  <c r="C452" i="3" s="1"/>
  <c r="I447" i="3"/>
  <c r="A447" i="3"/>
  <c r="A448" i="3" s="1"/>
  <c r="A449" i="3" s="1"/>
  <c r="A450" i="3" s="1"/>
  <c r="A451" i="3" s="1"/>
  <c r="A452" i="3" s="1"/>
  <c r="I438" i="3"/>
  <c r="I437" i="3"/>
  <c r="I434" i="3"/>
  <c r="C434" i="3"/>
  <c r="C435" i="3" s="1"/>
  <c r="C436" i="3" s="1"/>
  <c r="C437" i="3" s="1"/>
  <c r="C438" i="3" s="1"/>
  <c r="I433" i="3"/>
  <c r="A433" i="3"/>
  <c r="A434" i="3" s="1"/>
  <c r="A435" i="3" s="1"/>
  <c r="A436" i="3" s="1"/>
  <c r="A437" i="3" s="1"/>
  <c r="A438" i="3" s="1"/>
  <c r="I431" i="3"/>
  <c r="I430" i="3"/>
  <c r="I429" i="3"/>
  <c r="I428" i="3"/>
  <c r="I427" i="3"/>
  <c r="C427" i="3"/>
  <c r="C428" i="3" s="1"/>
  <c r="C429" i="3" s="1"/>
  <c r="C430" i="3" s="1"/>
  <c r="C431" i="3" s="1"/>
  <c r="I426" i="3"/>
  <c r="A426" i="3"/>
  <c r="A427" i="3" s="1"/>
  <c r="A428" i="3" s="1"/>
  <c r="A429" i="3" s="1"/>
  <c r="A430" i="3" s="1"/>
  <c r="A431" i="3" s="1"/>
  <c r="I424" i="3"/>
  <c r="I423" i="3"/>
  <c r="I422" i="3"/>
  <c r="I421" i="3"/>
  <c r="I420" i="3"/>
  <c r="C420" i="3"/>
  <c r="C421" i="3" s="1"/>
  <c r="C422" i="3" s="1"/>
  <c r="C423" i="3" s="1"/>
  <c r="C424" i="3" s="1"/>
  <c r="I419" i="3"/>
  <c r="A419" i="3"/>
  <c r="A420" i="3" s="1"/>
  <c r="A421" i="3" s="1"/>
  <c r="A422" i="3" s="1"/>
  <c r="A423" i="3" s="1"/>
  <c r="A424" i="3" s="1"/>
  <c r="I417" i="3"/>
  <c r="I416" i="3"/>
  <c r="I415" i="3"/>
  <c r="I414" i="3"/>
  <c r="I413" i="3"/>
  <c r="C413" i="3"/>
  <c r="C414" i="3" s="1"/>
  <c r="C415" i="3" s="1"/>
  <c r="C416" i="3" s="1"/>
  <c r="C417" i="3" s="1"/>
  <c r="I412" i="3"/>
  <c r="A412" i="3"/>
  <c r="A413" i="3" s="1"/>
  <c r="A414" i="3" s="1"/>
  <c r="A415" i="3" s="1"/>
  <c r="A416" i="3" s="1"/>
  <c r="A417" i="3" s="1"/>
  <c r="I410" i="3"/>
  <c r="G409" i="3"/>
  <c r="F409" i="3"/>
  <c r="I409" i="3" s="1"/>
  <c r="I406" i="3"/>
  <c r="C406" i="3"/>
  <c r="C407" i="3" s="1"/>
  <c r="C408" i="3" s="1"/>
  <c r="C409" i="3" s="1"/>
  <c r="C410" i="3" s="1"/>
  <c r="I405" i="3"/>
  <c r="A405" i="3"/>
  <c r="A406" i="3" s="1"/>
  <c r="A407" i="3" s="1"/>
  <c r="A408" i="3" s="1"/>
  <c r="A409" i="3" s="1"/>
  <c r="A410" i="3" s="1"/>
  <c r="I403" i="3"/>
  <c r="I402" i="3"/>
  <c r="I401" i="3"/>
  <c r="I400" i="3"/>
  <c r="I399" i="3"/>
  <c r="C399" i="3"/>
  <c r="C400" i="3" s="1"/>
  <c r="C401" i="3" s="1"/>
  <c r="C402" i="3" s="1"/>
  <c r="C403" i="3" s="1"/>
  <c r="I398" i="3"/>
  <c r="A398" i="3"/>
  <c r="A399" i="3" s="1"/>
  <c r="A400" i="3" s="1"/>
  <c r="A401" i="3" s="1"/>
  <c r="A402" i="3" s="1"/>
  <c r="A403" i="3" s="1"/>
  <c r="I396" i="3"/>
  <c r="I395" i="3"/>
  <c r="I394" i="3"/>
  <c r="I393" i="3"/>
  <c r="I392" i="3"/>
  <c r="C392" i="3"/>
  <c r="C393" i="3" s="1"/>
  <c r="C394" i="3" s="1"/>
  <c r="C395" i="3" s="1"/>
  <c r="C396" i="3" s="1"/>
  <c r="I391" i="3"/>
  <c r="A391" i="3"/>
  <c r="A392" i="3" s="1"/>
  <c r="A393" i="3" s="1"/>
  <c r="A394" i="3" s="1"/>
  <c r="A395" i="3" s="1"/>
  <c r="A396" i="3" s="1"/>
  <c r="I389" i="3"/>
  <c r="I388" i="3"/>
  <c r="I387" i="3"/>
  <c r="I386" i="3"/>
  <c r="I385" i="3"/>
  <c r="C385" i="3"/>
  <c r="C386" i="3" s="1"/>
  <c r="C387" i="3" s="1"/>
  <c r="C388" i="3" s="1"/>
  <c r="C389" i="3" s="1"/>
  <c r="I384" i="3"/>
  <c r="A384" i="3"/>
  <c r="A385" i="3" s="1"/>
  <c r="A386" i="3" s="1"/>
  <c r="A387" i="3" s="1"/>
  <c r="A388" i="3" s="1"/>
  <c r="A389" i="3" s="1"/>
  <c r="I382" i="3"/>
  <c r="I381" i="3"/>
  <c r="I380" i="3"/>
  <c r="I379" i="3"/>
  <c r="I378" i="3"/>
  <c r="C378" i="3"/>
  <c r="C379" i="3" s="1"/>
  <c r="C380" i="3" s="1"/>
  <c r="C381" i="3" s="1"/>
  <c r="C382" i="3" s="1"/>
  <c r="I377" i="3"/>
  <c r="A377" i="3"/>
  <c r="A378" i="3" s="1"/>
  <c r="A379" i="3" s="1"/>
  <c r="A380" i="3" s="1"/>
  <c r="A381" i="3" s="1"/>
  <c r="A382" i="3" s="1"/>
  <c r="I375" i="3"/>
  <c r="I373" i="3"/>
  <c r="G372" i="3"/>
  <c r="I372" i="3"/>
  <c r="G371" i="3"/>
  <c r="I371" i="3"/>
  <c r="G370" i="3"/>
  <c r="I370" i="3"/>
  <c r="C371" i="3"/>
  <c r="C372" i="3" s="1"/>
  <c r="C373" i="3" s="1"/>
  <c r="C374" i="3" s="1"/>
  <c r="C375" i="3" s="1"/>
  <c r="A370" i="3"/>
  <c r="A371" i="3" s="1"/>
  <c r="A372" i="3" s="1"/>
  <c r="A373" i="3" s="1"/>
  <c r="A374" i="3" s="1"/>
  <c r="A375" i="3" s="1"/>
  <c r="N674" i="3"/>
  <c r="M674" i="3"/>
  <c r="V700" i="3"/>
  <c r="M685" i="3"/>
  <c r="I122" i="3"/>
  <c r="N199" i="3"/>
  <c r="N685" i="3"/>
  <c r="W700" i="3"/>
  <c r="M199" i="3"/>
  <c r="I177" i="3" l="1"/>
  <c r="I180" i="3"/>
  <c r="I471" i="3"/>
  <c r="F178" i="3"/>
  <c r="H178" i="3"/>
  <c r="I470" i="3"/>
  <c r="I359" i="3"/>
  <c r="I358" i="3"/>
  <c r="I357" i="3"/>
  <c r="C357" i="3"/>
  <c r="C358" i="3" s="1"/>
  <c r="C359" i="3" s="1"/>
  <c r="I356" i="3"/>
  <c r="A356" i="3"/>
  <c r="A357" i="3" s="1"/>
  <c r="A358" i="3" s="1"/>
  <c r="A359" i="3" s="1"/>
  <c r="G354" i="3"/>
  <c r="I354" i="3"/>
  <c r="G353" i="3"/>
  <c r="I353" i="3"/>
  <c r="I352" i="3"/>
  <c r="C352" i="3"/>
  <c r="C353" i="3" s="1"/>
  <c r="C354" i="3" s="1"/>
  <c r="I351" i="3"/>
  <c r="A351" i="3"/>
  <c r="A352" i="3" s="1"/>
  <c r="A353" i="3" s="1"/>
  <c r="A354" i="3" s="1"/>
  <c r="G349" i="3"/>
  <c r="I349" i="3"/>
  <c r="G348" i="3"/>
  <c r="F348" i="3"/>
  <c r="I348" i="3" s="1"/>
  <c r="G347" i="3"/>
  <c r="F347" i="3"/>
  <c r="I347" i="3" s="1"/>
  <c r="C347" i="3"/>
  <c r="C348" i="3" s="1"/>
  <c r="C349" i="3" s="1"/>
  <c r="G346" i="3"/>
  <c r="I346" i="3"/>
  <c r="A346" i="3"/>
  <c r="A347" i="3" s="1"/>
  <c r="A348" i="3" s="1"/>
  <c r="A349" i="3" s="1"/>
  <c r="I344" i="3"/>
  <c r="C342" i="3"/>
  <c r="C343" i="3" s="1"/>
  <c r="C344" i="3" s="1"/>
  <c r="I341" i="3"/>
  <c r="G341" i="3"/>
  <c r="A341" i="3"/>
  <c r="A342" i="3" s="1"/>
  <c r="A343" i="3" s="1"/>
  <c r="A344" i="3" s="1"/>
  <c r="I339" i="3"/>
  <c r="I338" i="3"/>
  <c r="I337" i="3"/>
  <c r="C337" i="3"/>
  <c r="C338" i="3" s="1"/>
  <c r="C339" i="3" s="1"/>
  <c r="I336" i="3"/>
  <c r="A336" i="3"/>
  <c r="A337" i="3" s="1"/>
  <c r="A338" i="3" s="1"/>
  <c r="A339" i="3" s="1"/>
  <c r="I334" i="3"/>
  <c r="I333" i="3"/>
  <c r="I332" i="3"/>
  <c r="C332" i="3"/>
  <c r="C333" i="3" s="1"/>
  <c r="C334" i="3" s="1"/>
  <c r="I331" i="3"/>
  <c r="A331" i="3"/>
  <c r="A332" i="3" s="1"/>
  <c r="A333" i="3" s="1"/>
  <c r="A334" i="3" s="1"/>
  <c r="G329" i="3"/>
  <c r="I329" i="3"/>
  <c r="G328" i="3"/>
  <c r="I328" i="3"/>
  <c r="I327" i="3"/>
  <c r="G327" i="3"/>
  <c r="C327" i="3"/>
  <c r="C328" i="3" s="1"/>
  <c r="C329" i="3" s="1"/>
  <c r="A326" i="3"/>
  <c r="A327" i="3" s="1"/>
  <c r="A328" i="3" s="1"/>
  <c r="A329" i="3" s="1"/>
  <c r="G324" i="3"/>
  <c r="I324" i="3"/>
  <c r="G323" i="3"/>
  <c r="I323" i="3"/>
  <c r="G322" i="3"/>
  <c r="I322" i="3"/>
  <c r="C322" i="3"/>
  <c r="C323" i="3" s="1"/>
  <c r="C324" i="3" s="1"/>
  <c r="A321" i="3"/>
  <c r="A322" i="3" s="1"/>
  <c r="A323" i="3" s="1"/>
  <c r="A324" i="3" s="1"/>
  <c r="I319" i="3"/>
  <c r="I318" i="3"/>
  <c r="I317" i="3"/>
  <c r="C317" i="3"/>
  <c r="C318" i="3" s="1"/>
  <c r="C319" i="3" s="1"/>
  <c r="I316" i="3"/>
  <c r="A316" i="3"/>
  <c r="A317" i="3" s="1"/>
  <c r="A318" i="3" s="1"/>
  <c r="A319" i="3" s="1"/>
  <c r="I314" i="3"/>
  <c r="I313" i="3"/>
  <c r="I312" i="3"/>
  <c r="C312" i="3"/>
  <c r="C313" i="3" s="1"/>
  <c r="C314" i="3" s="1"/>
  <c r="I311" i="3"/>
  <c r="A311" i="3"/>
  <c r="A312" i="3" s="1"/>
  <c r="A313" i="3" s="1"/>
  <c r="A314" i="3" s="1"/>
  <c r="I309" i="3"/>
  <c r="I308" i="3"/>
  <c r="I307" i="3"/>
  <c r="C307" i="3"/>
  <c r="C308" i="3" s="1"/>
  <c r="C309" i="3" s="1"/>
  <c r="I306" i="3"/>
  <c r="A306" i="3"/>
  <c r="A307" i="3" s="1"/>
  <c r="A308" i="3" s="1"/>
  <c r="A309" i="3" s="1"/>
  <c r="I304" i="3"/>
  <c r="I303" i="3"/>
  <c r="I302" i="3"/>
  <c r="C302" i="3"/>
  <c r="C303" i="3" s="1"/>
  <c r="C304" i="3" s="1"/>
  <c r="I301" i="3"/>
  <c r="A301" i="3"/>
  <c r="A302" i="3" s="1"/>
  <c r="A303" i="3" s="1"/>
  <c r="A304" i="3" s="1"/>
  <c r="G299" i="3"/>
  <c r="I299" i="3"/>
  <c r="G298" i="3"/>
  <c r="F298" i="3"/>
  <c r="I298" i="3" s="1"/>
  <c r="G297" i="3"/>
  <c r="F297" i="3"/>
  <c r="I297" i="3" s="1"/>
  <c r="G296" i="3"/>
  <c r="F296" i="3"/>
  <c r="C297" i="3"/>
  <c r="C298" i="3" s="1"/>
  <c r="C299" i="3" s="1"/>
  <c r="A296" i="3"/>
  <c r="A297" i="3" s="1"/>
  <c r="A298" i="3" s="1"/>
  <c r="A299" i="3" s="1"/>
  <c r="I285" i="3"/>
  <c r="I284" i="3"/>
  <c r="I283" i="3"/>
  <c r="C283" i="3"/>
  <c r="C284" i="3" s="1"/>
  <c r="C285" i="3" s="1"/>
  <c r="I282" i="3"/>
  <c r="A282" i="3"/>
  <c r="A283" i="3" s="1"/>
  <c r="A284" i="3" s="1"/>
  <c r="A285" i="3" s="1"/>
  <c r="A670" i="3"/>
  <c r="C670" i="3"/>
  <c r="C671" i="3" s="1"/>
  <c r="C672" i="3" s="1"/>
  <c r="I669" i="3"/>
  <c r="I670" i="3"/>
  <c r="I671" i="3"/>
  <c r="I672" i="3"/>
  <c r="G280" i="3"/>
  <c r="I280" i="3"/>
  <c r="G279" i="3"/>
  <c r="I279" i="3"/>
  <c r="I278" i="3"/>
  <c r="C278" i="3"/>
  <c r="C279" i="3" s="1"/>
  <c r="C280" i="3" s="1"/>
  <c r="I277" i="3"/>
  <c r="A277" i="3"/>
  <c r="A278" i="3" s="1"/>
  <c r="A279" i="3" s="1"/>
  <c r="A280" i="3" s="1"/>
  <c r="I275" i="3"/>
  <c r="G274" i="3"/>
  <c r="F274" i="3"/>
  <c r="I274" i="3" s="1"/>
  <c r="G273" i="3"/>
  <c r="F273" i="3"/>
  <c r="I273" i="3" s="1"/>
  <c r="C273" i="3"/>
  <c r="C274" i="3" s="1"/>
  <c r="C275" i="3" s="1"/>
  <c r="G272" i="3"/>
  <c r="I272" i="3"/>
  <c r="A272" i="3"/>
  <c r="A273" i="3" s="1"/>
  <c r="A274" i="3" s="1"/>
  <c r="A275" i="3" s="1"/>
  <c r="I270" i="3"/>
  <c r="C268" i="3"/>
  <c r="C269" i="3" s="1"/>
  <c r="C270" i="3" s="1"/>
  <c r="I267" i="3"/>
  <c r="G267" i="3"/>
  <c r="A267" i="3"/>
  <c r="A268" i="3" s="1"/>
  <c r="A269" i="3" s="1"/>
  <c r="A270" i="3" s="1"/>
  <c r="I265" i="3"/>
  <c r="I264" i="3"/>
  <c r="I263" i="3"/>
  <c r="C263" i="3"/>
  <c r="C264" i="3" s="1"/>
  <c r="C265" i="3" s="1"/>
  <c r="I262" i="3"/>
  <c r="A262" i="3"/>
  <c r="A263" i="3" s="1"/>
  <c r="A264" i="3" s="1"/>
  <c r="A265" i="3" s="1"/>
  <c r="I260" i="3"/>
  <c r="I259" i="3"/>
  <c r="I258" i="3"/>
  <c r="C258" i="3"/>
  <c r="C259" i="3" s="1"/>
  <c r="C260" i="3" s="1"/>
  <c r="I257" i="3"/>
  <c r="A257" i="3"/>
  <c r="A258" i="3" s="1"/>
  <c r="A259" i="3" s="1"/>
  <c r="A260" i="3" s="1"/>
  <c r="G222" i="3"/>
  <c r="I223" i="3"/>
  <c r="G223" i="3"/>
  <c r="F224" i="3"/>
  <c r="G224" i="3"/>
  <c r="I225" i="3"/>
  <c r="G225" i="3"/>
  <c r="F466" i="4"/>
  <c r="H466" i="4" s="1"/>
  <c r="F465" i="4"/>
  <c r="H465" i="4" s="1"/>
  <c r="F464" i="4"/>
  <c r="H464" i="4" s="1"/>
  <c r="C464" i="4"/>
  <c r="C465" i="4" s="1"/>
  <c r="C466" i="4" s="1"/>
  <c r="I463" i="4"/>
  <c r="F463" i="4"/>
  <c r="H463" i="4" s="1"/>
  <c r="F461" i="4"/>
  <c r="H461" i="4" s="1"/>
  <c r="F460" i="4"/>
  <c r="H460" i="4" s="1"/>
  <c r="F459" i="4"/>
  <c r="H459" i="4" s="1"/>
  <c r="C459" i="4"/>
  <c r="C460" i="4" s="1"/>
  <c r="C461" i="4" s="1"/>
  <c r="I458" i="4"/>
  <c r="F458" i="4"/>
  <c r="H458" i="4" s="1"/>
  <c r="F456" i="4"/>
  <c r="H456" i="4" s="1"/>
  <c r="F455" i="4"/>
  <c r="H455" i="4" s="1"/>
  <c r="F454" i="4"/>
  <c r="H454" i="4" s="1"/>
  <c r="C454" i="4"/>
  <c r="C455" i="4" s="1"/>
  <c r="C456" i="4" s="1"/>
  <c r="I453" i="4"/>
  <c r="F453" i="4"/>
  <c r="H453" i="4" s="1"/>
  <c r="F451" i="4"/>
  <c r="H451" i="4" s="1"/>
  <c r="C449" i="4"/>
  <c r="C450" i="4" s="1"/>
  <c r="C451" i="4" s="1"/>
  <c r="I448" i="4"/>
  <c r="F448" i="4"/>
  <c r="H448" i="4" s="1"/>
  <c r="F446" i="4"/>
  <c r="H446" i="4" s="1"/>
  <c r="C444" i="4"/>
  <c r="C445" i="4" s="1"/>
  <c r="C446" i="4" s="1"/>
  <c r="I443" i="4"/>
  <c r="F443" i="4"/>
  <c r="H443" i="4" s="1"/>
  <c r="F441" i="4"/>
  <c r="H441" i="4" s="1"/>
  <c r="F440" i="4"/>
  <c r="H440" i="4" s="1"/>
  <c r="F439" i="4"/>
  <c r="H439" i="4" s="1"/>
  <c r="C439" i="4"/>
  <c r="C440" i="4" s="1"/>
  <c r="C441" i="4" s="1"/>
  <c r="I438" i="4"/>
  <c r="F438" i="4"/>
  <c r="H438" i="4" s="1"/>
  <c r="F436" i="4"/>
  <c r="H436" i="4" s="1"/>
  <c r="F435" i="4"/>
  <c r="H435" i="4" s="1"/>
  <c r="F434" i="4"/>
  <c r="H434" i="4" s="1"/>
  <c r="C434" i="4"/>
  <c r="C435" i="4" s="1"/>
  <c r="C436" i="4" s="1"/>
  <c r="I433" i="4"/>
  <c r="F433" i="4"/>
  <c r="H433" i="4" s="1"/>
  <c r="H431" i="4"/>
  <c r="F431" i="4"/>
  <c r="F430" i="4"/>
  <c r="H430" i="4" s="1"/>
  <c r="F429" i="4"/>
  <c r="H429" i="4" s="1"/>
  <c r="C429" i="4"/>
  <c r="C430" i="4" s="1"/>
  <c r="C431" i="4" s="1"/>
  <c r="I428" i="4"/>
  <c r="F426" i="4"/>
  <c r="H426" i="4" s="1"/>
  <c r="H425" i="4"/>
  <c r="F425" i="4"/>
  <c r="F424" i="4"/>
  <c r="H424" i="4" s="1"/>
  <c r="C424" i="4"/>
  <c r="C425" i="4" s="1"/>
  <c r="C426" i="4" s="1"/>
  <c r="I423" i="4"/>
  <c r="F421" i="4"/>
  <c r="H421" i="4" s="1"/>
  <c r="F420" i="4"/>
  <c r="H420" i="4" s="1"/>
  <c r="F419" i="4"/>
  <c r="H419" i="4" s="1"/>
  <c r="C419" i="4"/>
  <c r="C420" i="4" s="1"/>
  <c r="C421" i="4" s="1"/>
  <c r="I418" i="4"/>
  <c r="F418" i="4"/>
  <c r="H418" i="4" s="1"/>
  <c r="F416" i="4"/>
  <c r="H416" i="4" s="1"/>
  <c r="F415" i="4"/>
  <c r="H415" i="4" s="1"/>
  <c r="F414" i="4"/>
  <c r="H414" i="4" s="1"/>
  <c r="C414" i="4"/>
  <c r="C415" i="4" s="1"/>
  <c r="C416" i="4" s="1"/>
  <c r="I413" i="4"/>
  <c r="F413" i="4"/>
  <c r="H413" i="4" s="1"/>
  <c r="F411" i="4"/>
  <c r="H411" i="4" s="1"/>
  <c r="F410" i="4"/>
  <c r="H410" i="4" s="1"/>
  <c r="F409" i="4"/>
  <c r="H409" i="4" s="1"/>
  <c r="C409" i="4"/>
  <c r="C410" i="4" s="1"/>
  <c r="C411" i="4" s="1"/>
  <c r="I408" i="4"/>
  <c r="F408" i="4"/>
  <c r="H408" i="4" s="1"/>
  <c r="H406" i="4"/>
  <c r="F406" i="4"/>
  <c r="F405" i="4"/>
  <c r="H405" i="4" s="1"/>
  <c r="F404" i="4"/>
  <c r="H404" i="4" s="1"/>
  <c r="C404" i="4"/>
  <c r="C405" i="4" s="1"/>
  <c r="C406" i="4" s="1"/>
  <c r="I403" i="4"/>
  <c r="F403" i="4"/>
  <c r="H403" i="4" s="1"/>
  <c r="F401" i="4"/>
  <c r="H401" i="4" s="1"/>
  <c r="F400" i="4"/>
  <c r="H400" i="4" s="1"/>
  <c r="F399" i="4"/>
  <c r="H399" i="4" s="1"/>
  <c r="C399" i="4"/>
  <c r="C400" i="4" s="1"/>
  <c r="C401" i="4" s="1"/>
  <c r="I398" i="4"/>
  <c r="F398" i="4"/>
  <c r="H398" i="4" s="1"/>
  <c r="F394" i="4"/>
  <c r="H394" i="4" s="1"/>
  <c r="F393" i="4"/>
  <c r="H393" i="4" s="1"/>
  <c r="F392" i="4"/>
  <c r="H392" i="4" s="1"/>
  <c r="C392" i="4"/>
  <c r="C393" i="4" s="1"/>
  <c r="C394" i="4" s="1"/>
  <c r="I391" i="4"/>
  <c r="F391" i="4"/>
  <c r="H391" i="4" s="1"/>
  <c r="F389" i="4"/>
  <c r="H389" i="4" s="1"/>
  <c r="F388" i="4"/>
  <c r="H388" i="4" s="1"/>
  <c r="F387" i="4"/>
  <c r="H387" i="4" s="1"/>
  <c r="C387" i="4"/>
  <c r="C388" i="4" s="1"/>
  <c r="C389" i="4" s="1"/>
  <c r="I386" i="4"/>
  <c r="F386" i="4"/>
  <c r="H386" i="4" s="1"/>
  <c r="H384" i="4"/>
  <c r="F384" i="4"/>
  <c r="F383" i="4"/>
  <c r="H383" i="4" s="1"/>
  <c r="F382" i="4"/>
  <c r="H382" i="4" s="1"/>
  <c r="C382" i="4"/>
  <c r="C383" i="4" s="1"/>
  <c r="C384" i="4" s="1"/>
  <c r="I381" i="4"/>
  <c r="F381" i="4"/>
  <c r="H381" i="4" s="1"/>
  <c r="F379" i="4"/>
  <c r="H379" i="4" s="1"/>
  <c r="C377" i="4"/>
  <c r="C378" i="4" s="1"/>
  <c r="C379" i="4" s="1"/>
  <c r="I376" i="4"/>
  <c r="F376" i="4"/>
  <c r="H376" i="4" s="1"/>
  <c r="H374" i="4"/>
  <c r="F374" i="4"/>
  <c r="C372" i="4"/>
  <c r="C373" i="4" s="1"/>
  <c r="C374" i="4" s="1"/>
  <c r="I371" i="4"/>
  <c r="F371" i="4"/>
  <c r="H371" i="4" s="1"/>
  <c r="F369" i="4"/>
  <c r="H369" i="4" s="1"/>
  <c r="F368" i="4"/>
  <c r="H368" i="4" s="1"/>
  <c r="F367" i="4"/>
  <c r="H367" i="4" s="1"/>
  <c r="C367" i="4"/>
  <c r="C368" i="4" s="1"/>
  <c r="C369" i="4" s="1"/>
  <c r="I366" i="4"/>
  <c r="F366" i="4"/>
  <c r="H366" i="4" s="1"/>
  <c r="F364" i="4"/>
  <c r="H364" i="4" s="1"/>
  <c r="F363" i="4"/>
  <c r="H363" i="4" s="1"/>
  <c r="F362" i="4"/>
  <c r="H362" i="4" s="1"/>
  <c r="C362" i="4"/>
  <c r="C363" i="4" s="1"/>
  <c r="C364" i="4" s="1"/>
  <c r="I361" i="4"/>
  <c r="F361" i="4"/>
  <c r="H361" i="4" s="1"/>
  <c r="H358" i="4"/>
  <c r="F358" i="4"/>
  <c r="F357" i="4"/>
  <c r="H357" i="4" s="1"/>
  <c r="C357" i="4"/>
  <c r="C358" i="4" s="1"/>
  <c r="C359" i="4" s="1"/>
  <c r="I356" i="4"/>
  <c r="F353" i="4"/>
  <c r="H353" i="4" s="1"/>
  <c r="F352" i="4"/>
  <c r="H352" i="4" s="1"/>
  <c r="C352" i="4"/>
  <c r="C353" i="4" s="1"/>
  <c r="C354" i="4" s="1"/>
  <c r="I351" i="4"/>
  <c r="F349" i="4"/>
  <c r="H349" i="4" s="1"/>
  <c r="F348" i="4"/>
  <c r="H348" i="4" s="1"/>
  <c r="F347" i="4"/>
  <c r="H347" i="4" s="1"/>
  <c r="C347" i="4"/>
  <c r="C348" i="4" s="1"/>
  <c r="C349" i="4" s="1"/>
  <c r="I346" i="4"/>
  <c r="F346" i="4"/>
  <c r="H346" i="4" s="1"/>
  <c r="F344" i="4"/>
  <c r="H344" i="4" s="1"/>
  <c r="F343" i="4"/>
  <c r="H343" i="4" s="1"/>
  <c r="F342" i="4"/>
  <c r="H342" i="4" s="1"/>
  <c r="C342" i="4"/>
  <c r="C343" i="4" s="1"/>
  <c r="C344" i="4" s="1"/>
  <c r="I341" i="4"/>
  <c r="F341" i="4"/>
  <c r="H341" i="4" s="1"/>
  <c r="F339" i="4"/>
  <c r="H339" i="4" s="1"/>
  <c r="F338" i="4"/>
  <c r="H338" i="4" s="1"/>
  <c r="F337" i="4"/>
  <c r="H337" i="4" s="1"/>
  <c r="C337" i="4"/>
  <c r="C338" i="4" s="1"/>
  <c r="C339" i="4" s="1"/>
  <c r="I336" i="4"/>
  <c r="F336" i="4"/>
  <c r="H336" i="4" s="1"/>
  <c r="H334" i="4"/>
  <c r="F334" i="4"/>
  <c r="F333" i="4"/>
  <c r="H333" i="4" s="1"/>
  <c r="C333" i="4"/>
  <c r="C334" i="4" s="1"/>
  <c r="F332" i="4"/>
  <c r="H332" i="4" s="1"/>
  <c r="C332" i="4"/>
  <c r="I331" i="4"/>
  <c r="F331" i="4"/>
  <c r="H331" i="4" s="1"/>
  <c r="H329" i="4"/>
  <c r="F329" i="4"/>
  <c r="F328" i="4"/>
  <c r="H328" i="4" s="1"/>
  <c r="F327" i="4"/>
  <c r="H327" i="4" s="1"/>
  <c r="C327" i="4"/>
  <c r="C328" i="4" s="1"/>
  <c r="C329" i="4" s="1"/>
  <c r="I326" i="4"/>
  <c r="F326" i="4"/>
  <c r="H326" i="4" s="1"/>
  <c r="F322" i="4"/>
  <c r="H322" i="4" s="1"/>
  <c r="F321" i="4"/>
  <c r="H321" i="4" s="1"/>
  <c r="F320" i="4"/>
  <c r="H320" i="4" s="1"/>
  <c r="C320" i="4"/>
  <c r="C321" i="4" s="1"/>
  <c r="C322" i="4" s="1"/>
  <c r="I319" i="4"/>
  <c r="F319" i="4"/>
  <c r="H319" i="4" s="1"/>
  <c r="F317" i="4"/>
  <c r="H317" i="4" s="1"/>
  <c r="H316" i="4"/>
  <c r="F316" i="4"/>
  <c r="F315" i="4"/>
  <c r="H315" i="4" s="1"/>
  <c r="C315" i="4"/>
  <c r="C316" i="4" s="1"/>
  <c r="C317" i="4" s="1"/>
  <c r="I314" i="4"/>
  <c r="F314" i="4"/>
  <c r="H314" i="4" s="1"/>
  <c r="F312" i="4"/>
  <c r="H312" i="4" s="1"/>
  <c r="F311" i="4"/>
  <c r="H311" i="4" s="1"/>
  <c r="F310" i="4"/>
  <c r="H310" i="4" s="1"/>
  <c r="C310" i="4"/>
  <c r="C311" i="4" s="1"/>
  <c r="C312" i="4" s="1"/>
  <c r="I309" i="4"/>
  <c r="F309" i="4"/>
  <c r="H309" i="4" s="1"/>
  <c r="F307" i="4"/>
  <c r="H307" i="4" s="1"/>
  <c r="C305" i="4"/>
  <c r="C306" i="4" s="1"/>
  <c r="C307" i="4" s="1"/>
  <c r="I304" i="4"/>
  <c r="F304" i="4"/>
  <c r="H304" i="4" s="1"/>
  <c r="F302" i="4"/>
  <c r="H302" i="4" s="1"/>
  <c r="C301" i="4"/>
  <c r="C302" i="4" s="1"/>
  <c r="C300" i="4"/>
  <c r="I299" i="4"/>
  <c r="F299" i="4"/>
  <c r="H299" i="4" s="1"/>
  <c r="H297" i="4"/>
  <c r="F297" i="4"/>
  <c r="F296" i="4"/>
  <c r="H296" i="4" s="1"/>
  <c r="F295" i="4"/>
  <c r="H295" i="4" s="1"/>
  <c r="C295" i="4"/>
  <c r="C296" i="4" s="1"/>
  <c r="C297" i="4" s="1"/>
  <c r="I294" i="4"/>
  <c r="F294" i="4"/>
  <c r="H294" i="4" s="1"/>
  <c r="F292" i="4"/>
  <c r="H292" i="4" s="1"/>
  <c r="F291" i="4"/>
  <c r="H291" i="4" s="1"/>
  <c r="F290" i="4"/>
  <c r="H290" i="4" s="1"/>
  <c r="C290" i="4"/>
  <c r="C291" i="4" s="1"/>
  <c r="C292" i="4" s="1"/>
  <c r="I289" i="4"/>
  <c r="F289" i="4"/>
  <c r="H289" i="4" s="1"/>
  <c r="F287" i="4"/>
  <c r="H287" i="4" s="1"/>
  <c r="F286" i="4"/>
  <c r="H286" i="4" s="1"/>
  <c r="F285" i="4"/>
  <c r="H285" i="4" s="1"/>
  <c r="C285" i="4"/>
  <c r="C286" i="4" s="1"/>
  <c r="C287" i="4" s="1"/>
  <c r="I284" i="4"/>
  <c r="F282" i="4"/>
  <c r="H282" i="4" s="1"/>
  <c r="H281" i="4"/>
  <c r="F281" i="4"/>
  <c r="F280" i="4"/>
  <c r="H280" i="4" s="1"/>
  <c r="C280" i="4"/>
  <c r="C281" i="4" s="1"/>
  <c r="C282" i="4" s="1"/>
  <c r="I279" i="4"/>
  <c r="F277" i="4"/>
  <c r="H277" i="4" s="1"/>
  <c r="F276" i="4"/>
  <c r="H276" i="4" s="1"/>
  <c r="F275" i="4"/>
  <c r="H275" i="4" s="1"/>
  <c r="C275" i="4"/>
  <c r="C276" i="4" s="1"/>
  <c r="C277" i="4" s="1"/>
  <c r="I274" i="4"/>
  <c r="F274" i="4"/>
  <c r="H274" i="4" s="1"/>
  <c r="H272" i="4"/>
  <c r="F272" i="4"/>
  <c r="F271" i="4"/>
  <c r="H271" i="4" s="1"/>
  <c r="F270" i="4"/>
  <c r="H270" i="4" s="1"/>
  <c r="C270" i="4"/>
  <c r="C271" i="4" s="1"/>
  <c r="C272" i="4" s="1"/>
  <c r="I269" i="4"/>
  <c r="F269" i="4"/>
  <c r="H269" i="4" s="1"/>
  <c r="F267" i="4"/>
  <c r="H267" i="4" s="1"/>
  <c r="F266" i="4"/>
  <c r="H266" i="4" s="1"/>
  <c r="F265" i="4"/>
  <c r="H265" i="4" s="1"/>
  <c r="C265" i="4"/>
  <c r="C266" i="4" s="1"/>
  <c r="C267" i="4" s="1"/>
  <c r="I264" i="4"/>
  <c r="F264" i="4"/>
  <c r="H264" i="4" s="1"/>
  <c r="F262" i="4"/>
  <c r="H262" i="4" s="1"/>
  <c r="F261" i="4"/>
  <c r="H261" i="4" s="1"/>
  <c r="F260" i="4"/>
  <c r="H260" i="4" s="1"/>
  <c r="C260" i="4"/>
  <c r="C261" i="4" s="1"/>
  <c r="C262" i="4" s="1"/>
  <c r="I259" i="4"/>
  <c r="F259" i="4"/>
  <c r="H259" i="4" s="1"/>
  <c r="F257" i="4"/>
  <c r="H257" i="4" s="1"/>
  <c r="F256" i="4"/>
  <c r="H256" i="4" s="1"/>
  <c r="F255" i="4"/>
  <c r="H255" i="4" s="1"/>
  <c r="C255" i="4"/>
  <c r="C256" i="4" s="1"/>
  <c r="C257" i="4" s="1"/>
  <c r="I254" i="4"/>
  <c r="F254" i="4"/>
  <c r="H254" i="4" s="1"/>
  <c r="H250" i="4"/>
  <c r="F250" i="4"/>
  <c r="F249" i="4"/>
  <c r="H249" i="4" s="1"/>
  <c r="F248" i="4"/>
  <c r="H248" i="4" s="1"/>
  <c r="C248" i="4"/>
  <c r="C249" i="4" s="1"/>
  <c r="C250" i="4" s="1"/>
  <c r="F247" i="4"/>
  <c r="H247" i="4" s="1"/>
  <c r="C247" i="4"/>
  <c r="H246" i="4"/>
  <c r="F246" i="4"/>
  <c r="C246" i="4"/>
  <c r="I245" i="4"/>
  <c r="H245" i="4"/>
  <c r="F245" i="4"/>
  <c r="F243" i="4"/>
  <c r="H243" i="4" s="1"/>
  <c r="F242" i="4"/>
  <c r="H242" i="4" s="1"/>
  <c r="H241" i="4"/>
  <c r="F241" i="4"/>
  <c r="F240" i="4"/>
  <c r="H240" i="4" s="1"/>
  <c r="F239" i="4"/>
  <c r="H239" i="4" s="1"/>
  <c r="C239" i="4"/>
  <c r="C240" i="4" s="1"/>
  <c r="C241" i="4" s="1"/>
  <c r="C242" i="4" s="1"/>
  <c r="C243" i="4" s="1"/>
  <c r="I238" i="4"/>
  <c r="F238" i="4"/>
  <c r="H238" i="4" s="1"/>
  <c r="H236" i="4"/>
  <c r="F236" i="4"/>
  <c r="F235" i="4"/>
  <c r="H235" i="4" s="1"/>
  <c r="F233" i="4"/>
  <c r="H233" i="4" s="1"/>
  <c r="F232" i="4"/>
  <c r="H232" i="4" s="1"/>
  <c r="C232" i="4"/>
  <c r="C233" i="4" s="1"/>
  <c r="C234" i="4" s="1"/>
  <c r="C235" i="4" s="1"/>
  <c r="C236" i="4" s="1"/>
  <c r="I231" i="4"/>
  <c r="F231" i="4"/>
  <c r="H231" i="4" s="1"/>
  <c r="H229" i="4"/>
  <c r="F229" i="4"/>
  <c r="F228" i="4"/>
  <c r="H228" i="4" s="1"/>
  <c r="F227" i="4"/>
  <c r="H227" i="4" s="1"/>
  <c r="F226" i="4"/>
  <c r="H226" i="4" s="1"/>
  <c r="C226" i="4"/>
  <c r="C227" i="4" s="1"/>
  <c r="C228" i="4" s="1"/>
  <c r="C229" i="4" s="1"/>
  <c r="H225" i="4"/>
  <c r="F225" i="4"/>
  <c r="C225" i="4"/>
  <c r="I224" i="4"/>
  <c r="H224" i="4"/>
  <c r="F224" i="4"/>
  <c r="F222" i="4"/>
  <c r="H222" i="4" s="1"/>
  <c r="F221" i="4"/>
  <c r="H221" i="4" s="1"/>
  <c r="F218" i="4"/>
  <c r="H218" i="4" s="1"/>
  <c r="C218" i="4"/>
  <c r="C219" i="4" s="1"/>
  <c r="C220" i="4" s="1"/>
  <c r="C221" i="4" s="1"/>
  <c r="C222" i="4" s="1"/>
  <c r="I217" i="4"/>
  <c r="F217" i="4"/>
  <c r="H217" i="4" s="1"/>
  <c r="F215" i="4"/>
  <c r="H215" i="4" s="1"/>
  <c r="F214" i="4"/>
  <c r="H214" i="4" s="1"/>
  <c r="F213" i="4"/>
  <c r="H213" i="4" s="1"/>
  <c r="F212" i="4"/>
  <c r="H212" i="4" s="1"/>
  <c r="F211" i="4"/>
  <c r="H211" i="4" s="1"/>
  <c r="C211" i="4"/>
  <c r="C212" i="4" s="1"/>
  <c r="C213" i="4" s="1"/>
  <c r="C214" i="4" s="1"/>
  <c r="C215" i="4" s="1"/>
  <c r="I210" i="4"/>
  <c r="F210" i="4"/>
  <c r="H210" i="4" s="1"/>
  <c r="F208" i="4"/>
  <c r="H208" i="4" s="1"/>
  <c r="F207" i="4"/>
  <c r="H207" i="4" s="1"/>
  <c r="F206" i="4"/>
  <c r="H206" i="4" s="1"/>
  <c r="F205" i="4"/>
  <c r="H205" i="4" s="1"/>
  <c r="F204" i="4"/>
  <c r="H204" i="4" s="1"/>
  <c r="C204" i="4"/>
  <c r="C205" i="4" s="1"/>
  <c r="C206" i="4" s="1"/>
  <c r="C207" i="4" s="1"/>
  <c r="C208" i="4" s="1"/>
  <c r="I203" i="4"/>
  <c r="F203" i="4"/>
  <c r="H203" i="4" s="1"/>
  <c r="F201" i="4"/>
  <c r="H201" i="4" s="1"/>
  <c r="F200" i="4"/>
  <c r="H200" i="4" s="1"/>
  <c r="F199" i="4"/>
  <c r="H199" i="4" s="1"/>
  <c r="F198" i="4"/>
  <c r="H198" i="4" s="1"/>
  <c r="F197" i="4"/>
  <c r="H197" i="4" s="1"/>
  <c r="C197" i="4"/>
  <c r="C198" i="4" s="1"/>
  <c r="C199" i="4" s="1"/>
  <c r="C200" i="4" s="1"/>
  <c r="C201" i="4" s="1"/>
  <c r="I196" i="4"/>
  <c r="F196" i="4"/>
  <c r="H196" i="4" s="1"/>
  <c r="F194" i="4"/>
  <c r="H194" i="4" s="1"/>
  <c r="F193" i="4"/>
  <c r="H193" i="4" s="1"/>
  <c r="C191" i="4"/>
  <c r="C192" i="4" s="1"/>
  <c r="C193" i="4" s="1"/>
  <c r="C194" i="4" s="1"/>
  <c r="F190" i="4"/>
  <c r="H190" i="4" s="1"/>
  <c r="C190" i="4"/>
  <c r="I189" i="4"/>
  <c r="F189" i="4"/>
  <c r="H189" i="4" s="1"/>
  <c r="H187" i="4"/>
  <c r="F187" i="4"/>
  <c r="F186" i="4"/>
  <c r="H186" i="4" s="1"/>
  <c r="F185" i="4"/>
  <c r="H185" i="4" s="1"/>
  <c r="F184" i="4"/>
  <c r="H184" i="4" s="1"/>
  <c r="F183" i="4"/>
  <c r="H183" i="4" s="1"/>
  <c r="C183" i="4"/>
  <c r="C184" i="4" s="1"/>
  <c r="C185" i="4" s="1"/>
  <c r="C186" i="4" s="1"/>
  <c r="C187" i="4" s="1"/>
  <c r="I182" i="4"/>
  <c r="H182" i="4"/>
  <c r="F182" i="4"/>
  <c r="F180" i="4"/>
  <c r="H180" i="4" s="1"/>
  <c r="H179" i="4"/>
  <c r="F179" i="4"/>
  <c r="F178" i="4"/>
  <c r="H178" i="4" s="1"/>
  <c r="F177" i="4"/>
  <c r="H177" i="4" s="1"/>
  <c r="F176" i="4"/>
  <c r="H176" i="4" s="1"/>
  <c r="C176" i="4"/>
  <c r="C177" i="4" s="1"/>
  <c r="C178" i="4" s="1"/>
  <c r="C179" i="4" s="1"/>
  <c r="C180" i="4" s="1"/>
  <c r="I175" i="4"/>
  <c r="F175" i="4"/>
  <c r="H175" i="4" s="1"/>
  <c r="H173" i="4"/>
  <c r="F173" i="4"/>
  <c r="F172" i="4"/>
  <c r="H172" i="4" s="1"/>
  <c r="F171" i="4"/>
  <c r="H171" i="4" s="1"/>
  <c r="F170" i="4"/>
  <c r="H170" i="4" s="1"/>
  <c r="F169" i="4"/>
  <c r="H169" i="4" s="1"/>
  <c r="C169" i="4"/>
  <c r="C170" i="4" s="1"/>
  <c r="C171" i="4" s="1"/>
  <c r="C172" i="4" s="1"/>
  <c r="C173" i="4" s="1"/>
  <c r="I168" i="4"/>
  <c r="H168" i="4"/>
  <c r="F168" i="4"/>
  <c r="F166" i="4"/>
  <c r="H166" i="4" s="1"/>
  <c r="H165" i="4"/>
  <c r="F165" i="4"/>
  <c r="F164" i="4"/>
  <c r="H164" i="4" s="1"/>
  <c r="F163" i="4"/>
  <c r="H163" i="4" s="1"/>
  <c r="F162" i="4"/>
  <c r="H162" i="4" s="1"/>
  <c r="C162" i="4"/>
  <c r="C163" i="4" s="1"/>
  <c r="C164" i="4" s="1"/>
  <c r="C165" i="4" s="1"/>
  <c r="C166" i="4" s="1"/>
  <c r="I161" i="4"/>
  <c r="F161" i="4"/>
  <c r="H161" i="4" s="1"/>
  <c r="F159" i="4"/>
  <c r="H159" i="4" s="1"/>
  <c r="F158" i="4"/>
  <c r="H158" i="4" s="1"/>
  <c r="F157" i="4"/>
  <c r="H157" i="4" s="1"/>
  <c r="H156" i="4"/>
  <c r="F156" i="4"/>
  <c r="F155" i="4"/>
  <c r="H155" i="4" s="1"/>
  <c r="C155" i="4"/>
  <c r="C156" i="4" s="1"/>
  <c r="C157" i="4" s="1"/>
  <c r="C158" i="4" s="1"/>
  <c r="C159" i="4" s="1"/>
  <c r="I154" i="4"/>
  <c r="F154" i="4"/>
  <c r="H154" i="4" s="1"/>
  <c r="F148" i="4"/>
  <c r="H148" i="4" s="1"/>
  <c r="F147" i="4"/>
  <c r="H147" i="4" s="1"/>
  <c r="F146" i="4"/>
  <c r="H146" i="4" s="1"/>
  <c r="C146" i="4"/>
  <c r="C147" i="4" s="1"/>
  <c r="C148" i="4" s="1"/>
  <c r="I145" i="4"/>
  <c r="F145" i="4"/>
  <c r="H145" i="4" s="1"/>
  <c r="F143" i="4"/>
  <c r="H143" i="4" s="1"/>
  <c r="C143" i="4"/>
  <c r="H142" i="4"/>
  <c r="F142" i="4"/>
  <c r="C142" i="4"/>
  <c r="F141" i="4"/>
  <c r="H141" i="4" s="1"/>
  <c r="C141" i="4"/>
  <c r="I140" i="4"/>
  <c r="F140" i="4"/>
  <c r="H140" i="4" s="1"/>
  <c r="F138" i="4"/>
  <c r="H138" i="4" s="1"/>
  <c r="F137" i="4"/>
  <c r="H137" i="4" s="1"/>
  <c r="F136" i="4"/>
  <c r="H136" i="4" s="1"/>
  <c r="C136" i="4"/>
  <c r="C137" i="4" s="1"/>
  <c r="C138" i="4" s="1"/>
  <c r="I135" i="4"/>
  <c r="F135" i="4"/>
  <c r="H135" i="4" s="1"/>
  <c r="F133" i="4"/>
  <c r="H133" i="4" s="1"/>
  <c r="F132" i="4"/>
  <c r="H132" i="4" s="1"/>
  <c r="C132" i="4"/>
  <c r="C133" i="4" s="1"/>
  <c r="H131" i="4"/>
  <c r="F131" i="4"/>
  <c r="C131" i="4"/>
  <c r="I130" i="4"/>
  <c r="F130" i="4"/>
  <c r="H130" i="4" s="1"/>
  <c r="F128" i="4"/>
  <c r="H128" i="4" s="1"/>
  <c r="C127" i="4"/>
  <c r="C128" i="4" s="1"/>
  <c r="C126" i="4"/>
  <c r="I125" i="4"/>
  <c r="F125" i="4"/>
  <c r="H125" i="4" s="1"/>
  <c r="F123" i="4"/>
  <c r="H123" i="4" s="1"/>
  <c r="F122" i="4"/>
  <c r="H122" i="4" s="1"/>
  <c r="F121" i="4"/>
  <c r="H121" i="4" s="1"/>
  <c r="C121" i="4"/>
  <c r="C122" i="4" s="1"/>
  <c r="C123" i="4" s="1"/>
  <c r="I120" i="4"/>
  <c r="F120" i="4"/>
  <c r="H120" i="4" s="1"/>
  <c r="F118" i="4"/>
  <c r="H118" i="4" s="1"/>
  <c r="H117" i="4"/>
  <c r="F117" i="4"/>
  <c r="H116" i="4"/>
  <c r="F116" i="4"/>
  <c r="C116" i="4"/>
  <c r="C117" i="4" s="1"/>
  <c r="C118" i="4" s="1"/>
  <c r="I115" i="4"/>
  <c r="H115" i="4"/>
  <c r="F115" i="4"/>
  <c r="F113" i="4"/>
  <c r="H113" i="4" s="1"/>
  <c r="H112" i="4"/>
  <c r="F112" i="4"/>
  <c r="F111" i="4"/>
  <c r="H111" i="4" s="1"/>
  <c r="C111" i="4"/>
  <c r="C112" i="4" s="1"/>
  <c r="C113" i="4" s="1"/>
  <c r="I110" i="4"/>
  <c r="F108" i="4"/>
  <c r="H108" i="4" s="1"/>
  <c r="F107" i="4"/>
  <c r="H107" i="4" s="1"/>
  <c r="F106" i="4"/>
  <c r="H106" i="4" s="1"/>
  <c r="C106" i="4"/>
  <c r="C107" i="4" s="1"/>
  <c r="C108" i="4" s="1"/>
  <c r="I105" i="4"/>
  <c r="F103" i="4"/>
  <c r="H103" i="4" s="1"/>
  <c r="F102" i="4"/>
  <c r="H102" i="4" s="1"/>
  <c r="F101" i="4"/>
  <c r="H101" i="4" s="1"/>
  <c r="C101" i="4"/>
  <c r="C102" i="4" s="1"/>
  <c r="C103" i="4" s="1"/>
  <c r="I100" i="4"/>
  <c r="F100" i="4"/>
  <c r="H100" i="4" s="1"/>
  <c r="F98" i="4"/>
  <c r="H98" i="4" s="1"/>
  <c r="H97" i="4"/>
  <c r="F97" i="4"/>
  <c r="F96" i="4"/>
  <c r="H96" i="4" s="1"/>
  <c r="C96" i="4"/>
  <c r="C97" i="4" s="1"/>
  <c r="C98" i="4" s="1"/>
  <c r="I95" i="4"/>
  <c r="F95" i="4"/>
  <c r="H95" i="4" s="1"/>
  <c r="F93" i="4"/>
  <c r="H93" i="4" s="1"/>
  <c r="F92" i="4"/>
  <c r="H92" i="4" s="1"/>
  <c r="C92" i="4"/>
  <c r="C93" i="4" s="1"/>
  <c r="H91" i="4"/>
  <c r="F91" i="4"/>
  <c r="C91" i="4"/>
  <c r="I90" i="4"/>
  <c r="H90" i="4"/>
  <c r="F90" i="4"/>
  <c r="F88" i="4"/>
  <c r="H88" i="4" s="1"/>
  <c r="F87" i="4"/>
  <c r="H87" i="4" s="1"/>
  <c r="F86" i="4"/>
  <c r="H86" i="4" s="1"/>
  <c r="C86" i="4"/>
  <c r="C87" i="4" s="1"/>
  <c r="C88" i="4" s="1"/>
  <c r="I85" i="4"/>
  <c r="F85" i="4"/>
  <c r="H85" i="4" s="1"/>
  <c r="F83" i="4"/>
  <c r="H83" i="4" s="1"/>
  <c r="F82" i="4"/>
  <c r="H82" i="4" s="1"/>
  <c r="F81" i="4"/>
  <c r="H81" i="4" s="1"/>
  <c r="C81" i="4"/>
  <c r="C82" i="4" s="1"/>
  <c r="C83" i="4" s="1"/>
  <c r="I80" i="4"/>
  <c r="H80" i="4"/>
  <c r="F80" i="4"/>
  <c r="F74" i="4"/>
  <c r="H74" i="4" s="1"/>
  <c r="H73" i="4"/>
  <c r="F73" i="4"/>
  <c r="F72" i="4"/>
  <c r="H72" i="4" s="1"/>
  <c r="C72" i="4"/>
  <c r="C73" i="4" s="1"/>
  <c r="C74" i="4" s="1"/>
  <c r="I71" i="4"/>
  <c r="F71" i="4"/>
  <c r="H71" i="4" s="1"/>
  <c r="F69" i="4"/>
  <c r="H69" i="4" s="1"/>
  <c r="H68" i="4"/>
  <c r="F68" i="4"/>
  <c r="F67" i="4"/>
  <c r="H67" i="4" s="1"/>
  <c r="C67" i="4"/>
  <c r="C68" i="4" s="1"/>
  <c r="C69" i="4" s="1"/>
  <c r="I66" i="4"/>
  <c r="F66" i="4"/>
  <c r="H66" i="4" s="1"/>
  <c r="F64" i="4"/>
  <c r="H64" i="4" s="1"/>
  <c r="H63" i="4"/>
  <c r="F63" i="4"/>
  <c r="F62" i="4"/>
  <c r="H62" i="4" s="1"/>
  <c r="C62" i="4"/>
  <c r="C63" i="4" s="1"/>
  <c r="C64" i="4" s="1"/>
  <c r="I61" i="4"/>
  <c r="F61" i="4"/>
  <c r="H61" i="4" s="1"/>
  <c r="F59" i="4"/>
  <c r="H59" i="4" s="1"/>
  <c r="H58" i="4"/>
  <c r="F58" i="4"/>
  <c r="F57" i="4"/>
  <c r="H57" i="4" s="1"/>
  <c r="C57" i="4"/>
  <c r="C58" i="4" s="1"/>
  <c r="C59" i="4" s="1"/>
  <c r="I56" i="4"/>
  <c r="F56" i="4"/>
  <c r="H56" i="4" s="1"/>
  <c r="F54" i="4"/>
  <c r="H54" i="4" s="1"/>
  <c r="C53" i="4"/>
  <c r="C54" i="4" s="1"/>
  <c r="C52" i="4"/>
  <c r="I51" i="4"/>
  <c r="F51" i="4"/>
  <c r="H51" i="4" s="1"/>
  <c r="H49" i="4"/>
  <c r="F49" i="4"/>
  <c r="F48" i="4"/>
  <c r="H48" i="4" s="1"/>
  <c r="F47" i="4"/>
  <c r="H47" i="4" s="1"/>
  <c r="C47" i="4"/>
  <c r="C48" i="4" s="1"/>
  <c r="C49" i="4" s="1"/>
  <c r="I46" i="4"/>
  <c r="F46" i="4"/>
  <c r="H46" i="4" s="1"/>
  <c r="H44" i="4"/>
  <c r="F44" i="4"/>
  <c r="F43" i="4"/>
  <c r="H43" i="4" s="1"/>
  <c r="F42" i="4"/>
  <c r="H42" i="4" s="1"/>
  <c r="C42" i="4"/>
  <c r="C43" i="4" s="1"/>
  <c r="C44" i="4" s="1"/>
  <c r="I41" i="4"/>
  <c r="F41" i="4"/>
  <c r="H41" i="4" s="1"/>
  <c r="H38" i="4"/>
  <c r="F38" i="4"/>
  <c r="C38" i="4"/>
  <c r="C39" i="4" s="1"/>
  <c r="F37" i="4"/>
  <c r="H37" i="4" s="1"/>
  <c r="C37" i="4"/>
  <c r="I36" i="4"/>
  <c r="F33" i="4"/>
  <c r="H33" i="4" s="1"/>
  <c r="F32" i="4"/>
  <c r="H32" i="4" s="1"/>
  <c r="C32" i="4"/>
  <c r="C33" i="4" s="1"/>
  <c r="C34" i="4" s="1"/>
  <c r="I31" i="4"/>
  <c r="F29" i="4"/>
  <c r="H29" i="4" s="1"/>
  <c r="H28" i="4"/>
  <c r="F28" i="4"/>
  <c r="F27" i="4"/>
  <c r="H27" i="4" s="1"/>
  <c r="C27" i="4"/>
  <c r="C28" i="4" s="1"/>
  <c r="C29" i="4" s="1"/>
  <c r="I26" i="4"/>
  <c r="F26" i="4"/>
  <c r="H26" i="4" s="1"/>
  <c r="F24" i="4"/>
  <c r="H24" i="4" s="1"/>
  <c r="H23" i="4"/>
  <c r="F23" i="4"/>
  <c r="F22" i="4"/>
  <c r="H22" i="4" s="1"/>
  <c r="C22" i="4"/>
  <c r="C23" i="4" s="1"/>
  <c r="C24" i="4" s="1"/>
  <c r="I21" i="4"/>
  <c r="F21" i="4"/>
  <c r="H21" i="4" s="1"/>
  <c r="F19" i="4"/>
  <c r="H19" i="4" s="1"/>
  <c r="H18" i="4"/>
  <c r="F18" i="4"/>
  <c r="F17" i="4"/>
  <c r="H17" i="4" s="1"/>
  <c r="C17" i="4"/>
  <c r="C18" i="4" s="1"/>
  <c r="C19" i="4" s="1"/>
  <c r="I16" i="4"/>
  <c r="F16" i="4"/>
  <c r="H16" i="4" s="1"/>
  <c r="F14" i="4"/>
  <c r="H14" i="4" s="1"/>
  <c r="H13" i="4"/>
  <c r="F13" i="4"/>
  <c r="F12" i="4"/>
  <c r="H12" i="4" s="1"/>
  <c r="C12" i="4"/>
  <c r="C13" i="4" s="1"/>
  <c r="C14" i="4" s="1"/>
  <c r="I11" i="4"/>
  <c r="F11" i="4"/>
  <c r="H11" i="4" s="1"/>
  <c r="F9" i="4"/>
  <c r="H9" i="4" s="1"/>
  <c r="H8" i="4"/>
  <c r="F8" i="4"/>
  <c r="F7" i="4"/>
  <c r="H7" i="4" s="1"/>
  <c r="C7" i="4"/>
  <c r="C8" i="4" s="1"/>
  <c r="C9" i="4" s="1"/>
  <c r="I6" i="4"/>
  <c r="F6" i="4"/>
  <c r="H6" i="4" s="1"/>
  <c r="I249" i="3"/>
  <c r="I248" i="3"/>
  <c r="G248" i="3"/>
  <c r="C248" i="3"/>
  <c r="C249" i="3" s="1"/>
  <c r="C250" i="3" s="1"/>
  <c r="A247" i="3"/>
  <c r="A248" i="3" s="1"/>
  <c r="A249" i="3" s="1"/>
  <c r="A250" i="3" s="1"/>
  <c r="I230" i="3"/>
  <c r="I229" i="3"/>
  <c r="I228" i="3"/>
  <c r="C228" i="3"/>
  <c r="C229" i="3" s="1"/>
  <c r="C230" i="3" s="1"/>
  <c r="I227" i="3"/>
  <c r="A227" i="3"/>
  <c r="A228" i="3" s="1"/>
  <c r="A229" i="3" s="1"/>
  <c r="A230" i="3" s="1"/>
  <c r="G217" i="3"/>
  <c r="I217" i="3"/>
  <c r="G216" i="3"/>
  <c r="I216" i="3"/>
  <c r="G215" i="3"/>
  <c r="I215" i="3"/>
  <c r="G214" i="3"/>
  <c r="I214" i="3"/>
  <c r="G213" i="3"/>
  <c r="I213" i="3"/>
  <c r="G212" i="3"/>
  <c r="I212" i="3"/>
  <c r="G211" i="3"/>
  <c r="C212" i="3"/>
  <c r="C214" i="3" s="1"/>
  <c r="C215" i="3" s="1"/>
  <c r="C216" i="3" s="1"/>
  <c r="C217" i="3" s="1"/>
  <c r="A211" i="3"/>
  <c r="A212" i="3" s="1"/>
  <c r="A213" i="3" s="1"/>
  <c r="A214" i="3" s="1"/>
  <c r="A215" i="3" s="1"/>
  <c r="A216" i="3" s="1"/>
  <c r="A217" i="3" s="1"/>
  <c r="I208" i="3"/>
  <c r="I206" i="3"/>
  <c r="I205" i="3"/>
  <c r="I204" i="3"/>
  <c r="I202" i="3"/>
  <c r="I201" i="3"/>
  <c r="I200" i="3"/>
  <c r="I198" i="3"/>
  <c r="I196" i="3"/>
  <c r="C195" i="3"/>
  <c r="C196" i="3" s="1"/>
  <c r="C197" i="3" s="1"/>
  <c r="C198" i="3" s="1"/>
  <c r="C199" i="3" s="1"/>
  <c r="C200" i="3" s="1"/>
  <c r="C201" i="3" s="1"/>
  <c r="C202" i="3" s="1"/>
  <c r="C203" i="3" s="1"/>
  <c r="C204" i="3" s="1"/>
  <c r="C205" i="3" s="1"/>
  <c r="C206" i="3" s="1"/>
  <c r="C207" i="3" s="1"/>
  <c r="C208" i="3" s="1"/>
  <c r="C223" i="3"/>
  <c r="C224" i="3" s="1"/>
  <c r="C225" i="3" s="1"/>
  <c r="A222" i="3"/>
  <c r="A223" i="3" s="1"/>
  <c r="A224" i="3" s="1"/>
  <c r="A225" i="3" s="1"/>
  <c r="A194" i="3"/>
  <c r="A195" i="3" s="1"/>
  <c r="A196" i="3" s="1"/>
  <c r="A197" i="3" s="1"/>
  <c r="A198" i="3" s="1"/>
  <c r="A199" i="3" s="1"/>
  <c r="A200" i="3" s="1"/>
  <c r="A201" i="3" s="1"/>
  <c r="A202" i="3" s="1"/>
  <c r="A203" i="3" s="1"/>
  <c r="A204" i="3" s="1"/>
  <c r="A205" i="3" s="1"/>
  <c r="A206" i="3" s="1"/>
  <c r="A207" i="3" s="1"/>
  <c r="A208" i="3" s="1"/>
  <c r="A189" i="3"/>
  <c r="I178" i="3" l="1"/>
  <c r="F176" i="3"/>
  <c r="H176" i="3"/>
  <c r="H171" i="3"/>
  <c r="F171" i="3"/>
  <c r="I224" i="3"/>
  <c r="H175" i="3"/>
  <c r="F175" i="3"/>
  <c r="I171" i="3"/>
  <c r="H170" i="3"/>
  <c r="H172" i="3" s="1"/>
  <c r="F169" i="3"/>
  <c r="F172" i="3" s="1"/>
  <c r="I296" i="3"/>
  <c r="I176" i="3" s="1"/>
  <c r="I211" i="3"/>
  <c r="J211" i="3"/>
  <c r="I189" i="3"/>
  <c r="I169" i="3" s="1"/>
  <c r="I194" i="3"/>
  <c r="I222" i="3"/>
  <c r="A671" i="3"/>
  <c r="A672" i="3" s="1"/>
  <c r="I195" i="3"/>
  <c r="I197" i="3"/>
  <c r="I199" i="3"/>
  <c r="I203" i="3"/>
  <c r="I207" i="3"/>
  <c r="N200" i="3"/>
  <c r="N201" i="3" s="1"/>
  <c r="L199" i="3"/>
  <c r="M200" i="3"/>
  <c r="I175" i="3" l="1"/>
  <c r="I181" i="3" s="1"/>
  <c r="I170" i="3"/>
  <c r="I172" i="3" s="1"/>
  <c r="F181" i="3"/>
  <c r="H181" i="3"/>
  <c r="J212" i="3"/>
  <c r="M201" i="3"/>
  <c r="L201" i="3" s="1"/>
  <c r="L200" i="3"/>
  <c r="A700" i="3" l="1"/>
  <c r="A701" i="3" s="1"/>
  <c r="A702" i="3" s="1"/>
  <c r="A703" i="3" s="1"/>
  <c r="A704" i="3" s="1"/>
  <c r="A705" i="3" s="1"/>
  <c r="A689" i="3"/>
  <c r="A678" i="3"/>
  <c r="A679" i="3" s="1"/>
  <c r="A673" i="3"/>
  <c r="A674" i="3" s="1"/>
  <c r="A675" i="3" s="1"/>
  <c r="C673" i="3"/>
  <c r="C674" i="3" s="1"/>
  <c r="C675" i="3" s="1"/>
  <c r="C676" i="3" s="1"/>
  <c r="M206" i="3"/>
  <c r="M216" i="3"/>
  <c r="N216" i="3"/>
  <c r="N206" i="3"/>
  <c r="A706" i="3" l="1"/>
  <c r="A707" i="3" s="1"/>
  <c r="A708" i="3" s="1"/>
  <c r="A709" i="3" s="1"/>
  <c r="N207" i="3"/>
  <c r="N208" i="3" s="1"/>
  <c r="L206" i="3"/>
  <c r="M207" i="3"/>
  <c r="M217" i="3"/>
  <c r="L216" i="3"/>
  <c r="N217" i="3"/>
  <c r="A676" i="3"/>
  <c r="A680" i="3"/>
  <c r="A681" i="3" s="1"/>
  <c r="A682" i="3" s="1"/>
  <c r="A683" i="3" s="1"/>
  <c r="A684" i="3" s="1"/>
  <c r="A690" i="3"/>
  <c r="A691" i="3" s="1"/>
  <c r="A692" i="3" l="1"/>
  <c r="A693" i="3" s="1"/>
  <c r="A694" i="3" s="1"/>
  <c r="A695" i="3" s="1"/>
  <c r="A696" i="3" s="1"/>
  <c r="A697" i="3" s="1"/>
  <c r="A698" i="3" s="1"/>
  <c r="A685" i="3"/>
  <c r="A686" i="3" s="1"/>
  <c r="A687" i="3" s="1"/>
  <c r="L217" i="3"/>
  <c r="M208" i="3"/>
  <c r="L208" i="3" s="1"/>
  <c r="L207" i="3"/>
  <c r="E713" i="3"/>
  <c r="H166" i="3"/>
  <c r="K132" i="3"/>
  <c r="K131" i="3"/>
  <c r="E131" i="3" l="1"/>
  <c r="E128" i="3"/>
  <c r="E126" i="3"/>
  <c r="K124" i="3"/>
  <c r="C124" i="3" s="1"/>
  <c r="E135" i="3"/>
  <c r="E133" i="3"/>
  <c r="E130" i="3"/>
  <c r="E127" i="3"/>
  <c r="K125" i="3"/>
  <c r="K123" i="3"/>
  <c r="E134" i="3"/>
  <c r="E132" i="3"/>
  <c r="E129" i="3"/>
  <c r="K126" i="3"/>
  <c r="K127" i="3" l="1"/>
  <c r="E124" i="3" l="1"/>
  <c r="K128" i="3"/>
  <c r="K129" i="3" l="1"/>
  <c r="K130" i="3" s="1"/>
  <c r="K133" i="3" l="1"/>
  <c r="E125" i="3" s="1"/>
  <c r="F124" i="3" l="1"/>
  <c r="I709" i="3"/>
  <c r="I708" i="3"/>
  <c r="I707" i="3"/>
  <c r="I706" i="3"/>
  <c r="I705" i="3"/>
  <c r="I704" i="3"/>
  <c r="I703" i="3"/>
  <c r="I702" i="3"/>
  <c r="I701" i="3"/>
  <c r="I700" i="3"/>
  <c r="I698" i="3"/>
  <c r="I697" i="3"/>
  <c r="I696" i="3"/>
  <c r="I695" i="3"/>
  <c r="I694" i="3"/>
  <c r="I693" i="3"/>
  <c r="I692" i="3"/>
  <c r="I691" i="3"/>
  <c r="I690" i="3"/>
  <c r="I689" i="3"/>
  <c r="I687" i="3"/>
  <c r="I686" i="3"/>
  <c r="I685" i="3"/>
  <c r="I684" i="3"/>
  <c r="I683" i="3"/>
  <c r="I682" i="3"/>
  <c r="I681" i="3"/>
  <c r="I680" i="3"/>
  <c r="I679" i="3"/>
  <c r="I678" i="3"/>
  <c r="I673" i="3"/>
  <c r="I674" i="3"/>
  <c r="I675" i="3"/>
  <c r="I676" i="3"/>
  <c r="J121" i="3" l="1"/>
  <c r="H124" i="3" s="1"/>
  <c r="U700" i="3"/>
  <c r="V701" i="3"/>
  <c r="W701" i="3"/>
  <c r="W702" i="3" s="1"/>
  <c r="W703" i="3" s="1"/>
  <c r="W704" i="3" s="1"/>
  <c r="W705" i="3" s="1"/>
  <c r="W706" i="3" s="1"/>
  <c r="W707" i="3" s="1"/>
  <c r="W708" i="3" s="1"/>
  <c r="W709" i="3" s="1"/>
  <c r="L685" i="3"/>
  <c r="M686" i="3"/>
  <c r="N686" i="3"/>
  <c r="W691" i="3" s="1"/>
  <c r="W692" i="3" s="1"/>
  <c r="W693" i="3" s="1"/>
  <c r="W694" i="3" s="1"/>
  <c r="W695" i="3" s="1"/>
  <c r="W696" i="3" s="1"/>
  <c r="W697" i="3" s="1"/>
  <c r="W698" i="3" s="1"/>
  <c r="N675" i="3"/>
  <c r="N676" i="3" s="1"/>
  <c r="N677" i="3" s="1"/>
  <c r="N678" i="3" s="1"/>
  <c r="N679" i="3" s="1"/>
  <c r="N680" i="3" s="1"/>
  <c r="N681" i="3" s="1"/>
  <c r="N682" i="3" s="1"/>
  <c r="N683" i="3" s="1"/>
  <c r="M675" i="3"/>
  <c r="L674" i="3"/>
  <c r="C700" i="3" l="1"/>
  <c r="C689" i="3"/>
  <c r="C678" i="3"/>
  <c r="U701" i="3"/>
  <c r="V702" i="3"/>
  <c r="U702" i="3" s="1"/>
  <c r="C702" i="3" s="1"/>
  <c r="L686" i="3"/>
  <c r="V691" i="3"/>
  <c r="U691" i="3" s="1"/>
  <c r="C691" i="3" s="1"/>
  <c r="M676" i="3"/>
  <c r="L675" i="3"/>
  <c r="C701" i="3" l="1"/>
  <c r="C690" i="3"/>
  <c r="C679" i="3"/>
  <c r="V703" i="3"/>
  <c r="U703" i="3" s="1"/>
  <c r="C703" i="3" s="1"/>
  <c r="V692" i="3"/>
  <c r="U692" i="3" s="1"/>
  <c r="C692" i="3" s="1"/>
  <c r="M677" i="3"/>
  <c r="L676" i="3"/>
  <c r="C680" i="3" l="1"/>
  <c r="V704" i="3"/>
  <c r="U704" i="3" s="1"/>
  <c r="C704" i="3" s="1"/>
  <c r="V693" i="3"/>
  <c r="U693" i="3" s="1"/>
  <c r="C693" i="3" s="1"/>
  <c r="M678" i="3"/>
  <c r="L677" i="3"/>
  <c r="C681" i="3" l="1"/>
  <c r="V705" i="3"/>
  <c r="U705" i="3" s="1"/>
  <c r="C705" i="3" s="1"/>
  <c r="V694" i="3"/>
  <c r="U694" i="3" s="1"/>
  <c r="C694" i="3" s="1"/>
  <c r="M679" i="3"/>
  <c r="L678" i="3"/>
  <c r="C682" i="3" l="1"/>
  <c r="V706" i="3"/>
  <c r="U706" i="3" s="1"/>
  <c r="C706" i="3" s="1"/>
  <c r="V695" i="3"/>
  <c r="U695" i="3" s="1"/>
  <c r="C695" i="3" s="1"/>
  <c r="M680" i="3"/>
  <c r="L679" i="3"/>
  <c r="C683" i="3" l="1"/>
  <c r="V707" i="3"/>
  <c r="U707" i="3" s="1"/>
  <c r="C707" i="3" s="1"/>
  <c r="V696" i="3"/>
  <c r="U696" i="3" s="1"/>
  <c r="C696" i="3" s="1"/>
  <c r="M681" i="3"/>
  <c r="L680" i="3"/>
  <c r="C684" i="3" l="1"/>
  <c r="V708" i="3"/>
  <c r="U708" i="3" s="1"/>
  <c r="C708" i="3" s="1"/>
  <c r="V697" i="3"/>
  <c r="U697" i="3" s="1"/>
  <c r="C697" i="3" s="1"/>
  <c r="M682" i="3"/>
  <c r="L681" i="3"/>
  <c r="C685" i="3" l="1"/>
  <c r="V709" i="3"/>
  <c r="V698" i="3"/>
  <c r="M683" i="3"/>
  <c r="L683" i="3" s="1"/>
  <c r="L682" i="3"/>
  <c r="C687" i="3" l="1"/>
  <c r="C686" i="3"/>
  <c r="U709" i="3"/>
  <c r="U698" i="3"/>
  <c r="C709" i="3" l="1"/>
  <c r="C698" i="3"/>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H164" authorId="0" shapeId="0">
      <text>
        <r>
          <rPr>
            <b/>
            <sz val="16"/>
            <color indexed="81"/>
            <rFont val="Tahoma"/>
            <family val="2"/>
          </rPr>
          <t>Ready Recknor</t>
        </r>
      </text>
    </comment>
  </commentList>
</comments>
</file>

<file path=xl/sharedStrings.xml><?xml version="1.0" encoding="utf-8"?>
<sst xmlns="http://schemas.openxmlformats.org/spreadsheetml/2006/main" count="1253" uniqueCount="334">
  <si>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</si>
  <si>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</si>
  <si>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</si>
  <si>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</si>
  <si>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</si>
  <si>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</si>
  <si>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</si>
  <si>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</si>
  <si>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</si>
  <si>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</si>
  <si>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</si>
  <si>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</si>
  <si>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</si>
  <si>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</si>
  <si>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</si>
  <si>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</si>
  <si>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</si>
  <si>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</si>
  <si>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</si>
  <si>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</si>
  <si>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</si>
  <si>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</si>
  <si>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</si>
  <si>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</si>
  <si>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</si>
  <si>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</si>
  <si>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</si>
  <si>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</si>
  <si>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</si>
  <si>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</si>
  <si>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</si>
  <si>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</si>
  <si>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</si>
  <si>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</si>
  <si>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</si>
  <si>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</si>
  <si>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</si>
  <si>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</si>
  <si>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</si>
  <si>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</si>
  <si>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</si>
  <si>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</si>
  <si>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</si>
  <si>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</si>
  <si>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</si>
  <si>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</si>
  <si>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</si>
  <si>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</si>
  <si>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</si>
  <si>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</si>
  <si>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</si>
  <si>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</si>
  <si>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</si>
  <si>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</si>
  <si>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</si>
  <si>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</si>
  <si>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</si>
  <si>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</si>
  <si>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</si>
  <si>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</si>
  <si>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</si>
  <si>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</si>
  <si>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</si>
  <si>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</si>
  <si>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</si>
  <si>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</si>
  <si>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</si>
  <si>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</si>
  <si>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</si>
  <si>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</si>
  <si>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</si>
  <si>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</si>
  <si>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</si>
  <si>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</si>
  <si>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</si>
  <si>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</si>
  <si>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</si>
  <si>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</si>
  <si>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</si>
  <si>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</si>
  <si>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</si>
  <si>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</si>
  <si>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</si>
  <si>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</si>
  <si>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</si>
  <si>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</si>
  <si>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</si>
  <si>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</si>
  <si>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</si>
  <si>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</si>
  <si>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</si>
  <si>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</si>
  <si>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</si>
  <si>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</si>
  <si>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</si>
  <si>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</si>
  <si>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</si>
  <si>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</si>
  <si>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</si>
  <si>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</si>
  <si>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</si>
  <si>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</si>
  <si>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</si>
  <si>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</si>
  <si>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</si>
  <si>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</si>
  <si>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</si>
  <si>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</si>
  <si>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</si>
  <si>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</si>
  <si>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</si>
  <si>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</si>
  <si>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</si>
  <si>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</si>
  <si>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</si>
  <si>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</si>
  <si>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</si>
  <si>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</si>
  <si>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</si>
  <si>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</si>
  <si>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</si>
  <si>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</si>
  <si>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</si>
  <si>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</si>
  <si>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</si>
  <si>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</si>
  <si>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</si>
  <si>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</si>
  <si>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</si>
  <si>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</si>
  <si>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</si>
  <si>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</si>
  <si>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</si>
  <si>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</si>
  <si>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</si>
  <si>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</si>
  <si>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</si>
  <si>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</si>
  <si>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</si>
  <si>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</si>
  <si>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</si>
  <si>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</si>
  <si>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</si>
  <si>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</si>
  <si>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</si>
  <si>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</si>
  <si>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</si>
  <si>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</si>
  <si>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</si>
  <si>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</si>
  <si>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</si>
  <si>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</si>
  <si>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</si>
  <si>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</si>
  <si>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</si>
  <si>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</si>
  <si>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</si>
  <si>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</si>
  <si>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</si>
  <si>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</si>
  <si>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</si>
  <si>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</si>
  <si>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</si>
  <si>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</si>
  <si>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</si>
  <si>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</si>
  <si>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</si>
  <si>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</si>
  <si>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</si>
  <si>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</si>
  <si>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</si>
  <si>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</si>
  <si>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</si>
  <si>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</si>
  <si>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</si>
  <si>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</si>
  <si>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</si>
  <si>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</si>
  <si>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</si>
  <si>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</si>
  <si>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</si>
  <si>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</si>
  <si>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</si>
  <si>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</si>
  <si>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Total</t>
  </si>
  <si>
    <t>Rate of Flat Per Sq. Ft. 
(on Carpet area)</t>
  </si>
  <si>
    <t>Floor Rise Per Sq. Ft.
(on Carpet area)</t>
  </si>
  <si>
    <t>Date &amp; Time of Site Visit</t>
  </si>
  <si>
    <t xml:space="preserve">Door &amp; Window Frames </t>
  </si>
  <si>
    <t>Ext.Plaster</t>
  </si>
  <si>
    <t>Plumb.&amp; Electri.</t>
  </si>
  <si>
    <t>Painting</t>
  </si>
  <si>
    <t>Residential + Commercial</t>
  </si>
  <si>
    <t>Approved Layout &amp; Floor Plans, CC, RERA certificate, NOC</t>
  </si>
  <si>
    <t>On Carpet area</t>
  </si>
  <si>
    <t>Location Link</t>
  </si>
  <si>
    <t xml:space="preserve">Layout </t>
  </si>
  <si>
    <t>Mr.Kunal 8291002851</t>
  </si>
  <si>
    <t>Portsmouth Buildcon Private Limited</t>
  </si>
  <si>
    <t>Hallmark Business Plaza, 601, 6th Floor, 400 051, opp. Guru Nanak Hospital, Bandra East, Mumbai, Maharashtra 400051</t>
  </si>
  <si>
    <t>Adani Realty</t>
  </si>
  <si>
    <t xml:space="preserve"> RTO, New Link Rd, Kasam Nagar, Suresh Nagar, Andheri West, Mumbai, Maharashtra 400053</t>
  </si>
  <si>
    <t>Codename Westbay Phase I, CTS No.825/1(Pt) &amp; 825/2(Pt), near Laxmi Industrial Estate, New Link Road, Kasam Nagar, Ambivali, Andheri West, Andheri, Mumbai - 400053.</t>
  </si>
  <si>
    <t>P51800047539</t>
  </si>
  <si>
    <t>Slum Rehabilitation Authority</t>
  </si>
  <si>
    <t>Axis Bank</t>
  </si>
  <si>
    <t>https://goo.gl/maps/wC227VyX2pQLdp6X8</t>
  </si>
  <si>
    <t>About 0.45KM from Kamladevi Jain High School And Jr College</t>
  </si>
  <si>
    <t>About 0.45KM form Bellevue Multispeciality Hospital</t>
  </si>
  <si>
    <t>0.28KM from Laxmi Industrial Colony Bus Stop</t>
  </si>
  <si>
    <t>2.6KM from Jogeshwari
Railway Station
4.5KM from Andheri Railway Station</t>
  </si>
  <si>
    <t>1. Approx 0.6KM from Citi Mall
2. Approx 0.9KM from Infiniti Mall</t>
  </si>
  <si>
    <t>New Link Road</t>
  </si>
  <si>
    <t>Suyash CHS</t>
  </si>
  <si>
    <t>Laxmi Industrial Estate</t>
  </si>
  <si>
    <t>RTO Road</t>
  </si>
  <si>
    <t>Road</t>
  </si>
  <si>
    <t>RTO</t>
  </si>
  <si>
    <t>Wing C</t>
  </si>
  <si>
    <t>Wing D</t>
  </si>
  <si>
    <t>4B + G + 1st to 25th Floor</t>
  </si>
  <si>
    <t>Wing E</t>
  </si>
  <si>
    <t>Wing F</t>
  </si>
  <si>
    <t>Wing G</t>
  </si>
  <si>
    <t>Wing H</t>
  </si>
  <si>
    <t>SIA/MH/MIS/281570/2022
Date:28/09/2022</t>
  </si>
  <si>
    <t xml:space="preserve">Water NOC Details
</t>
  </si>
  <si>
    <t>HE/991/EEWW/(P&amp;R)/NOC
18/05/2022</t>
  </si>
  <si>
    <t>Airport Authority Clearance Details
Valid Upto</t>
  </si>
  <si>
    <t>For Plot No.3
JUHU/WEST/B/092319/431339
Date:30/09/2019
85.98m Above MSL 29/09/2027</t>
  </si>
  <si>
    <t>For Plot No.2
JUHU/WEST/B/091719/430722
Date:30/09/2019
88.6m Above MSL 29/09/2027</t>
  </si>
  <si>
    <t>For Plot No.1
JUHU/WEST/B/072019/416865
Date:29/08/2019
89.47m Above MSL 28/08/2027</t>
  </si>
  <si>
    <t>As per RERA Site Flats = 563 &amp; Shop = 29</t>
  </si>
  <si>
    <t>Shop = 29 Business Office = 1
Restaurant = 2</t>
  </si>
  <si>
    <t>Residential Area Details :</t>
  </si>
  <si>
    <t>Commercial Area Details :</t>
  </si>
  <si>
    <t>Shops/ Offices</t>
  </si>
  <si>
    <t>Flats</t>
  </si>
  <si>
    <t>1st to 4th Basement levels for Parking</t>
  </si>
  <si>
    <t>Ground Floor For Commercial</t>
  </si>
  <si>
    <t>Shop</t>
  </si>
  <si>
    <t>Sale Building</t>
  </si>
  <si>
    <t>Business Office Duplex With 1st Floor</t>
  </si>
  <si>
    <t>1st Floor For Commercial</t>
  </si>
  <si>
    <t>2nd Floor For Residential</t>
  </si>
  <si>
    <t>3BHK</t>
  </si>
  <si>
    <t>3rd Floor</t>
  </si>
  <si>
    <t>4th Floor</t>
  </si>
  <si>
    <t>5th Floor</t>
  </si>
  <si>
    <t>6th Floor</t>
  </si>
  <si>
    <t>4BHK</t>
  </si>
  <si>
    <t>7th Floor (Part Refuge Area)</t>
  </si>
  <si>
    <t>Refuge Area</t>
  </si>
  <si>
    <t>8th Floor (Double Height Refuge Area on 7th Floor)</t>
  </si>
  <si>
    <t xml:space="preserve"> Double Height Refuge Area</t>
  </si>
  <si>
    <t>9th, 11th, 12th, 17th &amp; 18th Floor</t>
  </si>
  <si>
    <t>10th, 13th, 16th &amp; 19th Floor</t>
  </si>
  <si>
    <t>14th Floor (Part Refuge Area)</t>
  </si>
  <si>
    <t>15th Floor</t>
  </si>
  <si>
    <t>21st Floor (Part Refuge Area)</t>
  </si>
  <si>
    <t>2.5BHK</t>
  </si>
  <si>
    <t>22nd Floor</t>
  </si>
  <si>
    <t>20th, 23rd &amp; 24th Floor</t>
  </si>
  <si>
    <t>25th Floor For Fitness Center</t>
  </si>
  <si>
    <t>Ground &amp; 1st Floor For Double Heighted Lobby</t>
  </si>
  <si>
    <t>Double heighted Refuge Area</t>
  </si>
  <si>
    <t>25th Floor Swimming Pool</t>
  </si>
  <si>
    <t>Ground Floor &amp; 1st Floor For Rehab Temple Area</t>
  </si>
  <si>
    <t>8th Floor</t>
  </si>
  <si>
    <t>8th Floor (Part Refuge Area)</t>
  </si>
  <si>
    <t>15th Floor (Part Refuge Area)</t>
  </si>
  <si>
    <t>22nd Floor (Part Refuge Area)</t>
  </si>
  <si>
    <t>25th Floor For Fitness Center &amp; Part Terrace Area</t>
  </si>
  <si>
    <t>2BHK</t>
  </si>
  <si>
    <t>Wing C
(Business Office Duplex)</t>
  </si>
  <si>
    <t>Wing H
(1st Floor Restaurant)</t>
  </si>
  <si>
    <t>Restaurant</t>
  </si>
  <si>
    <t>Business Office Duplex</t>
  </si>
  <si>
    <t>1st Floor Restaurant</t>
  </si>
  <si>
    <t>Latitude, Longitude</t>
  </si>
  <si>
    <t>19.1333968, 72.8315036</t>
  </si>
  <si>
    <t>Proposed Sale building in slum redevelopment scheme under Reg.33(10) of DCPR 2034 on plot bearing C.T.S.No.825/1(Pt) &amp; 825/2(Pt) of village Ambivali, Andheri (West), Mumbai for "Andheri anna nagar shiv shakti SRA Chs.Ltd" &amp; "Andheri Kasam Nagar Sra Chs.Ltd"</t>
  </si>
  <si>
    <t>Upper</t>
  </si>
  <si>
    <t>K.W/STGOVT/0002/19990115/AP/S
Date: 13/03/2023</t>
  </si>
  <si>
    <t>Flat No.</t>
  </si>
  <si>
    <t>Office/Shop No.</t>
  </si>
  <si>
    <t>Wing F + G + H</t>
  </si>
  <si>
    <t>Shop 
Duplex With 1st Floor</t>
  </si>
  <si>
    <t>4th &amp; 5th Floor</t>
  </si>
  <si>
    <t>7th Floor</t>
  </si>
  <si>
    <t xml:space="preserve"> Refuge Area</t>
  </si>
  <si>
    <t>9th Floor (Part Refuge Area)</t>
  </si>
  <si>
    <t>9th Floor (Part Double Height Refuge Area)</t>
  </si>
  <si>
    <t>Double Height Refuge Area</t>
  </si>
  <si>
    <t>10th to 14th, 17th to 19th Floor</t>
  </si>
  <si>
    <t>20th &amp; 21st Floor</t>
  </si>
  <si>
    <t>16th Floor</t>
  </si>
  <si>
    <t>22nd Floor  (Part Refuge Area)</t>
  </si>
  <si>
    <t xml:space="preserve"> 23rd Floor</t>
  </si>
  <si>
    <t>24th Floor</t>
  </si>
  <si>
    <t>9th Floor (Double Height Refuge Area on 8th Floor)</t>
  </si>
  <si>
    <t>Double Height Temple Area</t>
  </si>
  <si>
    <t>Community Hall</t>
  </si>
  <si>
    <t>9th Floor</t>
  </si>
  <si>
    <t>23rd Floor</t>
  </si>
  <si>
    <t>16th Floor (Part Refuge Area)</t>
  </si>
  <si>
    <t>23rd Floor (Part Double height Refuge Area)</t>
  </si>
  <si>
    <t xml:space="preserve"> 24th Floor</t>
  </si>
  <si>
    <t>16th Floor (Part Double Height Refuge Area)</t>
  </si>
  <si>
    <t>4B + G + 1st to 21st Floor</t>
  </si>
  <si>
    <t>Wing F + G + H
(Shops)</t>
  </si>
  <si>
    <t>Flats = 549</t>
  </si>
  <si>
    <t>Wing H = 4B + G + 1st to 25th Floor</t>
  </si>
  <si>
    <t>Wing D to G = 4B + G + 1st to 25th Floor</t>
  </si>
  <si>
    <t>100 from 4th Floor</t>
  </si>
  <si>
    <t>Rate changed by vaibhav on 14/05/2024</t>
  </si>
  <si>
    <t xml:space="preserve">Codename Westbay Phase I
Linkbay Residences Phase I
</t>
  </si>
  <si>
    <t>Project Name (Previous Name)
Project Name (New Name)</t>
  </si>
  <si>
    <t>External Plaster</t>
  </si>
  <si>
    <t>External Plumbing, Elevation and Waterproofing</t>
  </si>
  <si>
    <t>Wooden Work</t>
  </si>
  <si>
    <t>Electrical &amp; Sanitary fittings</t>
  </si>
  <si>
    <t>Mr. Tushar Bhuwad</t>
  </si>
  <si>
    <t>Wing E &amp; F = 4B + G + 1st to 25th Floor</t>
  </si>
  <si>
    <t xml:space="preserve">1.Construction work is in process at the time of Visit.
2. We considered  Saleable area as per our calculation.
3. We considered Carpet area as per Approved Plan.
4. We considered Gross carpet area = Net carpet + balcony
5. We have considered rate by verifying it from market inquire.
6. Car parking is subjected to authentic documentation.
7. We have updated revised approved floor plan &amp; C.C (on 21/10/2023).
</t>
  </si>
  <si>
    <t>Rate changed by Gaurav on 02/05/2025.</t>
  </si>
  <si>
    <t>34000 to 36000</t>
  </si>
  <si>
    <t>03/07/2025 at 04:20PM</t>
  </si>
  <si>
    <t>Mr. Suraj Khare</t>
  </si>
  <si>
    <t>Wing D = 4B + G + 1st to 25th Floor</t>
  </si>
  <si>
    <t>Wing C &amp; G = 4B + G + 1st to 25th Floor</t>
  </si>
  <si>
    <t>K-W/STGOVT/0002/19990115/AP/S
Date: 06/03/2025
Valid Up to: This CC is further extended upto 20th upper floors marked on plinth plan as A to N as for Tower C, D, E, F &amp; G as per approved amended plans dtd. 13/03/2023. for R.C.C framework only</t>
  </si>
  <si>
    <t>Mr. Rakesh Parekh CRM 8655738325</t>
  </si>
  <si>
    <t>CC UPDATED ON 04/07/2025 REFERED FROM SCLT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</si>
</sst>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gt;0]0&quot;BHK&quot;;&quot;1RK&quot;"/>
  </numFmts>
  <fonts count="21"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u/>
      <sz val="11"/>
      <color theme="10"/>
      <name val="Calibri"/>
      <family val="2"/>
    </font>
    <font>
      <b/>
      <sz val="12"/>
      <color indexed="8"/>
      <name val="Times New Roman"/>
      <family val="1"/>
    </font>
    <font>
      <sz val="12"/>
      <color indexed="8"/>
      <name val="Times New Roman"/>
      <family val="1"/>
    </font>
    <font>
      <u/>
      <sz val="14"/>
      <color theme="10"/>
      <name val="Calibri"/>
      <family val="2"/>
    </font>
    <font>
      <sz val="14"/>
      <name val="Times New Roman"/>
      <family val="1"/>
    </font>
    <font>
      <b/>
      <sz val="16"/>
      <color rgb="FFFF0000"/>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21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17" fillId="0" borderId="1" xfId="1" applyNumberFormat="1" applyFont="1" applyFill="1" applyBorder="1" applyAlignment="1" applyProtection="1">
      <alignment horizontal="center" vertical="center" wrapText="1"/>
      <protection locked="0"/>
    </xf>
    <xf numFmtId="1" fontId="7" fillId="0" borderId="1" xfId="1" applyNumberFormat="1" applyFont="1" applyFill="1" applyBorder="1" applyAlignment="1">
      <alignment horizontal="center" vertical="center"/>
    </xf>
    <xf numFmtId="164" fontId="17" fillId="0" borderId="1" xfId="1" applyNumberFormat="1" applyFont="1" applyFill="1" applyBorder="1" applyAlignment="1" applyProtection="1">
      <alignment horizontal="center" vertical="center" wrapText="1"/>
      <protection locked="0"/>
    </xf>
    <xf numFmtId="1" fontId="3" fillId="0" borderId="0" xfId="0" applyNumberFormat="1" applyFont="1" applyAlignment="1">
      <alignment vertical="top"/>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8" xfId="0" applyFont="1" applyBorder="1" applyAlignment="1">
      <alignment vertical="top" wrapText="1"/>
    </xf>
    <xf numFmtId="0" fontId="4" fillId="0" borderId="1" xfId="0" applyFont="1" applyBorder="1" applyAlignment="1">
      <alignmen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center" vertical="top" wrapText="1"/>
    </xf>
    <xf numFmtId="1" fontId="4" fillId="4" borderId="1" xfId="1" applyNumberFormat="1" applyFont="1" applyFill="1" applyBorder="1" applyAlignment="1">
      <alignment horizontal="center" vertical="top" wrapText="1"/>
    </xf>
    <xf numFmtId="1" fontId="2" fillId="4" borderId="1" xfId="1" applyNumberFormat="1" applyFont="1" applyFill="1" applyBorder="1" applyAlignment="1">
      <alignment horizontal="center" vertical="top" wrapText="1"/>
    </xf>
    <xf numFmtId="0" fontId="4" fillId="0" borderId="0" xfId="0" applyFont="1" applyAlignment="1">
      <alignment vertical="top"/>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3" fillId="5" borderId="0" xfId="0" applyFont="1" applyFill="1" applyAlignment="1">
      <alignment vertical="top"/>
    </xf>
    <xf numFmtId="9" fontId="4" fillId="4" borderId="1" xfId="1" applyNumberFormat="1" applyFont="1" applyFill="1" applyBorder="1" applyAlignment="1" applyProtection="1">
      <alignment horizontal="center" vertical="center" wrapText="1"/>
      <protection hidden="1"/>
    </xf>
    <xf numFmtId="0" fontId="20" fillId="0" borderId="0" xfId="0" applyFont="1" applyAlignment="1">
      <alignment vertical="top"/>
    </xf>
    <xf numFmtId="14" fontId="3" fillId="0" borderId="0" xfId="0" applyNumberFormat="1" applyFont="1" applyAlignment="1">
      <alignmen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4" fillId="4" borderId="1" xfId="0" applyFont="1" applyFill="1" applyBorder="1" applyAlignment="1">
      <alignment horizontal="left" vertical="top"/>
    </xf>
    <xf numFmtId="0" fontId="4" fillId="2" borderId="1" xfId="0" applyFont="1" applyFill="1" applyBorder="1" applyAlignment="1">
      <alignment horizontal="center" vertical="top"/>
    </xf>
    <xf numFmtId="2" fontId="4" fillId="4" borderId="1" xfId="0" applyNumberFormat="1"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8" fillId="4" borderId="2" xfId="2" applyFont="1" applyFill="1" applyBorder="1" applyAlignment="1">
      <alignment horizontal="left" vertical="top" wrapText="1"/>
    </xf>
    <xf numFmtId="0" fontId="19" fillId="4" borderId="3" xfId="0" applyFont="1" applyFill="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5" fillId="4" borderId="15" xfId="1" applyNumberFormat="1"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3" borderId="1" xfId="0" applyFont="1" applyFill="1" applyBorder="1" applyAlignment="1">
      <alignment horizontal="left" vertical="top" wrapText="1"/>
    </xf>
    <xf numFmtId="1" fontId="6" fillId="4" borderId="3"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16" fillId="0" borderId="2" xfId="1" applyNumberFormat="1" applyFont="1" applyFill="1" applyBorder="1" applyAlignment="1" applyProtection="1">
      <alignment horizontal="center" vertical="center" wrapText="1"/>
      <protection locked="0"/>
    </xf>
    <xf numFmtId="1" fontId="16" fillId="0" borderId="3" xfId="1" applyNumberFormat="1" applyFont="1" applyFill="1" applyBorder="1" applyAlignment="1" applyProtection="1">
      <alignment horizontal="center" vertical="center" wrapText="1"/>
      <protection locked="0"/>
    </xf>
    <xf numFmtId="1" fontId="16" fillId="0" borderId="5" xfId="1" applyNumberFormat="1" applyFont="1" applyFill="1" applyBorder="1" applyAlignment="1" applyProtection="1">
      <alignment horizontal="center" vertical="center" wrapText="1"/>
      <protection locked="0"/>
    </xf>
    <xf numFmtId="1" fontId="17" fillId="0" borderId="2" xfId="1" applyNumberFormat="1" applyFont="1" applyFill="1" applyBorder="1" applyAlignment="1" applyProtection="1">
      <alignment horizontal="center" vertical="center" wrapText="1"/>
      <protection locked="0"/>
    </xf>
    <xf numFmtId="1" fontId="17" fillId="0" borderId="5" xfId="1" applyNumberFormat="1" applyFont="1" applyFill="1" applyBorder="1" applyAlignment="1" applyProtection="1">
      <alignment horizontal="center" vertical="center" wrapText="1"/>
      <protection locked="0"/>
    </xf>
    <xf numFmtId="1" fontId="17" fillId="0" borderId="7" xfId="1" applyNumberFormat="1" applyFont="1" applyFill="1" applyBorder="1" applyAlignment="1" applyProtection="1">
      <alignment horizontal="center" vertical="center" wrapText="1"/>
      <protection locked="0"/>
    </xf>
    <xf numFmtId="1" fontId="17" fillId="0" borderId="11" xfId="1" applyNumberFormat="1" applyFont="1" applyFill="1" applyBorder="1" applyAlignment="1" applyProtection="1">
      <alignment horizontal="center" vertical="center" wrapText="1"/>
      <protection locked="0"/>
    </xf>
    <xf numFmtId="1" fontId="17" fillId="0" borderId="12" xfId="1" applyNumberFormat="1" applyFont="1" applyFill="1" applyBorder="1" applyAlignment="1" applyProtection="1">
      <alignment horizontal="center" vertical="center" wrapText="1"/>
      <protection locked="0"/>
    </xf>
    <xf numFmtId="1" fontId="17" fillId="0" borderId="13" xfId="1" applyNumberFormat="1" applyFont="1" applyFill="1" applyBorder="1" applyAlignment="1" applyProtection="1">
      <alignment horizontal="center" vertical="center" wrapText="1"/>
      <protection locked="0"/>
    </xf>
    <xf numFmtId="1" fontId="17" fillId="0" borderId="14" xfId="1" applyNumberFormat="1" applyFont="1" applyFill="1" applyBorder="1" applyAlignment="1" applyProtection="1">
      <alignment horizontal="center" vertical="center" wrapText="1"/>
      <protection locked="0"/>
    </xf>
    <xf numFmtId="1" fontId="17" fillId="0" borderId="15" xfId="1" applyNumberFormat="1" applyFont="1" applyFill="1" applyBorder="1" applyAlignment="1" applyProtection="1">
      <alignment horizontal="center" vertical="center" wrapText="1"/>
      <protection locked="0"/>
    </xf>
    <xf numFmtId="164" fontId="17" fillId="0" borderId="2" xfId="1" applyNumberFormat="1" applyFont="1" applyFill="1" applyBorder="1" applyAlignment="1" applyProtection="1">
      <alignment horizontal="center" vertical="center" wrapText="1"/>
      <protection locked="0"/>
    </xf>
    <xf numFmtId="164" fontId="17" fillId="0" borderId="3" xfId="1" applyNumberFormat="1" applyFont="1" applyFill="1" applyBorder="1" applyAlignment="1" applyProtection="1">
      <alignment horizontal="center" vertical="center" wrapText="1"/>
      <protection locked="0"/>
    </xf>
    <xf numFmtId="164" fontId="17" fillId="0" borderId="5" xfId="1" applyNumberFormat="1" applyFont="1" applyFill="1" applyBorder="1" applyAlignment="1" applyProtection="1">
      <alignment horizontal="center" vertical="center" wrapText="1"/>
      <protection locked="0"/>
    </xf>
    <xf numFmtId="164" fontId="17" fillId="0" borderId="7" xfId="1" applyNumberFormat="1" applyFont="1" applyFill="1" applyBorder="1" applyAlignment="1" applyProtection="1">
      <alignment horizontal="center" vertical="center" wrapText="1"/>
      <protection locked="0"/>
    </xf>
    <xf numFmtId="164" fontId="17" fillId="0" borderId="4" xfId="1" applyNumberFormat="1" applyFont="1" applyFill="1" applyBorder="1" applyAlignment="1" applyProtection="1">
      <alignment horizontal="center" vertical="center" wrapText="1"/>
      <protection locked="0"/>
    </xf>
    <xf numFmtId="164" fontId="17" fillId="0" borderId="11" xfId="1" applyNumberFormat="1" applyFont="1" applyFill="1" applyBorder="1" applyAlignment="1" applyProtection="1">
      <alignment horizontal="center" vertical="center" wrapText="1"/>
      <protection locked="0"/>
    </xf>
    <xf numFmtId="164" fontId="17" fillId="0" borderId="14" xfId="1" applyNumberFormat="1" applyFont="1" applyFill="1" applyBorder="1" applyAlignment="1" applyProtection="1">
      <alignment horizontal="center" vertical="center" wrapText="1"/>
      <protection locked="0"/>
    </xf>
    <xf numFmtId="164" fontId="17" fillId="0" borderId="9" xfId="1" applyNumberFormat="1" applyFont="1" applyFill="1" applyBorder="1" applyAlignment="1" applyProtection="1">
      <alignment horizontal="center" vertical="center" wrapText="1"/>
      <protection locked="0"/>
    </xf>
    <xf numFmtId="164" fontId="17" fillId="0" borderId="15" xfId="1" applyNumberFormat="1" applyFont="1" applyFill="1" applyBorder="1" applyAlignment="1" applyProtection="1">
      <alignment horizontal="center" vertical="center" wrapText="1"/>
      <protection locked="0"/>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627530</xdr:colOff>
      <xdr:row>775</xdr:row>
      <xdr:rowOff>100854</xdr:rowOff>
    </xdr:from>
    <xdr:to>
      <xdr:col>7</xdr:col>
      <xdr:colOff>309706</xdr:colOff>
      <xdr:row>800</xdr:row>
      <xdr:rowOff>166082</xdr:rowOff>
    </xdr:to>
    <xdr:pic>
      <xdr:nvPicPr>
        <xdr:cNvPr id="22" name="Picture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a:stretch>
      </xdr:blipFill>
      <xdr:spPr>
        <a:xfrm>
          <a:off x="2790265" y="70653089"/>
          <a:ext cx="4680000" cy="6508609"/>
        </a:xfrm>
        <a:prstGeom prst="rect">
          <a:avLst/>
        </a:prstGeom>
        <a:ln>
          <a:solidFill>
            <a:schemeClr val="tx1"/>
          </a:solidFill>
        </a:ln>
      </xdr:spPr>
    </xdr:pic>
    <xdr:clientData/>
  </xdr:twoCellAnchor>
  <xdr:twoCellAnchor editAs="oneCell">
    <xdr:from>
      <xdr:col>0</xdr:col>
      <xdr:colOff>1936221</xdr:colOff>
      <xdr:row>819</xdr:row>
      <xdr:rowOff>226516</xdr:rowOff>
    </xdr:from>
    <xdr:to>
      <xdr:col>7</xdr:col>
      <xdr:colOff>1252662</xdr:colOff>
      <xdr:row>831</xdr:row>
      <xdr:rowOff>104693</xdr:rowOff>
    </xdr:to>
    <xdr:pic>
      <xdr:nvPicPr>
        <xdr:cNvPr id="23" name="Picture 22">
          <a:extLst>
            <a:ext uri="{FF2B5EF4-FFF2-40B4-BE49-F238E27FC236}">
              <a16:creationId xmlns=""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6221" y="208606302"/>
          <a:ext cx="6446584" cy="2980605"/>
        </a:xfrm>
        <a:prstGeom prst="rect">
          <a:avLst/>
        </a:prstGeom>
        <a:ln>
          <a:solidFill>
            <a:schemeClr val="tx1"/>
          </a:solidFill>
        </a:ln>
      </xdr:spPr>
    </xdr:pic>
    <xdr:clientData/>
  </xdr:twoCellAnchor>
  <xdr:twoCellAnchor editAs="oneCell">
    <xdr:from>
      <xdr:col>0</xdr:col>
      <xdr:colOff>1936221</xdr:colOff>
      <xdr:row>832</xdr:row>
      <xdr:rowOff>34527</xdr:rowOff>
    </xdr:from>
    <xdr:to>
      <xdr:col>7</xdr:col>
      <xdr:colOff>1252662</xdr:colOff>
      <xdr:row>851</xdr:row>
      <xdr:rowOff>90559</xdr:rowOff>
    </xdr:to>
    <xdr:pic>
      <xdr:nvPicPr>
        <xdr:cNvPr id="24" name="Picture 23">
          <a:extLst>
            <a:ext uri="{FF2B5EF4-FFF2-40B4-BE49-F238E27FC236}">
              <a16:creationId xmlns=""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936221" y="211775277"/>
          <a:ext cx="6446584" cy="4968208"/>
        </a:xfrm>
        <a:prstGeom prst="rect">
          <a:avLst/>
        </a:prstGeom>
        <a:ln>
          <a:solidFill>
            <a:schemeClr val="tx1"/>
          </a:solidFill>
        </a:ln>
      </xdr:spPr>
    </xdr:pic>
    <xdr:clientData/>
  </xdr:twoCellAnchor>
  <xdr:twoCellAnchor editAs="oneCell">
    <xdr:from>
      <xdr:col>0</xdr:col>
      <xdr:colOff>884464</xdr:colOff>
      <xdr:row>765</xdr:row>
      <xdr:rowOff>95250</xdr:rowOff>
    </xdr:from>
    <xdr:to>
      <xdr:col>8</xdr:col>
      <xdr:colOff>365464</xdr:colOff>
      <xdr:row>774</xdr:row>
      <xdr:rowOff>4089</xdr:rowOff>
    </xdr:to>
    <xdr:pic>
      <xdr:nvPicPr>
        <xdr:cNvPr id="29" name="Picture 28">
          <a:extLst>
            <a:ext uri="{FF2B5EF4-FFF2-40B4-BE49-F238E27FC236}">
              <a16:creationId xmlns="" xmlns:a16="http://schemas.microsoft.com/office/drawing/2014/main" id="{00000000-0008-0000-0000-00001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84464" y="195861214"/>
          <a:ext cx="8244000" cy="2235658"/>
        </a:xfrm>
        <a:prstGeom prst="rect">
          <a:avLst/>
        </a:prstGeom>
        <a:ln>
          <a:solidFill>
            <a:schemeClr val="tx1"/>
          </a:solidFill>
        </a:ln>
      </xdr:spPr>
    </xdr:pic>
    <xdr:clientData/>
  </xdr:twoCellAnchor>
  <xdr:twoCellAnchor editAs="oneCell">
    <xdr:from>
      <xdr:col>5</xdr:col>
      <xdr:colOff>363682</xdr:colOff>
      <xdr:row>746</xdr:row>
      <xdr:rowOff>137101</xdr:rowOff>
    </xdr:from>
    <xdr:to>
      <xdr:col>8</xdr:col>
      <xdr:colOff>1164563</xdr:colOff>
      <xdr:row>759</xdr:row>
      <xdr:rowOff>17317</xdr:rowOff>
    </xdr:to>
    <xdr:pic>
      <xdr:nvPicPr>
        <xdr:cNvPr id="44" name="Picture 43" descr="https://vsjcllp.vsjadon.com/upload/insp-238674-1525.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b="9333"/>
        <a:stretch/>
      </xdr:blipFill>
      <xdr:spPr bwMode="auto">
        <a:xfrm>
          <a:off x="5611091" y="195849874"/>
          <a:ext cx="4351108" cy="32572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394852</xdr:colOff>
      <xdr:row>732</xdr:row>
      <xdr:rowOff>64366</xdr:rowOff>
    </xdr:from>
    <xdr:to>
      <xdr:col>4</xdr:col>
      <xdr:colOff>1697181</xdr:colOff>
      <xdr:row>745</xdr:row>
      <xdr:rowOff>235484</xdr:rowOff>
    </xdr:to>
    <xdr:pic>
      <xdr:nvPicPr>
        <xdr:cNvPr id="45" name="Picture 44" descr="https://vsjcllp.vsjadon.com/upload/insp-238674-843.jp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9975"/>
        <a:stretch/>
      </xdr:blipFill>
      <xdr:spPr bwMode="auto">
        <a:xfrm>
          <a:off x="394852" y="192140321"/>
          <a:ext cx="4731329" cy="35481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27708</xdr:colOff>
      <xdr:row>732</xdr:row>
      <xdr:rowOff>78220</xdr:rowOff>
    </xdr:from>
    <xdr:to>
      <xdr:col>8</xdr:col>
      <xdr:colOff>1192627</xdr:colOff>
      <xdr:row>745</xdr:row>
      <xdr:rowOff>242453</xdr:rowOff>
    </xdr:to>
    <xdr:pic>
      <xdr:nvPicPr>
        <xdr:cNvPr id="46" name="Picture 45" descr="https://vsjcllp.vsjadon.com/upload/insp-238674-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275117" y="192154175"/>
          <a:ext cx="4715146" cy="354127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432954</xdr:colOff>
      <xdr:row>746</xdr:row>
      <xdr:rowOff>138545</xdr:rowOff>
    </xdr:from>
    <xdr:to>
      <xdr:col>2</xdr:col>
      <xdr:colOff>707735</xdr:colOff>
      <xdr:row>759</xdr:row>
      <xdr:rowOff>18761</xdr:rowOff>
    </xdr:to>
    <xdr:pic>
      <xdr:nvPicPr>
        <xdr:cNvPr id="47" name="Picture 46" descr="https://vsjcllp.vsjadon.com/upload/insp-238674-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32954" y="195851318"/>
          <a:ext cx="2439554" cy="32572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58883</xdr:colOff>
      <xdr:row>716</xdr:row>
      <xdr:rowOff>57439</xdr:rowOff>
    </xdr:from>
    <xdr:to>
      <xdr:col>8</xdr:col>
      <xdr:colOff>1435943</xdr:colOff>
      <xdr:row>731</xdr:row>
      <xdr:rowOff>173182</xdr:rowOff>
    </xdr:to>
    <xdr:pic>
      <xdr:nvPicPr>
        <xdr:cNvPr id="48" name="Picture 47" descr="https://vsjcllp.vsjadon.com/upload/insp-238674-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306292" y="187977030"/>
          <a:ext cx="4927287" cy="40123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716</xdr:row>
      <xdr:rowOff>53975</xdr:rowOff>
    </xdr:from>
    <xdr:to>
      <xdr:col>4</xdr:col>
      <xdr:colOff>1688787</xdr:colOff>
      <xdr:row>731</xdr:row>
      <xdr:rowOff>169718</xdr:rowOff>
    </xdr:to>
    <xdr:pic>
      <xdr:nvPicPr>
        <xdr:cNvPr id="49" name="Picture 48" descr="https://vsjcllp.vsjadon.com/upload/insp-238674-86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90500" y="187973566"/>
          <a:ext cx="4927287" cy="40123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845128</xdr:colOff>
      <xdr:row>746</xdr:row>
      <xdr:rowOff>135079</xdr:rowOff>
    </xdr:from>
    <xdr:to>
      <xdr:col>5</xdr:col>
      <xdr:colOff>202046</xdr:colOff>
      <xdr:row>759</xdr:row>
      <xdr:rowOff>15295</xdr:rowOff>
    </xdr:to>
    <xdr:pic>
      <xdr:nvPicPr>
        <xdr:cNvPr id="50" name="Picture 49" descr="https://vsjcllp.vsjadon.com/upload/insp-238674-86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009901" y="195847852"/>
          <a:ext cx="2439554" cy="32572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123825</xdr:colOff>
      <xdr:row>23</xdr:row>
      <xdr:rowOff>171450</xdr:rowOff>
    </xdr:from>
    <xdr:to>
      <xdr:col>25</xdr:col>
      <xdr:colOff>46492</xdr:colOff>
      <xdr:row>47</xdr:row>
      <xdr:rowOff>47040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219825" y="4981575"/>
          <a:ext cx="9066667" cy="46761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wC227VyX2pQLdp6X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863"/>
  <sheetViews>
    <sheetView tabSelected="1" showWhiteSpace="0" view="pageBreakPreview" zoomScale="70" zoomScaleNormal="85" zoomScaleSheetLayoutView="70" zoomScalePageLayoutView="55" workbookViewId="0">
      <selection activeCell="M7" sqref="M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9.140625" style="1"/>
    <col min="12" max="12" width="15.7109375" style="1" bestFit="1" customWidth="1"/>
    <col min="13" max="13" width="14.42578125" style="1" bestFit="1" customWidth="1"/>
    <col min="14" max="20" width="9.140625" style="1"/>
    <col min="21" max="23" width="0" style="1" hidden="1" customWidth="1"/>
    <col min="24" max="26" width="9.140625" style="1"/>
    <col min="27" max="27" width="7.85546875" style="1" customWidth="1"/>
    <col min="28" max="16384" width="9.140625" style="1"/>
  </cols>
  <sheetData>
    <row r="1" spans="1:13" ht="20.25" x14ac:dyDescent="0.25">
      <c r="A1" s="132" t="s">
        <v>41</v>
      </c>
      <c r="B1" s="133"/>
      <c r="C1" s="133"/>
      <c r="D1" s="133"/>
      <c r="E1" s="133"/>
      <c r="F1" s="133"/>
      <c r="G1" s="133"/>
      <c r="H1" s="133"/>
      <c r="I1" s="134"/>
    </row>
    <row r="2" spans="1:13" ht="42" customHeight="1" x14ac:dyDescent="0.25">
      <c r="A2" s="141" t="s">
        <v>11</v>
      </c>
      <c r="B2" s="141"/>
      <c r="C2" s="141"/>
      <c r="D2" s="4" t="s">
        <v>4</v>
      </c>
      <c r="E2" s="142" t="s">
        <v>91</v>
      </c>
      <c r="F2" s="142"/>
      <c r="G2" s="103" t="s">
        <v>15</v>
      </c>
      <c r="H2" s="103"/>
      <c r="I2" s="71">
        <v>45840</v>
      </c>
      <c r="L2" s="87">
        <v>45841</v>
      </c>
    </row>
    <row r="3" spans="1:13" ht="42.75" customHeight="1" x14ac:dyDescent="0.25">
      <c r="A3" s="137" t="s">
        <v>317</v>
      </c>
      <c r="B3" s="138"/>
      <c r="C3" s="139"/>
      <c r="D3" s="70" t="s">
        <v>4</v>
      </c>
      <c r="E3" s="148" t="s">
        <v>316</v>
      </c>
      <c r="F3" s="121"/>
      <c r="G3" s="103" t="s">
        <v>187</v>
      </c>
      <c r="H3" s="103"/>
      <c r="I3" s="71" t="s">
        <v>327</v>
      </c>
      <c r="L3" s="87">
        <v>45773</v>
      </c>
      <c r="M3" s="1">
        <f>L2-L3</f>
        <v>68</v>
      </c>
    </row>
    <row r="4" spans="1:13" ht="43.5" customHeight="1" x14ac:dyDescent="0.25">
      <c r="A4" s="137" t="s">
        <v>39</v>
      </c>
      <c r="B4" s="138"/>
      <c r="C4" s="139"/>
      <c r="D4" s="69" t="s">
        <v>4</v>
      </c>
      <c r="E4" s="88" t="s">
        <v>332</v>
      </c>
      <c r="F4" s="89"/>
      <c r="G4" s="103" t="s">
        <v>36</v>
      </c>
      <c r="H4" s="103"/>
      <c r="I4" s="67" t="str">
        <f ca="1">TEXT(TODAY(),"DD/MM/YYYY")</f>
        <v>04/07/2025</v>
      </c>
      <c r="J4" s="88" t="s">
        <v>197</v>
      </c>
      <c r="K4" s="89"/>
    </row>
    <row r="5" spans="1:13" ht="20.25" x14ac:dyDescent="0.25">
      <c r="A5" s="131" t="s">
        <v>42</v>
      </c>
      <c r="B5" s="131"/>
      <c r="C5" s="131"/>
      <c r="D5" s="131"/>
      <c r="E5" s="131"/>
      <c r="F5" s="131"/>
      <c r="G5" s="131"/>
      <c r="H5" s="131"/>
      <c r="I5" s="151"/>
    </row>
    <row r="6" spans="1:13" ht="43.5" customHeight="1" x14ac:dyDescent="0.25">
      <c r="A6" s="143" t="s">
        <v>32</v>
      </c>
      <c r="B6" s="143"/>
      <c r="C6" s="143"/>
      <c r="D6" s="2" t="s">
        <v>4</v>
      </c>
      <c r="E6" s="23" t="s">
        <v>103</v>
      </c>
      <c r="F6" s="22" t="s">
        <v>38</v>
      </c>
      <c r="G6" s="2" t="s">
        <v>4</v>
      </c>
      <c r="H6" s="104" t="s">
        <v>328</v>
      </c>
      <c r="I6" s="104"/>
    </row>
    <row r="7" spans="1:13" ht="39.75" customHeight="1" x14ac:dyDescent="0.25">
      <c r="A7" s="143" t="s">
        <v>44</v>
      </c>
      <c r="B7" s="143"/>
      <c r="C7" s="143"/>
      <c r="D7" s="2" t="s">
        <v>4</v>
      </c>
      <c r="E7" s="5" t="s">
        <v>198</v>
      </c>
      <c r="F7" s="22" t="s">
        <v>45</v>
      </c>
      <c r="G7" s="2" t="s">
        <v>4</v>
      </c>
      <c r="H7" s="88" t="s">
        <v>200</v>
      </c>
      <c r="I7" s="89"/>
    </row>
    <row r="8" spans="1:13" ht="45" customHeight="1" x14ac:dyDescent="0.25">
      <c r="A8" s="143" t="s">
        <v>46</v>
      </c>
      <c r="B8" s="143"/>
      <c r="C8" s="143"/>
      <c r="D8" s="2" t="s">
        <v>4</v>
      </c>
      <c r="E8" s="144" t="s">
        <v>199</v>
      </c>
      <c r="F8" s="144"/>
      <c r="G8" s="144"/>
      <c r="H8" s="144"/>
      <c r="I8" s="144"/>
    </row>
    <row r="9" spans="1:13" ht="45" customHeight="1" x14ac:dyDescent="0.25">
      <c r="A9" s="103" t="s">
        <v>177</v>
      </c>
      <c r="B9" s="22" t="s">
        <v>4</v>
      </c>
      <c r="C9" s="22" t="s">
        <v>43</v>
      </c>
      <c r="D9" s="2" t="s">
        <v>4</v>
      </c>
      <c r="E9" s="88" t="s">
        <v>201</v>
      </c>
      <c r="F9" s="121"/>
      <c r="G9" s="121"/>
      <c r="H9" s="121"/>
      <c r="I9" s="89"/>
    </row>
    <row r="10" spans="1:13" ht="84.75" customHeight="1" x14ac:dyDescent="0.25">
      <c r="A10" s="103"/>
      <c r="B10" s="22" t="s">
        <v>4</v>
      </c>
      <c r="C10" s="22" t="s">
        <v>14</v>
      </c>
      <c r="D10" s="2" t="s">
        <v>4</v>
      </c>
      <c r="E10" s="88" t="s">
        <v>281</v>
      </c>
      <c r="F10" s="121"/>
      <c r="G10" s="121"/>
      <c r="H10" s="121"/>
      <c r="I10" s="89"/>
    </row>
    <row r="11" spans="1:13" ht="66.75" customHeight="1" x14ac:dyDescent="0.25">
      <c r="A11" s="103"/>
      <c r="B11" s="22" t="s">
        <v>4</v>
      </c>
      <c r="C11" s="22" t="s">
        <v>5</v>
      </c>
      <c r="D11" s="2" t="s">
        <v>4</v>
      </c>
      <c r="E11" s="88" t="s">
        <v>202</v>
      </c>
      <c r="F11" s="121"/>
      <c r="G11" s="121"/>
      <c r="H11" s="121"/>
      <c r="I11" s="89"/>
    </row>
    <row r="12" spans="1:13" ht="20.25" x14ac:dyDescent="0.25">
      <c r="A12" s="103" t="s">
        <v>37</v>
      </c>
      <c r="B12" s="103"/>
      <c r="C12" s="103"/>
      <c r="D12" s="2" t="s">
        <v>4</v>
      </c>
      <c r="E12" s="104" t="s">
        <v>193</v>
      </c>
      <c r="F12" s="104"/>
      <c r="G12" s="104"/>
      <c r="H12" s="104"/>
      <c r="I12" s="104"/>
    </row>
    <row r="13" spans="1:13" ht="20.100000000000001" customHeight="1" x14ac:dyDescent="0.25">
      <c r="A13" s="131" t="s">
        <v>47</v>
      </c>
      <c r="B13" s="131"/>
      <c r="C13" s="131"/>
      <c r="D13" s="131"/>
      <c r="E13" s="131"/>
      <c r="F13" s="131"/>
      <c r="G13" s="131"/>
      <c r="H13" s="131"/>
      <c r="I13" s="131"/>
    </row>
    <row r="14" spans="1:13" ht="41.25" customHeight="1" x14ac:dyDescent="0.25">
      <c r="A14" s="22" t="s">
        <v>30</v>
      </c>
      <c r="B14" s="2" t="s">
        <v>4</v>
      </c>
      <c r="C14" s="167" t="s">
        <v>92</v>
      </c>
      <c r="D14" s="168"/>
      <c r="E14" s="169"/>
      <c r="F14" s="18" t="s">
        <v>48</v>
      </c>
      <c r="G14" s="2" t="s">
        <v>4</v>
      </c>
      <c r="H14" s="104" t="s">
        <v>204</v>
      </c>
      <c r="I14" s="104"/>
    </row>
    <row r="15" spans="1:13" ht="40.5" x14ac:dyDescent="0.25">
      <c r="A15" s="22" t="s">
        <v>49</v>
      </c>
      <c r="B15" s="2" t="s">
        <v>4</v>
      </c>
      <c r="C15" s="167" t="s">
        <v>203</v>
      </c>
      <c r="D15" s="168"/>
      <c r="E15" s="169"/>
      <c r="F15" s="22" t="s">
        <v>50</v>
      </c>
      <c r="G15" s="2" t="s">
        <v>4</v>
      </c>
      <c r="H15" s="174">
        <v>47056</v>
      </c>
      <c r="I15" s="104"/>
    </row>
    <row r="16" spans="1:13" ht="40.5" x14ac:dyDescent="0.25">
      <c r="A16" s="51" t="s">
        <v>51</v>
      </c>
      <c r="B16" s="2" t="s">
        <v>4</v>
      </c>
      <c r="C16" s="170">
        <v>44872</v>
      </c>
      <c r="D16" s="168"/>
      <c r="E16" s="169"/>
      <c r="F16" s="22" t="s">
        <v>52</v>
      </c>
      <c r="G16" s="2" t="s">
        <v>4</v>
      </c>
      <c r="H16" s="173">
        <v>44958</v>
      </c>
      <c r="I16" s="89"/>
    </row>
    <row r="17" spans="1:9" ht="60.75" x14ac:dyDescent="0.25">
      <c r="A17" s="51" t="s">
        <v>53</v>
      </c>
      <c r="B17" s="2" t="s">
        <v>4</v>
      </c>
      <c r="C17" s="170">
        <v>47056</v>
      </c>
      <c r="D17" s="168"/>
      <c r="E17" s="169"/>
      <c r="F17" s="22" t="s">
        <v>54</v>
      </c>
      <c r="G17" s="2" t="s">
        <v>4</v>
      </c>
      <c r="H17" s="88" t="s">
        <v>205</v>
      </c>
      <c r="I17" s="89"/>
    </row>
    <row r="18" spans="1:9" ht="40.5" x14ac:dyDescent="0.25">
      <c r="A18" s="51" t="s">
        <v>55</v>
      </c>
      <c r="B18" s="2" t="s">
        <v>4</v>
      </c>
      <c r="C18" s="167" t="s">
        <v>192</v>
      </c>
      <c r="D18" s="168"/>
      <c r="E18" s="169"/>
      <c r="F18" s="22" t="s">
        <v>106</v>
      </c>
      <c r="G18" s="2" t="s">
        <v>4</v>
      </c>
      <c r="H18" s="104">
        <v>19043.490000000002</v>
      </c>
      <c r="I18" s="104"/>
    </row>
    <row r="19" spans="1:9" ht="40.5" x14ac:dyDescent="0.25">
      <c r="A19" s="22" t="s">
        <v>56</v>
      </c>
      <c r="B19" s="2" t="s">
        <v>4</v>
      </c>
      <c r="C19" s="167">
        <v>4</v>
      </c>
      <c r="D19" s="168"/>
      <c r="E19" s="169"/>
      <c r="F19" s="22" t="s">
        <v>105</v>
      </c>
      <c r="G19" s="2" t="s">
        <v>4</v>
      </c>
      <c r="H19" s="104">
        <v>107502.61</v>
      </c>
      <c r="I19" s="104"/>
    </row>
    <row r="20" spans="1:9" ht="40.5" x14ac:dyDescent="0.25">
      <c r="A20" s="22" t="s">
        <v>104</v>
      </c>
      <c r="B20" s="2" t="s">
        <v>4</v>
      </c>
      <c r="C20" s="167">
        <v>84789.2</v>
      </c>
      <c r="D20" s="168"/>
      <c r="E20" s="169"/>
      <c r="F20" s="6" t="s">
        <v>57</v>
      </c>
      <c r="G20" s="2" t="s">
        <v>4</v>
      </c>
      <c r="H20" s="88" t="s">
        <v>232</v>
      </c>
      <c r="I20" s="89"/>
    </row>
    <row r="21" spans="1:9" ht="40.5" x14ac:dyDescent="0.25">
      <c r="A21" s="22" t="s">
        <v>58</v>
      </c>
      <c r="B21" s="2" t="s">
        <v>4</v>
      </c>
      <c r="C21" s="167" t="s">
        <v>311</v>
      </c>
      <c r="D21" s="168"/>
      <c r="E21" s="169"/>
      <c r="F21" s="22" t="s">
        <v>59</v>
      </c>
      <c r="G21" s="2" t="s">
        <v>4</v>
      </c>
      <c r="H21" s="104" t="s">
        <v>233</v>
      </c>
      <c r="I21" s="104"/>
    </row>
    <row r="22" spans="1:9" ht="20.25" customHeight="1" x14ac:dyDescent="0.25">
      <c r="A22" s="51" t="s">
        <v>279</v>
      </c>
      <c r="B22" s="2" t="s">
        <v>4</v>
      </c>
      <c r="C22" s="88" t="s">
        <v>280</v>
      </c>
      <c r="D22" s="121"/>
      <c r="E22" s="121"/>
      <c r="F22" s="121"/>
      <c r="G22" s="121"/>
      <c r="H22" s="121"/>
      <c r="I22" s="89"/>
    </row>
    <row r="23" spans="1:9" ht="20.25" x14ac:dyDescent="0.25">
      <c r="A23" s="51" t="s">
        <v>195</v>
      </c>
      <c r="B23" s="2" t="s">
        <v>4</v>
      </c>
      <c r="C23" s="171" t="s">
        <v>206</v>
      </c>
      <c r="D23" s="172"/>
      <c r="E23" s="172"/>
      <c r="F23" s="172"/>
      <c r="G23" s="172"/>
      <c r="H23" s="172"/>
      <c r="I23" s="172"/>
    </row>
    <row r="24" spans="1:9" s="75" customFormat="1" ht="108.75" customHeight="1" x14ac:dyDescent="0.25">
      <c r="A24" s="51" t="s">
        <v>28</v>
      </c>
      <c r="B24" s="68" t="s">
        <v>4</v>
      </c>
      <c r="C24" s="104" t="s">
        <v>107</v>
      </c>
      <c r="D24" s="104"/>
      <c r="E24" s="104"/>
      <c r="F24" s="104"/>
      <c r="G24" s="104"/>
      <c r="H24" s="104"/>
      <c r="I24" s="104"/>
    </row>
    <row r="25" spans="1:9" ht="24" customHeight="1" x14ac:dyDescent="0.25">
      <c r="A25" s="132" t="s">
        <v>23</v>
      </c>
      <c r="B25" s="133"/>
      <c r="C25" s="133"/>
      <c r="D25" s="133"/>
      <c r="E25" s="133"/>
      <c r="F25" s="133"/>
      <c r="G25" s="133"/>
      <c r="H25" s="133"/>
      <c r="I25" s="134"/>
    </row>
    <row r="26" spans="1:9" ht="20.25" x14ac:dyDescent="0.25">
      <c r="A26" s="22" t="s">
        <v>29</v>
      </c>
      <c r="B26" s="2" t="s">
        <v>4</v>
      </c>
      <c r="C26" s="104" t="s">
        <v>93</v>
      </c>
      <c r="D26" s="104"/>
      <c r="E26" s="104"/>
      <c r="F26" s="22" t="s">
        <v>16</v>
      </c>
      <c r="G26" s="2" t="s">
        <v>4</v>
      </c>
      <c r="H26" s="104" t="s">
        <v>282</v>
      </c>
      <c r="I26" s="104"/>
    </row>
    <row r="27" spans="1:9" ht="20.25" x14ac:dyDescent="0.25">
      <c r="A27" s="22" t="s">
        <v>17</v>
      </c>
      <c r="B27" s="2" t="s">
        <v>4</v>
      </c>
      <c r="C27" s="104" t="s">
        <v>110</v>
      </c>
      <c r="D27" s="104"/>
      <c r="E27" s="104"/>
      <c r="F27" s="22" t="s">
        <v>178</v>
      </c>
      <c r="G27" s="2" t="s">
        <v>4</v>
      </c>
      <c r="H27" s="104" t="s">
        <v>176</v>
      </c>
      <c r="I27" s="104"/>
    </row>
    <row r="28" spans="1:9" ht="40.5" x14ac:dyDescent="0.25">
      <c r="A28" s="22" t="s">
        <v>26</v>
      </c>
      <c r="B28" s="2" t="s">
        <v>4</v>
      </c>
      <c r="C28" s="104" t="s">
        <v>109</v>
      </c>
      <c r="D28" s="104"/>
      <c r="E28" s="104"/>
      <c r="F28" s="22" t="s">
        <v>19</v>
      </c>
      <c r="G28" s="2" t="s">
        <v>4</v>
      </c>
      <c r="H28" s="104" t="s">
        <v>209</v>
      </c>
      <c r="I28" s="104"/>
    </row>
    <row r="29" spans="1:9" ht="47.25" customHeight="1" x14ac:dyDescent="0.25">
      <c r="A29" s="51" t="s">
        <v>131</v>
      </c>
      <c r="B29" s="2" t="s">
        <v>4</v>
      </c>
      <c r="C29" s="104" t="s">
        <v>207</v>
      </c>
      <c r="D29" s="104"/>
      <c r="E29" s="104"/>
      <c r="F29" s="57" t="s">
        <v>132</v>
      </c>
      <c r="G29" s="59" t="s">
        <v>4</v>
      </c>
      <c r="H29" s="88" t="s">
        <v>208</v>
      </c>
      <c r="I29" s="89"/>
    </row>
    <row r="30" spans="1:9" ht="68.25" customHeight="1" x14ac:dyDescent="0.25">
      <c r="A30" s="22" t="s">
        <v>20</v>
      </c>
      <c r="B30" s="2" t="s">
        <v>4</v>
      </c>
      <c r="C30" s="104" t="s">
        <v>211</v>
      </c>
      <c r="D30" s="104"/>
      <c r="E30" s="104"/>
      <c r="F30" s="22" t="s">
        <v>18</v>
      </c>
      <c r="G30" s="2" t="s">
        <v>4</v>
      </c>
      <c r="H30" s="104" t="s">
        <v>210</v>
      </c>
      <c r="I30" s="104"/>
    </row>
    <row r="31" spans="1:9" ht="21.75" customHeight="1" x14ac:dyDescent="0.25">
      <c r="A31" s="51" t="s">
        <v>137</v>
      </c>
      <c r="B31" s="2" t="s">
        <v>4</v>
      </c>
      <c r="C31" s="104" t="s">
        <v>138</v>
      </c>
      <c r="D31" s="104"/>
      <c r="E31" s="104"/>
      <c r="F31" s="22" t="s">
        <v>139</v>
      </c>
      <c r="G31" s="2" t="s">
        <v>4</v>
      </c>
      <c r="H31" s="88" t="s">
        <v>138</v>
      </c>
      <c r="I31" s="89"/>
    </row>
    <row r="32" spans="1:9" ht="21.75" customHeight="1" x14ac:dyDescent="0.25">
      <c r="A32" s="51" t="s">
        <v>140</v>
      </c>
      <c r="B32" s="2" t="s">
        <v>4</v>
      </c>
      <c r="C32" s="88" t="s">
        <v>138</v>
      </c>
      <c r="D32" s="121"/>
      <c r="E32" s="121"/>
      <c r="F32" s="121"/>
      <c r="G32" s="121"/>
      <c r="H32" s="121"/>
      <c r="I32" s="89"/>
    </row>
    <row r="33" spans="1:9" ht="20.25" x14ac:dyDescent="0.25">
      <c r="A33" s="152" t="s">
        <v>40</v>
      </c>
      <c r="B33" s="153"/>
      <c r="C33" s="153"/>
      <c r="D33" s="153"/>
      <c r="E33" s="153"/>
      <c r="F33" s="153"/>
      <c r="G33" s="153"/>
      <c r="H33" s="153"/>
      <c r="I33" s="154"/>
    </row>
    <row r="34" spans="1:9" ht="40.5" x14ac:dyDescent="0.25">
      <c r="A34" s="137" t="s">
        <v>21</v>
      </c>
      <c r="B34" s="138"/>
      <c r="C34" s="139"/>
      <c r="D34" s="2" t="s">
        <v>4</v>
      </c>
      <c r="E34" s="23" t="s">
        <v>111</v>
      </c>
      <c r="F34" s="22" t="s">
        <v>22</v>
      </c>
      <c r="G34" s="7" t="s">
        <v>4</v>
      </c>
      <c r="H34" s="88" t="s">
        <v>112</v>
      </c>
      <c r="I34" s="89"/>
    </row>
    <row r="35" spans="1:9" ht="39.75" customHeight="1" x14ac:dyDescent="0.25">
      <c r="A35" s="137" t="s">
        <v>25</v>
      </c>
      <c r="B35" s="138"/>
      <c r="C35" s="139"/>
      <c r="D35" s="2" t="s">
        <v>4</v>
      </c>
      <c r="E35" s="23" t="s">
        <v>112</v>
      </c>
      <c r="F35" s="8" t="s">
        <v>35</v>
      </c>
      <c r="G35" s="2" t="s">
        <v>4</v>
      </c>
      <c r="H35" s="88" t="s">
        <v>112</v>
      </c>
      <c r="I35" s="89"/>
    </row>
    <row r="36" spans="1:9" ht="40.5" x14ac:dyDescent="0.25">
      <c r="A36" s="137" t="s">
        <v>34</v>
      </c>
      <c r="B36" s="138"/>
      <c r="C36" s="139"/>
      <c r="D36" s="2" t="s">
        <v>4</v>
      </c>
      <c r="E36" s="5" t="s">
        <v>113</v>
      </c>
      <c r="F36" s="22" t="s">
        <v>24</v>
      </c>
      <c r="G36" s="25" t="s">
        <v>4</v>
      </c>
      <c r="H36" s="88" t="s">
        <v>114</v>
      </c>
      <c r="I36" s="89"/>
    </row>
    <row r="37" spans="1:9" ht="20.25" x14ac:dyDescent="0.25">
      <c r="A37" s="132" t="s">
        <v>0</v>
      </c>
      <c r="B37" s="133"/>
      <c r="C37" s="133"/>
      <c r="D37" s="133"/>
      <c r="E37" s="133"/>
      <c r="F37" s="133"/>
      <c r="G37" s="133"/>
      <c r="H37" s="133"/>
      <c r="I37" s="134"/>
    </row>
    <row r="38" spans="1:9" ht="20.25" x14ac:dyDescent="0.25">
      <c r="A38" s="155" t="s">
        <v>0</v>
      </c>
      <c r="B38" s="157"/>
      <c r="C38" s="156"/>
      <c r="D38" s="2" t="s">
        <v>4</v>
      </c>
      <c r="E38" s="9" t="s">
        <v>1</v>
      </c>
      <c r="F38" s="9" t="s">
        <v>6</v>
      </c>
      <c r="G38" s="155" t="s">
        <v>2</v>
      </c>
      <c r="H38" s="156"/>
      <c r="I38" s="9" t="s">
        <v>3</v>
      </c>
    </row>
    <row r="39" spans="1:9" ht="40.5" x14ac:dyDescent="0.25">
      <c r="A39" s="137" t="s">
        <v>7</v>
      </c>
      <c r="B39" s="138"/>
      <c r="C39" s="139"/>
      <c r="D39" s="2" t="s">
        <v>4</v>
      </c>
      <c r="E39" s="24" t="s">
        <v>214</v>
      </c>
      <c r="F39" s="56" t="s">
        <v>216</v>
      </c>
      <c r="G39" s="149" t="s">
        <v>212</v>
      </c>
      <c r="H39" s="150"/>
      <c r="I39" s="24" t="s">
        <v>217</v>
      </c>
    </row>
    <row r="40" spans="1:9" ht="40.5" customHeight="1" x14ac:dyDescent="0.25">
      <c r="A40" s="137" t="s">
        <v>8</v>
      </c>
      <c r="B40" s="138"/>
      <c r="C40" s="139"/>
      <c r="D40" s="2" t="s">
        <v>4</v>
      </c>
      <c r="E40" s="24" t="s">
        <v>214</v>
      </c>
      <c r="F40" s="24" t="s">
        <v>215</v>
      </c>
      <c r="G40" s="149" t="s">
        <v>212</v>
      </c>
      <c r="H40" s="150"/>
      <c r="I40" s="56" t="s">
        <v>213</v>
      </c>
    </row>
    <row r="41" spans="1:9" ht="20.25" customHeight="1" x14ac:dyDescent="0.25">
      <c r="A41" s="137" t="s">
        <v>12</v>
      </c>
      <c r="B41" s="138"/>
      <c r="C41" s="139"/>
      <c r="D41" s="2" t="s">
        <v>4</v>
      </c>
      <c r="E41" s="19" t="s">
        <v>109</v>
      </c>
      <c r="F41" s="22" t="s">
        <v>13</v>
      </c>
      <c r="G41" s="2" t="s">
        <v>4</v>
      </c>
      <c r="H41" s="88" t="s">
        <v>108</v>
      </c>
      <c r="I41" s="89"/>
    </row>
    <row r="42" spans="1:9" ht="20.25" x14ac:dyDescent="0.25">
      <c r="A42" s="132" t="s">
        <v>60</v>
      </c>
      <c r="B42" s="133"/>
      <c r="C42" s="133"/>
      <c r="D42" s="133"/>
      <c r="E42" s="133"/>
      <c r="F42" s="133"/>
      <c r="G42" s="133"/>
      <c r="H42" s="133"/>
      <c r="I42" s="134"/>
    </row>
    <row r="43" spans="1:9" ht="21" customHeight="1" x14ac:dyDescent="0.25">
      <c r="A43" s="147" t="s">
        <v>61</v>
      </c>
      <c r="B43" s="147"/>
      <c r="C43" s="147" t="s">
        <v>62</v>
      </c>
      <c r="D43" s="147"/>
      <c r="E43" s="147" t="s">
        <v>175</v>
      </c>
      <c r="F43" s="147"/>
      <c r="G43" s="147"/>
      <c r="H43" s="147" t="s">
        <v>63</v>
      </c>
      <c r="I43" s="147"/>
    </row>
    <row r="44" spans="1:9" ht="20.25" customHeight="1" x14ac:dyDescent="0.25">
      <c r="A44" s="165" t="s">
        <v>218</v>
      </c>
      <c r="B44" s="165"/>
      <c r="C44" s="119" t="s">
        <v>94</v>
      </c>
      <c r="D44" s="119"/>
      <c r="E44" s="166" t="s">
        <v>220</v>
      </c>
      <c r="F44" s="166"/>
      <c r="G44" s="166"/>
      <c r="H44" s="145" t="s">
        <v>220</v>
      </c>
      <c r="I44" s="146"/>
    </row>
    <row r="45" spans="1:9" ht="20.25" customHeight="1" x14ac:dyDescent="0.25">
      <c r="A45" s="165" t="s">
        <v>219</v>
      </c>
      <c r="B45" s="165"/>
      <c r="C45" s="119" t="s">
        <v>94</v>
      </c>
      <c r="D45" s="119"/>
      <c r="E45" s="166" t="s">
        <v>220</v>
      </c>
      <c r="F45" s="166"/>
      <c r="G45" s="166"/>
      <c r="H45" s="145" t="s">
        <v>220</v>
      </c>
      <c r="I45" s="146"/>
    </row>
    <row r="46" spans="1:9" ht="20.25" customHeight="1" x14ac:dyDescent="0.25">
      <c r="A46" s="165" t="s">
        <v>221</v>
      </c>
      <c r="B46" s="165"/>
      <c r="C46" s="119" t="s">
        <v>94</v>
      </c>
      <c r="D46" s="119"/>
      <c r="E46" s="166" t="s">
        <v>220</v>
      </c>
      <c r="F46" s="166"/>
      <c r="G46" s="166"/>
      <c r="H46" s="145" t="s">
        <v>220</v>
      </c>
      <c r="I46" s="146"/>
    </row>
    <row r="47" spans="1:9" ht="20.25" customHeight="1" x14ac:dyDescent="0.25">
      <c r="A47" s="165" t="s">
        <v>222</v>
      </c>
      <c r="B47" s="165"/>
      <c r="C47" s="119" t="s">
        <v>94</v>
      </c>
      <c r="D47" s="119"/>
      <c r="E47" s="166" t="s">
        <v>220</v>
      </c>
      <c r="F47" s="166"/>
      <c r="G47" s="166"/>
      <c r="H47" s="145" t="s">
        <v>220</v>
      </c>
      <c r="I47" s="146"/>
    </row>
    <row r="48" spans="1:9" ht="20.25" customHeight="1" x14ac:dyDescent="0.25">
      <c r="A48" s="165" t="s">
        <v>223</v>
      </c>
      <c r="B48" s="165"/>
      <c r="C48" s="119" t="s">
        <v>94</v>
      </c>
      <c r="D48" s="119"/>
      <c r="E48" s="166" t="s">
        <v>220</v>
      </c>
      <c r="F48" s="166"/>
      <c r="G48" s="166"/>
      <c r="H48" s="145" t="s">
        <v>220</v>
      </c>
      <c r="I48" s="146"/>
    </row>
    <row r="49" spans="1:12" ht="20.25" customHeight="1" x14ac:dyDescent="0.25">
      <c r="A49" s="165" t="s">
        <v>224</v>
      </c>
      <c r="B49" s="165"/>
      <c r="C49" s="119" t="s">
        <v>94</v>
      </c>
      <c r="D49" s="119"/>
      <c r="E49" s="166" t="s">
        <v>220</v>
      </c>
      <c r="F49" s="166"/>
      <c r="G49" s="166"/>
      <c r="H49" s="145" t="s">
        <v>309</v>
      </c>
      <c r="I49" s="146"/>
    </row>
    <row r="50" spans="1:12" ht="20.25" x14ac:dyDescent="0.25">
      <c r="A50" s="131" t="s">
        <v>64</v>
      </c>
      <c r="B50" s="131"/>
      <c r="C50" s="131"/>
      <c r="D50" s="131"/>
      <c r="E50" s="131"/>
      <c r="F50" s="131"/>
      <c r="G50" s="131"/>
      <c r="H50" s="131"/>
      <c r="I50" s="131"/>
    </row>
    <row r="51" spans="1:12" ht="42.75" customHeight="1" x14ac:dyDescent="0.25">
      <c r="A51" s="18" t="s">
        <v>65</v>
      </c>
      <c r="B51" s="18" t="s">
        <v>4</v>
      </c>
      <c r="C51" s="104" t="s">
        <v>109</v>
      </c>
      <c r="D51" s="104"/>
      <c r="E51" s="104"/>
      <c r="F51" s="18" t="s">
        <v>66</v>
      </c>
      <c r="G51" s="18" t="s">
        <v>4</v>
      </c>
      <c r="H51" s="104" t="s">
        <v>283</v>
      </c>
      <c r="I51" s="104"/>
    </row>
    <row r="52" spans="1:12" ht="170.25" customHeight="1" x14ac:dyDescent="0.25">
      <c r="A52" s="18" t="s">
        <v>95</v>
      </c>
      <c r="B52" s="18" t="s">
        <v>4</v>
      </c>
      <c r="C52" s="104" t="s">
        <v>331</v>
      </c>
      <c r="D52" s="158"/>
      <c r="E52" s="158"/>
      <c r="F52" s="18" t="s">
        <v>67</v>
      </c>
      <c r="G52" s="18" t="s">
        <v>4</v>
      </c>
      <c r="H52" s="104" t="str">
        <f>H51</f>
        <v>K.W/STGOVT/0002/19990115/AP/S
Date: 13/03/2023</v>
      </c>
      <c r="I52" s="104"/>
      <c r="L52" s="1" t="s">
        <v>333</v>
      </c>
    </row>
    <row r="53" spans="1:12" ht="91.5" customHeight="1" x14ac:dyDescent="0.25">
      <c r="A53" s="18" t="s">
        <v>68</v>
      </c>
      <c r="B53" s="18" t="s">
        <v>4</v>
      </c>
      <c r="C53" s="104" t="s">
        <v>225</v>
      </c>
      <c r="D53" s="104"/>
      <c r="E53" s="104"/>
      <c r="F53" s="55" t="s">
        <v>228</v>
      </c>
      <c r="G53" s="18" t="s">
        <v>4</v>
      </c>
      <c r="H53" s="104" t="s">
        <v>231</v>
      </c>
      <c r="I53" s="104"/>
    </row>
    <row r="54" spans="1:12" ht="93" customHeight="1" x14ac:dyDescent="0.25">
      <c r="A54" s="55" t="s">
        <v>228</v>
      </c>
      <c r="B54" s="55" t="s">
        <v>4</v>
      </c>
      <c r="C54" s="104" t="s">
        <v>230</v>
      </c>
      <c r="D54" s="104"/>
      <c r="E54" s="104"/>
      <c r="F54" s="55" t="s">
        <v>228</v>
      </c>
      <c r="G54" s="55" t="s">
        <v>4</v>
      </c>
      <c r="H54" s="104" t="s">
        <v>229</v>
      </c>
      <c r="I54" s="104"/>
    </row>
    <row r="55" spans="1:12" ht="45" customHeight="1" x14ac:dyDescent="0.25">
      <c r="A55" s="18" t="s">
        <v>69</v>
      </c>
      <c r="B55" s="18" t="s">
        <v>4</v>
      </c>
      <c r="C55" s="104" t="s">
        <v>108</v>
      </c>
      <c r="D55" s="104"/>
      <c r="E55" s="104"/>
      <c r="F55" s="55" t="s">
        <v>226</v>
      </c>
      <c r="G55" s="18" t="s">
        <v>4</v>
      </c>
      <c r="H55" s="104" t="s">
        <v>227</v>
      </c>
      <c r="I55" s="104"/>
    </row>
    <row r="56" spans="1:12" ht="21" thickBot="1" x14ac:dyDescent="0.3">
      <c r="A56" s="131" t="s">
        <v>70</v>
      </c>
      <c r="B56" s="131"/>
      <c r="C56" s="131"/>
      <c r="D56" s="131"/>
      <c r="E56" s="131"/>
      <c r="F56" s="131"/>
      <c r="G56" s="131"/>
      <c r="H56" s="131"/>
      <c r="I56" s="131"/>
    </row>
    <row r="57" spans="1:12" ht="20.25" customHeight="1" x14ac:dyDescent="0.3">
      <c r="A57" s="109" t="s">
        <v>330</v>
      </c>
      <c r="B57" s="109"/>
      <c r="C57" s="109"/>
      <c r="D57" s="110" t="s">
        <v>4</v>
      </c>
      <c r="E57" s="79" t="s">
        <v>141</v>
      </c>
      <c r="F57" s="163" t="s">
        <v>127</v>
      </c>
      <c r="G57" s="163"/>
      <c r="H57" s="79" t="s">
        <v>142</v>
      </c>
      <c r="I57" s="79" t="s">
        <v>143</v>
      </c>
      <c r="J57" s="37" t="str">
        <f ca="1">(IF(F60&gt;99%,"All work completed. Please provide OC.",IF(F60&gt;89.8%,"Plinth, RCC, Brick, Plaster, Flooring, Painting work Completed. Finishing work is in process.",IF(F60&lt;94%,(IF(C60=0,"Work not yet Started.",IF(E60=25%,"Piling work in process",IF(E60=50%,"Excavation work in process",IF(E60=100%,"Excavation work Completed. ","0")))&amp;(IF(C61=0%,"",IF(C61=K62,"Footing work is process",IF(C61=K63,"Footing work Completed",IF(C61=K64,"1st Basement Completed",IF(C61=K65,"1st &amp; 2nd Basement Completed",IF(C61=K66,"1st to 3rd Basement Completed",IF(C61=K67,"1st to 4th Basement Completed",IF(C61=K68,"Plinth work is process",IF(C61=K69,"Plinth work completed","0")))))))))))&amp;(IF(C62=(F58+H58+I58),", RCC Slab",IF(C62&gt;0,", RCC upto "&amp;C62&amp;" Slab",""))&amp;(IF(C63=I58,", Brickwork",IF(C63&gt;0,", Brickwork upto "&amp;C63&amp;" Floor",""))&amp;(IF(C64=I58,", Door &amp; Window Frame",IF(C64&gt;0,", Door &amp; Window Frame work upto "&amp;C64&amp;" Floor",""))&amp;(IF(C65=I58,", Internal Plaster",IF(C65&gt;0,", Internal Plaster upto "&amp;C65&amp;" Floor",""))&amp;(IF(C66=I58,", External Plaster",IF(C66&gt;0,", External Plaster upto "&amp;C66&amp;" Floor",""))&amp;(IF(C67=I58,", Plumbing &amp; Electric work",IF(C67&gt;0,", Plumbing &amp; Electric work upto "&amp;C67&amp;" Floor",""))&amp;(IF(C68=I58,", Flooring",IF(C68&gt;0,", Flooring upto "&amp;C68&amp;" Floor",""))&amp;(IF(C69=I58,", Painting",IF(C69&gt;0,", Painting upto "&amp;C69&amp;" Floor",""))&amp;(IF(C70&gt;0,", Finishing upto "&amp;C70&amp;" Floor","")&amp;(IF(C62&gt;0.5," Completed",""))))))))))))))))</f>
        <v>Excavation work Completed. Plinth work completed, RCC upto 1 Slab Completed</v>
      </c>
      <c r="K57" s="39"/>
    </row>
    <row r="58" spans="1:12" ht="20.25" x14ac:dyDescent="0.3">
      <c r="A58" s="109"/>
      <c r="B58" s="109"/>
      <c r="C58" s="109"/>
      <c r="D58" s="110"/>
      <c r="E58" s="79">
        <v>4</v>
      </c>
      <c r="F58" s="163">
        <v>1</v>
      </c>
      <c r="G58" s="163"/>
      <c r="H58" s="79">
        <v>0</v>
      </c>
      <c r="I58" s="79">
        <f ca="1">--TRIM(RIGHT(SUBSTITUTE(LEFT(A57,_xlfn.AGGREGATE(16,6,FIND({0,1,2,3,4,5,6,7,8,9},A57,ROW(INDIRECT("1:"&amp;LEN(A57)))),1))," ",REPT(" ",LEN(A57))),LEN(A57)))</f>
        <v>25</v>
      </c>
      <c r="J58" s="38" t="s">
        <v>147</v>
      </c>
      <c r="K58" s="39"/>
    </row>
    <row r="59" spans="1:12" ht="20.25" customHeight="1" x14ac:dyDescent="0.3">
      <c r="A59" s="159" t="s">
        <v>145</v>
      </c>
      <c r="B59" s="159"/>
      <c r="C59" s="159" t="s">
        <v>160</v>
      </c>
      <c r="D59" s="159"/>
      <c r="E59" s="80" t="s">
        <v>161</v>
      </c>
      <c r="F59" s="159" t="s">
        <v>146</v>
      </c>
      <c r="G59" s="159"/>
      <c r="H59" s="50" t="s">
        <v>144</v>
      </c>
      <c r="I59" s="50"/>
      <c r="J59" s="41" t="s">
        <v>162</v>
      </c>
      <c r="K59" s="40">
        <f ca="1">I58*25%</f>
        <v>6.25</v>
      </c>
    </row>
    <row r="60" spans="1:12" ht="20.25" customHeight="1" x14ac:dyDescent="0.3">
      <c r="A60" s="105" t="s">
        <v>163</v>
      </c>
      <c r="B60" s="105"/>
      <c r="C60" s="163">
        <v>25</v>
      </c>
      <c r="D60" s="163"/>
      <c r="E60" s="85">
        <f ca="1">((100/I58)*C60)/100</f>
        <v>1</v>
      </c>
      <c r="F60" s="105">
        <f ca="1">(((C60/I58*5)+(C61/I58*20)+(25/(F58+H58+I58)*C62)+(5/(I58)*C63)+(2.5/(I58)*C64)+(2.5/(I58)*C65)+(5/I58*C66)+(10/I58*C67)+(2.5/I58*C68)+(2.5/I58*C69)+(10/I58*C70)+(10/I58*C71))/100)</f>
        <v>0.25961538461538458</v>
      </c>
      <c r="G60" s="105"/>
      <c r="H60" s="105" t="str">
        <f ca="1">J57</f>
        <v>Excavation work Completed. Plinth work completed, RCC upto 1 Slab Completed</v>
      </c>
      <c r="I60" s="105"/>
      <c r="J60" s="41" t="s">
        <v>148</v>
      </c>
      <c r="K60" s="45">
        <f ca="1">I58*50%</f>
        <v>12.5</v>
      </c>
    </row>
    <row r="61" spans="1:12" ht="20.25" x14ac:dyDescent="0.3">
      <c r="A61" s="105" t="s">
        <v>128</v>
      </c>
      <c r="B61" s="105"/>
      <c r="C61" s="164">
        <f ca="1">K69</f>
        <v>25</v>
      </c>
      <c r="D61" s="163"/>
      <c r="E61" s="85">
        <f ca="1">((100/I58)*C61)/100</f>
        <v>1</v>
      </c>
      <c r="F61" s="105"/>
      <c r="G61" s="105"/>
      <c r="H61" s="105"/>
      <c r="I61" s="105"/>
      <c r="J61" s="41" t="s">
        <v>149</v>
      </c>
      <c r="K61" s="45">
        <f ca="1">I58</f>
        <v>25</v>
      </c>
    </row>
    <row r="62" spans="1:12" ht="21" customHeight="1" x14ac:dyDescent="0.35">
      <c r="A62" s="105" t="s">
        <v>164</v>
      </c>
      <c r="B62" s="105"/>
      <c r="C62" s="163">
        <v>1</v>
      </c>
      <c r="D62" s="163"/>
      <c r="E62" s="85">
        <f ca="1">((100/(F58+H58+I58))*C62)/100</f>
        <v>3.8461538461538464E-2</v>
      </c>
      <c r="F62" s="105"/>
      <c r="G62" s="105"/>
      <c r="H62" s="105"/>
      <c r="I62" s="105"/>
      <c r="J62" s="41" t="s">
        <v>150</v>
      </c>
      <c r="K62" s="46">
        <f ca="1">(IF(E58&gt;1,(I58/(E58+2)),I58/4))</f>
        <v>4.166666666666667</v>
      </c>
    </row>
    <row r="63" spans="1:12" ht="21" customHeight="1" x14ac:dyDescent="0.35">
      <c r="A63" s="105" t="s">
        <v>165</v>
      </c>
      <c r="B63" s="105"/>
      <c r="C63" s="163">
        <v>0</v>
      </c>
      <c r="D63" s="163"/>
      <c r="E63" s="85">
        <f ca="1">((100/I58)*C63)/100</f>
        <v>0</v>
      </c>
      <c r="F63" s="105"/>
      <c r="G63" s="105"/>
      <c r="H63" s="105"/>
      <c r="I63" s="105"/>
      <c r="J63" s="41" t="s">
        <v>151</v>
      </c>
      <c r="K63" s="46">
        <f ca="1">(IF(E58&gt;1,(I58/(E58+2)+K62),I58/4+K62))</f>
        <v>8.3333333333333339</v>
      </c>
    </row>
    <row r="64" spans="1:12" ht="21" customHeight="1" x14ac:dyDescent="0.35">
      <c r="A64" s="105" t="s">
        <v>188</v>
      </c>
      <c r="B64" s="105"/>
      <c r="C64" s="163">
        <v>0</v>
      </c>
      <c r="D64" s="163"/>
      <c r="E64" s="85">
        <f ca="1">((100/I58)*C64)/100</f>
        <v>0</v>
      </c>
      <c r="F64" s="105"/>
      <c r="G64" s="105"/>
      <c r="H64" s="105"/>
      <c r="I64" s="105"/>
      <c r="J64" s="41" t="s">
        <v>167</v>
      </c>
      <c r="K64" s="46">
        <f ca="1">(IF(E58&gt;1,(I58/(E58+2)+K63),0))</f>
        <v>12.5</v>
      </c>
    </row>
    <row r="65" spans="1:11" ht="21" customHeight="1" x14ac:dyDescent="0.35">
      <c r="A65" s="105" t="s">
        <v>166</v>
      </c>
      <c r="B65" s="105"/>
      <c r="C65" s="163">
        <v>0</v>
      </c>
      <c r="D65" s="163"/>
      <c r="E65" s="85">
        <f ca="1">((100/I58)*C65)/100</f>
        <v>0</v>
      </c>
      <c r="F65" s="105"/>
      <c r="G65" s="105"/>
      <c r="H65" s="105"/>
      <c r="I65" s="105"/>
      <c r="J65" s="41" t="s">
        <v>168</v>
      </c>
      <c r="K65" s="46">
        <f ca="1">(IF(E58&gt;2,(I58/(E58+2)+K64),0))</f>
        <v>16.666666666666668</v>
      </c>
    </row>
    <row r="66" spans="1:11" ht="21" customHeight="1" x14ac:dyDescent="0.35">
      <c r="A66" s="105" t="s">
        <v>189</v>
      </c>
      <c r="B66" s="105"/>
      <c r="C66" s="163">
        <v>0</v>
      </c>
      <c r="D66" s="163"/>
      <c r="E66" s="85">
        <f ca="1">((100/(I58))*C66)/100</f>
        <v>0</v>
      </c>
      <c r="F66" s="105"/>
      <c r="G66" s="105"/>
      <c r="H66" s="105"/>
      <c r="I66" s="105"/>
      <c r="J66" s="41" t="s">
        <v>170</v>
      </c>
      <c r="K66" s="47">
        <f ca="1">(IF(E58&gt;3,(I58/(E58+2)+K65),0))</f>
        <v>20.833333333333336</v>
      </c>
    </row>
    <row r="67" spans="1:11" ht="21" customHeight="1" x14ac:dyDescent="0.35">
      <c r="A67" s="105" t="s">
        <v>190</v>
      </c>
      <c r="B67" s="105"/>
      <c r="C67" s="163">
        <v>0</v>
      </c>
      <c r="D67" s="163"/>
      <c r="E67" s="85">
        <f ca="1">((100/(I58))*C67)/100</f>
        <v>0</v>
      </c>
      <c r="F67" s="105"/>
      <c r="G67" s="105"/>
      <c r="H67" s="105"/>
      <c r="I67" s="105"/>
      <c r="J67" s="41" t="s">
        <v>171</v>
      </c>
      <c r="K67" s="46">
        <f>(IF(E58&gt;4,(I58/(E58+2)+K66),0))</f>
        <v>0</v>
      </c>
    </row>
    <row r="68" spans="1:11" ht="21" customHeight="1" x14ac:dyDescent="0.35">
      <c r="A68" s="105" t="s">
        <v>169</v>
      </c>
      <c r="B68" s="105"/>
      <c r="C68" s="163">
        <v>0</v>
      </c>
      <c r="D68" s="163"/>
      <c r="E68" s="85">
        <f ca="1">((100/I58)*C68)/100</f>
        <v>0</v>
      </c>
      <c r="F68" s="105"/>
      <c r="G68" s="105"/>
      <c r="H68" s="105"/>
      <c r="I68" s="105"/>
      <c r="J68" s="41" t="s">
        <v>152</v>
      </c>
      <c r="K68" s="46">
        <f>(IF(E58=1,(I58/(E58+3)+K63),IF(E58=0,(I58/4+K63),IF(E58&gt;1,0))))</f>
        <v>0</v>
      </c>
    </row>
    <row r="69" spans="1:11" ht="21.75" thickBot="1" x14ac:dyDescent="0.4">
      <c r="A69" s="105" t="s">
        <v>191</v>
      </c>
      <c r="B69" s="105"/>
      <c r="C69" s="163">
        <v>0</v>
      </c>
      <c r="D69" s="163"/>
      <c r="E69" s="85">
        <f ca="1">((100/I58)*C69)/100</f>
        <v>0</v>
      </c>
      <c r="F69" s="105"/>
      <c r="G69" s="105"/>
      <c r="H69" s="105"/>
      <c r="I69" s="105"/>
      <c r="J69" s="43" t="s">
        <v>153</v>
      </c>
      <c r="K69" s="48">
        <f ca="1">(IF(E58&gt;1.5,(I58/(E58+2)+K63+MAX(0,K64-K63)+MAX(0,K65-K64)+MAX(0,K66-K65)+MAX(0,K67-K66)+MAX(0,K68-K67)),IF(E58=1,(I58/(E58+3)+K68),IF(E58=0,I58/4+K68))))</f>
        <v>25</v>
      </c>
    </row>
    <row r="70" spans="1:11" ht="20.25" x14ac:dyDescent="0.25">
      <c r="A70" s="105" t="s">
        <v>172</v>
      </c>
      <c r="B70" s="105"/>
      <c r="C70" s="163">
        <v>0</v>
      </c>
      <c r="D70" s="163"/>
      <c r="E70" s="85">
        <f ca="1">((100/(I58))*C70)/100</f>
        <v>0</v>
      </c>
      <c r="F70" s="105"/>
      <c r="G70" s="105"/>
      <c r="H70" s="105"/>
      <c r="I70" s="105"/>
    </row>
    <row r="71" spans="1:11" ht="20.25" x14ac:dyDescent="0.25">
      <c r="A71" s="105" t="s">
        <v>173</v>
      </c>
      <c r="B71" s="105"/>
      <c r="C71" s="163">
        <v>0</v>
      </c>
      <c r="D71" s="163"/>
      <c r="E71" s="85">
        <f ca="1">((100/(I58))*C71)/100</f>
        <v>0</v>
      </c>
      <c r="F71" s="105"/>
      <c r="G71" s="105"/>
      <c r="H71" s="105"/>
      <c r="I71" s="105"/>
    </row>
    <row r="72" spans="1:11" ht="21" thickBot="1" x14ac:dyDescent="0.3">
      <c r="A72" s="131" t="s">
        <v>70</v>
      </c>
      <c r="B72" s="131"/>
      <c r="C72" s="131"/>
      <c r="D72" s="131"/>
      <c r="E72" s="131"/>
      <c r="F72" s="131"/>
      <c r="G72" s="131"/>
      <c r="H72" s="131"/>
      <c r="I72" s="131"/>
    </row>
    <row r="73" spans="1:11" ht="20.25" customHeight="1" x14ac:dyDescent="0.3">
      <c r="A73" s="188" t="s">
        <v>323</v>
      </c>
      <c r="B73" s="188"/>
      <c r="C73" s="188"/>
      <c r="D73" s="110" t="s">
        <v>4</v>
      </c>
      <c r="E73" s="82" t="s">
        <v>141</v>
      </c>
      <c r="F73" s="163" t="s">
        <v>127</v>
      </c>
      <c r="G73" s="163"/>
      <c r="H73" s="82" t="s">
        <v>142</v>
      </c>
      <c r="I73" s="82" t="s">
        <v>143</v>
      </c>
      <c r="J73" s="37" t="str">
        <f ca="1">(IF(F76&gt;99%,"All work completed. Please provide OC.",IF(F76&gt;89.8%,"Plinth, RCC, Brick, Plaster, Flooring, Wooden, Plumbing, Electrification, etc., work Completed. Finishing work is in process.",IF(F76&lt;94%,(IF(C76=0,"Work not yet Started.",IF(E76=25%,"Piling work in process",IF(E76=50%,"Excavation work in process",IF(E76=100%,"Excavation work Completed. ","0")))&amp;(IF(C77=0%,"",IF(C77=K78,"Footing work is process",IF(C77=K79,"Footing work Completed",IF(C77=K80,"1st Basement Completed",IF(C77=K81,"1st &amp; 2nd Basement Completed",IF(C77=K82,"1st to 3rd Basement Completed",IF(C77=K83,"1st to 4th Basement Completed",IF(C77=K84,"Plinth work is process",IF(C77=K85,"Plinth work completed","0")))))))))))&amp;(IF(C78=(F74+H74+I74),", RCC Slab",IF(C78&gt;0,", RCC upto "&amp;C78&amp;" Slab",""))&amp;(IF(C79=I74,", Brickwork",IF(C79&gt;0,", Brickwork upto "&amp;C79&amp;" Floor",""))&amp;(IF(C80=I74,", Internal Plaster",IF(C80&gt;0,", Internal Plaster upto "&amp;C80&amp;" Floor",""))&amp;(IF(C81=I74,", External Plaster",IF(C81&gt;0,", External Plaster upto "&amp;C81&amp;" Floor",""))&amp;(IF(C82=I74,", External Plumbing, Elevation and Waterproofing",IF(C82&gt;0,", External Plumbing, Elevation and Waterproofing upto "&amp;C82&amp;" Floor",""))&amp;(IF(C83=I74,", Flooring &amp; Fitting",IF(C83&gt;0,", Flooring &amp; Fitting upto "&amp;C83&amp;" Floor",""))&amp;(IF(C84=I74,", Wooden Work",IF(C84&gt;0,", Wooden Work upto "&amp;C84&amp;" Floor",""))&amp;(IF(C85=I74,", Electrical &amp; Sanitary fittings",IF(C85&gt;0,", Electrical &amp; Sanitary fittings upto "&amp;C85&amp;" Floor",""))&amp;(IF(C86&gt;0,", Finishing upto "&amp;C86&amp;" Floor","")&amp;(IF(C78&gt;0.5," Completed",""))))))))))))))))</f>
        <v>Excavation work Completed. Plinth work completed, RCC upto 2 Slab Completed</v>
      </c>
      <c r="K73" s="39"/>
    </row>
    <row r="74" spans="1:11" ht="20.25" x14ac:dyDescent="0.3">
      <c r="A74" s="188"/>
      <c r="B74" s="188"/>
      <c r="C74" s="188"/>
      <c r="D74" s="110"/>
      <c r="E74" s="82">
        <v>4</v>
      </c>
      <c r="F74" s="163">
        <v>1</v>
      </c>
      <c r="G74" s="163"/>
      <c r="H74" s="82">
        <v>0</v>
      </c>
      <c r="I74" s="82">
        <f ca="1">--TRIM(RIGHT(SUBSTITUTE(LEFT(A73,_xlfn.AGGREGATE(16,6,FIND({0,1,2,3,4,5,6,7,8,9},A73,ROW(INDIRECT("1:"&amp;LEN(A73)))),1))," ",REPT(" ",LEN(A73))),LEN(A73)))</f>
        <v>25</v>
      </c>
      <c r="J74" s="38" t="s">
        <v>147</v>
      </c>
      <c r="K74" s="39"/>
    </row>
    <row r="75" spans="1:11" ht="20.25" customHeight="1" x14ac:dyDescent="0.3">
      <c r="A75" s="159" t="s">
        <v>145</v>
      </c>
      <c r="B75" s="159"/>
      <c r="C75" s="159" t="s">
        <v>160</v>
      </c>
      <c r="D75" s="159"/>
      <c r="E75" s="83" t="s">
        <v>161</v>
      </c>
      <c r="F75" s="159" t="s">
        <v>146</v>
      </c>
      <c r="G75" s="159"/>
      <c r="H75" s="50" t="s">
        <v>144</v>
      </c>
      <c r="I75" s="50"/>
      <c r="J75" s="41" t="s">
        <v>162</v>
      </c>
      <c r="K75" s="40">
        <f ca="1">I74*25%</f>
        <v>6.25</v>
      </c>
    </row>
    <row r="76" spans="1:11" ht="20.25" customHeight="1" x14ac:dyDescent="0.3">
      <c r="A76" s="105" t="s">
        <v>163</v>
      </c>
      <c r="B76" s="105"/>
      <c r="C76" s="163">
        <v>25</v>
      </c>
      <c r="D76" s="163"/>
      <c r="E76" s="81">
        <f ca="1">((100/I74)*C76)/100</f>
        <v>1</v>
      </c>
      <c r="F76" s="105">
        <f ca="1">(((C76/I74*5)+(C77/I74*20)+(25/(F74+H74+I74)*C78)+(5/(I74)*C79)+(2.5/(I74)*C80)+(2.5/(I74)*C81)+(5/I74*C82)+(10/I74*C83)+(2.5/I74*C84)+(2.5/I74*C85)+(10/I74*C86)+(10/I74*C87))/100)</f>
        <v>0.26923076923076922</v>
      </c>
      <c r="G76" s="105"/>
      <c r="H76" s="105" t="str">
        <f ca="1">J73</f>
        <v>Excavation work Completed. Plinth work completed, RCC upto 2 Slab Completed</v>
      </c>
      <c r="I76" s="105"/>
      <c r="J76" s="41" t="s">
        <v>148</v>
      </c>
      <c r="K76" s="45">
        <f ca="1">I74*50%</f>
        <v>12.5</v>
      </c>
    </row>
    <row r="77" spans="1:11" ht="20.25" x14ac:dyDescent="0.3">
      <c r="A77" s="105" t="s">
        <v>128</v>
      </c>
      <c r="B77" s="105"/>
      <c r="C77" s="164">
        <f ca="1">K85</f>
        <v>25</v>
      </c>
      <c r="D77" s="163"/>
      <c r="E77" s="81">
        <f ca="1">((100/I74)*C77)/100</f>
        <v>1</v>
      </c>
      <c r="F77" s="105"/>
      <c r="G77" s="105"/>
      <c r="H77" s="105"/>
      <c r="I77" s="105"/>
      <c r="J77" s="41" t="s">
        <v>149</v>
      </c>
      <c r="K77" s="45">
        <f ca="1">I74</f>
        <v>25</v>
      </c>
    </row>
    <row r="78" spans="1:11" ht="21" customHeight="1" x14ac:dyDescent="0.35">
      <c r="A78" s="105" t="s">
        <v>164</v>
      </c>
      <c r="B78" s="105"/>
      <c r="C78" s="163">
        <v>2</v>
      </c>
      <c r="D78" s="163"/>
      <c r="E78" s="81">
        <f ca="1">((100/(F74+H74+I74))*C78)/100</f>
        <v>7.6923076923076927E-2</v>
      </c>
      <c r="F78" s="105"/>
      <c r="G78" s="105"/>
      <c r="H78" s="105"/>
      <c r="I78" s="105"/>
      <c r="J78" s="41" t="s">
        <v>150</v>
      </c>
      <c r="K78" s="46">
        <f ca="1">(IF(E74&gt;1,(I74/(E74+2)),I74/4))</f>
        <v>4.166666666666667</v>
      </c>
    </row>
    <row r="79" spans="1:11" ht="21" customHeight="1" x14ac:dyDescent="0.35">
      <c r="A79" s="105" t="s">
        <v>165</v>
      </c>
      <c r="B79" s="105"/>
      <c r="C79" s="163">
        <v>0</v>
      </c>
      <c r="D79" s="163"/>
      <c r="E79" s="81">
        <f ca="1">((100/I74)*C79)/100</f>
        <v>0</v>
      </c>
      <c r="F79" s="105"/>
      <c r="G79" s="105"/>
      <c r="H79" s="105"/>
      <c r="I79" s="105"/>
      <c r="J79" s="41" t="s">
        <v>151</v>
      </c>
      <c r="K79" s="46">
        <f ca="1">(IF(E74&gt;1,(I74/(E74+2)+K78),I74/4+K78))</f>
        <v>8.3333333333333339</v>
      </c>
    </row>
    <row r="80" spans="1:11" ht="21" customHeight="1" x14ac:dyDescent="0.35">
      <c r="A80" s="189" t="s">
        <v>166</v>
      </c>
      <c r="B80" s="190"/>
      <c r="C80" s="163">
        <v>0</v>
      </c>
      <c r="D80" s="163"/>
      <c r="E80" s="81">
        <f ca="1">((100/I74)*C80)/100</f>
        <v>0</v>
      </c>
      <c r="F80" s="105"/>
      <c r="G80" s="105"/>
      <c r="H80" s="105"/>
      <c r="I80" s="105"/>
      <c r="J80" s="41" t="s">
        <v>167</v>
      </c>
      <c r="K80" s="46">
        <f ca="1">(IF(E74&gt;1,(I74/(E74+2)+K79),0))</f>
        <v>12.5</v>
      </c>
    </row>
    <row r="81" spans="1:13" ht="21" customHeight="1" x14ac:dyDescent="0.35">
      <c r="A81" s="189" t="s">
        <v>318</v>
      </c>
      <c r="B81" s="190"/>
      <c r="C81" s="163">
        <v>0</v>
      </c>
      <c r="D81" s="163"/>
      <c r="E81" s="81">
        <f ca="1">((100/I74)*C81)/100</f>
        <v>0</v>
      </c>
      <c r="F81" s="105"/>
      <c r="G81" s="105"/>
      <c r="H81" s="105"/>
      <c r="I81" s="105"/>
      <c r="J81" s="41" t="s">
        <v>168</v>
      </c>
      <c r="K81" s="46">
        <f ca="1">(IF(E74&gt;2,(I74/(E74+2)+K80),0))</f>
        <v>16.666666666666668</v>
      </c>
    </row>
    <row r="82" spans="1:13" ht="42" customHeight="1" x14ac:dyDescent="0.35">
      <c r="A82" s="189" t="s">
        <v>319</v>
      </c>
      <c r="B82" s="190"/>
      <c r="C82" s="163">
        <v>0</v>
      </c>
      <c r="D82" s="163"/>
      <c r="E82" s="81">
        <f ca="1">((100/(I74))*C82)/100</f>
        <v>0</v>
      </c>
      <c r="F82" s="105"/>
      <c r="G82" s="105"/>
      <c r="H82" s="105"/>
      <c r="I82" s="105"/>
      <c r="J82" s="41" t="s">
        <v>170</v>
      </c>
      <c r="K82" s="47">
        <f ca="1">(IF(E74&gt;3,(I74/(E74+2)+K81),0))</f>
        <v>20.833333333333336</v>
      </c>
    </row>
    <row r="83" spans="1:13" ht="21" x14ac:dyDescent="0.35">
      <c r="A83" s="105" t="s">
        <v>169</v>
      </c>
      <c r="B83" s="105"/>
      <c r="C83" s="163">
        <v>0</v>
      </c>
      <c r="D83" s="163"/>
      <c r="E83" s="81">
        <f ca="1">((100/(I74))*C83)/100</f>
        <v>0</v>
      </c>
      <c r="F83" s="105"/>
      <c r="G83" s="105"/>
      <c r="H83" s="105"/>
      <c r="I83" s="105"/>
      <c r="J83" s="41" t="s">
        <v>171</v>
      </c>
      <c r="K83" s="46">
        <f>(IF(E74&gt;4,(I74/(E74+2)+K82),0))</f>
        <v>0</v>
      </c>
    </row>
    <row r="84" spans="1:13" ht="21" customHeight="1" x14ac:dyDescent="0.35">
      <c r="A84" s="105" t="s">
        <v>320</v>
      </c>
      <c r="B84" s="105"/>
      <c r="C84" s="163">
        <v>0</v>
      </c>
      <c r="D84" s="163"/>
      <c r="E84" s="81">
        <f ca="1">((100/I74)*C84)/100</f>
        <v>0</v>
      </c>
      <c r="F84" s="105"/>
      <c r="G84" s="105"/>
      <c r="H84" s="105"/>
      <c r="I84" s="105"/>
      <c r="J84" s="41" t="s">
        <v>152</v>
      </c>
      <c r="K84" s="46">
        <f>(IF(E74=1,(I74/(E74+3)+K79),IF(E74=0,(I74/4+K79),IF(E74&gt;1,0))))</f>
        <v>0</v>
      </c>
    </row>
    <row r="85" spans="1:13" ht="21.75" thickBot="1" x14ac:dyDescent="0.4">
      <c r="A85" s="105" t="s">
        <v>321</v>
      </c>
      <c r="B85" s="105"/>
      <c r="C85" s="163">
        <v>0</v>
      </c>
      <c r="D85" s="163"/>
      <c r="E85" s="81">
        <f ca="1">((100/I74)*C85)/100</f>
        <v>0</v>
      </c>
      <c r="F85" s="105"/>
      <c r="G85" s="105"/>
      <c r="H85" s="105"/>
      <c r="I85" s="105"/>
      <c r="J85" s="43" t="s">
        <v>153</v>
      </c>
      <c r="K85" s="48">
        <f ca="1">(IF(E74&gt;1.5,(I74/(E74+2)+K78+MAX(0,K79-K78)+MAX(0,K80-K79)+MAX(0,K81-K80)+MAX(0,K82-K81)+MAX(0,K83-K82)),IF(E74=1,(I74/(E74+3)+K84),IF(E74=0,I74/4+K84))))</f>
        <v>25</v>
      </c>
      <c r="M85" s="1" t="e">
        <f>(IF(D73&gt;1.5,(H73/(D73+2)+J78+MAX(0,J79-J78)+MAX(0,J80-J79)+MAX(0,J81-J80)+MAX(0,J82-J81)+MAX(0,J83-J82)),IF(D73=1,(H73/(D73+3)+J83),IF(D73=0,H73*0.3+J83))))</f>
        <v>#VALUE!</v>
      </c>
    </row>
    <row r="86" spans="1:13" ht="20.25" x14ac:dyDescent="0.25">
      <c r="A86" s="105" t="s">
        <v>172</v>
      </c>
      <c r="B86" s="105"/>
      <c r="C86" s="163">
        <v>0</v>
      </c>
      <c r="D86" s="163"/>
      <c r="E86" s="81">
        <f ca="1">((100/(I74))*C86)/100</f>
        <v>0</v>
      </c>
      <c r="F86" s="105"/>
      <c r="G86" s="105"/>
      <c r="H86" s="105"/>
      <c r="I86" s="105"/>
    </row>
    <row r="87" spans="1:13" ht="20.25" x14ac:dyDescent="0.25">
      <c r="A87" s="105" t="s">
        <v>173</v>
      </c>
      <c r="B87" s="105"/>
      <c r="C87" s="163">
        <v>0</v>
      </c>
      <c r="D87" s="163"/>
      <c r="E87" s="81">
        <f ca="1">((100/(I74))*C87)/100</f>
        <v>0</v>
      </c>
      <c r="F87" s="105"/>
      <c r="G87" s="105"/>
      <c r="H87" s="105"/>
      <c r="I87" s="105"/>
    </row>
    <row r="88" spans="1:13" ht="21" hidden="1" thickBot="1" x14ac:dyDescent="0.3">
      <c r="A88" s="131" t="s">
        <v>70</v>
      </c>
      <c r="B88" s="131"/>
      <c r="C88" s="131"/>
      <c r="D88" s="131"/>
      <c r="E88" s="131"/>
      <c r="F88" s="131"/>
      <c r="G88" s="131"/>
      <c r="H88" s="131"/>
      <c r="I88" s="131"/>
    </row>
    <row r="89" spans="1:13" ht="20.25" hidden="1" customHeight="1" x14ac:dyDescent="0.3">
      <c r="A89" s="109" t="s">
        <v>313</v>
      </c>
      <c r="B89" s="109"/>
      <c r="C89" s="109"/>
      <c r="D89" s="110" t="s">
        <v>4</v>
      </c>
      <c r="E89" s="79" t="s">
        <v>141</v>
      </c>
      <c r="F89" s="163" t="s">
        <v>127</v>
      </c>
      <c r="G89" s="163"/>
      <c r="H89" s="79" t="s">
        <v>142</v>
      </c>
      <c r="I89" s="79" t="s">
        <v>143</v>
      </c>
      <c r="J89" s="37" t="str">
        <f ca="1">(IF(F92&gt;99%,"All work completed. Please provide OC.",IF(F92&gt;89.8%,"Plinth, RCC, Brick, Plaster, Flooring, Painting work Completed. Finishing work is in process.",IF(F92&lt;94%,(IF(C92=0,"Work not yet Started.",IF(E92=25%,"Piling work in process",IF(E92=50%,"Excavation work in process",IF(E92=100%,"Excavation work Completed. ","0")))&amp;(IF(C93=0%,"",IF(C93=K94,"Footing work is process",IF(C93=K95,"Footing work Completed",IF(C93=K96,"1st Basement Completed",IF(C93=K97,"1st &amp; 2nd Basement Completed",IF(C93=K98,"1st to 3rd Basement Completed",IF(C93=K99,"1st to 4th Basement Completed",IF(C93=K100,"Plinth work is process",IF(C93=K101,"Plinth work completed","0")))))))))))&amp;(IF(C94=(F90+H90+I90),", RCC Slab",IF(C94&gt;0,", RCC upto "&amp;C94&amp;" Slab",""))&amp;(IF(C95=I90,", Brickwork",IF(C95&gt;0,", Brickwork upto "&amp;C95&amp;" Floor",""))&amp;(IF(C96=I90,", Door &amp; Window Frame",IF(C96&gt;0,", Door &amp; Window Frame work upto "&amp;C96&amp;" Floor",""))&amp;(IF(C97=I90,", Internal Plaster",IF(C97&gt;0,", Internal Plaster upto "&amp;C97&amp;" Floor",""))&amp;(IF(C98=I90,", External Plaster",IF(C98&gt;0,", External Plaster upto "&amp;C98&amp;" Floor",""))&amp;(IF(C99=I90,", Plumbing &amp; Electric work",IF(C99&gt;0,", Plumbing &amp; Electric work upto "&amp;C99&amp;" Floor",""))&amp;(IF(C100=I90,", Flooring",IF(C100&gt;0,", Flooring upto "&amp;C100&amp;" Floor",""))&amp;(IF(C101=I90,", Painting",IF(C101&gt;0,", Painting upto "&amp;C101&amp;" Floor",""))&amp;(IF(C102&gt;0,", Finishing upto "&amp;C102&amp;" Floor","")&amp;(IF(C94&gt;0.5," Completed",""))))))))))))))))</f>
        <v>Excavation work in process</v>
      </c>
      <c r="K89" s="39"/>
    </row>
    <row r="90" spans="1:13" ht="20.25" hidden="1" x14ac:dyDescent="0.3">
      <c r="A90" s="109"/>
      <c r="B90" s="109"/>
      <c r="C90" s="109"/>
      <c r="D90" s="110"/>
      <c r="E90" s="79">
        <v>4</v>
      </c>
      <c r="F90" s="163">
        <v>1</v>
      </c>
      <c r="G90" s="163"/>
      <c r="H90" s="79">
        <v>0</v>
      </c>
      <c r="I90" s="79">
        <f ca="1">--TRIM(RIGHT(SUBSTITUTE(LEFT(A89,_xlfn.AGGREGATE(16,6,FIND({0,1,2,3,4,5,6,7,8,9},A89,ROW(INDIRECT("1:"&amp;LEN(A89)))),1))," ",REPT(" ",LEN(A89))),LEN(A89)))</f>
        <v>25</v>
      </c>
      <c r="J90" s="38" t="s">
        <v>147</v>
      </c>
      <c r="K90" s="39"/>
    </row>
    <row r="91" spans="1:13" ht="20.25" hidden="1" customHeight="1" x14ac:dyDescent="0.3">
      <c r="A91" s="159" t="s">
        <v>145</v>
      </c>
      <c r="B91" s="159"/>
      <c r="C91" s="159" t="s">
        <v>160</v>
      </c>
      <c r="D91" s="159"/>
      <c r="E91" s="80" t="s">
        <v>161</v>
      </c>
      <c r="F91" s="159" t="s">
        <v>146</v>
      </c>
      <c r="G91" s="159"/>
      <c r="H91" s="50" t="s">
        <v>144</v>
      </c>
      <c r="I91" s="50"/>
      <c r="J91" s="41" t="s">
        <v>162</v>
      </c>
      <c r="K91" s="40">
        <f ca="1">I90*25%</f>
        <v>6.25</v>
      </c>
    </row>
    <row r="92" spans="1:13" ht="20.25" hidden="1" customHeight="1" x14ac:dyDescent="0.3">
      <c r="A92" s="105" t="s">
        <v>163</v>
      </c>
      <c r="B92" s="105"/>
      <c r="C92" s="163">
        <f ca="1">K92</f>
        <v>12.5</v>
      </c>
      <c r="D92" s="163"/>
      <c r="E92" s="78">
        <f ca="1">((100/I90)*C92)/100</f>
        <v>0.5</v>
      </c>
      <c r="F92" s="105">
        <f ca="1">(((C92/I90*5)+(C93/I90*15)+(40/(F90+H90+I90)*C94)+(10/(I90)*C95)+(5/(I90)*C96)+(2.5/(I90)*C97)+(2.5/I90*C98)+(5/I90*C99)+(2.5/I90*C100)+(2.5/I90*C101)+(5/I90*C102)+(5/I90*C103))/100)</f>
        <v>2.5000000000000001E-2</v>
      </c>
      <c r="G92" s="105"/>
      <c r="H92" s="105" t="str">
        <f ca="1">J89</f>
        <v>Excavation work in process</v>
      </c>
      <c r="I92" s="105"/>
      <c r="J92" s="41" t="s">
        <v>148</v>
      </c>
      <c r="K92" s="45">
        <f ca="1">I90*50%</f>
        <v>12.5</v>
      </c>
    </row>
    <row r="93" spans="1:13" ht="20.25" hidden="1" x14ac:dyDescent="0.3">
      <c r="A93" s="105" t="s">
        <v>128</v>
      </c>
      <c r="B93" s="105"/>
      <c r="C93" s="164">
        <v>0</v>
      </c>
      <c r="D93" s="163"/>
      <c r="E93" s="78">
        <f ca="1">((100/I90)*C93)/100</f>
        <v>0</v>
      </c>
      <c r="F93" s="105"/>
      <c r="G93" s="105"/>
      <c r="H93" s="105"/>
      <c r="I93" s="105"/>
      <c r="J93" s="41" t="s">
        <v>149</v>
      </c>
      <c r="K93" s="45">
        <f ca="1">I90</f>
        <v>25</v>
      </c>
    </row>
    <row r="94" spans="1:13" ht="21" hidden="1" customHeight="1" x14ac:dyDescent="0.35">
      <c r="A94" s="105" t="s">
        <v>164</v>
      </c>
      <c r="B94" s="105"/>
      <c r="C94" s="163">
        <v>0</v>
      </c>
      <c r="D94" s="163"/>
      <c r="E94" s="78">
        <f ca="1">((100/(F90+H90+I90))*C94)/100</f>
        <v>0</v>
      </c>
      <c r="F94" s="105"/>
      <c r="G94" s="105"/>
      <c r="H94" s="105"/>
      <c r="I94" s="105"/>
      <c r="J94" s="41" t="s">
        <v>150</v>
      </c>
      <c r="K94" s="46">
        <f ca="1">(IF(E90&gt;1,(I90/(E90+2)),I90/4))</f>
        <v>4.166666666666667</v>
      </c>
    </row>
    <row r="95" spans="1:13" ht="21" hidden="1" customHeight="1" x14ac:dyDescent="0.35">
      <c r="A95" s="105" t="s">
        <v>165</v>
      </c>
      <c r="B95" s="105"/>
      <c r="C95" s="163">
        <v>0</v>
      </c>
      <c r="D95" s="163"/>
      <c r="E95" s="78">
        <f ca="1">((100/I90)*C95)/100</f>
        <v>0</v>
      </c>
      <c r="F95" s="105"/>
      <c r="G95" s="105"/>
      <c r="H95" s="105"/>
      <c r="I95" s="105"/>
      <c r="J95" s="41" t="s">
        <v>151</v>
      </c>
      <c r="K95" s="46">
        <f ca="1">(IF(E90&gt;1,(I90/(E90+2)+K94),I90/4+K94))</f>
        <v>8.3333333333333339</v>
      </c>
    </row>
    <row r="96" spans="1:13" ht="21" hidden="1" customHeight="1" x14ac:dyDescent="0.35">
      <c r="A96" s="105" t="s">
        <v>188</v>
      </c>
      <c r="B96" s="105"/>
      <c r="C96" s="163">
        <v>0</v>
      </c>
      <c r="D96" s="163"/>
      <c r="E96" s="78">
        <f ca="1">((100/I90)*C96)/100</f>
        <v>0</v>
      </c>
      <c r="F96" s="105"/>
      <c r="G96" s="105"/>
      <c r="H96" s="105"/>
      <c r="I96" s="105"/>
      <c r="J96" s="41" t="s">
        <v>167</v>
      </c>
      <c r="K96" s="46">
        <f ca="1">(IF(E90&gt;1,(I90/(E90+2)+K95),0))</f>
        <v>12.5</v>
      </c>
    </row>
    <row r="97" spans="1:11" ht="21" hidden="1" customHeight="1" x14ac:dyDescent="0.35">
      <c r="A97" s="105" t="s">
        <v>166</v>
      </c>
      <c r="B97" s="105"/>
      <c r="C97" s="163">
        <v>0</v>
      </c>
      <c r="D97" s="163"/>
      <c r="E97" s="78">
        <f ca="1">((100/I90)*C97)/100</f>
        <v>0</v>
      </c>
      <c r="F97" s="105"/>
      <c r="G97" s="105"/>
      <c r="H97" s="105"/>
      <c r="I97" s="105"/>
      <c r="J97" s="41" t="s">
        <v>168</v>
      </c>
      <c r="K97" s="46">
        <f ca="1">(IF(E90&gt;2,(I90/(E90+2)+K96),0))</f>
        <v>16.666666666666668</v>
      </c>
    </row>
    <row r="98" spans="1:11" ht="21" hidden="1" customHeight="1" x14ac:dyDescent="0.35">
      <c r="A98" s="105" t="s">
        <v>189</v>
      </c>
      <c r="B98" s="105"/>
      <c r="C98" s="163">
        <v>0</v>
      </c>
      <c r="D98" s="163"/>
      <c r="E98" s="78">
        <f ca="1">((100/(I90))*C98)/100</f>
        <v>0</v>
      </c>
      <c r="F98" s="105"/>
      <c r="G98" s="105"/>
      <c r="H98" s="105"/>
      <c r="I98" s="105"/>
      <c r="J98" s="41" t="s">
        <v>170</v>
      </c>
      <c r="K98" s="47">
        <f ca="1">(IF(E90&gt;3,(I90/(E90+2)+K97),0))</f>
        <v>20.833333333333336</v>
      </c>
    </row>
    <row r="99" spans="1:11" ht="21" hidden="1" customHeight="1" x14ac:dyDescent="0.35">
      <c r="A99" s="105" t="s">
        <v>190</v>
      </c>
      <c r="B99" s="105"/>
      <c r="C99" s="163">
        <v>0</v>
      </c>
      <c r="D99" s="163"/>
      <c r="E99" s="78">
        <f ca="1">((100/(I90))*C99)/100</f>
        <v>0</v>
      </c>
      <c r="F99" s="105"/>
      <c r="G99" s="105"/>
      <c r="H99" s="105"/>
      <c r="I99" s="105"/>
      <c r="J99" s="41" t="s">
        <v>171</v>
      </c>
      <c r="K99" s="46">
        <f>(IF(E90&gt;4,(I90/(E90+2)+K98),0))</f>
        <v>0</v>
      </c>
    </row>
    <row r="100" spans="1:11" ht="21" hidden="1" customHeight="1" x14ac:dyDescent="0.35">
      <c r="A100" s="105" t="s">
        <v>169</v>
      </c>
      <c r="B100" s="105"/>
      <c r="C100" s="163">
        <v>0</v>
      </c>
      <c r="D100" s="163"/>
      <c r="E100" s="78">
        <f ca="1">((100/I90)*C100)/100</f>
        <v>0</v>
      </c>
      <c r="F100" s="105"/>
      <c r="G100" s="105"/>
      <c r="H100" s="105"/>
      <c r="I100" s="105"/>
      <c r="J100" s="41" t="s">
        <v>152</v>
      </c>
      <c r="K100" s="46">
        <f>(IF(E90=1,(I90/(E90+3)+K95),IF(E90=0,(I90/4+K95),IF(E90&gt;1,0))))</f>
        <v>0</v>
      </c>
    </row>
    <row r="101" spans="1:11" ht="21.75" hidden="1" thickBot="1" x14ac:dyDescent="0.4">
      <c r="A101" s="105" t="s">
        <v>191</v>
      </c>
      <c r="B101" s="105"/>
      <c r="C101" s="163">
        <v>0</v>
      </c>
      <c r="D101" s="163"/>
      <c r="E101" s="78">
        <f ca="1">((100/I90)*C101)/100</f>
        <v>0</v>
      </c>
      <c r="F101" s="105"/>
      <c r="G101" s="105"/>
      <c r="H101" s="105"/>
      <c r="I101" s="105"/>
      <c r="J101" s="43" t="s">
        <v>153</v>
      </c>
      <c r="K101" s="48">
        <f ca="1">(IF(E90&gt;1.5,(I90/(E90+2)+K95+MAX(0,K96-K95)+MAX(0,K97-K96)+MAX(0,K98-K97)+MAX(0,K99-K98)+MAX(0,K100-K99)),IF(E90=1,(I90/(E90+3)+K100),IF(E90=0,I90/4+K100))))</f>
        <v>25</v>
      </c>
    </row>
    <row r="102" spans="1:11" ht="20.25" hidden="1" x14ac:dyDescent="0.25">
      <c r="A102" s="105" t="s">
        <v>172</v>
      </c>
      <c r="B102" s="105"/>
      <c r="C102" s="163">
        <v>0</v>
      </c>
      <c r="D102" s="163"/>
      <c r="E102" s="78">
        <f ca="1">((100/(I90))*C102)/100</f>
        <v>0</v>
      </c>
      <c r="F102" s="105"/>
      <c r="G102" s="105"/>
      <c r="H102" s="105"/>
      <c r="I102" s="105"/>
    </row>
    <row r="103" spans="1:11" ht="20.25" hidden="1" x14ac:dyDescent="0.25">
      <c r="A103" s="105" t="s">
        <v>173</v>
      </c>
      <c r="B103" s="105"/>
      <c r="C103" s="163">
        <v>0</v>
      </c>
      <c r="D103" s="163"/>
      <c r="E103" s="78">
        <f ca="1">((100/(I90))*C103)/100</f>
        <v>0</v>
      </c>
      <c r="F103" s="105"/>
      <c r="G103" s="105"/>
      <c r="H103" s="105"/>
      <c r="I103" s="105"/>
    </row>
    <row r="104" spans="1:11" ht="21" thickBot="1" x14ac:dyDescent="0.3">
      <c r="A104" s="131" t="s">
        <v>70</v>
      </c>
      <c r="B104" s="131"/>
      <c r="C104" s="131"/>
      <c r="D104" s="131"/>
      <c r="E104" s="131"/>
      <c r="F104" s="131"/>
      <c r="G104" s="131"/>
      <c r="H104" s="131"/>
      <c r="I104" s="131"/>
    </row>
    <row r="105" spans="1:11" ht="20.25" customHeight="1" x14ac:dyDescent="0.3">
      <c r="A105" s="188" t="s">
        <v>329</v>
      </c>
      <c r="B105" s="188"/>
      <c r="C105" s="188"/>
      <c r="D105" s="110" t="s">
        <v>4</v>
      </c>
      <c r="E105" s="82" t="s">
        <v>141</v>
      </c>
      <c r="F105" s="163" t="s">
        <v>127</v>
      </c>
      <c r="G105" s="163"/>
      <c r="H105" s="82" t="s">
        <v>142</v>
      </c>
      <c r="I105" s="82" t="s">
        <v>143</v>
      </c>
      <c r="J105" s="37" t="str">
        <f ca="1">(IF(F108&gt;99%,"All work completed. Please provide OC.",IF(F108&gt;89.8%,"Plinth, RCC, Brick, Plaster, Flooring, Wooden, Plumbing, Electrification, etc., work Completed. Finishing work is in process.",IF(F108&lt;94%,(IF(C108=0,"Work not yet Started.",IF(E108=25%,"Piling work in process",IF(E108=50%,"Excavation work in process",IF(E108=100%,"Excavation work Completed. ","0")))&amp;(IF(C109=0%,"",IF(C109=K110,"Footing work is process",IF(C109=K111,"Footing work Completed",IF(C109=K112,"1st Basement Completed",IF(C109=K113,"1st &amp; 2nd Basement Completed",IF(C109=K114,"1st to 3rd Basement Completed",IF(C109=K115,"1st to 4th Basement Completed",IF(C109=K116,"Plinth work is process",IF(C109=K117,"Plinth work completed","0")))))))))))&amp;(IF(C110=(F106+H106+I106),", RCC Slab",IF(C110&gt;0,", RCC upto "&amp;C110&amp;" Slab",""))&amp;(IF(C111=I106,", Brickwork",IF(C111&gt;0,", Brickwork upto "&amp;C111&amp;" Floor",""))&amp;(IF(C112=I106,", Internal Plaster",IF(C112&gt;0,", Internal Plaster upto "&amp;C112&amp;" Floor",""))&amp;(IF(C113=I106,", External Plaster",IF(C113&gt;0,", External Plaster upto "&amp;C113&amp;" Floor",""))&amp;(IF(C114=I106,", External Plumbing, Elevation and Waterproofing",IF(C114&gt;0,", External Plumbing, Elevation and Waterproofing upto "&amp;C114&amp;" Floor",""))&amp;(IF(C115=I106,", Flooring &amp; Fitting",IF(C115&gt;0,", Flooring &amp; Fitting upto "&amp;C115&amp;" Floor",""))&amp;(IF(C116=I106,", Wooden Work",IF(C116&gt;0,", Wooden Work upto "&amp;C116&amp;" Floor",""))&amp;(IF(C117=I106,", Electrical &amp; Sanitary fittings",IF(C117&gt;0,", Electrical &amp; Sanitary fittings upto "&amp;C117&amp;" Floor",""))&amp;(IF(C118&gt;0,", Finishing upto "&amp;C118&amp;" Floor","")&amp;(IF(C110&gt;0.5," Completed",""))))))))))))))))</f>
        <v>Excavation work Completed. Plinth work completed, RCC upto 2 Slab Completed</v>
      </c>
      <c r="K105" s="39"/>
    </row>
    <row r="106" spans="1:11" ht="20.25" x14ac:dyDescent="0.3">
      <c r="A106" s="188"/>
      <c r="B106" s="188"/>
      <c r="C106" s="188"/>
      <c r="D106" s="110"/>
      <c r="E106" s="82">
        <v>4</v>
      </c>
      <c r="F106" s="163">
        <v>1</v>
      </c>
      <c r="G106" s="163"/>
      <c r="H106" s="82">
        <v>0</v>
      </c>
      <c r="I106" s="82">
        <f ca="1">--TRIM(RIGHT(SUBSTITUTE(LEFT(A105,_xlfn.AGGREGATE(16,6,FIND({0,1,2,3,4,5,6,7,8,9},A105,ROW(INDIRECT("1:"&amp;LEN(A105)))),1))," ",REPT(" ",LEN(A105))),LEN(A105)))</f>
        <v>25</v>
      </c>
      <c r="J106" s="38" t="s">
        <v>147</v>
      </c>
      <c r="K106" s="39"/>
    </row>
    <row r="107" spans="1:11" ht="20.25" customHeight="1" x14ac:dyDescent="0.3">
      <c r="A107" s="159" t="s">
        <v>145</v>
      </c>
      <c r="B107" s="159"/>
      <c r="C107" s="159" t="s">
        <v>160</v>
      </c>
      <c r="D107" s="159"/>
      <c r="E107" s="83" t="s">
        <v>161</v>
      </c>
      <c r="F107" s="159" t="s">
        <v>146</v>
      </c>
      <c r="G107" s="159"/>
      <c r="H107" s="50" t="s">
        <v>144</v>
      </c>
      <c r="I107" s="50"/>
      <c r="J107" s="41" t="s">
        <v>162</v>
      </c>
      <c r="K107" s="40">
        <f ca="1">I106*25%</f>
        <v>6.25</v>
      </c>
    </row>
    <row r="108" spans="1:11" ht="20.25" customHeight="1" x14ac:dyDescent="0.3">
      <c r="A108" s="105" t="s">
        <v>163</v>
      </c>
      <c r="B108" s="105"/>
      <c r="C108" s="163">
        <f ca="1">K109</f>
        <v>25</v>
      </c>
      <c r="D108" s="163"/>
      <c r="E108" s="81">
        <f ca="1">((100/I106)*C108)/100</f>
        <v>1</v>
      </c>
      <c r="F108" s="105">
        <f ca="1">(((C108/I106*5)+(C109/I106*20)+(25/(F106+H106+I106)*C110)+(5/(I106)*C111)+(2.5/(I106)*C112)+(2.5/(I106)*C113)+(5/I106*C114)+(10/I106*C115)+(2.5/I106*C116)+(2.5/I106*C117)+(10/I106*C118)+(10/I106*C119))/100)</f>
        <v>0.26923076923076922</v>
      </c>
      <c r="G108" s="105"/>
      <c r="H108" s="105" t="str">
        <f ca="1">J105</f>
        <v>Excavation work Completed. Plinth work completed, RCC upto 2 Slab Completed</v>
      </c>
      <c r="I108" s="105"/>
      <c r="J108" s="41" t="s">
        <v>148</v>
      </c>
      <c r="K108" s="45">
        <f ca="1">I106*50%</f>
        <v>12.5</v>
      </c>
    </row>
    <row r="109" spans="1:11" ht="20.25" x14ac:dyDescent="0.3">
      <c r="A109" s="105" t="s">
        <v>128</v>
      </c>
      <c r="B109" s="105"/>
      <c r="C109" s="164">
        <f ca="1">K117</f>
        <v>25</v>
      </c>
      <c r="D109" s="163"/>
      <c r="E109" s="81">
        <f ca="1">((100/I106)*C109)/100</f>
        <v>1</v>
      </c>
      <c r="F109" s="105"/>
      <c r="G109" s="105"/>
      <c r="H109" s="105"/>
      <c r="I109" s="105"/>
      <c r="J109" s="41" t="s">
        <v>149</v>
      </c>
      <c r="K109" s="45">
        <f ca="1">I106</f>
        <v>25</v>
      </c>
    </row>
    <row r="110" spans="1:11" ht="21" customHeight="1" x14ac:dyDescent="0.35">
      <c r="A110" s="105" t="s">
        <v>164</v>
      </c>
      <c r="B110" s="105"/>
      <c r="C110" s="163">
        <v>2</v>
      </c>
      <c r="D110" s="163"/>
      <c r="E110" s="81">
        <f ca="1">((100/(F106+H106+I106))*C110)/100</f>
        <v>7.6923076923076927E-2</v>
      </c>
      <c r="F110" s="105"/>
      <c r="G110" s="105"/>
      <c r="H110" s="105"/>
      <c r="I110" s="105"/>
      <c r="J110" s="41" t="s">
        <v>150</v>
      </c>
      <c r="K110" s="46">
        <f ca="1">(IF(E106&gt;1,(I106/(E106+2)),I106/4))</f>
        <v>4.166666666666667</v>
      </c>
    </row>
    <row r="111" spans="1:11" ht="21" customHeight="1" x14ac:dyDescent="0.35">
      <c r="A111" s="105" t="s">
        <v>165</v>
      </c>
      <c r="B111" s="105"/>
      <c r="C111" s="163">
        <v>0</v>
      </c>
      <c r="D111" s="163"/>
      <c r="E111" s="81">
        <f ca="1">((100/I106)*C111)/100</f>
        <v>0</v>
      </c>
      <c r="F111" s="105"/>
      <c r="G111" s="105"/>
      <c r="H111" s="105"/>
      <c r="I111" s="105"/>
      <c r="J111" s="41" t="s">
        <v>151</v>
      </c>
      <c r="K111" s="46">
        <f ca="1">(IF(E106&gt;1,(I106/(E106+2)+K110),I106/4+K110))</f>
        <v>8.3333333333333339</v>
      </c>
    </row>
    <row r="112" spans="1:11" ht="21" customHeight="1" x14ac:dyDescent="0.35">
      <c r="A112" s="189" t="s">
        <v>166</v>
      </c>
      <c r="B112" s="190"/>
      <c r="C112" s="163">
        <v>0</v>
      </c>
      <c r="D112" s="163"/>
      <c r="E112" s="81">
        <f ca="1">((100/I106)*C112)/100</f>
        <v>0</v>
      </c>
      <c r="F112" s="105"/>
      <c r="G112" s="105"/>
      <c r="H112" s="105"/>
      <c r="I112" s="105"/>
      <c r="J112" s="41" t="s">
        <v>167</v>
      </c>
      <c r="K112" s="46">
        <f ca="1">(IF(E106&gt;1,(I106/(E106+2)+K111),0))</f>
        <v>12.5</v>
      </c>
    </row>
    <row r="113" spans="1:13" ht="21" customHeight="1" x14ac:dyDescent="0.35">
      <c r="A113" s="189" t="s">
        <v>318</v>
      </c>
      <c r="B113" s="190"/>
      <c r="C113" s="163">
        <v>0</v>
      </c>
      <c r="D113" s="163"/>
      <c r="E113" s="81">
        <f ca="1">((100/I106)*C113)/100</f>
        <v>0</v>
      </c>
      <c r="F113" s="105"/>
      <c r="G113" s="105"/>
      <c r="H113" s="105"/>
      <c r="I113" s="105"/>
      <c r="J113" s="41" t="s">
        <v>168</v>
      </c>
      <c r="K113" s="46">
        <f ca="1">(IF(E106&gt;2,(I106/(E106+2)+K112),0))</f>
        <v>16.666666666666668</v>
      </c>
    </row>
    <row r="114" spans="1:13" ht="40.5" customHeight="1" x14ac:dyDescent="0.35">
      <c r="A114" s="189" t="s">
        <v>319</v>
      </c>
      <c r="B114" s="190"/>
      <c r="C114" s="163">
        <v>0</v>
      </c>
      <c r="D114" s="163"/>
      <c r="E114" s="81">
        <f ca="1">((100/(I106))*C114)/100</f>
        <v>0</v>
      </c>
      <c r="F114" s="105"/>
      <c r="G114" s="105"/>
      <c r="H114" s="105"/>
      <c r="I114" s="105"/>
      <c r="J114" s="41" t="s">
        <v>170</v>
      </c>
      <c r="K114" s="47">
        <f ca="1">(IF(E106&gt;3,(I106/(E106+2)+K113),0))</f>
        <v>20.833333333333336</v>
      </c>
    </row>
    <row r="115" spans="1:13" ht="21" x14ac:dyDescent="0.35">
      <c r="A115" s="105" t="s">
        <v>169</v>
      </c>
      <c r="B115" s="105"/>
      <c r="C115" s="163">
        <v>0</v>
      </c>
      <c r="D115" s="163"/>
      <c r="E115" s="81">
        <f ca="1">((100/(I106))*C115)/100</f>
        <v>0</v>
      </c>
      <c r="F115" s="105"/>
      <c r="G115" s="105"/>
      <c r="H115" s="105"/>
      <c r="I115" s="105"/>
      <c r="J115" s="41" t="s">
        <v>171</v>
      </c>
      <c r="K115" s="46">
        <f>(IF(E106&gt;4,(I106/(E106+2)+K114),0))</f>
        <v>0</v>
      </c>
    </row>
    <row r="116" spans="1:13" ht="21" customHeight="1" x14ac:dyDescent="0.35">
      <c r="A116" s="105" t="s">
        <v>320</v>
      </c>
      <c r="B116" s="105"/>
      <c r="C116" s="163">
        <v>0</v>
      </c>
      <c r="D116" s="163"/>
      <c r="E116" s="81">
        <f ca="1">((100/I106)*C116)/100</f>
        <v>0</v>
      </c>
      <c r="F116" s="105"/>
      <c r="G116" s="105"/>
      <c r="H116" s="105"/>
      <c r="I116" s="105"/>
      <c r="J116" s="41" t="s">
        <v>152</v>
      </c>
      <c r="K116" s="46">
        <f>(IF(E106=1,(I106/(E106+3)+K111),IF(E106=0,(I106/4+K111),IF(E106&gt;1,0))))</f>
        <v>0</v>
      </c>
    </row>
    <row r="117" spans="1:13" ht="21.75" thickBot="1" x14ac:dyDescent="0.4">
      <c r="A117" s="105" t="s">
        <v>321</v>
      </c>
      <c r="B117" s="105"/>
      <c r="C117" s="163">
        <v>0</v>
      </c>
      <c r="D117" s="163"/>
      <c r="E117" s="81">
        <f ca="1">((100/I106)*C117)/100</f>
        <v>0</v>
      </c>
      <c r="F117" s="105"/>
      <c r="G117" s="105"/>
      <c r="H117" s="105"/>
      <c r="I117" s="105"/>
      <c r="J117" s="43" t="s">
        <v>153</v>
      </c>
      <c r="K117" s="48">
        <f ca="1">(IF(E106&gt;1.5,(I106/(E106+2)+K110+MAX(0,K111-K110)+MAX(0,K112-K111)+MAX(0,K113-K112)+MAX(0,K114-K113)+MAX(0,K115-K114)),IF(E106=1,(I106/(E106+3)+K116),IF(E106=0,I106/4+K116))))</f>
        <v>25</v>
      </c>
      <c r="M117" s="1" t="e">
        <f>(IF(D105&gt;1.5,(H105/(D105+2)+J110+MAX(0,J111-J110)+MAX(0,J112-J111)+MAX(0,J113-J112)+MAX(0,J114-J113)+MAX(0,J115-J114)),IF(D105=1,(H105/(D105+3)+J115),IF(D105=0,H105*0.3+J115))))</f>
        <v>#VALUE!</v>
      </c>
    </row>
    <row r="118" spans="1:13" ht="20.25" x14ac:dyDescent="0.25">
      <c r="A118" s="105" t="s">
        <v>172</v>
      </c>
      <c r="B118" s="105"/>
      <c r="C118" s="163">
        <v>0</v>
      </c>
      <c r="D118" s="163"/>
      <c r="E118" s="81">
        <f ca="1">((100/(I106))*C118)/100</f>
        <v>0</v>
      </c>
      <c r="F118" s="105"/>
      <c r="G118" s="105"/>
      <c r="H118" s="105"/>
      <c r="I118" s="105"/>
    </row>
    <row r="119" spans="1:13" ht="20.25" x14ac:dyDescent="0.25">
      <c r="A119" s="105" t="s">
        <v>173</v>
      </c>
      <c r="B119" s="105"/>
      <c r="C119" s="163">
        <v>0</v>
      </c>
      <c r="D119" s="163"/>
      <c r="E119" s="81">
        <f ca="1">((100/(I106))*C119)/100</f>
        <v>0</v>
      </c>
      <c r="F119" s="105"/>
      <c r="G119" s="105"/>
      <c r="H119" s="105"/>
      <c r="I119" s="105"/>
    </row>
    <row r="120" spans="1:13" ht="21" hidden="1" thickBot="1" x14ac:dyDescent="0.3">
      <c r="A120" s="131" t="s">
        <v>70</v>
      </c>
      <c r="B120" s="131"/>
      <c r="C120" s="131"/>
      <c r="D120" s="131"/>
      <c r="E120" s="131"/>
      <c r="F120" s="131"/>
      <c r="G120" s="131"/>
      <c r="H120" s="131"/>
      <c r="I120" s="131"/>
    </row>
    <row r="121" spans="1:13" ht="20.25" hidden="1" customHeight="1" x14ac:dyDescent="0.3">
      <c r="A121" s="109" t="s">
        <v>312</v>
      </c>
      <c r="B121" s="109"/>
      <c r="C121" s="109"/>
      <c r="D121" s="110" t="s">
        <v>4</v>
      </c>
      <c r="E121" s="52" t="s">
        <v>141</v>
      </c>
      <c r="F121" s="163" t="s">
        <v>127</v>
      </c>
      <c r="G121" s="163"/>
      <c r="H121" s="52" t="s">
        <v>142</v>
      </c>
      <c r="I121" s="52" t="s">
        <v>143</v>
      </c>
      <c r="J121" s="37" t="str">
        <f ca="1">(IF(F124&gt;99%,"All work completed. Please provide OC.",IF(F124&gt;89.8%,"Plinth, RCC, Brick, Plaster, Flooring, Painting work Completed. Finishing work is in process.",IF(F124&lt;94%,(IF(C124=0,"Work not yet Started.",IF(E124=25%,"Piling work in process",IF(E124=50%,"Excavation work in process",IF(E124=100%,"Excavation work Completed. ","0")))&amp;(IF(C125=0%,"",IF(C125=K126,"Footing work is process",IF(C125=K127,"Footing work Completed",IF(C125=K128,"1st Basement Completed",IF(C125=K129,"1st &amp; 2nd Basement Completed",IF(C125=K130,"1st to 3rd Basement Completed",IF(C125=K131,"1st to 4th Basement Completed",IF(C125=K132,"Plinth work is process",IF(C125=K133,"Plinth work completed","0")))))))))))&amp;(IF(C126=(F122+H122+I122),", RCC Slab",IF(C126&gt;0,", RCC upto "&amp;C126&amp;" Slab",""))&amp;(IF(C127=I122,", Brickwork",IF(C127&gt;0,", Brickwork upto "&amp;C127&amp;" Floor",""))&amp;(IF(C128=I122,", Door &amp; Window Frame",IF(C128&gt;0,", Door &amp; Window Frame work upto "&amp;C128&amp;" Floor",""))&amp;(IF(C129=I122,", Internal Plaster",IF(C129&gt;0,", Internal Plaster upto "&amp;C129&amp;" Floor",""))&amp;(IF(C130=I122,", External Plaster",IF(C130&gt;0,", External Plaster upto "&amp;C130&amp;" Floor",""))&amp;(IF(C131=I122,", Plumbing &amp; Electric work",IF(C131&gt;0,", Plumbing &amp; Electric work upto "&amp;C131&amp;" Floor",""))&amp;(IF(C132=I122,", Flooring",IF(C132&gt;0,", Flooring upto "&amp;C132&amp;" Floor",""))&amp;(IF(C133=I122,", Painting",IF(C133&gt;0,", Painting upto "&amp;C133&amp;" Floor",""))&amp;(IF(C134&gt;0,", Finishing upto "&amp;C134&amp;" Floor","")&amp;(IF(C126&gt;0.5," Completed",""))))))))))))))))</f>
        <v>Excavation work in process</v>
      </c>
      <c r="K121" s="39"/>
    </row>
    <row r="122" spans="1:13" ht="20.25" hidden="1" x14ac:dyDescent="0.3">
      <c r="A122" s="109"/>
      <c r="B122" s="109"/>
      <c r="C122" s="109"/>
      <c r="D122" s="110"/>
      <c r="E122" s="52">
        <v>4</v>
      </c>
      <c r="F122" s="163">
        <v>1</v>
      </c>
      <c r="G122" s="163"/>
      <c r="H122" s="52">
        <v>0</v>
      </c>
      <c r="I122" s="52">
        <f ca="1">--TRIM(RIGHT(SUBSTITUTE(LEFT(A121,_xlfn.AGGREGATE(16,6,FIND({0,1,2,3,4,5,6,7,8,9},A121,ROW(INDIRECT("1:"&amp;LEN(A121)))),1))," ",REPT(" ",LEN(A121))),LEN(A121)))</f>
        <v>25</v>
      </c>
      <c r="J122" s="38" t="s">
        <v>147</v>
      </c>
      <c r="K122" s="39"/>
    </row>
    <row r="123" spans="1:13" ht="20.25" hidden="1" customHeight="1" x14ac:dyDescent="0.3">
      <c r="A123" s="159" t="s">
        <v>145</v>
      </c>
      <c r="B123" s="159"/>
      <c r="C123" s="159" t="s">
        <v>160</v>
      </c>
      <c r="D123" s="159"/>
      <c r="E123" s="49" t="s">
        <v>161</v>
      </c>
      <c r="F123" s="159" t="s">
        <v>146</v>
      </c>
      <c r="G123" s="159"/>
      <c r="H123" s="50" t="s">
        <v>144</v>
      </c>
      <c r="I123" s="50"/>
      <c r="J123" s="41" t="s">
        <v>162</v>
      </c>
      <c r="K123" s="40">
        <f ca="1">I122*25%</f>
        <v>6.25</v>
      </c>
    </row>
    <row r="124" spans="1:13" ht="20.25" hidden="1" customHeight="1" x14ac:dyDescent="0.3">
      <c r="A124" s="105" t="s">
        <v>163</v>
      </c>
      <c r="B124" s="105"/>
      <c r="C124" s="163">
        <f ca="1">K124</f>
        <v>12.5</v>
      </c>
      <c r="D124" s="163"/>
      <c r="E124" s="17">
        <f ca="1">((100/I122)*C124)/100</f>
        <v>0.5</v>
      </c>
      <c r="F124" s="105">
        <f ca="1">(((C124/I122*5)+(C125/I122*15)+(40/(F122+H122+I122)*C126)+(10/(I122)*C127)+(5/(I122)*C128)+(2.5/(I122)*C129)+(2.5/I122*C130)+(5/I122*C131)+(2.5/I122*C132)+(2.5/I122*C133)+(5/I122*C134)+(5/I122*C135))/100)</f>
        <v>2.5000000000000001E-2</v>
      </c>
      <c r="G124" s="105"/>
      <c r="H124" s="105" t="str">
        <f ca="1">J121</f>
        <v>Excavation work in process</v>
      </c>
      <c r="I124" s="105"/>
      <c r="J124" s="41" t="s">
        <v>148</v>
      </c>
      <c r="K124" s="45">
        <f ca="1">I122*50%</f>
        <v>12.5</v>
      </c>
    </row>
    <row r="125" spans="1:13" ht="20.25" hidden="1" x14ac:dyDescent="0.3">
      <c r="A125" s="105" t="s">
        <v>128</v>
      </c>
      <c r="B125" s="105"/>
      <c r="C125" s="164">
        <v>0</v>
      </c>
      <c r="D125" s="163"/>
      <c r="E125" s="17">
        <f ca="1">((100/I122)*C125)/100</f>
        <v>0</v>
      </c>
      <c r="F125" s="105"/>
      <c r="G125" s="105"/>
      <c r="H125" s="105"/>
      <c r="I125" s="105"/>
      <c r="J125" s="41" t="s">
        <v>149</v>
      </c>
      <c r="K125" s="45">
        <f ca="1">I122</f>
        <v>25</v>
      </c>
    </row>
    <row r="126" spans="1:13" ht="21" hidden="1" customHeight="1" x14ac:dyDescent="0.35">
      <c r="A126" s="105" t="s">
        <v>164</v>
      </c>
      <c r="B126" s="105"/>
      <c r="C126" s="163">
        <v>0</v>
      </c>
      <c r="D126" s="163"/>
      <c r="E126" s="17">
        <f ca="1">((100/(F122+H122+I122))*C126)/100</f>
        <v>0</v>
      </c>
      <c r="F126" s="105"/>
      <c r="G126" s="105"/>
      <c r="H126" s="105"/>
      <c r="I126" s="105"/>
      <c r="J126" s="41" t="s">
        <v>150</v>
      </c>
      <c r="K126" s="46">
        <f ca="1">(IF(E122&gt;1,(I122/(E122+2)),I122/4))</f>
        <v>4.166666666666667</v>
      </c>
    </row>
    <row r="127" spans="1:13" ht="21" hidden="1" customHeight="1" x14ac:dyDescent="0.35">
      <c r="A127" s="105" t="s">
        <v>165</v>
      </c>
      <c r="B127" s="105"/>
      <c r="C127" s="163">
        <v>0</v>
      </c>
      <c r="D127" s="163"/>
      <c r="E127" s="17">
        <f ca="1">((100/I122)*C127)/100</f>
        <v>0</v>
      </c>
      <c r="F127" s="105"/>
      <c r="G127" s="105"/>
      <c r="H127" s="105"/>
      <c r="I127" s="105"/>
      <c r="J127" s="41" t="s">
        <v>151</v>
      </c>
      <c r="K127" s="46">
        <f ca="1">(IF(E122&gt;1,(I122/(E122+2)+K126),I122/4+K126))</f>
        <v>8.3333333333333339</v>
      </c>
    </row>
    <row r="128" spans="1:13" ht="21" hidden="1" customHeight="1" x14ac:dyDescent="0.35">
      <c r="A128" s="105" t="s">
        <v>188</v>
      </c>
      <c r="B128" s="105"/>
      <c r="C128" s="163">
        <v>0</v>
      </c>
      <c r="D128" s="163"/>
      <c r="E128" s="17">
        <f ca="1">((100/I122)*C128)/100</f>
        <v>0</v>
      </c>
      <c r="F128" s="105"/>
      <c r="G128" s="105"/>
      <c r="H128" s="105"/>
      <c r="I128" s="105"/>
      <c r="J128" s="41" t="s">
        <v>167</v>
      </c>
      <c r="K128" s="46">
        <f ca="1">(IF(E122&gt;1,(I122/(E122+2)+K127),0))</f>
        <v>12.5</v>
      </c>
    </row>
    <row r="129" spans="1:11" ht="21" hidden="1" customHeight="1" x14ac:dyDescent="0.35">
      <c r="A129" s="105" t="s">
        <v>166</v>
      </c>
      <c r="B129" s="105"/>
      <c r="C129" s="163">
        <v>0</v>
      </c>
      <c r="D129" s="163"/>
      <c r="E129" s="17">
        <f ca="1">((100/I122)*C129)/100</f>
        <v>0</v>
      </c>
      <c r="F129" s="105"/>
      <c r="G129" s="105"/>
      <c r="H129" s="105"/>
      <c r="I129" s="105"/>
      <c r="J129" s="41" t="s">
        <v>168</v>
      </c>
      <c r="K129" s="46">
        <f ca="1">(IF(E122&gt;2,(I122/(E122+2)+K128),0))</f>
        <v>16.666666666666668</v>
      </c>
    </row>
    <row r="130" spans="1:11" ht="21" hidden="1" customHeight="1" x14ac:dyDescent="0.35">
      <c r="A130" s="105" t="s">
        <v>189</v>
      </c>
      <c r="B130" s="105"/>
      <c r="C130" s="163">
        <v>0</v>
      </c>
      <c r="D130" s="163"/>
      <c r="E130" s="17">
        <f ca="1">((100/(I122))*C130)/100</f>
        <v>0</v>
      </c>
      <c r="F130" s="105"/>
      <c r="G130" s="105"/>
      <c r="H130" s="105"/>
      <c r="I130" s="105"/>
      <c r="J130" s="41" t="s">
        <v>170</v>
      </c>
      <c r="K130" s="47">
        <f ca="1">(IF(E122&gt;3,(I122/(E122+2)+K129),0))</f>
        <v>20.833333333333336</v>
      </c>
    </row>
    <row r="131" spans="1:11" ht="21" hidden="1" customHeight="1" x14ac:dyDescent="0.35">
      <c r="A131" s="105" t="s">
        <v>190</v>
      </c>
      <c r="B131" s="105"/>
      <c r="C131" s="163">
        <v>0</v>
      </c>
      <c r="D131" s="163"/>
      <c r="E131" s="17">
        <f ca="1">((100/(I122))*C131)/100</f>
        <v>0</v>
      </c>
      <c r="F131" s="105"/>
      <c r="G131" s="105"/>
      <c r="H131" s="105"/>
      <c r="I131" s="105"/>
      <c r="J131" s="41" t="s">
        <v>171</v>
      </c>
      <c r="K131" s="46">
        <f>(IF(E122&gt;4,(I122/(E122+2)+K130),0))</f>
        <v>0</v>
      </c>
    </row>
    <row r="132" spans="1:11" ht="21" hidden="1" customHeight="1" x14ac:dyDescent="0.35">
      <c r="A132" s="105" t="s">
        <v>169</v>
      </c>
      <c r="B132" s="105"/>
      <c r="C132" s="163">
        <v>0</v>
      </c>
      <c r="D132" s="163"/>
      <c r="E132" s="17">
        <f ca="1">((100/I122)*C132)/100</f>
        <v>0</v>
      </c>
      <c r="F132" s="105"/>
      <c r="G132" s="105"/>
      <c r="H132" s="105"/>
      <c r="I132" s="105"/>
      <c r="J132" s="41" t="s">
        <v>152</v>
      </c>
      <c r="K132" s="46">
        <f>(IF(E122=1,(I122/(E122+3)+K127),IF(E122=0,(I122/4+K127),IF(E122&gt;1,0))))</f>
        <v>0</v>
      </c>
    </row>
    <row r="133" spans="1:11" ht="21.75" hidden="1" thickBot="1" x14ac:dyDescent="0.4">
      <c r="A133" s="105" t="s">
        <v>191</v>
      </c>
      <c r="B133" s="105"/>
      <c r="C133" s="163">
        <v>0</v>
      </c>
      <c r="D133" s="163"/>
      <c r="E133" s="17">
        <f ca="1">((100/I122)*C133)/100</f>
        <v>0</v>
      </c>
      <c r="F133" s="105"/>
      <c r="G133" s="105"/>
      <c r="H133" s="105"/>
      <c r="I133" s="105"/>
      <c r="J133" s="43" t="s">
        <v>153</v>
      </c>
      <c r="K133" s="48">
        <f ca="1">(IF(E122&gt;1.5,(I122/(E122+2)+K127+MAX(0,K128-K127)+MAX(0,K129-K128)+MAX(0,K130-K129)+MAX(0,K131-K130)+MAX(0,K132-K131)),IF(E122=1,(I122/(E122+3)+K132),IF(E122=0,I122/4+K132))))</f>
        <v>25</v>
      </c>
    </row>
    <row r="134" spans="1:11" ht="20.25" hidden="1" x14ac:dyDescent="0.25">
      <c r="A134" s="105" t="s">
        <v>172</v>
      </c>
      <c r="B134" s="105"/>
      <c r="C134" s="163">
        <v>0</v>
      </c>
      <c r="D134" s="163"/>
      <c r="E134" s="17">
        <f ca="1">((100/(I122))*C134)/100</f>
        <v>0</v>
      </c>
      <c r="F134" s="105"/>
      <c r="G134" s="105"/>
      <c r="H134" s="105"/>
      <c r="I134" s="105"/>
    </row>
    <row r="135" spans="1:11" ht="20.25" hidden="1" x14ac:dyDescent="0.25">
      <c r="A135" s="105" t="s">
        <v>173</v>
      </c>
      <c r="B135" s="105"/>
      <c r="C135" s="163">
        <v>0</v>
      </c>
      <c r="D135" s="163"/>
      <c r="E135" s="17">
        <f ca="1">((100/(I122))*C135)/100</f>
        <v>0</v>
      </c>
      <c r="F135" s="105"/>
      <c r="G135" s="105"/>
      <c r="H135" s="105"/>
      <c r="I135" s="105"/>
    </row>
    <row r="136" spans="1:11" ht="21" thickBot="1" x14ac:dyDescent="0.3">
      <c r="A136" s="131" t="s">
        <v>70</v>
      </c>
      <c r="B136" s="131"/>
      <c r="C136" s="131"/>
      <c r="D136" s="131"/>
      <c r="E136" s="131"/>
      <c r="F136" s="131"/>
      <c r="G136" s="131"/>
      <c r="H136" s="131"/>
      <c r="I136" s="131"/>
    </row>
    <row r="137" spans="1:11" ht="20.25" customHeight="1" x14ac:dyDescent="0.3">
      <c r="A137" s="188" t="s">
        <v>312</v>
      </c>
      <c r="B137" s="188"/>
      <c r="C137" s="188"/>
      <c r="D137" s="110" t="s">
        <v>4</v>
      </c>
      <c r="E137" s="82" t="s">
        <v>141</v>
      </c>
      <c r="F137" s="163" t="s">
        <v>127</v>
      </c>
      <c r="G137" s="163"/>
      <c r="H137" s="82" t="s">
        <v>142</v>
      </c>
      <c r="I137" s="82" t="s">
        <v>143</v>
      </c>
      <c r="J137" s="37" t="str">
        <f ca="1">(IF(F140&gt;99%,"All work completed. Please provide OC.",IF(F140&gt;89.8%,"Plinth, RCC, Brick, Plaster, Flooring, Wooden, Plumbing, Electrification, etc., work Completed. Finishing work is in process.",IF(F140&lt;94%,(IF(C140=0,"Work not yet Started.",IF(E140=25%,"Piling work in process",IF(E140=50%,"Excavation work in process",IF(E140=100%,"Excavation work Completed. ","0")))&amp;(IF(C141=0%,"",IF(C141=K142,"Footing work is process",IF(C141=K143,"Footing work Completed",IF(C141=K144,"1st Basement Completed",IF(C141=K145,"1st &amp; 2nd Basement Completed",IF(C141=K146,"1st to 3rd Basement Completed",IF(C141=K147,"1st to 4th Basement Completed",IF(C141=K148,"Plinth work is process",IF(C141=K149,"Plinth work completed","0")))))))))))&amp;(IF(C142=(F138+H138+I138),", RCC Slab",IF(C142&gt;0,", RCC upto "&amp;C142&amp;" Slab",""))&amp;(IF(C143=I138,", Brickwork",IF(C143&gt;0,", Brickwork upto "&amp;C143&amp;" Floor",""))&amp;(IF(C144=I138,", Internal Plaster",IF(C144&gt;0,", Internal Plaster upto "&amp;C144&amp;" Floor",""))&amp;(IF(C145=I138,", External Plaster",IF(C145&gt;0,", External Plaster upto "&amp;C145&amp;" Floor",""))&amp;(IF(C146=I138,", External Plumbing, Elevation and Waterproofing",IF(C146&gt;0,", External Plumbing, Elevation and Waterproofing upto "&amp;C146&amp;" Floor",""))&amp;(IF(C147=I138,", Flooring &amp; Fitting",IF(C147&gt;0,", Flooring &amp; Fitting upto "&amp;C147&amp;" Floor",""))&amp;(IF(C148=I138,", Wooden Work",IF(C148&gt;0,", Wooden Work upto "&amp;C148&amp;" Floor",""))&amp;(IF(C149=I138,", Electrical &amp; Sanitary fittings",IF(C149&gt;0,", Electrical &amp; Sanitary fittings upto "&amp;C149&amp;" Floor",""))&amp;(IF(C150&gt;0,", Finishing upto "&amp;C150&amp;" Floor","")&amp;(IF(C142&gt;0.5," Completed",""))))))))))))))))</f>
        <v>Excavation work Completed. Plinth work completed</v>
      </c>
      <c r="K137" s="39"/>
    </row>
    <row r="138" spans="1:11" ht="20.25" x14ac:dyDescent="0.3">
      <c r="A138" s="188"/>
      <c r="B138" s="188"/>
      <c r="C138" s="188"/>
      <c r="D138" s="110"/>
      <c r="E138" s="82">
        <v>4</v>
      </c>
      <c r="F138" s="163">
        <v>1</v>
      </c>
      <c r="G138" s="163"/>
      <c r="H138" s="82">
        <v>0</v>
      </c>
      <c r="I138" s="82">
        <f ca="1">--TRIM(RIGHT(SUBSTITUTE(LEFT(A137,_xlfn.AGGREGATE(16,6,FIND({0,1,2,3,4,5,6,7,8,9},A137,ROW(INDIRECT("1:"&amp;LEN(A137)))),1))," ",REPT(" ",LEN(A137))),LEN(A137)))</f>
        <v>25</v>
      </c>
      <c r="J138" s="38" t="s">
        <v>147</v>
      </c>
      <c r="K138" s="39"/>
    </row>
    <row r="139" spans="1:11" ht="20.25" customHeight="1" x14ac:dyDescent="0.3">
      <c r="A139" s="159" t="s">
        <v>145</v>
      </c>
      <c r="B139" s="159"/>
      <c r="C139" s="159" t="s">
        <v>160</v>
      </c>
      <c r="D139" s="159"/>
      <c r="E139" s="83" t="s">
        <v>161</v>
      </c>
      <c r="F139" s="159" t="s">
        <v>146</v>
      </c>
      <c r="G139" s="159"/>
      <c r="H139" s="50" t="s">
        <v>144</v>
      </c>
      <c r="I139" s="50"/>
      <c r="J139" s="41" t="s">
        <v>162</v>
      </c>
      <c r="K139" s="40">
        <f ca="1">I138*25%</f>
        <v>6.25</v>
      </c>
    </row>
    <row r="140" spans="1:11" ht="20.25" customHeight="1" x14ac:dyDescent="0.3">
      <c r="A140" s="105" t="s">
        <v>163</v>
      </c>
      <c r="B140" s="105"/>
      <c r="C140" s="164">
        <v>25</v>
      </c>
      <c r="D140" s="164"/>
      <c r="E140" s="81">
        <f ca="1">((100/I138)*C140)/100</f>
        <v>1</v>
      </c>
      <c r="F140" s="105">
        <f ca="1">(((C140/I138*5)+(C141/I138*20)+(25/(F138+H138+I138)*C142)+(5/(I138)*C143)+(2.5/(I138)*C144)+(2.5/(I138)*C145)+(5/I138*C146)+(10/I138*C147)+(2.5/I138*C148)+(2.5/I138*C149)+(10/I138*C150)+(10/I138*C151))/100)</f>
        <v>0.25</v>
      </c>
      <c r="G140" s="105"/>
      <c r="H140" s="105" t="str">
        <f ca="1">J137</f>
        <v>Excavation work Completed. Plinth work completed</v>
      </c>
      <c r="I140" s="105"/>
      <c r="J140" s="41" t="s">
        <v>148</v>
      </c>
      <c r="K140" s="45">
        <f ca="1">I138*50%</f>
        <v>12.5</v>
      </c>
    </row>
    <row r="141" spans="1:11" ht="20.25" x14ac:dyDescent="0.3">
      <c r="A141" s="105" t="s">
        <v>128</v>
      </c>
      <c r="B141" s="105"/>
      <c r="C141" s="164">
        <f ca="1">K149</f>
        <v>25</v>
      </c>
      <c r="D141" s="163"/>
      <c r="E141" s="81">
        <f ca="1">((100/I138)*C141)/100</f>
        <v>1</v>
      </c>
      <c r="F141" s="105"/>
      <c r="G141" s="105"/>
      <c r="H141" s="105"/>
      <c r="I141" s="105"/>
      <c r="J141" s="41" t="s">
        <v>149</v>
      </c>
      <c r="K141" s="45">
        <f ca="1">I138</f>
        <v>25</v>
      </c>
    </row>
    <row r="142" spans="1:11" ht="21" customHeight="1" x14ac:dyDescent="0.35">
      <c r="A142" s="105" t="s">
        <v>164</v>
      </c>
      <c r="B142" s="105"/>
      <c r="C142" s="163">
        <v>0</v>
      </c>
      <c r="D142" s="163"/>
      <c r="E142" s="81">
        <f ca="1">((100/(F138+H138+I138))*C142)/100</f>
        <v>0</v>
      </c>
      <c r="F142" s="105"/>
      <c r="G142" s="105"/>
      <c r="H142" s="105"/>
      <c r="I142" s="105"/>
      <c r="J142" s="41" t="s">
        <v>150</v>
      </c>
      <c r="K142" s="46">
        <f ca="1">(IF(E138&gt;1,(I138/(E138+2)),I138/4))</f>
        <v>4.166666666666667</v>
      </c>
    </row>
    <row r="143" spans="1:11" ht="21" customHeight="1" x14ac:dyDescent="0.35">
      <c r="A143" s="105" t="s">
        <v>165</v>
      </c>
      <c r="B143" s="105"/>
      <c r="C143" s="163">
        <v>0</v>
      </c>
      <c r="D143" s="163"/>
      <c r="E143" s="81">
        <f ca="1">((100/I138)*C143)/100</f>
        <v>0</v>
      </c>
      <c r="F143" s="105"/>
      <c r="G143" s="105"/>
      <c r="H143" s="105"/>
      <c r="I143" s="105"/>
      <c r="J143" s="41" t="s">
        <v>151</v>
      </c>
      <c r="K143" s="46">
        <f ca="1">(IF(E138&gt;1,(I138/(E138+2)+K142),I138/4+K142))</f>
        <v>8.3333333333333339</v>
      </c>
    </row>
    <row r="144" spans="1:11" ht="21" customHeight="1" x14ac:dyDescent="0.35">
      <c r="A144" s="189" t="s">
        <v>166</v>
      </c>
      <c r="B144" s="190"/>
      <c r="C144" s="163">
        <v>0</v>
      </c>
      <c r="D144" s="163"/>
      <c r="E144" s="81">
        <f ca="1">((100/I138)*C144)/100</f>
        <v>0</v>
      </c>
      <c r="F144" s="105"/>
      <c r="G144" s="105"/>
      <c r="H144" s="105"/>
      <c r="I144" s="105"/>
      <c r="J144" s="41" t="s">
        <v>167</v>
      </c>
      <c r="K144" s="46">
        <f ca="1">(IF(E138&gt;1,(I138/(E138+2)+K143),0))</f>
        <v>12.5</v>
      </c>
    </row>
    <row r="145" spans="1:16" ht="21" customHeight="1" x14ac:dyDescent="0.35">
      <c r="A145" s="189" t="s">
        <v>318</v>
      </c>
      <c r="B145" s="190"/>
      <c r="C145" s="163">
        <v>0</v>
      </c>
      <c r="D145" s="163"/>
      <c r="E145" s="81">
        <f ca="1">((100/I138)*C145)/100</f>
        <v>0</v>
      </c>
      <c r="F145" s="105"/>
      <c r="G145" s="105"/>
      <c r="H145" s="105"/>
      <c r="I145" s="105"/>
      <c r="J145" s="41" t="s">
        <v>168</v>
      </c>
      <c r="K145" s="46">
        <f ca="1">(IF(E138&gt;2,(I138/(E138+2)+K144),0))</f>
        <v>16.666666666666668</v>
      </c>
    </row>
    <row r="146" spans="1:16" ht="42" customHeight="1" x14ac:dyDescent="0.35">
      <c r="A146" s="189" t="s">
        <v>319</v>
      </c>
      <c r="B146" s="190"/>
      <c r="C146" s="163">
        <v>0</v>
      </c>
      <c r="D146" s="163"/>
      <c r="E146" s="81">
        <f ca="1">((100/(I138))*C146)/100</f>
        <v>0</v>
      </c>
      <c r="F146" s="105"/>
      <c r="G146" s="105"/>
      <c r="H146" s="105"/>
      <c r="I146" s="105"/>
      <c r="J146" s="41" t="s">
        <v>170</v>
      </c>
      <c r="K146" s="47">
        <f ca="1">(IF(E138&gt;3,(I138/(E138+2)+K145),0))</f>
        <v>20.833333333333336</v>
      </c>
    </row>
    <row r="147" spans="1:16" ht="21" x14ac:dyDescent="0.35">
      <c r="A147" s="105" t="s">
        <v>169</v>
      </c>
      <c r="B147" s="105"/>
      <c r="C147" s="163">
        <v>0</v>
      </c>
      <c r="D147" s="163"/>
      <c r="E147" s="81">
        <f ca="1">((100/(I138))*C147)/100</f>
        <v>0</v>
      </c>
      <c r="F147" s="105"/>
      <c r="G147" s="105"/>
      <c r="H147" s="105"/>
      <c r="I147" s="105"/>
      <c r="J147" s="41" t="s">
        <v>171</v>
      </c>
      <c r="K147" s="46">
        <f>(IF(E138&gt;4,(I138/(E138+2)+K146),0))</f>
        <v>0</v>
      </c>
    </row>
    <row r="148" spans="1:16" ht="21" customHeight="1" x14ac:dyDescent="0.35">
      <c r="A148" s="105" t="s">
        <v>320</v>
      </c>
      <c r="B148" s="105"/>
      <c r="C148" s="163">
        <v>0</v>
      </c>
      <c r="D148" s="163"/>
      <c r="E148" s="81">
        <f ca="1">((100/I138)*C148)/100</f>
        <v>0</v>
      </c>
      <c r="F148" s="105"/>
      <c r="G148" s="105"/>
      <c r="H148" s="105"/>
      <c r="I148" s="105"/>
      <c r="J148" s="41" t="s">
        <v>152</v>
      </c>
      <c r="K148" s="46">
        <f>(IF(E138=1,(I138/(E138+3)+K143),IF(E138=0,(I138/4+K143),IF(E138&gt;1,0))))</f>
        <v>0</v>
      </c>
    </row>
    <row r="149" spans="1:16" ht="21.75" thickBot="1" x14ac:dyDescent="0.4">
      <c r="A149" s="105" t="s">
        <v>321</v>
      </c>
      <c r="B149" s="105"/>
      <c r="C149" s="163">
        <v>0</v>
      </c>
      <c r="D149" s="163"/>
      <c r="E149" s="81">
        <f ca="1">((100/I138)*C149)/100</f>
        <v>0</v>
      </c>
      <c r="F149" s="105"/>
      <c r="G149" s="105"/>
      <c r="H149" s="105"/>
      <c r="I149" s="105"/>
      <c r="J149" s="43" t="s">
        <v>153</v>
      </c>
      <c r="K149" s="48">
        <f ca="1">(IF(E138&gt;1.5,(I138/(E138+2)+K142+MAX(0,K143-K142)+MAX(0,K144-K143)+MAX(0,K145-K144)+MAX(0,K146-K145)+MAX(0,K147-K146)),IF(E138=1,(I138/(E138+3)+K148),IF(E138=0,I138/4+K148))))</f>
        <v>25</v>
      </c>
      <c r="M149" s="1" t="e">
        <f>(IF(D137&gt;1.5,(H137/(D137+2)+J142+MAX(0,J143-J142)+MAX(0,J144-J143)+MAX(0,J145-J144)+MAX(0,J146-J145)+MAX(0,J147-J146)),IF(D137=1,(H137/(D137+3)+J147),IF(D137=0,H137*0.3+J147))))</f>
        <v>#VALUE!</v>
      </c>
    </row>
    <row r="150" spans="1:16" ht="20.25" x14ac:dyDescent="0.25">
      <c r="A150" s="105" t="s">
        <v>172</v>
      </c>
      <c r="B150" s="105"/>
      <c r="C150" s="163">
        <v>0</v>
      </c>
      <c r="D150" s="163"/>
      <c r="E150" s="81">
        <f ca="1">((100/(I138))*C150)/100</f>
        <v>0</v>
      </c>
      <c r="F150" s="105"/>
      <c r="G150" s="105"/>
      <c r="H150" s="105"/>
      <c r="I150" s="105"/>
    </row>
    <row r="151" spans="1:16" ht="20.25" x14ac:dyDescent="0.25">
      <c r="A151" s="105" t="s">
        <v>173</v>
      </c>
      <c r="B151" s="105"/>
      <c r="C151" s="163">
        <v>0</v>
      </c>
      <c r="D151" s="163"/>
      <c r="E151" s="81">
        <f ca="1">((100/(I138))*C151)/100</f>
        <v>0</v>
      </c>
      <c r="F151" s="105"/>
      <c r="G151" s="105"/>
      <c r="H151" s="105"/>
      <c r="I151" s="105"/>
    </row>
    <row r="152" spans="1:16" ht="36.75" customHeight="1" x14ac:dyDescent="0.3">
      <c r="A152" s="176" t="s">
        <v>154</v>
      </c>
      <c r="B152" s="177"/>
      <c r="C152" s="177"/>
      <c r="D152" s="177"/>
      <c r="E152" s="177"/>
      <c r="F152" s="177"/>
      <c r="G152" s="177"/>
      <c r="H152" s="178">
        <f ca="1">AVERAGE(F60,F60,F76,F76,F108,F140)</f>
        <v>0.26282051282051277</v>
      </c>
      <c r="I152" s="179"/>
      <c r="J152" s="41"/>
      <c r="K152" s="42"/>
      <c r="L152" s="42"/>
    </row>
    <row r="153" spans="1:16" ht="20.25" x14ac:dyDescent="0.25">
      <c r="A153" s="132" t="s">
        <v>74</v>
      </c>
      <c r="B153" s="133"/>
      <c r="C153" s="133"/>
      <c r="D153" s="133"/>
      <c r="E153" s="133"/>
      <c r="F153" s="133"/>
      <c r="G153" s="133"/>
      <c r="H153" s="133"/>
      <c r="I153" s="134"/>
    </row>
    <row r="154" spans="1:16" ht="60.75" x14ac:dyDescent="0.25">
      <c r="A154" s="103" t="s">
        <v>75</v>
      </c>
      <c r="B154" s="103"/>
      <c r="C154" s="103"/>
      <c r="D154" s="3" t="s">
        <v>4</v>
      </c>
      <c r="E154" s="15" t="s">
        <v>133</v>
      </c>
      <c r="F154" s="70" t="s">
        <v>174</v>
      </c>
      <c r="G154" s="3" t="s">
        <v>4</v>
      </c>
      <c r="H154" s="158" t="s">
        <v>194</v>
      </c>
      <c r="I154" s="158"/>
      <c r="J154" s="86" t="s">
        <v>325</v>
      </c>
    </row>
    <row r="155" spans="1:16" ht="45" customHeight="1" x14ac:dyDescent="0.25">
      <c r="A155" s="103" t="s">
        <v>185</v>
      </c>
      <c r="B155" s="103"/>
      <c r="C155" s="103"/>
      <c r="D155" s="68" t="s">
        <v>129</v>
      </c>
      <c r="E155" s="67" t="s">
        <v>326</v>
      </c>
      <c r="F155" s="70" t="s">
        <v>186</v>
      </c>
      <c r="G155" s="68" t="s">
        <v>4</v>
      </c>
      <c r="H155" s="104" t="s">
        <v>314</v>
      </c>
      <c r="I155" s="104"/>
      <c r="L155" s="84" t="s">
        <v>315</v>
      </c>
      <c r="M155" s="84"/>
      <c r="N155" s="84"/>
      <c r="O155" s="84"/>
      <c r="P155" s="84"/>
    </row>
    <row r="156" spans="1:16" ht="26.25" customHeight="1" x14ac:dyDescent="0.25">
      <c r="A156" s="106" t="s">
        <v>78</v>
      </c>
      <c r="B156" s="106"/>
      <c r="C156" s="106"/>
      <c r="D156" s="3" t="s">
        <v>4</v>
      </c>
      <c r="E156" s="67">
        <v>1000000</v>
      </c>
      <c r="F156" s="3" t="s">
        <v>126</v>
      </c>
      <c r="G156" s="3" t="s">
        <v>4</v>
      </c>
      <c r="H156" s="107" t="s">
        <v>134</v>
      </c>
      <c r="I156" s="108"/>
    </row>
    <row r="157" spans="1:16" ht="20.25" hidden="1" x14ac:dyDescent="0.25">
      <c r="A157" s="103" t="s">
        <v>116</v>
      </c>
      <c r="B157" s="103"/>
      <c r="C157" s="103"/>
      <c r="D157" s="2" t="s">
        <v>4</v>
      </c>
      <c r="E157" s="19" t="s">
        <v>117</v>
      </c>
      <c r="F157" s="22" t="s">
        <v>118</v>
      </c>
      <c r="G157" s="2" t="s">
        <v>4</v>
      </c>
      <c r="H157" s="104" t="s">
        <v>96</v>
      </c>
      <c r="I157" s="104"/>
    </row>
    <row r="158" spans="1:16" ht="60.75" hidden="1" x14ac:dyDescent="0.25">
      <c r="A158" s="103" t="s">
        <v>119</v>
      </c>
      <c r="B158" s="103"/>
      <c r="C158" s="103"/>
      <c r="D158" s="2" t="s">
        <v>4</v>
      </c>
      <c r="E158" s="19" t="s">
        <v>120</v>
      </c>
      <c r="F158" s="22" t="s">
        <v>121</v>
      </c>
      <c r="G158" s="2" t="s">
        <v>4</v>
      </c>
      <c r="H158" s="104" t="s">
        <v>122</v>
      </c>
      <c r="I158" s="104"/>
    </row>
    <row r="159" spans="1:16" ht="20.25" hidden="1" x14ac:dyDescent="0.25">
      <c r="A159" s="103" t="s">
        <v>77</v>
      </c>
      <c r="B159" s="103"/>
      <c r="C159" s="103"/>
      <c r="D159" s="2" t="s">
        <v>4</v>
      </c>
      <c r="E159" s="19" t="s">
        <v>98</v>
      </c>
      <c r="F159" s="22" t="s">
        <v>76</v>
      </c>
      <c r="G159" s="2" t="s">
        <v>4</v>
      </c>
      <c r="H159" s="88" t="s">
        <v>98</v>
      </c>
      <c r="I159" s="89"/>
    </row>
    <row r="160" spans="1:16" ht="20.25" hidden="1" x14ac:dyDescent="0.25">
      <c r="A160" s="103" t="s">
        <v>123</v>
      </c>
      <c r="B160" s="103"/>
      <c r="C160" s="103"/>
      <c r="D160" s="2" t="s">
        <v>4</v>
      </c>
      <c r="E160" s="19" t="s">
        <v>97</v>
      </c>
      <c r="F160" s="22" t="s">
        <v>78</v>
      </c>
      <c r="G160" s="2" t="s">
        <v>4</v>
      </c>
      <c r="H160" s="104" t="s">
        <v>115</v>
      </c>
      <c r="I160" s="104"/>
    </row>
    <row r="161" spans="1:151 16227:16384" ht="20.25" hidden="1" x14ac:dyDescent="0.25">
      <c r="A161" s="103" t="s">
        <v>124</v>
      </c>
      <c r="B161" s="103"/>
      <c r="C161" s="103"/>
      <c r="D161" s="2" t="s">
        <v>4</v>
      </c>
      <c r="E161" s="20" t="s">
        <v>108</v>
      </c>
      <c r="F161" s="22" t="s">
        <v>125</v>
      </c>
      <c r="G161" s="2" t="s">
        <v>4</v>
      </c>
      <c r="H161" s="180" t="s">
        <v>108</v>
      </c>
      <c r="I161" s="180"/>
    </row>
    <row r="162" spans="1:151 16227:16384" ht="18" hidden="1" customHeight="1" x14ac:dyDescent="0.25">
      <c r="A162" s="106" t="s">
        <v>126</v>
      </c>
      <c r="B162" s="106"/>
      <c r="C162" s="106"/>
      <c r="D162" s="3" t="s">
        <v>4</v>
      </c>
      <c r="E162" s="10"/>
      <c r="F162" s="3" t="s">
        <v>126</v>
      </c>
      <c r="G162" s="3" t="s">
        <v>4</v>
      </c>
      <c r="H162" s="101" t="s">
        <v>108</v>
      </c>
      <c r="I162" s="102"/>
    </row>
    <row r="163" spans="1:151 16227:16384" ht="20.25" x14ac:dyDescent="0.25">
      <c r="A163" s="132" t="s">
        <v>73</v>
      </c>
      <c r="B163" s="133"/>
      <c r="C163" s="133"/>
      <c r="D163" s="133"/>
      <c r="E163" s="133"/>
      <c r="F163" s="133"/>
      <c r="G163" s="133"/>
      <c r="H163" s="133"/>
      <c r="I163" s="134"/>
    </row>
    <row r="164" spans="1:151 16227:16384" ht="20.25" x14ac:dyDescent="0.25">
      <c r="A164" s="137" t="s">
        <v>9</v>
      </c>
      <c r="B164" s="138"/>
      <c r="C164" s="138"/>
      <c r="D164" s="138"/>
      <c r="E164" s="138"/>
      <c r="F164" s="139"/>
      <c r="G164" s="72" t="s">
        <v>4</v>
      </c>
      <c r="H164" s="161">
        <f>118460/10.764</f>
        <v>11005.202526941657</v>
      </c>
      <c r="I164" s="162"/>
    </row>
    <row r="165" spans="1:151 16227:16384" ht="20.25" x14ac:dyDescent="0.25">
      <c r="A165" s="137" t="s">
        <v>31</v>
      </c>
      <c r="B165" s="138"/>
      <c r="C165" s="138"/>
      <c r="D165" s="138"/>
      <c r="E165" s="138"/>
      <c r="F165" s="139"/>
      <c r="G165" s="72" t="s">
        <v>4</v>
      </c>
      <c r="H165" s="140">
        <f>211290/10.764</f>
        <v>19629.319955406914</v>
      </c>
      <c r="I165" s="140"/>
    </row>
    <row r="166" spans="1:151 16227:16384" ht="20.25" x14ac:dyDescent="0.25">
      <c r="A166" s="137" t="s">
        <v>135</v>
      </c>
      <c r="B166" s="138"/>
      <c r="C166" s="138"/>
      <c r="D166" s="138"/>
      <c r="E166" s="138"/>
      <c r="F166" s="139"/>
      <c r="G166" s="72" t="s">
        <v>4</v>
      </c>
      <c r="H166" s="160">
        <f>H164*0.8</f>
        <v>8804.1620215533258</v>
      </c>
      <c r="I166" s="160"/>
    </row>
    <row r="167" spans="1:151 16227:16384" ht="20.25" x14ac:dyDescent="0.25">
      <c r="A167" s="115" t="s">
        <v>235</v>
      </c>
      <c r="B167" s="116"/>
      <c r="C167" s="116"/>
      <c r="D167" s="116"/>
      <c r="E167" s="116"/>
      <c r="F167" s="116"/>
      <c r="G167" s="116"/>
      <c r="H167" s="116"/>
      <c r="I167" s="117"/>
    </row>
    <row r="168" spans="1:151 16227:16384" s="11" customFormat="1" ht="40.5" x14ac:dyDescent="0.25">
      <c r="A168" s="111" t="s">
        <v>183</v>
      </c>
      <c r="B168" s="112"/>
      <c r="C168" s="111" t="s">
        <v>94</v>
      </c>
      <c r="D168" s="112"/>
      <c r="E168" s="53" t="s">
        <v>236</v>
      </c>
      <c r="F168" s="111" t="s">
        <v>182</v>
      </c>
      <c r="G168" s="112"/>
      <c r="H168" s="53" t="s">
        <v>181</v>
      </c>
      <c r="I168" s="53" t="s">
        <v>180</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63.75" customHeight="1" x14ac:dyDescent="0.25">
      <c r="A169" s="111" t="s">
        <v>274</v>
      </c>
      <c r="B169" s="112"/>
      <c r="C169" s="95" t="s">
        <v>94</v>
      </c>
      <c r="D169" s="96"/>
      <c r="E169" s="60" t="s">
        <v>277</v>
      </c>
      <c r="F169" s="95">
        <f>COUNT(F189)</f>
        <v>1</v>
      </c>
      <c r="G169" s="96"/>
      <c r="H169" s="60">
        <f>SUM(F189)</f>
        <v>5075.9235071999992</v>
      </c>
      <c r="I169" s="60">
        <f>SUM(I189)</f>
        <v>8121.4776115199993</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43.5" customHeight="1" x14ac:dyDescent="0.25">
      <c r="A170" s="111" t="s">
        <v>310</v>
      </c>
      <c r="B170" s="112"/>
      <c r="C170" s="95" t="s">
        <v>94</v>
      </c>
      <c r="D170" s="96"/>
      <c r="E170" s="60" t="s">
        <v>240</v>
      </c>
      <c r="F170" s="95">
        <f>COUNT(F193:F208)+COUNT(E211:E212)</f>
        <v>16</v>
      </c>
      <c r="G170" s="96"/>
      <c r="H170" s="60">
        <f>SUM(F193:F208)+SUM(F211:G212)</f>
        <v>29042.090063999996</v>
      </c>
      <c r="I170" s="60">
        <f>SUM(I193:I208)+SUM(I211:I212)</f>
        <v>44101.974908160002</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43.5" customHeight="1" x14ac:dyDescent="0.25">
      <c r="A171" s="111" t="s">
        <v>275</v>
      </c>
      <c r="B171" s="112"/>
      <c r="C171" s="95" t="s">
        <v>94</v>
      </c>
      <c r="D171" s="96"/>
      <c r="E171" s="60" t="s">
        <v>278</v>
      </c>
      <c r="F171" s="95">
        <f>COUNT(F213:G217)/2</f>
        <v>5</v>
      </c>
      <c r="G171" s="96"/>
      <c r="H171" s="60">
        <f>SUM(F213:G217)</f>
        <v>11467.768887899998</v>
      </c>
      <c r="I171" s="60">
        <f>SUM(I213:I217)</f>
        <v>9141.6068640000012</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x14ac:dyDescent="0.25">
      <c r="A172" s="111" t="s">
        <v>184</v>
      </c>
      <c r="B172" s="112"/>
      <c r="C172" s="95" t="s">
        <v>94</v>
      </c>
      <c r="D172" s="96"/>
      <c r="E172" s="53" t="s">
        <v>236</v>
      </c>
      <c r="F172" s="111">
        <f>SUM(F169:G171)</f>
        <v>22</v>
      </c>
      <c r="G172" s="112"/>
      <c r="H172" s="53">
        <f>SUM(H169:H171)</f>
        <v>45585.782459099995</v>
      </c>
      <c r="I172" s="53">
        <f>SUM(I169:I171)</f>
        <v>61365.059383680004</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ht="20.25" x14ac:dyDescent="0.25">
      <c r="A173" s="115" t="s">
        <v>234</v>
      </c>
      <c r="B173" s="116"/>
      <c r="C173" s="116"/>
      <c r="D173" s="116"/>
      <c r="E173" s="116"/>
      <c r="F173" s="116"/>
      <c r="G173" s="116"/>
      <c r="H173" s="116"/>
      <c r="I173" s="117"/>
    </row>
    <row r="174" spans="1:151 16227:16384" s="11" customFormat="1" ht="40.5" x14ac:dyDescent="0.25">
      <c r="A174" s="111" t="s">
        <v>183</v>
      </c>
      <c r="B174" s="112"/>
      <c r="C174" s="111" t="s">
        <v>94</v>
      </c>
      <c r="D174" s="112"/>
      <c r="E174" s="53" t="s">
        <v>237</v>
      </c>
      <c r="F174" s="111" t="s">
        <v>182</v>
      </c>
      <c r="G174" s="112"/>
      <c r="H174" s="53" t="s">
        <v>181</v>
      </c>
      <c r="I174" s="53" t="s">
        <v>180</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x14ac:dyDescent="0.25">
      <c r="A175" s="90" t="s">
        <v>218</v>
      </c>
      <c r="B175" s="91"/>
      <c r="C175" s="90" t="s">
        <v>94</v>
      </c>
      <c r="D175" s="91"/>
      <c r="E175" s="54" t="s">
        <v>237</v>
      </c>
      <c r="F175" s="92">
        <f>COUNT(F222:F225)+COUNT(F227:F230)+COUNT(F232:F235)*2+COUNT(F237:F240)+COUNT(F242:F245)+COUNT(F248:F249)+COUNT(F253:F254)+COUNT(F257:F260)*8+COUNT(F262:F265)*2+COUNT(F267,F270)+COUNT(F272:F275)+COUNT(F277:F280)+COUNT(F282:F285)+COUNT(F287:F290)</f>
        <v>86</v>
      </c>
      <c r="G175" s="93"/>
      <c r="H175" s="73">
        <f>SUM(F222:F225)+SUM(F227:F230)+SUM(F232:F235)*2+SUM(F237:F240)+SUM(F242:F245)+SUM(F248:F249)+SUM(F253:F254)+SUM(F257:F260)*8+SUM(F262:F265)*2+SUM(F267,F270)+SUM(F272:F275)+SUM(F277:F280)+SUM(F282:F285)+SUM(F287:F290)</f>
        <v>117076.79879999999</v>
      </c>
      <c r="I175" s="73">
        <f>SUM(I222:I225)+SUM(I227:I230)+SUM(G232:I235)*2+SUM(G237:I240)+SUM(G242:I245)+SUM(I248:I249)+SUM(G253:I254)+SUM(I257:I260)*8+SUM(I262:I265)*2+SUM(I267,I270)+SUM(I272:I275)+SUM(I277:I280)+SUM(I282:I285)+SUM(G287:I290)</f>
        <v>208773.16199999998</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x14ac:dyDescent="0.25">
      <c r="A176" s="90" t="s">
        <v>219</v>
      </c>
      <c r="B176" s="91"/>
      <c r="C176" s="90" t="s">
        <v>94</v>
      </c>
      <c r="D176" s="91"/>
      <c r="E176" s="54" t="s">
        <v>237</v>
      </c>
      <c r="F176" s="92">
        <f>COUNT(F296:F299)+COUNT(F301:F304)+COUNT(F306:F309)*2+COUNT(F311:F314)+COUNT(F316:F319)+COUNT(F322:F324)+COUNT(F327:F329)+COUNT(F331:F334)*8+COUNT(F336:F339)*2+COUNT(F341,F344)+COUNT(F346:F349)+COUNT(F351:F354)+COUNT(F356:F359)+COUNT(F361:F364)</f>
        <v>88</v>
      </c>
      <c r="G176" s="93"/>
      <c r="H176" s="73">
        <f>SUM(F296:F299)+SUM(F301:F304)+SUM(F306:F309)*2+SUM(F311:F314)+SUM(F316:F319)+SUM(F322:F324)+SUM(F327:F329)+SUM(F331:F334)*8+SUM(F336:F339)*2+SUM(F341,F344)+SUM(F346:F349)+SUM(F351:F354)+SUM(F356:F359)+SUM(F361:F364)</f>
        <v>118459.74675599999</v>
      </c>
      <c r="I176" s="73">
        <f>SUM(I296:I299)+SUM(I301:I304)+SUM(I306:I309)*2+SUM(I311:I314)+SUM(I316:I319)+SUM(I322:I324)+SUM(I327:I329)+SUM(I331:I334)*8+SUM(I336:I339)*2+SUM(I341,I344)+SUM(I346:I349)+SUM(I351:I354)+SUM(I356:I359)+SUM(I361:I364)</f>
        <v>189535.59480959998</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18:16384" s="11" customFormat="1" ht="20.25" x14ac:dyDescent="0.25">
      <c r="A177" s="90" t="s">
        <v>221</v>
      </c>
      <c r="B177" s="91"/>
      <c r="C177" s="90" t="s">
        <v>94</v>
      </c>
      <c r="D177" s="91"/>
      <c r="E177" s="54" t="s">
        <v>237</v>
      </c>
      <c r="F177" s="92">
        <f>COUNT(F370:F373,F375)+COUNT(F377:F382)+COUNT(F384:F389)*2+COUNT(F391:F396)+COUNT(F398:F403)+COUNT(F405:F406,F410)+COUNT(F412:F417)+COUNT(F419:F424)*8+COUNT(F426:F431)*2+COUNT(F433:F434,F437:F438)+COUNT(F440:F445)+COUNT(F447:F449,F451:F452)+COUNT(F454:F459)+COUNT(F461:F466)</f>
        <v>131</v>
      </c>
      <c r="G177" s="93"/>
      <c r="H177" s="73">
        <f>SUM(F370:F373,F375)+SUM(F377:F382)+SUM(F384:F389)*2+SUM(F391:F396)+SUM(F398:F403)+SUM(F405:F406,F410)+SUM(F412:F417)+SUM(F419:F424)*8+SUM(F426:F431)*2+SUM(F433:F434,F437:F438)+SUM(F440:F445)+SUM(F447:F449,F451:F452)+SUM(F454:F459)+SUM(F461:F466)</f>
        <v>129236.24376</v>
      </c>
      <c r="I177" s="73">
        <f>SUM(I370:I373,I375)+SUM(I377:I382)+SUM(I384:I389)*2+SUM(I391:I396)+SUM(I398:I403)+SUM(I405:I406,I410)+SUM(I412:I417)+SUM(I419:I424)*8+SUM(I426:I431)*2+SUM(I433:I434,I437:I438)+SUM(I440:I445)+SUM(I447:I449,I451:I452)+SUM(I454:I459)+SUM(I461:I466)</f>
        <v>206777.99001599997</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18:16384" s="11" customFormat="1" ht="20.25" x14ac:dyDescent="0.25">
      <c r="A178" s="90" t="s">
        <v>222</v>
      </c>
      <c r="B178" s="91"/>
      <c r="C178" s="90" t="s">
        <v>94</v>
      </c>
      <c r="D178" s="91"/>
      <c r="E178" s="54" t="s">
        <v>237</v>
      </c>
      <c r="F178" s="92">
        <f>COUNT(F470:F473)+COUNT(F475:F478)+COUNT(F480:F483)*2+COUNT(F485:F488)+COUNT(F490:F493)+COUNT(F496:F498)+COUNT(F501:F503)+COUNT(F505:F508)*8+COUNT(F510:F513)*2+COUNT(F515,F518)+COUNT(F520,F523)+COUNT(F525:F528)+COUNT(F530:F533)+COUNT(F535:F538)</f>
        <v>86</v>
      </c>
      <c r="G178" s="93"/>
      <c r="H178" s="73">
        <f>SUM(F470:F473)+SUM(F475:F478)+SUM(F480:F483)*2+SUM(F485:F488)+SUM(F490:F493)+SUM(F496:F498)+SUM(F501:F503)+SUM(F505:F508)*8+SUM(F510:F513)*2+SUM(F515,F518)+SUM(F520,F523)+SUM(F525:F528)+SUM(F530:F533)+SUM(F535:F538)</f>
        <v>117299.29067999998</v>
      </c>
      <c r="I178" s="73">
        <f>SUM(I470:I473)+SUM(I475:I478)+SUM(I480:I483)*2+SUM(I485:I488)+SUM(I490:I493)+SUM(I496:I498)+SUM(I501:I503)+SUM(I505:I508)*8+SUM(I510:I513)*2+SUM(I515,I518)+SUM(I520,I523)+SUM(I525:I528)+SUM(I530:I533)+SUM(I535:I538)</f>
        <v>187678.86508799993</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18:16384" s="11" customFormat="1" ht="20.25" x14ac:dyDescent="0.25">
      <c r="A179" s="90" t="s">
        <v>223</v>
      </c>
      <c r="B179" s="91"/>
      <c r="C179" s="90" t="s">
        <v>94</v>
      </c>
      <c r="D179" s="91"/>
      <c r="E179" s="54" t="s">
        <v>237</v>
      </c>
      <c r="F179" s="92">
        <f>COUNT(F542:F545)+COUNT(F547:F550)+COUNT(F552:F555)*2+COUNT(F557:F560)+COUNT(F562:F565)+COUNT(F568:F569)+COUNT(F573:F574)+COUNT(F577:F580)*8+COUNT(F582:F585)*2+COUNT(F587,F590)+COUNT(F592,F595)+COUNT(F597:F600)+COUNT(F602:F605)+COUNT(F607:F610)</f>
        <v>84</v>
      </c>
      <c r="G179" s="93"/>
      <c r="H179" s="73">
        <f>SUM(F542:F545)+SUM(F547:F550)+SUM(F552:F555)*2+SUM(F557:F560)+SUM(F562:F565)+SUM(F568:F569)+SUM(F573:F574)+SUM(F577:F580)*8+SUM(F582:F585)*2+SUM(F587,F590)+SUM(F592,F595)+SUM(F597:F600)+SUM(F602:F605)+SUM(F607:F610)</f>
        <v>114647.14871999997</v>
      </c>
      <c r="I179" s="73">
        <f>SUM(I542:I545)+SUM(I547:I550)+SUM(I552:I555)*2+SUM(I557:I560)+SUM(I562:I565)+SUM(I568:I569)+SUM(I573:I574)+SUM(I577:I580)*8+SUM(I582:I585)*2+SUM(I587,I590)+SUM(I592,I595)+SUM(I597:I600)+SUM(I602:I605)+SUM(I607:I610)</f>
        <v>183435.43795200001</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18:16384" s="11" customFormat="1" ht="20.25" x14ac:dyDescent="0.25">
      <c r="A180" s="90" t="s">
        <v>224</v>
      </c>
      <c r="B180" s="91"/>
      <c r="C180" s="90" t="s">
        <v>94</v>
      </c>
      <c r="D180" s="91"/>
      <c r="E180" s="54" t="s">
        <v>237</v>
      </c>
      <c r="F180" s="92">
        <f>COUNT(F614:F617)+COUNT(F619:F622)+COUNT(F624:F627)*2+COUNT(F629:F632)+COUNT(F634:F637)+COUNT(F639:F641)+COUNT(F644:F646)+COUNT(F649:F652)*8+COUNT(F654:F657)*2+COUNT(F659,F662)+COUNT(F664,F667)</f>
        <v>74</v>
      </c>
      <c r="G180" s="93"/>
      <c r="H180" s="73">
        <f>SUM(F614:F617)+SUM(F619:F622)+SUM(F624:F627)*2+SUM(F629:F632)+SUM(F634:F637)+SUM(F639:F641)+SUM(F644:F646)+SUM(F649:F652)*8+SUM(F654:F657)*2+SUM(F659,F662)+SUM(F664,F667)</f>
        <v>101910.64571999997</v>
      </c>
      <c r="I180" s="73">
        <f>SUM(I614:I617)+SUM(I619:I622)+SUM(I624:I627)*2+SUM(I629:I632)+SUM(I634:I637)+SUM(I639:I641)+SUM(I644:I646)+SUM(I649:I652)*8+SUM(I654:I657)*2+SUM(I659,I662)+SUM(I664,I667)</f>
        <v>163057.03315199996</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18:16384" s="11" customFormat="1" ht="20.25" x14ac:dyDescent="0.25">
      <c r="A181" s="111" t="s">
        <v>184</v>
      </c>
      <c r="B181" s="112"/>
      <c r="C181" s="90" t="s">
        <v>94</v>
      </c>
      <c r="D181" s="91"/>
      <c r="E181" s="54" t="s">
        <v>237</v>
      </c>
      <c r="F181" s="113">
        <f>SUM(F175:G180)</f>
        <v>549</v>
      </c>
      <c r="G181" s="114"/>
      <c r="H181" s="74">
        <f>SUM(H175:H180)</f>
        <v>698629.8744359999</v>
      </c>
      <c r="I181" s="74">
        <f>SUM(I175:I180)</f>
        <v>1139258.0830176</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18:16384" ht="20.25" x14ac:dyDescent="0.25">
      <c r="A182" s="152" t="s">
        <v>179</v>
      </c>
      <c r="B182" s="153"/>
      <c r="C182" s="153"/>
      <c r="D182" s="153"/>
      <c r="E182" s="153"/>
      <c r="F182" s="153"/>
      <c r="G182" s="153"/>
      <c r="H182" s="153"/>
      <c r="I182" s="117"/>
    </row>
    <row r="183" spans="1:151 16218:16384" ht="44.25" customHeight="1" x14ac:dyDescent="0.25">
      <c r="A183" s="100" t="s">
        <v>102</v>
      </c>
      <c r="B183" s="100"/>
      <c r="C183" s="100" t="s">
        <v>285</v>
      </c>
      <c r="D183" s="100"/>
      <c r="E183" s="100" t="s">
        <v>99</v>
      </c>
      <c r="F183" s="100" t="s">
        <v>100</v>
      </c>
      <c r="G183" s="100"/>
      <c r="H183" s="100" t="s">
        <v>101</v>
      </c>
      <c r="I183" s="35" t="s">
        <v>155</v>
      </c>
    </row>
    <row r="184" spans="1:151 16218:16384" s="11" customFormat="1" ht="20.25" x14ac:dyDescent="0.25">
      <c r="A184" s="100"/>
      <c r="B184" s="100"/>
      <c r="C184" s="100"/>
      <c r="D184" s="100"/>
      <c r="E184" s="100"/>
      <c r="F184" s="100"/>
      <c r="G184" s="100"/>
      <c r="H184" s="100"/>
      <c r="I184" s="36">
        <v>0.6</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18:16384" s="11" customFormat="1" ht="20.25" x14ac:dyDescent="0.25">
      <c r="A185" s="97" t="s">
        <v>241</v>
      </c>
      <c r="B185" s="98"/>
      <c r="C185" s="98"/>
      <c r="D185" s="98"/>
      <c r="E185" s="98"/>
      <c r="F185" s="98"/>
      <c r="G185" s="98"/>
      <c r="H185" s="98"/>
      <c r="I185" s="175"/>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18:16384" s="11" customFormat="1" ht="20.25" x14ac:dyDescent="0.25">
      <c r="A186" s="97" t="s">
        <v>218</v>
      </c>
      <c r="B186" s="98"/>
      <c r="C186" s="98"/>
      <c r="D186" s="98"/>
      <c r="E186" s="98"/>
      <c r="F186" s="98"/>
      <c r="G186" s="98"/>
      <c r="H186" s="98"/>
      <c r="I186" s="17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18:16384" s="11" customFormat="1" ht="20.25" x14ac:dyDescent="0.25">
      <c r="A187" s="97" t="s">
        <v>238</v>
      </c>
      <c r="B187" s="98"/>
      <c r="C187" s="98"/>
      <c r="D187" s="98"/>
      <c r="E187" s="98"/>
      <c r="F187" s="98"/>
      <c r="G187" s="98"/>
      <c r="H187" s="98"/>
      <c r="I187" s="17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18:16384" s="11" customFormat="1" ht="20.25" x14ac:dyDescent="0.25">
      <c r="A188" s="97" t="s">
        <v>239</v>
      </c>
      <c r="B188" s="98"/>
      <c r="C188" s="98"/>
      <c r="D188" s="98"/>
      <c r="E188" s="98"/>
      <c r="F188" s="98"/>
      <c r="G188" s="98"/>
      <c r="H188" s="98"/>
      <c r="I188" s="17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18:16384" s="11" customFormat="1" ht="61.5" customHeight="1" x14ac:dyDescent="0.25">
      <c r="A189" s="94" t="str">
        <f>A188</f>
        <v>Ground Floor For Commercial</v>
      </c>
      <c r="B189" s="94"/>
      <c r="C189" s="94">
        <v>1</v>
      </c>
      <c r="D189" s="94"/>
      <c r="E189" s="60" t="s">
        <v>242</v>
      </c>
      <c r="F189" s="95">
        <f>(11.24*6.8+4.3*5.64+11.24*6.8+14.48*9.33+4.3*5.64+14.48*9.33)*(10.764)</f>
        <v>5075.9235071999992</v>
      </c>
      <c r="G189" s="96"/>
      <c r="H189" s="60">
        <v>0</v>
      </c>
      <c r="I189" s="60">
        <f>F189*(($I$184)+1)+H189</f>
        <v>8121.4776115199993</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WYT189" s="1"/>
      <c r="WYU189" s="1"/>
      <c r="WYV189" s="1"/>
      <c r="WYW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row>
    <row r="190" spans="1:151 16218:16384" s="11" customFormat="1" ht="20.25" x14ac:dyDescent="0.25">
      <c r="A190" s="97" t="s">
        <v>286</v>
      </c>
      <c r="B190" s="98"/>
      <c r="C190" s="98"/>
      <c r="D190" s="98"/>
      <c r="E190" s="98"/>
      <c r="F190" s="98"/>
      <c r="G190" s="98"/>
      <c r="H190" s="98"/>
      <c r="I190" s="175"/>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18:16384" s="11" customFormat="1" ht="20.25" x14ac:dyDescent="0.25">
      <c r="A191" s="97" t="s">
        <v>238</v>
      </c>
      <c r="B191" s="98"/>
      <c r="C191" s="98"/>
      <c r="D191" s="98"/>
      <c r="E191" s="98"/>
      <c r="F191" s="98"/>
      <c r="G191" s="98"/>
      <c r="H191" s="98"/>
      <c r="I191" s="175"/>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18:16384" s="11" customFormat="1" ht="20.25" x14ac:dyDescent="0.25">
      <c r="A192" s="97" t="s">
        <v>239</v>
      </c>
      <c r="B192" s="98"/>
      <c r="C192" s="98"/>
      <c r="D192" s="98"/>
      <c r="E192" s="98"/>
      <c r="F192" s="98"/>
      <c r="G192" s="98"/>
      <c r="H192" s="98"/>
      <c r="I192" s="17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42 16218:16375" s="11" customFormat="1" ht="20.25" customHeight="1" x14ac:dyDescent="0.25">
      <c r="A193" s="94" t="str">
        <f>A192</f>
        <v>Ground Floor For Commercial</v>
      </c>
      <c r="B193" s="94"/>
      <c r="C193" s="95">
        <v>4</v>
      </c>
      <c r="D193" s="96"/>
      <c r="E193" s="77" t="s">
        <v>240</v>
      </c>
      <c r="F193" s="95">
        <f>(6.95*7.45+5.52*1.95+1.225*2)*(10.764)</f>
        <v>699.56850599999996</v>
      </c>
      <c r="G193" s="96">
        <v>0</v>
      </c>
      <c r="H193" s="77">
        <v>0</v>
      </c>
      <c r="I193" s="77">
        <f>F193*(($I$184)+1)+H193</f>
        <v>1119.3096095999999</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WYT193" s="1"/>
      <c r="WYU193" s="1"/>
      <c r="WYV193" s="1"/>
      <c r="WYW193" s="1"/>
      <c r="WYX193" s="1"/>
      <c r="WYY193" s="1"/>
      <c r="WYZ193" s="1"/>
      <c r="WZA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row>
    <row r="194" spans="1:142 16218:16375" s="11" customFormat="1" ht="20.25" customHeight="1" x14ac:dyDescent="0.25">
      <c r="A194" s="94" t="str">
        <f>A192</f>
        <v>Ground Floor For Commercial</v>
      </c>
      <c r="B194" s="94"/>
      <c r="C194" s="95">
        <v>5</v>
      </c>
      <c r="D194" s="96"/>
      <c r="E194" s="60" t="s">
        <v>240</v>
      </c>
      <c r="F194" s="95">
        <f>(7.81*7.46+1.225*2+6.48*2.1)*(10.764)</f>
        <v>799.98693839999999</v>
      </c>
      <c r="G194" s="96">
        <v>0</v>
      </c>
      <c r="H194" s="60">
        <v>0</v>
      </c>
      <c r="I194" s="60">
        <f>F194*(($I$184)+1)+H194</f>
        <v>1279.97910144</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WYT194" s="1"/>
      <c r="WYU194" s="1"/>
      <c r="WYV194" s="1"/>
      <c r="WYW194" s="1"/>
      <c r="WYX194" s="1"/>
      <c r="WYY194" s="1"/>
      <c r="WYZ194" s="1"/>
      <c r="WZA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row>
    <row r="195" spans="1:142 16218:16375" s="11" customFormat="1" ht="20.25" customHeight="1" x14ac:dyDescent="0.25">
      <c r="A195" s="94" t="str">
        <f t="shared" ref="A195:A208" si="0">A194</f>
        <v>Ground Floor For Commercial</v>
      </c>
      <c r="B195" s="94"/>
      <c r="C195" s="95">
        <f>C194+1</f>
        <v>6</v>
      </c>
      <c r="D195" s="96"/>
      <c r="E195" s="60" t="s">
        <v>240</v>
      </c>
      <c r="F195" s="95">
        <f>(3.6*7.21+2.27*2.35+1.225*2)*(10.764)</f>
        <v>363.18274200000002</v>
      </c>
      <c r="G195" s="96">
        <v>0</v>
      </c>
      <c r="H195" s="60">
        <v>0</v>
      </c>
      <c r="I195" s="60">
        <f t="shared" ref="I195:I201" si="1">F195*(($I$184)+1)+H195</f>
        <v>581.09238720000008</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WYT195" s="1"/>
      <c r="WYU195" s="1"/>
      <c r="WYV195" s="1"/>
      <c r="WYW195" s="1"/>
      <c r="WYX195" s="1"/>
      <c r="WYY195" s="1"/>
      <c r="WYZ195" s="1"/>
      <c r="WZA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row>
    <row r="196" spans="1:142 16218:16375" s="11" customFormat="1" ht="20.25" customHeight="1" x14ac:dyDescent="0.25">
      <c r="A196" s="94" t="str">
        <f t="shared" si="0"/>
        <v>Ground Floor For Commercial</v>
      </c>
      <c r="B196" s="94"/>
      <c r="C196" s="95">
        <f t="shared" ref="C196:C208" si="2">C195+1</f>
        <v>7</v>
      </c>
      <c r="D196" s="96"/>
      <c r="E196" s="60" t="s">
        <v>240</v>
      </c>
      <c r="F196" s="95">
        <f>(7.81*7.21+6.48*2.35+1.225*2)*(10.764)</f>
        <v>796.4079084</v>
      </c>
      <c r="G196" s="96">
        <v>0</v>
      </c>
      <c r="H196" s="60">
        <v>0</v>
      </c>
      <c r="I196" s="60">
        <f t="shared" si="1"/>
        <v>1274.2526534400001</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WYT196" s="1"/>
      <c r="WYU196" s="1"/>
      <c r="WYV196" s="1"/>
      <c r="WYW196" s="1"/>
      <c r="WYX196" s="1"/>
      <c r="WYY196" s="1"/>
      <c r="WYZ196" s="1"/>
      <c r="WZA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row>
    <row r="197" spans="1:142 16218:16375" s="11" customFormat="1" ht="62.25" customHeight="1" x14ac:dyDescent="0.25">
      <c r="A197" s="94" t="str">
        <f t="shared" si="0"/>
        <v>Ground Floor For Commercial</v>
      </c>
      <c r="B197" s="94"/>
      <c r="C197" s="95">
        <f t="shared" si="2"/>
        <v>8</v>
      </c>
      <c r="D197" s="96"/>
      <c r="E197" s="60" t="s">
        <v>287</v>
      </c>
      <c r="F197" s="95">
        <f>(14.86*7.45+1.225*2+8.96*1.95+2.25*4.63+6.19*8.05+14.91*7.46+1.225*2+6.81*1.95+2.25*6.78+8.34*8.05)*(10.764)</f>
        <v>4308.0337403999993</v>
      </c>
      <c r="G197" s="96">
        <v>0</v>
      </c>
      <c r="H197" s="60">
        <v>0</v>
      </c>
      <c r="I197" s="60">
        <f t="shared" si="1"/>
        <v>6892.853984639999</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WYT197" s="1"/>
      <c r="WYU197" s="1"/>
      <c r="WYV197" s="1"/>
      <c r="WYW197" s="1"/>
      <c r="WYX197" s="1"/>
      <c r="WYY197" s="1"/>
      <c r="WYZ197" s="1"/>
      <c r="WZA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row>
    <row r="198" spans="1:142 16218:16375" s="11" customFormat="1" ht="51" customHeight="1" x14ac:dyDescent="0.25">
      <c r="A198" s="94" t="str">
        <f t="shared" si="0"/>
        <v>Ground Floor For Commercial</v>
      </c>
      <c r="B198" s="94"/>
      <c r="C198" s="95">
        <f t="shared" si="2"/>
        <v>9</v>
      </c>
      <c r="D198" s="96"/>
      <c r="E198" s="77" t="s">
        <v>287</v>
      </c>
      <c r="F198" s="95">
        <f>(10.64*7.31+1.69*2.25+7.63*2.95+5.38*7.5+1.225*2+10.64*7.31+9.31*2.25+8.05*8.2+1.225*2)*(10.764)</f>
        <v>3380.7065291999993</v>
      </c>
      <c r="G198" s="96">
        <v>0</v>
      </c>
      <c r="H198" s="60">
        <v>0</v>
      </c>
      <c r="I198" s="60">
        <f t="shared" si="1"/>
        <v>5409.1304467199989</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WYT198" s="1"/>
      <c r="WYU198" s="1"/>
      <c r="WYV198" s="1"/>
      <c r="WYW198" s="1"/>
      <c r="WYX198" s="1"/>
      <c r="WYY198" s="1"/>
      <c r="WYZ198" s="1"/>
      <c r="WZA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row>
    <row r="199" spans="1:142 16218:16375" s="11" customFormat="1" ht="20.25" customHeight="1" x14ac:dyDescent="0.25">
      <c r="A199" s="94" t="str">
        <f t="shared" si="0"/>
        <v>Ground Floor For Commercial</v>
      </c>
      <c r="B199" s="94"/>
      <c r="C199" s="95">
        <f t="shared" si="2"/>
        <v>10</v>
      </c>
      <c r="D199" s="96"/>
      <c r="E199" s="60" t="s">
        <v>240</v>
      </c>
      <c r="F199" s="95">
        <f>(10.41*7.31+5.62*2.25+1.225*2)*(10.764)</f>
        <v>981.59176439999987</v>
      </c>
      <c r="G199" s="96">
        <v>0</v>
      </c>
      <c r="H199" s="60">
        <v>0</v>
      </c>
      <c r="I199" s="60">
        <f t="shared" si="1"/>
        <v>1570.5468230399999</v>
      </c>
      <c r="J199" s="1"/>
      <c r="K199" s="1"/>
      <c r="L199" s="44" t="e">
        <f t="shared" ref="L199:L201" ca="1" si="3">M199&amp;""&amp;",..,"&amp;""&amp;N199</f>
        <v>#REF!</v>
      </c>
      <c r="M199" s="44"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N199" s="44"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WYT199" s="1"/>
      <c r="WYU199" s="1"/>
      <c r="WYV199" s="1"/>
      <c r="WYW199" s="1"/>
      <c r="WYX199" s="1"/>
      <c r="WYY199" s="1"/>
      <c r="WYZ199" s="1"/>
      <c r="WZA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row>
    <row r="200" spans="1:142 16218:16375" s="11" customFormat="1" ht="20.25" customHeight="1" x14ac:dyDescent="0.25">
      <c r="A200" s="94" t="str">
        <f t="shared" si="0"/>
        <v>Ground Floor For Commercial</v>
      </c>
      <c r="B200" s="94"/>
      <c r="C200" s="95">
        <f t="shared" si="2"/>
        <v>11</v>
      </c>
      <c r="D200" s="96"/>
      <c r="E200" s="60" t="s">
        <v>240</v>
      </c>
      <c r="F200" s="95">
        <f>(11.91*7.46+10.435*2.1+1.225*2)*(10.764)</f>
        <v>1218.6150444</v>
      </c>
      <c r="G200" s="96">
        <v>0</v>
      </c>
      <c r="H200" s="60">
        <v>0</v>
      </c>
      <c r="I200" s="60">
        <f t="shared" si="1"/>
        <v>1949.7840710400001</v>
      </c>
      <c r="J200" s="1"/>
      <c r="K200" s="1"/>
      <c r="L200" s="44" t="e">
        <f t="shared" ca="1" si="3"/>
        <v>#REF!</v>
      </c>
      <c r="M200" s="44" t="e">
        <f ca="1">M199+1</f>
        <v>#REF!</v>
      </c>
      <c r="N200" s="44" t="e">
        <f ca="1">N199+1</f>
        <v>#REF!</v>
      </c>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WYT200" s="1"/>
      <c r="WYU200" s="1"/>
      <c r="WYV200" s="1"/>
      <c r="WYW200" s="1"/>
      <c r="WYX200" s="1"/>
      <c r="WYY200" s="1"/>
      <c r="WYZ200" s="1"/>
      <c r="WZA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row>
    <row r="201" spans="1:142 16218:16375" s="11" customFormat="1" ht="66" customHeight="1" x14ac:dyDescent="0.25">
      <c r="A201" s="94" t="str">
        <f t="shared" si="0"/>
        <v>Ground Floor For Commercial</v>
      </c>
      <c r="B201" s="94"/>
      <c r="C201" s="95">
        <f t="shared" si="2"/>
        <v>12</v>
      </c>
      <c r="D201" s="96"/>
      <c r="E201" s="77" t="s">
        <v>287</v>
      </c>
      <c r="F201" s="95">
        <f>(14.91*7.45+1.225*2+6.805*1.85+2.22*2.8+4.57*2.24+6.13*8.05+14.91*7.46+1.225*2+6.805*1.85+4.57*2.24+8.34*8.05)*(10.764)</f>
        <v>4257.8046107999999</v>
      </c>
      <c r="G201" s="96">
        <v>0</v>
      </c>
      <c r="H201" s="60">
        <v>0</v>
      </c>
      <c r="I201" s="60">
        <f t="shared" si="1"/>
        <v>6812.4873772800001</v>
      </c>
      <c r="J201" s="1"/>
      <c r="K201" s="1"/>
      <c r="L201" s="44" t="e">
        <f t="shared" ca="1" si="3"/>
        <v>#REF!</v>
      </c>
      <c r="M201" s="44" t="e">
        <f t="shared" ref="M201:N201" ca="1" si="4">M200+1</f>
        <v>#REF!</v>
      </c>
      <c r="N201" s="44" t="e">
        <f t="shared" ca="1" si="4"/>
        <v>#REF!</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WYT201" s="1"/>
      <c r="WYU201" s="1"/>
      <c r="WYV201" s="1"/>
      <c r="WYW201" s="1"/>
      <c r="WYX201" s="1"/>
      <c r="WYY201" s="1"/>
      <c r="WYZ201" s="1"/>
      <c r="WZA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row>
    <row r="202" spans="1:142 16218:16375" s="11" customFormat="1" ht="68.25" customHeight="1" x14ac:dyDescent="0.25">
      <c r="A202" s="94" t="str">
        <f t="shared" si="0"/>
        <v>Ground Floor For Commercial</v>
      </c>
      <c r="B202" s="94"/>
      <c r="C202" s="95">
        <f>C201+1</f>
        <v>13</v>
      </c>
      <c r="D202" s="96"/>
      <c r="E202" s="77" t="s">
        <v>287</v>
      </c>
      <c r="F202" s="95">
        <f>(10.64*7.21+1.69*2.35+7.65*3.05+5.84*7.5+10.64*7.21+9.31*2.35+8.05*8.2)*(10.764)</f>
        <v>3362.9028732000002</v>
      </c>
      <c r="G202" s="96">
        <v>0</v>
      </c>
      <c r="H202" s="60">
        <v>0</v>
      </c>
      <c r="I202" s="60">
        <f t="shared" ref="I202:I208" si="5">F202*(($I$184)+1)+H202</f>
        <v>5380.644597120001</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WYT202" s="1"/>
      <c r="WYU202" s="1"/>
      <c r="WYV202" s="1"/>
      <c r="WYW202" s="1"/>
      <c r="WYX202" s="1"/>
      <c r="WYY202" s="1"/>
      <c r="WYZ202" s="1"/>
      <c r="WZA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row>
    <row r="203" spans="1:142 16218:16375" s="11" customFormat="1" ht="20.25" customHeight="1" x14ac:dyDescent="0.25">
      <c r="A203" s="94" t="str">
        <f t="shared" si="0"/>
        <v>Ground Floor For Commercial</v>
      </c>
      <c r="B203" s="94"/>
      <c r="C203" s="95">
        <f t="shared" si="2"/>
        <v>14</v>
      </c>
      <c r="D203" s="96"/>
      <c r="E203" s="60" t="s">
        <v>240</v>
      </c>
      <c r="F203" s="95">
        <f>(6.95*7.3+5.52*2.25+1.225*2)*(10.764)</f>
        <v>706.17222000000004</v>
      </c>
      <c r="G203" s="96">
        <v>0</v>
      </c>
      <c r="H203" s="60">
        <v>0</v>
      </c>
      <c r="I203" s="60">
        <f t="shared" si="5"/>
        <v>1129.8755520000002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WYT203" s="1"/>
      <c r="WYU203" s="1"/>
      <c r="WYV203" s="1"/>
      <c r="WYW203" s="1"/>
      <c r="WYX203" s="1"/>
      <c r="WYY203" s="1"/>
      <c r="WYZ203" s="1"/>
      <c r="WZA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row>
    <row r="204" spans="1:142 16218:16375" s="11" customFormat="1" ht="20.25" customHeight="1" x14ac:dyDescent="0.25">
      <c r="A204" s="94" t="str">
        <f t="shared" si="0"/>
        <v>Ground Floor For Commercial</v>
      </c>
      <c r="B204" s="94"/>
      <c r="C204" s="95">
        <f t="shared" si="2"/>
        <v>15</v>
      </c>
      <c r="D204" s="96"/>
      <c r="E204" s="60" t="s">
        <v>240</v>
      </c>
      <c r="F204" s="95">
        <f>(7.81*7.21+6.48*2.35+1.225*2)*(10.764)</f>
        <v>796.4079084</v>
      </c>
      <c r="G204" s="96">
        <v>0</v>
      </c>
      <c r="H204" s="60">
        <v>0</v>
      </c>
      <c r="I204" s="60">
        <f t="shared" si="5"/>
        <v>1274.2526534400001</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WYT204" s="1"/>
      <c r="WYU204" s="1"/>
      <c r="WYV204" s="1"/>
      <c r="WYW204" s="1"/>
      <c r="WYX204" s="1"/>
      <c r="WYY204" s="1"/>
      <c r="WYZ204" s="1"/>
      <c r="WZA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row>
    <row r="205" spans="1:142 16218:16375" s="11" customFormat="1" ht="20.25" customHeight="1" x14ac:dyDescent="0.25">
      <c r="A205" s="94" t="str">
        <f t="shared" si="0"/>
        <v>Ground Floor For Commercial</v>
      </c>
      <c r="B205" s="94"/>
      <c r="C205" s="95">
        <f t="shared" si="2"/>
        <v>16</v>
      </c>
      <c r="D205" s="96"/>
      <c r="E205" s="60" t="s">
        <v>240</v>
      </c>
      <c r="F205" s="95">
        <f>(3.6*7.2+1.225*2+2.28*2.35)*(10.764)</f>
        <v>363.04819199999997</v>
      </c>
      <c r="G205" s="96">
        <v>0</v>
      </c>
      <c r="H205" s="60">
        <v>0</v>
      </c>
      <c r="I205" s="60">
        <f t="shared" si="5"/>
        <v>580.87710719999995</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WYT205" s="1"/>
      <c r="WYU205" s="1"/>
      <c r="WYV205" s="1"/>
      <c r="WYW205" s="1"/>
      <c r="WYX205" s="1"/>
      <c r="WYY205" s="1"/>
      <c r="WYZ205" s="1"/>
      <c r="WZA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row>
    <row r="206" spans="1:142 16218:16375" s="11" customFormat="1" ht="20.25" customHeight="1" x14ac:dyDescent="0.25">
      <c r="A206" s="94" t="str">
        <f t="shared" si="0"/>
        <v>Ground Floor For Commercial</v>
      </c>
      <c r="B206" s="94"/>
      <c r="C206" s="95">
        <f t="shared" si="2"/>
        <v>17</v>
      </c>
      <c r="D206" s="96"/>
      <c r="E206" s="60" t="s">
        <v>240</v>
      </c>
      <c r="F206" s="95">
        <f>(7.81*7.46+6.49*2.1+1.225*2)*(10.764)</f>
        <v>800.21298239999999</v>
      </c>
      <c r="G206" s="96">
        <v>0</v>
      </c>
      <c r="H206" s="60">
        <v>0</v>
      </c>
      <c r="I206" s="60">
        <f t="shared" si="5"/>
        <v>1280.3407718400001</v>
      </c>
      <c r="J206" s="1"/>
      <c r="K206" s="1"/>
      <c r="L206" s="44" t="str">
        <f t="shared" ref="L206:L208" ca="1" si="6">M206&amp;""&amp;",..,"&amp;""&amp;N206</f>
        <v>101,..,101</v>
      </c>
      <c r="M206" s="44">
        <f ca="1">(SUMPRODUCT(MID(0&amp;(LEFT(A675,SUM(LEN(A675)-LEN(SUBSTITUTE(A675,{"0","1","2","3"},""))))), LARGE(INDEX(ISNUMBER(--MID((LEFT(A675,SUM(LEN(A675)-LEN(SUBSTITUTE(A675,{"0","1","2","3"},""))))), ROW(INDIRECT("1:"&amp;LEN((LEFT(A675,SUM(LEN(A675)-LEN(SUBSTITUTE(A675,{"0","1","2","3"},"")))))))), 1)) * ROW(INDIRECT("1:"&amp;LEN((LEFT(A675,SUM(LEN(A675)-LEN(SUBSTITUTE(A675,{"0","1","2","3"},"")))))))), 0), ROW(INDIRECT("1:"&amp;LEN((LEFT(A675,SUM(LEN(A675)-LEN(SUBSTITUTE(A675,{"0","1","2","3"},"")))))))))+1, 1) * 10^ROW(INDIRECT("1:"&amp;LEN((LEFT(A675,SUM(LEN(A675)-LEN(SUBSTITUTE(A675,{"0","1","2","3"},""))))))))/10))*100+1</f>
        <v>101</v>
      </c>
      <c r="N206" s="44">
        <f ca="1">(SUMPRODUCT(MID(0&amp;(--TRIM(RIGHT(SUBSTITUTE(LEFT(A675,_xlfn.AGGREGATE(16,6,FIND({0,1,2,3,4,5,6,7,8,9},A675,ROW(INDIRECT("1:"&amp;LEN(A675)))),1))," ",REPT(" ",LEN(A675))),LEN(A675)))), LARGE(INDEX(ISNUMBER(--MID((--TRIM(RIGHT(SUBSTITUTE(LEFT(A675,_xlfn.AGGREGATE(16,6,FIND({0,1,2,3,4,5,6,7,8,9},A675,ROW(INDIRECT("1:"&amp;LEN(A675)))),1))," ",REPT(" ",LEN(A675))),LEN(A675)))), ROW(INDIRECT("1:"&amp;LEN((--TRIM(RIGHT(SUBSTITUTE(LEFT(A675,_xlfn.AGGREGATE(16,6,FIND({0,1,2,3,4,5,6,7,8,9},A675,ROW(INDIRECT("1:"&amp;LEN(A675)))),1))," ",REPT(" ",LEN(A675))),LEN(A675))))))), 1)) * ROW(INDIRECT("1:"&amp;LEN((--TRIM(RIGHT(SUBSTITUTE(LEFT(A675,_xlfn.AGGREGATE(16,6,FIND({0,1,2,3,4,5,6,7,8,9},A675,ROW(INDIRECT("1:"&amp;LEN(A675)))),1))," ",REPT(" ",LEN(A675))),LEN(A675))))))), 0), ROW(INDIRECT("1:"&amp;LEN((--TRIM(RIGHT(SUBSTITUTE(LEFT(A675,_xlfn.AGGREGATE(16,6,FIND({0,1,2,3,4,5,6,7,8,9},A675,ROW(INDIRECT("1:"&amp;LEN(A675)))),1))," ",REPT(" ",LEN(A675))),LEN(A675))))))))+1, 1) * 10^ROW(INDIRECT("1:"&amp;LEN((--TRIM(RIGHT(SUBSTITUTE(LEFT(A675,_xlfn.AGGREGATE(16,6,FIND({0,1,2,3,4,5,6,7,8,9},A675,ROW(INDIRECT("1:"&amp;LEN(A675)))),1))," ",REPT(" ",LEN(A675))),LEN(A675)))))))/10))*100+1</f>
        <v>101</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WYT206" s="1"/>
      <c r="WYU206" s="1"/>
      <c r="WYV206" s="1"/>
      <c r="WYW206" s="1"/>
      <c r="WYX206" s="1"/>
      <c r="WYY206" s="1"/>
      <c r="WYZ206" s="1"/>
      <c r="WZA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row>
    <row r="207" spans="1:142 16218:16375" s="11" customFormat="1" ht="20.25" customHeight="1" x14ac:dyDescent="0.25">
      <c r="A207" s="94" t="str">
        <f t="shared" si="0"/>
        <v>Ground Floor For Commercial</v>
      </c>
      <c r="B207" s="94"/>
      <c r="C207" s="95">
        <f t="shared" si="2"/>
        <v>18</v>
      </c>
      <c r="D207" s="96"/>
      <c r="E207" s="60" t="s">
        <v>240</v>
      </c>
      <c r="F207" s="95">
        <f>(6.95*7.48+1.225*2+5.63*1.85)*(10.764)</f>
        <v>698.06154600000002</v>
      </c>
      <c r="G207" s="96">
        <v>0</v>
      </c>
      <c r="H207" s="60">
        <v>0</v>
      </c>
      <c r="I207" s="60">
        <f t="shared" si="5"/>
        <v>1116.8984736</v>
      </c>
      <c r="J207" s="1"/>
      <c r="K207" s="1"/>
      <c r="L207" s="44" t="str">
        <f t="shared" ca="1" si="6"/>
        <v>102,..,102</v>
      </c>
      <c r="M207" s="44">
        <f ca="1">M206+1</f>
        <v>102</v>
      </c>
      <c r="N207" s="44">
        <f ca="1">N206+1</f>
        <v>102</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WYT207" s="1"/>
      <c r="WYU207" s="1"/>
      <c r="WYV207" s="1"/>
      <c r="WYW207" s="1"/>
      <c r="WYX207" s="1"/>
      <c r="WYY207" s="1"/>
      <c r="WYZ207" s="1"/>
      <c r="WZA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row>
    <row r="208" spans="1:142 16218:16375" s="11" customFormat="1" ht="20.25" customHeight="1" x14ac:dyDescent="0.25">
      <c r="A208" s="94" t="str">
        <f t="shared" si="0"/>
        <v>Ground Floor For Commercial</v>
      </c>
      <c r="B208" s="94"/>
      <c r="C208" s="95">
        <f t="shared" si="2"/>
        <v>19</v>
      </c>
      <c r="D208" s="96"/>
      <c r="E208" s="60" t="s">
        <v>240</v>
      </c>
      <c r="F208" s="95">
        <f>(6.89*3.83+5.68*5.02+2.65*1.36+2.84*1.76)*(10.764)</f>
        <v>683.56459079999991</v>
      </c>
      <c r="G208" s="96">
        <v>0</v>
      </c>
      <c r="H208" s="60">
        <v>0</v>
      </c>
      <c r="I208" s="60">
        <f t="shared" si="5"/>
        <v>1093.7033452799999</v>
      </c>
      <c r="J208" s="1"/>
      <c r="K208" s="1"/>
      <c r="L208" s="44" t="str">
        <f t="shared" ca="1" si="6"/>
        <v>103,..,103</v>
      </c>
      <c r="M208" s="44">
        <f t="shared" ref="M208:N208" ca="1" si="7">M207+1</f>
        <v>103</v>
      </c>
      <c r="N208" s="44">
        <f t="shared" ca="1" si="7"/>
        <v>103</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WYT208" s="1"/>
      <c r="WYU208" s="1"/>
      <c r="WYV208" s="1"/>
      <c r="WYW208" s="1"/>
      <c r="WYX208" s="1"/>
      <c r="WYY208" s="1"/>
      <c r="WYZ208" s="1"/>
      <c r="WZA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row>
    <row r="209" spans="1:151 16218:16384" s="11" customFormat="1" ht="20.25" x14ac:dyDescent="0.25">
      <c r="A209" s="97" t="s">
        <v>286</v>
      </c>
      <c r="B209" s="98"/>
      <c r="C209" s="98"/>
      <c r="D209" s="98"/>
      <c r="E209" s="98"/>
      <c r="F209" s="98"/>
      <c r="G209" s="98"/>
      <c r="H209" s="98"/>
      <c r="I209" s="17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18:16384" s="11" customFormat="1" ht="20.25" x14ac:dyDescent="0.25">
      <c r="A210" s="97" t="s">
        <v>243</v>
      </c>
      <c r="B210" s="98"/>
      <c r="C210" s="98"/>
      <c r="D210" s="98"/>
      <c r="E210" s="98"/>
      <c r="F210" s="98"/>
      <c r="G210" s="98"/>
      <c r="H210" s="98"/>
      <c r="I210" s="17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18:16384" s="11" customFormat="1" ht="20.25" customHeight="1" x14ac:dyDescent="0.25">
      <c r="A211" s="94" t="str">
        <f>A210</f>
        <v>1st Floor For Commercial</v>
      </c>
      <c r="B211" s="94"/>
      <c r="C211" s="95">
        <v>1</v>
      </c>
      <c r="D211" s="96"/>
      <c r="E211" s="60" t="s">
        <v>240</v>
      </c>
      <c r="F211" s="95">
        <f>(11.91*9.71)*(10.764)</f>
        <v>1244.8146204000002</v>
      </c>
      <c r="G211" s="96">
        <f>(10.67*5.195+9.345*2.65+1.225*2)*(10.764)</f>
        <v>889.58970360000001</v>
      </c>
      <c r="H211" s="60">
        <v>0</v>
      </c>
      <c r="I211" s="60">
        <f>F211*(($I$184)+1)+H211</f>
        <v>1991.7033926400004</v>
      </c>
      <c r="J211" s="66">
        <f>SUM(F211:G217)</f>
        <v>16293.590855099997</v>
      </c>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WYT211" s="1"/>
      <c r="WYU211" s="1"/>
      <c r="WYV211" s="1"/>
      <c r="WYW211" s="1"/>
      <c r="WYX211" s="1"/>
      <c r="WYY211" s="1"/>
      <c r="WYZ211" s="1"/>
      <c r="WZA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row>
    <row r="212" spans="1:151 16218:16384" s="11" customFormat="1" ht="20.25" customHeight="1" x14ac:dyDescent="0.25">
      <c r="A212" s="94" t="str">
        <f t="shared" ref="A212:A217" si="8">A211</f>
        <v>1st Floor For Commercial</v>
      </c>
      <c r="B212" s="94"/>
      <c r="C212" s="95">
        <f>C211+1</f>
        <v>2</v>
      </c>
      <c r="D212" s="96"/>
      <c r="E212" s="60" t="s">
        <v>240</v>
      </c>
      <c r="F212" s="95">
        <f>(18.66*7.21+1.225*2+4.53*2.02+8.92*4.47+3.97*2.35)*(10.764)</f>
        <v>2102.6516003999996</v>
      </c>
      <c r="G212" s="96">
        <f>(7.46*4.645+6.64*2.65+1.225*2)*(10.764)</f>
        <v>588.76604279999992</v>
      </c>
      <c r="H212" s="60">
        <v>0</v>
      </c>
      <c r="I212" s="60">
        <f t="shared" ref="I212:I217" si="9">F212*(($I$184)+1)+H212</f>
        <v>3364.2425606399993</v>
      </c>
      <c r="J212" s="66">
        <f>SUM(I211:I217)</f>
        <v>14497.55281728</v>
      </c>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WYT212" s="1"/>
      <c r="WYU212" s="1"/>
      <c r="WYV212" s="1"/>
      <c r="WYW212" s="1"/>
      <c r="WYX212" s="1"/>
      <c r="WYY212" s="1"/>
      <c r="WYZ212" s="1"/>
      <c r="WZA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row>
    <row r="213" spans="1:151 16218:16384" s="11" customFormat="1" ht="20.25" customHeight="1" x14ac:dyDescent="0.25">
      <c r="A213" s="94" t="str">
        <f t="shared" si="8"/>
        <v>1st Floor For Commercial</v>
      </c>
      <c r="B213" s="94"/>
      <c r="C213" s="95">
        <v>1</v>
      </c>
      <c r="D213" s="96"/>
      <c r="E213" s="60" t="s">
        <v>276</v>
      </c>
      <c r="F213" s="95">
        <f>(14.56*7.13+7.03*2.44)*(10.764)</f>
        <v>1302.0780239999999</v>
      </c>
      <c r="G213" s="96">
        <f>(6.765*6.645+5.44*2.65+1.225*2)*(10.764)</f>
        <v>665.42429069999991</v>
      </c>
      <c r="H213" s="60">
        <v>0</v>
      </c>
      <c r="I213" s="60">
        <f t="shared" si="9"/>
        <v>2083.3248383999999</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WYT213" s="1"/>
      <c r="WYU213" s="1"/>
      <c r="WYV213" s="1"/>
      <c r="WYW213" s="1"/>
      <c r="WYX213" s="1"/>
      <c r="WYY213" s="1"/>
      <c r="WYZ213" s="1"/>
      <c r="WZA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row>
    <row r="214" spans="1:151 16218:16384" s="11" customFormat="1" ht="20.25" customHeight="1" x14ac:dyDescent="0.25">
      <c r="A214" s="94" t="str">
        <f t="shared" si="8"/>
        <v>1st Floor For Commercial</v>
      </c>
      <c r="B214" s="94"/>
      <c r="C214" s="95">
        <f t="shared" ref="C214:C217" si="10">C213+1</f>
        <v>2</v>
      </c>
      <c r="D214" s="96"/>
      <c r="E214" s="77" t="s">
        <v>276</v>
      </c>
      <c r="F214" s="95">
        <f>(4.55*2.1+1.225*2+10.41*7.3)*(10.764)</f>
        <v>947.21047199999987</v>
      </c>
      <c r="G214" s="96">
        <f>(19.58*4.645+18.405*2.65+16.03*2.25+1.225*2)*(10.764)</f>
        <v>1918.5737453999998</v>
      </c>
      <c r="H214" s="60">
        <v>0</v>
      </c>
      <c r="I214" s="60">
        <f t="shared" si="9"/>
        <v>1515.5367551999998</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WYT214" s="1"/>
      <c r="WYU214" s="1"/>
      <c r="WYV214" s="1"/>
      <c r="WYW214" s="1"/>
      <c r="WYX214" s="1"/>
      <c r="WYY214" s="1"/>
      <c r="WYZ214" s="1"/>
      <c r="WZA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row>
    <row r="215" spans="1:151 16218:16384" s="11" customFormat="1" ht="20.25" customHeight="1" x14ac:dyDescent="0.25">
      <c r="A215" s="94" t="str">
        <f t="shared" si="8"/>
        <v>1st Floor For Commercial</v>
      </c>
      <c r="B215" s="94"/>
      <c r="C215" s="95">
        <f t="shared" si="10"/>
        <v>3</v>
      </c>
      <c r="D215" s="96"/>
      <c r="E215" s="77" t="s">
        <v>276</v>
      </c>
      <c r="F215" s="95">
        <f>(9.19*2+1.225*2+6.54*2.1+11.91*7.46)*(10.764)</f>
        <v>1328.4132264</v>
      </c>
      <c r="G215" s="96">
        <f>(6.89*6.645+5.565*2.65+1.225*2)*(10.764)</f>
        <v>677.9307131999999</v>
      </c>
      <c r="H215" s="60">
        <v>0</v>
      </c>
      <c r="I215" s="60">
        <f t="shared" si="9"/>
        <v>2125.4611622400002</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WYT215" s="1"/>
      <c r="WYU215" s="1"/>
      <c r="WYV215" s="1"/>
      <c r="WYW215" s="1"/>
      <c r="WYX215" s="1"/>
      <c r="WYY215" s="1"/>
      <c r="WYZ215" s="1"/>
      <c r="WZA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row>
    <row r="216" spans="1:151 16218:16384" s="11" customFormat="1" ht="20.25" customHeight="1" x14ac:dyDescent="0.25">
      <c r="A216" s="94" t="str">
        <f t="shared" si="8"/>
        <v>1st Floor For Commercial</v>
      </c>
      <c r="B216" s="94"/>
      <c r="C216" s="95">
        <f t="shared" si="10"/>
        <v>4</v>
      </c>
      <c r="D216" s="96"/>
      <c r="E216" s="77" t="s">
        <v>276</v>
      </c>
      <c r="F216" s="95">
        <f>(7.38*2.4+14.91*7.15)*(10.764)</f>
        <v>1338.1643340000001</v>
      </c>
      <c r="G216" s="96">
        <f>(6.64*4.645+5.315*2.65+1.225*2)*(10.764)</f>
        <v>509.97194819999999</v>
      </c>
      <c r="H216" s="60">
        <v>0</v>
      </c>
      <c r="I216" s="60">
        <f t="shared" si="9"/>
        <v>2141.0629344000004</v>
      </c>
      <c r="J216" s="1"/>
      <c r="K216" s="1"/>
      <c r="L216" s="44" t="str">
        <f t="shared" ref="L216:L217" ca="1" si="11">M216&amp;""&amp;",..,"&amp;""&amp;N216</f>
        <v>201,..,501</v>
      </c>
      <c r="M216" s="44">
        <f ca="1">(SUMPRODUCT(MID(0&amp;(LEFT(A689,SUM(LEN(A689)-LEN(SUBSTITUTE(A689,{"0","1","2","3"},""))))), LARGE(INDEX(ISNUMBER(--MID((LEFT(A689,SUM(LEN(A689)-LEN(SUBSTITUTE(A689,{"0","1","2","3"},""))))), ROW(INDIRECT("1:"&amp;LEN((LEFT(A689,SUM(LEN(A689)-LEN(SUBSTITUTE(A689,{"0","1","2","3"},"")))))))), 1)) * ROW(INDIRECT("1:"&amp;LEN((LEFT(A689,SUM(LEN(A689)-LEN(SUBSTITUTE(A689,{"0","1","2","3"},"")))))))), 0), ROW(INDIRECT("1:"&amp;LEN((LEFT(A689,SUM(LEN(A689)-LEN(SUBSTITUTE(A689,{"0","1","2","3"},"")))))))))+1, 1) * 10^ROW(INDIRECT("1:"&amp;LEN((LEFT(A689,SUM(LEN(A689)-LEN(SUBSTITUTE(A689,{"0","1","2","3"},""))))))))/10))*100+1</f>
        <v>201</v>
      </c>
      <c r="N216" s="44">
        <f ca="1">(SUMPRODUCT(MID(0&amp;(--TRIM(RIGHT(SUBSTITUTE(LEFT(A689,_xlfn.AGGREGATE(16,6,FIND({0,1,2,3,4,5,6,7,8,9},A689,ROW(INDIRECT("1:"&amp;LEN(A689)))),1))," ",REPT(" ",LEN(A689))),LEN(A689)))), LARGE(INDEX(ISNUMBER(--MID((--TRIM(RIGHT(SUBSTITUTE(LEFT(A689,_xlfn.AGGREGATE(16,6,FIND({0,1,2,3,4,5,6,7,8,9},A689,ROW(INDIRECT("1:"&amp;LEN(A689)))),1))," ",REPT(" ",LEN(A689))),LEN(A689)))), ROW(INDIRECT("1:"&amp;LEN((--TRIM(RIGHT(SUBSTITUTE(LEFT(A689,_xlfn.AGGREGATE(16,6,FIND({0,1,2,3,4,5,6,7,8,9},A689,ROW(INDIRECT("1:"&amp;LEN(A689)))),1))," ",REPT(" ",LEN(A689))),LEN(A689))))))), 1)) * ROW(INDIRECT("1:"&amp;LEN((--TRIM(RIGHT(SUBSTITUTE(LEFT(A689,_xlfn.AGGREGATE(16,6,FIND({0,1,2,3,4,5,6,7,8,9},A689,ROW(INDIRECT("1:"&amp;LEN(A689)))),1))," ",REPT(" ",LEN(A689))),LEN(A689))))))), 0), ROW(INDIRECT("1:"&amp;LEN((--TRIM(RIGHT(SUBSTITUTE(LEFT(A689,_xlfn.AGGREGATE(16,6,FIND({0,1,2,3,4,5,6,7,8,9},A689,ROW(INDIRECT("1:"&amp;LEN(A689)))),1))," ",REPT(" ",LEN(A689))),LEN(A689))))))))+1, 1) * 10^ROW(INDIRECT("1:"&amp;LEN((--TRIM(RIGHT(SUBSTITUTE(LEFT(A689,_xlfn.AGGREGATE(16,6,FIND({0,1,2,3,4,5,6,7,8,9},A689,ROW(INDIRECT("1:"&amp;LEN(A689)))),1))," ",REPT(" ",LEN(A689))),LEN(A689)))))))/10))*100+1</f>
        <v>501</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WYT216" s="1"/>
      <c r="WYU216" s="1"/>
      <c r="WYV216" s="1"/>
      <c r="WYW216" s="1"/>
      <c r="WYX216" s="1"/>
      <c r="WYY216" s="1"/>
      <c r="WYZ216" s="1"/>
      <c r="WZA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row>
    <row r="217" spans="1:151 16218:16384" s="11" customFormat="1" ht="20.25" customHeight="1" x14ac:dyDescent="0.25">
      <c r="A217" s="94" t="str">
        <f t="shared" si="8"/>
        <v>1st Floor For Commercial</v>
      </c>
      <c r="B217" s="94"/>
      <c r="C217" s="95">
        <f t="shared" si="10"/>
        <v>5</v>
      </c>
      <c r="D217" s="96"/>
      <c r="E217" s="77" t="s">
        <v>276</v>
      </c>
      <c r="F217" s="95">
        <f>(6.89*3.98+4.62*2.36+5.58*4.87+2.84*1.76+2.65*1.36)*(10.764)</f>
        <v>797.63823360000004</v>
      </c>
      <c r="G217" s="96">
        <f>(19.83*4.645+18.505*2.65+18.03*2.25+1.225*2)*(10.764)</f>
        <v>1982.3639003999995</v>
      </c>
      <c r="H217" s="60">
        <v>0</v>
      </c>
      <c r="I217" s="60">
        <f t="shared" si="9"/>
        <v>1276.2211737600001</v>
      </c>
      <c r="J217" s="1"/>
      <c r="K217" s="1"/>
      <c r="L217" s="44" t="str">
        <f t="shared" ca="1" si="11"/>
        <v>202,..,502</v>
      </c>
      <c r="M217" s="44">
        <f ca="1">M216+1</f>
        <v>202</v>
      </c>
      <c r="N217" s="44">
        <f ca="1">N216+1</f>
        <v>502</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WYT217" s="1"/>
      <c r="WYU217" s="1"/>
      <c r="WYV217" s="1"/>
      <c r="WYW217" s="1"/>
      <c r="WYX217" s="1"/>
      <c r="WYY217" s="1"/>
      <c r="WYZ217" s="1"/>
      <c r="WZA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row>
    <row r="218" spans="1:151 16218:16384" ht="44.25" customHeight="1" x14ac:dyDescent="0.25">
      <c r="A218" s="100" t="s">
        <v>102</v>
      </c>
      <c r="B218" s="100"/>
      <c r="C218" s="100" t="s">
        <v>284</v>
      </c>
      <c r="D218" s="100"/>
      <c r="E218" s="100" t="s">
        <v>99</v>
      </c>
      <c r="F218" s="100" t="s">
        <v>100</v>
      </c>
      <c r="G218" s="100"/>
      <c r="H218" s="100" t="s">
        <v>101</v>
      </c>
      <c r="I218" s="35" t="s">
        <v>155</v>
      </c>
    </row>
    <row r="219" spans="1:151 16218:16384" s="11" customFormat="1" ht="20.25" x14ac:dyDescent="0.25">
      <c r="A219" s="100"/>
      <c r="B219" s="100"/>
      <c r="C219" s="100"/>
      <c r="D219" s="100"/>
      <c r="E219" s="100"/>
      <c r="F219" s="100"/>
      <c r="G219" s="100"/>
      <c r="H219" s="100"/>
      <c r="I219" s="36">
        <v>0.6</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18:16384" s="11" customFormat="1" ht="20.25" x14ac:dyDescent="0.25">
      <c r="A220" s="97" t="s">
        <v>218</v>
      </c>
      <c r="B220" s="98"/>
      <c r="C220" s="98"/>
      <c r="D220" s="98"/>
      <c r="E220" s="98"/>
      <c r="F220" s="98"/>
      <c r="G220" s="98"/>
      <c r="H220" s="98"/>
      <c r="I220" s="175"/>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18:16384" s="11" customFormat="1" ht="20.25" x14ac:dyDescent="0.25">
      <c r="A221" s="97" t="s">
        <v>244</v>
      </c>
      <c r="B221" s="98"/>
      <c r="C221" s="98"/>
      <c r="D221" s="98"/>
      <c r="E221" s="98"/>
      <c r="F221" s="98"/>
      <c r="G221" s="98"/>
      <c r="H221" s="98"/>
      <c r="I221" s="175"/>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18:16384" s="11" customFormat="1" ht="20.25" customHeight="1" x14ac:dyDescent="0.25">
      <c r="A222" s="94" t="str">
        <f>A221</f>
        <v>2nd Floor For Residential</v>
      </c>
      <c r="B222" s="94"/>
      <c r="C222" s="94">
        <v>1</v>
      </c>
      <c r="D222" s="94"/>
      <c r="E222" s="60" t="s">
        <v>245</v>
      </c>
      <c r="F222" s="61">
        <f>(143.24)*(10.764)</f>
        <v>1541.83536</v>
      </c>
      <c r="G222" s="62">
        <f>(139.62)*(10.764)</f>
        <v>1502.86968</v>
      </c>
      <c r="H222" s="60">
        <v>0</v>
      </c>
      <c r="I222" s="60">
        <f>F222*(($I$184)+1)+H222</f>
        <v>2466.9365760000001</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WYT222" s="1"/>
      <c r="WYU222" s="1"/>
      <c r="WYV222" s="1"/>
      <c r="WYW222" s="1"/>
      <c r="WYX222" s="1"/>
      <c r="WYY222" s="1"/>
      <c r="WYZ222" s="1"/>
      <c r="WZA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row>
    <row r="223" spans="1:151 16218:16384" s="11" customFormat="1" ht="20.25" customHeight="1" x14ac:dyDescent="0.25">
      <c r="A223" s="94" t="str">
        <f t="shared" ref="A223:A225" si="12">A222</f>
        <v>2nd Floor For Residential</v>
      </c>
      <c r="B223" s="94"/>
      <c r="C223" s="94">
        <f>C222+1</f>
        <v>2</v>
      </c>
      <c r="D223" s="94"/>
      <c r="E223" s="60" t="s">
        <v>245</v>
      </c>
      <c r="F223" s="61">
        <f>(107.89)*(10.764)</f>
        <v>1161.3279599999998</v>
      </c>
      <c r="G223" s="62">
        <f>(107.89)*(10.764)</f>
        <v>1161.3279599999998</v>
      </c>
      <c r="H223" s="60">
        <v>0</v>
      </c>
      <c r="I223" s="60">
        <f t="shared" ref="I223:I225" si="13">F223*(($I$184)+1)+H223</f>
        <v>1858.1247359999998</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WYT223" s="1"/>
      <c r="WYU223" s="1"/>
      <c r="WYV223" s="1"/>
      <c r="WYW223" s="1"/>
      <c r="WYX223" s="1"/>
      <c r="WYY223" s="1"/>
      <c r="WYZ223" s="1"/>
      <c r="WZA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row>
    <row r="224" spans="1:151 16218:16384" s="11" customFormat="1" ht="20.25" customHeight="1" x14ac:dyDescent="0.25">
      <c r="A224" s="94" t="str">
        <f t="shared" si="12"/>
        <v>2nd Floor For Residential</v>
      </c>
      <c r="B224" s="94"/>
      <c r="C224" s="94">
        <f t="shared" ref="C224:C225" si="14">C223+1</f>
        <v>3</v>
      </c>
      <c r="D224" s="94"/>
      <c r="E224" s="60" t="s">
        <v>245</v>
      </c>
      <c r="F224" s="61">
        <f>(107.89)*(10.764)</f>
        <v>1161.3279599999998</v>
      </c>
      <c r="G224" s="62">
        <f>(107.89)*(10.764)</f>
        <v>1161.3279599999998</v>
      </c>
      <c r="H224" s="60">
        <v>0</v>
      </c>
      <c r="I224" s="60">
        <f t="shared" si="13"/>
        <v>1858.1247359999998</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WYT224" s="1"/>
      <c r="WYU224" s="1"/>
      <c r="WYV224" s="1"/>
      <c r="WYW224" s="1"/>
      <c r="WYX224" s="1"/>
      <c r="WYY224" s="1"/>
      <c r="WYZ224" s="1"/>
      <c r="WZA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row>
    <row r="225" spans="1:151 16218:16384" s="11" customFormat="1" ht="20.25" customHeight="1" x14ac:dyDescent="0.25">
      <c r="A225" s="94" t="str">
        <f t="shared" si="12"/>
        <v>2nd Floor For Residential</v>
      </c>
      <c r="B225" s="94"/>
      <c r="C225" s="94">
        <f t="shared" si="14"/>
        <v>4</v>
      </c>
      <c r="D225" s="94"/>
      <c r="E225" s="60" t="s">
        <v>245</v>
      </c>
      <c r="F225" s="76">
        <f>(143.24)*(10.764)</f>
        <v>1541.83536</v>
      </c>
      <c r="G225" s="62">
        <f>(139.62)*(10.764)</f>
        <v>1502.86968</v>
      </c>
      <c r="H225" s="60">
        <v>0</v>
      </c>
      <c r="I225" s="60">
        <f t="shared" si="13"/>
        <v>2466.9365760000001</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WYT225" s="1"/>
      <c r="WYU225" s="1"/>
      <c r="WYV225" s="1"/>
      <c r="WYW225" s="1"/>
      <c r="WYX225" s="1"/>
      <c r="WYY225" s="1"/>
      <c r="WYZ225" s="1"/>
      <c r="WZA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row>
    <row r="226" spans="1:151 16218:16384" s="11" customFormat="1" ht="20.25" x14ac:dyDescent="0.25">
      <c r="A226" s="97" t="s">
        <v>246</v>
      </c>
      <c r="B226" s="98"/>
      <c r="C226" s="98"/>
      <c r="D226" s="98"/>
      <c r="E226" s="98"/>
      <c r="F226" s="98"/>
      <c r="G226" s="98"/>
      <c r="H226" s="98"/>
      <c r="I226" s="17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18:16384" s="11" customFormat="1" ht="20.25" customHeight="1" x14ac:dyDescent="0.25">
      <c r="A227" s="94" t="str">
        <f>A226</f>
        <v>3rd Floor</v>
      </c>
      <c r="B227" s="94"/>
      <c r="C227" s="94">
        <v>1</v>
      </c>
      <c r="D227" s="94"/>
      <c r="E227" s="60" t="s">
        <v>245</v>
      </c>
      <c r="F227" s="95">
        <f>(143.24)*(10.764)</f>
        <v>1541.83536</v>
      </c>
      <c r="G227" s="96"/>
      <c r="H227" s="60">
        <v>0</v>
      </c>
      <c r="I227" s="60">
        <f>F227*(($I$184)+1)+H227</f>
        <v>2466.9365760000001</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WYT227" s="1"/>
      <c r="WYU227" s="1"/>
      <c r="WYV227" s="1"/>
      <c r="WYW227" s="1"/>
      <c r="WYX227" s="1"/>
      <c r="WYY227" s="1"/>
      <c r="WYZ227" s="1"/>
      <c r="WZA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row>
    <row r="228" spans="1:151 16218:16384" s="11" customFormat="1" ht="20.25" customHeight="1" x14ac:dyDescent="0.25">
      <c r="A228" s="94" t="str">
        <f t="shared" ref="A228:A230" si="15">A227</f>
        <v>3rd Floor</v>
      </c>
      <c r="B228" s="94"/>
      <c r="C228" s="94">
        <f>C227+1</f>
        <v>2</v>
      </c>
      <c r="D228" s="94"/>
      <c r="E228" s="60" t="s">
        <v>245</v>
      </c>
      <c r="F228" s="95">
        <f>(107.89)*(10.764)</f>
        <v>1161.3279599999998</v>
      </c>
      <c r="G228" s="96">
        <f>(107.89)*(10.764)</f>
        <v>1161.3279599999998</v>
      </c>
      <c r="H228" s="60">
        <v>0</v>
      </c>
      <c r="I228" s="60">
        <f t="shared" ref="I228:I230" si="16">F228*(($I$184)+1)+H228</f>
        <v>1858.1247359999998</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WYT228" s="1"/>
      <c r="WYU228" s="1"/>
      <c r="WYV228" s="1"/>
      <c r="WYW228" s="1"/>
      <c r="WYX228" s="1"/>
      <c r="WYY228" s="1"/>
      <c r="WYZ228" s="1"/>
      <c r="WZA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row>
    <row r="229" spans="1:151 16218:16384" s="11" customFormat="1" ht="20.25" customHeight="1" x14ac:dyDescent="0.25">
      <c r="A229" s="94" t="str">
        <f t="shared" si="15"/>
        <v>3rd Floor</v>
      </c>
      <c r="B229" s="94"/>
      <c r="C229" s="94">
        <f t="shared" ref="C229:C230" si="17">C228+1</f>
        <v>3</v>
      </c>
      <c r="D229" s="94"/>
      <c r="E229" s="60" t="s">
        <v>245</v>
      </c>
      <c r="F229" s="95">
        <f>(107.89)*(10.764)</f>
        <v>1161.3279599999998</v>
      </c>
      <c r="G229" s="96">
        <f>(107.89)*(10.764)</f>
        <v>1161.3279599999998</v>
      </c>
      <c r="H229" s="60">
        <v>0</v>
      </c>
      <c r="I229" s="60">
        <f t="shared" si="16"/>
        <v>1858.1247359999998</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WYT229" s="1"/>
      <c r="WYU229" s="1"/>
      <c r="WYV229" s="1"/>
      <c r="WYW229" s="1"/>
      <c r="WYX229" s="1"/>
      <c r="WYY229" s="1"/>
      <c r="WYZ229" s="1"/>
      <c r="WZA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row>
    <row r="230" spans="1:151 16218:16384" s="11" customFormat="1" ht="20.25" customHeight="1" x14ac:dyDescent="0.25">
      <c r="A230" s="94" t="str">
        <f t="shared" si="15"/>
        <v>3rd Floor</v>
      </c>
      <c r="B230" s="94"/>
      <c r="C230" s="94">
        <f t="shared" si="17"/>
        <v>4</v>
      </c>
      <c r="D230" s="94"/>
      <c r="E230" s="60" t="s">
        <v>245</v>
      </c>
      <c r="F230" s="95">
        <f>(143.24)*(10.764)</f>
        <v>1541.83536</v>
      </c>
      <c r="G230" s="96">
        <f>(139.62)*(10.764)</f>
        <v>1502.86968</v>
      </c>
      <c r="H230" s="60">
        <v>0</v>
      </c>
      <c r="I230" s="60">
        <f t="shared" si="16"/>
        <v>2466.9365760000001</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WYT230" s="1"/>
      <c r="WYU230" s="1"/>
      <c r="WYV230" s="1"/>
      <c r="WYW230" s="1"/>
      <c r="WYX230" s="1"/>
      <c r="WYY230" s="1"/>
      <c r="WYZ230" s="1"/>
      <c r="WZA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row>
    <row r="231" spans="1:151 16218:16384" s="11" customFormat="1" ht="20.25" x14ac:dyDescent="0.25">
      <c r="A231" s="97" t="s">
        <v>288</v>
      </c>
      <c r="B231" s="98"/>
      <c r="C231" s="98"/>
      <c r="D231" s="98"/>
      <c r="E231" s="98"/>
      <c r="F231" s="98"/>
      <c r="G231" s="98"/>
      <c r="H231" s="98"/>
      <c r="I231" s="17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18:16384" s="11" customFormat="1" ht="20.25" customHeight="1" x14ac:dyDescent="0.25">
      <c r="A232" s="94" t="str">
        <f>A231</f>
        <v>4th &amp; 5th Floor</v>
      </c>
      <c r="B232" s="94"/>
      <c r="C232" s="94">
        <v>1</v>
      </c>
      <c r="D232" s="94"/>
      <c r="E232" s="77" t="s">
        <v>245</v>
      </c>
      <c r="F232" s="95">
        <f>(143.24)*(10.764)</f>
        <v>1541.83536</v>
      </c>
      <c r="G232" s="96"/>
      <c r="H232" s="77">
        <v>0</v>
      </c>
      <c r="I232" s="77">
        <f>F232*(($I$184)+1)+H232</f>
        <v>2466.9365760000001</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WYT232" s="1"/>
      <c r="WYU232" s="1"/>
      <c r="WYV232" s="1"/>
      <c r="WYW232" s="1"/>
      <c r="WYX232" s="1"/>
      <c r="WYY232" s="1"/>
      <c r="WYZ232" s="1"/>
      <c r="WZA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row>
    <row r="233" spans="1:151 16218:16384" s="11" customFormat="1" ht="20.25" customHeight="1" x14ac:dyDescent="0.25">
      <c r="A233" s="94" t="str">
        <f t="shared" ref="A233:A235" si="18">A232</f>
        <v>4th &amp; 5th Floor</v>
      </c>
      <c r="B233" s="94"/>
      <c r="C233" s="94">
        <f>C232+1</f>
        <v>2</v>
      </c>
      <c r="D233" s="94"/>
      <c r="E233" s="77" t="s">
        <v>245</v>
      </c>
      <c r="F233" s="95">
        <f>(107.89)*(10.764)</f>
        <v>1161.3279599999998</v>
      </c>
      <c r="G233" s="96">
        <f>(107.89)*(10.764)</f>
        <v>1161.3279599999998</v>
      </c>
      <c r="H233" s="77">
        <v>0</v>
      </c>
      <c r="I233" s="77">
        <f t="shared" ref="I233:I235" si="19">F233*(($I$184)+1)+H233</f>
        <v>1858.1247359999998</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WYT233" s="1"/>
      <c r="WYU233" s="1"/>
      <c r="WYV233" s="1"/>
      <c r="WYW233" s="1"/>
      <c r="WYX233" s="1"/>
      <c r="WYY233" s="1"/>
      <c r="WYZ233" s="1"/>
      <c r="WZA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row>
    <row r="234" spans="1:151 16218:16384" s="11" customFormat="1" ht="20.25" customHeight="1" x14ac:dyDescent="0.25">
      <c r="A234" s="94" t="str">
        <f t="shared" si="18"/>
        <v>4th &amp; 5th Floor</v>
      </c>
      <c r="B234" s="94"/>
      <c r="C234" s="94">
        <f t="shared" ref="C234:C235" si="20">C233+1</f>
        <v>3</v>
      </c>
      <c r="D234" s="94"/>
      <c r="E234" s="77" t="s">
        <v>245</v>
      </c>
      <c r="F234" s="95">
        <f>(107.89)*(10.764)</f>
        <v>1161.3279599999998</v>
      </c>
      <c r="G234" s="96">
        <f>(107.89)*(10.764)</f>
        <v>1161.3279599999998</v>
      </c>
      <c r="H234" s="77">
        <v>0</v>
      </c>
      <c r="I234" s="77">
        <f t="shared" si="19"/>
        <v>1858.1247359999998</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WYT234" s="1"/>
      <c r="WYU234" s="1"/>
      <c r="WYV234" s="1"/>
      <c r="WYW234" s="1"/>
      <c r="WYX234" s="1"/>
      <c r="WYY234" s="1"/>
      <c r="WYZ234" s="1"/>
      <c r="WZA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row>
    <row r="235" spans="1:151 16218:16384" s="11" customFormat="1" ht="20.25" customHeight="1" x14ac:dyDescent="0.25">
      <c r="A235" s="94" t="str">
        <f t="shared" si="18"/>
        <v>4th &amp; 5th Floor</v>
      </c>
      <c r="B235" s="94"/>
      <c r="C235" s="94">
        <f t="shared" si="20"/>
        <v>4</v>
      </c>
      <c r="D235" s="94"/>
      <c r="E235" s="77" t="s">
        <v>245</v>
      </c>
      <c r="F235" s="95">
        <f>(143.24)*(10.764)</f>
        <v>1541.83536</v>
      </c>
      <c r="G235" s="96">
        <f>(139.62)*(10.764)</f>
        <v>1502.86968</v>
      </c>
      <c r="H235" s="77">
        <v>0</v>
      </c>
      <c r="I235" s="77">
        <f t="shared" si="19"/>
        <v>2466.9365760000001</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WYT235" s="1"/>
      <c r="WYU235" s="1"/>
      <c r="WYV235" s="1"/>
      <c r="WYW235" s="1"/>
      <c r="WYX235" s="1"/>
      <c r="WYY235" s="1"/>
      <c r="WYZ235" s="1"/>
      <c r="WZA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row>
    <row r="236" spans="1:151 16218:16384" s="11" customFormat="1" ht="20.25" x14ac:dyDescent="0.25">
      <c r="A236" s="97" t="s">
        <v>249</v>
      </c>
      <c r="B236" s="98"/>
      <c r="C236" s="98"/>
      <c r="D236" s="98"/>
      <c r="E236" s="98"/>
      <c r="F236" s="98"/>
      <c r="G236" s="98"/>
      <c r="H236" s="98"/>
      <c r="I236" s="17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18:16384" s="11" customFormat="1" ht="20.25" customHeight="1" x14ac:dyDescent="0.25">
      <c r="A237" s="94" t="str">
        <f>A236</f>
        <v>6th Floor</v>
      </c>
      <c r="B237" s="94"/>
      <c r="C237" s="94">
        <v>1</v>
      </c>
      <c r="D237" s="94"/>
      <c r="E237" s="77" t="s">
        <v>245</v>
      </c>
      <c r="F237" s="95">
        <f>(143.24)*(10.764)</f>
        <v>1541.83536</v>
      </c>
      <c r="G237" s="96"/>
      <c r="H237" s="77">
        <v>0</v>
      </c>
      <c r="I237" s="77">
        <f>F237*(($I$184)+1)+H237</f>
        <v>2466.9365760000001</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WYT237" s="1"/>
      <c r="WYU237" s="1"/>
      <c r="WYV237" s="1"/>
      <c r="WYW237" s="1"/>
      <c r="WYX237" s="1"/>
      <c r="WYY237" s="1"/>
      <c r="WYZ237" s="1"/>
      <c r="WZA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row>
    <row r="238" spans="1:151 16218:16384" s="11" customFormat="1" ht="20.25" customHeight="1" x14ac:dyDescent="0.25">
      <c r="A238" s="94" t="str">
        <f t="shared" ref="A238:A240" si="21">A237</f>
        <v>6th Floor</v>
      </c>
      <c r="B238" s="94"/>
      <c r="C238" s="94">
        <f>C237+1</f>
        <v>2</v>
      </c>
      <c r="D238" s="94"/>
      <c r="E238" s="77" t="s">
        <v>245</v>
      </c>
      <c r="F238" s="95">
        <f>(107.89)*(10.764)</f>
        <v>1161.3279599999998</v>
      </c>
      <c r="G238" s="96">
        <f>(107.89)*(10.764)</f>
        <v>1161.3279599999998</v>
      </c>
      <c r="H238" s="77">
        <v>0</v>
      </c>
      <c r="I238" s="77">
        <f t="shared" ref="I238:I240" si="22">F238*(($I$184)+1)+H238</f>
        <v>1858.1247359999998</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WYT238" s="1"/>
      <c r="WYU238" s="1"/>
      <c r="WYV238" s="1"/>
      <c r="WYW238" s="1"/>
      <c r="WYX238" s="1"/>
      <c r="WYY238" s="1"/>
      <c r="WYZ238" s="1"/>
      <c r="WZA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row>
    <row r="239" spans="1:151 16218:16384" s="11" customFormat="1" ht="20.25" customHeight="1" x14ac:dyDescent="0.25">
      <c r="A239" s="94" t="str">
        <f t="shared" si="21"/>
        <v>6th Floor</v>
      </c>
      <c r="B239" s="94"/>
      <c r="C239" s="94">
        <f t="shared" ref="C239:C240" si="23">C238+1</f>
        <v>3</v>
      </c>
      <c r="D239" s="94"/>
      <c r="E239" s="77" t="s">
        <v>245</v>
      </c>
      <c r="F239" s="95">
        <f>(107.89)*(10.764)</f>
        <v>1161.3279599999998</v>
      </c>
      <c r="G239" s="96">
        <f>(107.89)*(10.764)</f>
        <v>1161.3279599999998</v>
      </c>
      <c r="H239" s="77">
        <v>0</v>
      </c>
      <c r="I239" s="77">
        <f t="shared" si="22"/>
        <v>1858.1247359999998</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WYT239" s="1"/>
      <c r="WYU239" s="1"/>
      <c r="WYV239" s="1"/>
      <c r="WYW239" s="1"/>
      <c r="WYX239" s="1"/>
      <c r="WYY239" s="1"/>
      <c r="WYZ239" s="1"/>
      <c r="WZA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row>
    <row r="240" spans="1:151 16218:16384" s="11" customFormat="1" ht="20.25" customHeight="1" x14ac:dyDescent="0.25">
      <c r="A240" s="94" t="str">
        <f t="shared" si="21"/>
        <v>6th Floor</v>
      </c>
      <c r="B240" s="94"/>
      <c r="C240" s="94">
        <f t="shared" si="23"/>
        <v>4</v>
      </c>
      <c r="D240" s="94"/>
      <c r="E240" s="77" t="s">
        <v>245</v>
      </c>
      <c r="F240" s="95">
        <f>(143.24)*(10.764)</f>
        <v>1541.83536</v>
      </c>
      <c r="G240" s="96">
        <f>(139.62)*(10.764)</f>
        <v>1502.86968</v>
      </c>
      <c r="H240" s="77">
        <v>0</v>
      </c>
      <c r="I240" s="77">
        <f t="shared" si="22"/>
        <v>2466.9365760000001</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row>
    <row r="241" spans="1:151 16218:16384" s="11" customFormat="1" ht="20.25" x14ac:dyDescent="0.25">
      <c r="A241" s="97" t="s">
        <v>289</v>
      </c>
      <c r="B241" s="98"/>
      <c r="C241" s="98"/>
      <c r="D241" s="98"/>
      <c r="E241" s="98"/>
      <c r="F241" s="98"/>
      <c r="G241" s="98"/>
      <c r="H241" s="98"/>
      <c r="I241" s="17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18:16384" s="11" customFormat="1" ht="20.25" customHeight="1" x14ac:dyDescent="0.25">
      <c r="A242" s="94" t="str">
        <f>A241</f>
        <v>7th Floor</v>
      </c>
      <c r="B242" s="94"/>
      <c r="C242" s="94">
        <v>1</v>
      </c>
      <c r="D242" s="94"/>
      <c r="E242" s="77" t="s">
        <v>245</v>
      </c>
      <c r="F242" s="95">
        <f>(143.24)*(10.764)</f>
        <v>1541.83536</v>
      </c>
      <c r="G242" s="96"/>
      <c r="H242" s="77">
        <v>0</v>
      </c>
      <c r="I242" s="77">
        <f>F242*(($I$184)+1)+H242</f>
        <v>2466.9365760000001</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WYT242" s="1"/>
      <c r="WYU242" s="1"/>
      <c r="WYV242" s="1"/>
      <c r="WYW242" s="1"/>
      <c r="WYX242" s="1"/>
      <c r="WYY242" s="1"/>
      <c r="WYZ242" s="1"/>
      <c r="WZA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row>
    <row r="243" spans="1:151 16218:16384" s="11" customFormat="1" ht="20.25" customHeight="1" x14ac:dyDescent="0.25">
      <c r="A243" s="94" t="str">
        <f t="shared" ref="A243:A245" si="24">A242</f>
        <v>7th Floor</v>
      </c>
      <c r="B243" s="94"/>
      <c r="C243" s="94">
        <f>C242+1</f>
        <v>2</v>
      </c>
      <c r="D243" s="94"/>
      <c r="E243" s="77" t="s">
        <v>245</v>
      </c>
      <c r="F243" s="95">
        <f>(107.89)*(10.764)</f>
        <v>1161.3279599999998</v>
      </c>
      <c r="G243" s="96">
        <f>(107.89)*(10.764)</f>
        <v>1161.3279599999998</v>
      </c>
      <c r="H243" s="77">
        <v>0</v>
      </c>
      <c r="I243" s="77">
        <f t="shared" ref="I243:I245" si="25">F243*(($I$184)+1)+H243</f>
        <v>1858.1247359999998</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WYT243" s="1"/>
      <c r="WYU243" s="1"/>
      <c r="WYV243" s="1"/>
      <c r="WYW243" s="1"/>
      <c r="WYX243" s="1"/>
      <c r="WYY243" s="1"/>
      <c r="WYZ243" s="1"/>
      <c r="WZA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row>
    <row r="244" spans="1:151 16218:16384" s="11" customFormat="1" ht="20.25" customHeight="1" x14ac:dyDescent="0.25">
      <c r="A244" s="94" t="str">
        <f t="shared" si="24"/>
        <v>7th Floor</v>
      </c>
      <c r="B244" s="94"/>
      <c r="C244" s="94">
        <f t="shared" ref="C244:C245" si="26">C243+1</f>
        <v>3</v>
      </c>
      <c r="D244" s="94"/>
      <c r="E244" s="77" t="s">
        <v>245</v>
      </c>
      <c r="F244" s="95">
        <f>(107.89)*(10.764)</f>
        <v>1161.3279599999998</v>
      </c>
      <c r="G244" s="96">
        <f>(107.89)*(10.764)</f>
        <v>1161.3279599999998</v>
      </c>
      <c r="H244" s="77">
        <v>0</v>
      </c>
      <c r="I244" s="77">
        <f t="shared" si="25"/>
        <v>1858.1247359999998</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row>
    <row r="245" spans="1:151 16218:16384" s="11" customFormat="1" ht="20.25" customHeight="1" x14ac:dyDescent="0.25">
      <c r="A245" s="94" t="str">
        <f t="shared" si="24"/>
        <v>7th Floor</v>
      </c>
      <c r="B245" s="94"/>
      <c r="C245" s="94">
        <f t="shared" si="26"/>
        <v>4</v>
      </c>
      <c r="D245" s="94"/>
      <c r="E245" s="77" t="s">
        <v>245</v>
      </c>
      <c r="F245" s="95">
        <f>(143.24)*(10.764)</f>
        <v>1541.83536</v>
      </c>
      <c r="G245" s="96">
        <f>(139.62)*(10.764)</f>
        <v>1502.86968</v>
      </c>
      <c r="H245" s="77">
        <v>0</v>
      </c>
      <c r="I245" s="77">
        <f t="shared" si="25"/>
        <v>2466.9365760000001</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WYT245" s="1"/>
      <c r="WYU245" s="1"/>
      <c r="WYV245" s="1"/>
      <c r="WYW245" s="1"/>
      <c r="WYX245" s="1"/>
      <c r="WYY245" s="1"/>
      <c r="WYZ245" s="1"/>
      <c r="WZA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row>
    <row r="246" spans="1:151 16218:16384" s="11" customFormat="1" ht="20.25" x14ac:dyDescent="0.25">
      <c r="A246" s="97" t="s">
        <v>269</v>
      </c>
      <c r="B246" s="98"/>
      <c r="C246" s="98"/>
      <c r="D246" s="98"/>
      <c r="E246" s="98"/>
      <c r="F246" s="98"/>
      <c r="G246" s="98"/>
      <c r="H246" s="98"/>
      <c r="I246" s="17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18:16384" s="11" customFormat="1" ht="20.25" customHeight="1" x14ac:dyDescent="0.25">
      <c r="A247" s="94" t="str">
        <f>A246</f>
        <v>8th Floor (Part Refuge Area)</v>
      </c>
      <c r="B247" s="94"/>
      <c r="C247" s="94">
        <v>1</v>
      </c>
      <c r="D247" s="94"/>
      <c r="E247" s="95" t="s">
        <v>290</v>
      </c>
      <c r="F247" s="181"/>
      <c r="G247" s="181"/>
      <c r="H247" s="181"/>
      <c r="I247" s="96"/>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WYT247" s="1"/>
      <c r="WYU247" s="1"/>
      <c r="WYV247" s="1"/>
      <c r="WYW247" s="1"/>
      <c r="WYX247" s="1"/>
      <c r="WYY247" s="1"/>
      <c r="WYZ247" s="1"/>
      <c r="WZA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row>
    <row r="248" spans="1:151 16218:16384" s="11" customFormat="1" ht="20.25" customHeight="1" x14ac:dyDescent="0.25">
      <c r="A248" s="94" t="str">
        <f t="shared" ref="A248:A250" si="27">A247</f>
        <v>8th Floor (Part Refuge Area)</v>
      </c>
      <c r="B248" s="94"/>
      <c r="C248" s="94">
        <f>C247+1</f>
        <v>2</v>
      </c>
      <c r="D248" s="94"/>
      <c r="E248" s="60" t="s">
        <v>250</v>
      </c>
      <c r="F248" s="95">
        <f>137.29*10.764</f>
        <v>1477.7895599999999</v>
      </c>
      <c r="G248" s="96">
        <f>(107.89)*(10.764)</f>
        <v>1161.3279599999998</v>
      </c>
      <c r="H248" s="60">
        <v>0</v>
      </c>
      <c r="I248" s="60">
        <f>F248*(($I$184)+1)+H248</f>
        <v>2364.4632959999999</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row>
    <row r="249" spans="1:151 16218:16384" s="11" customFormat="1" ht="20.25" customHeight="1" x14ac:dyDescent="0.25">
      <c r="A249" s="94" t="str">
        <f t="shared" si="27"/>
        <v>8th Floor (Part Refuge Area)</v>
      </c>
      <c r="B249" s="94"/>
      <c r="C249" s="94">
        <f t="shared" ref="C249:C250" si="28">C248+1</f>
        <v>3</v>
      </c>
      <c r="D249" s="94"/>
      <c r="E249" s="60" t="s">
        <v>250</v>
      </c>
      <c r="F249" s="95">
        <f>137.29*10.764</f>
        <v>1477.7895599999999</v>
      </c>
      <c r="G249" s="96">
        <f>(107.89)*(10.764)</f>
        <v>1161.3279599999998</v>
      </c>
      <c r="H249" s="60">
        <v>0</v>
      </c>
      <c r="I249" s="60">
        <f>F249*(($I$184)+1)+H249</f>
        <v>2364.4632959999999</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WYT249" s="1"/>
      <c r="WYU249" s="1"/>
      <c r="WYV249" s="1"/>
      <c r="WYW249" s="1"/>
      <c r="WYX249" s="1"/>
      <c r="WYY249" s="1"/>
      <c r="WYZ249" s="1"/>
      <c r="WZA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row>
    <row r="250" spans="1:151 16218:16384" s="11" customFormat="1" ht="20.25" customHeight="1" x14ac:dyDescent="0.25">
      <c r="A250" s="94" t="str">
        <f t="shared" si="27"/>
        <v>8th Floor (Part Refuge Area)</v>
      </c>
      <c r="B250" s="94"/>
      <c r="C250" s="94">
        <f t="shared" si="28"/>
        <v>4</v>
      </c>
      <c r="D250" s="94"/>
      <c r="E250" s="95" t="s">
        <v>252</v>
      </c>
      <c r="F250" s="181"/>
      <c r="G250" s="181"/>
      <c r="H250" s="181"/>
      <c r="I250" s="96"/>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WYT250" s="1"/>
      <c r="WYU250" s="1"/>
      <c r="WYV250" s="1"/>
      <c r="WYW250" s="1"/>
      <c r="WYX250" s="1"/>
      <c r="WYY250" s="1"/>
      <c r="WYZ250" s="1"/>
      <c r="WZA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row>
    <row r="251" spans="1:151 16218:16384" s="11" customFormat="1" ht="20.25" x14ac:dyDescent="0.25">
      <c r="A251" s="97" t="s">
        <v>292</v>
      </c>
      <c r="B251" s="98"/>
      <c r="C251" s="98"/>
      <c r="D251" s="98"/>
      <c r="E251" s="98"/>
      <c r="F251" s="98"/>
      <c r="G251" s="98"/>
      <c r="H251" s="98"/>
      <c r="I251" s="17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18:16384" s="11" customFormat="1" ht="20.25" customHeight="1" x14ac:dyDescent="0.25">
      <c r="A252" s="94" t="str">
        <f>A251</f>
        <v>9th Floor (Part Double Height Refuge Area)</v>
      </c>
      <c r="B252" s="94"/>
      <c r="C252" s="94">
        <v>1</v>
      </c>
      <c r="D252" s="94"/>
      <c r="E252" s="95" t="s">
        <v>293</v>
      </c>
      <c r="F252" s="181"/>
      <c r="G252" s="181"/>
      <c r="H252" s="181"/>
      <c r="I252" s="96"/>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row>
    <row r="253" spans="1:151 16218:16384" s="11" customFormat="1" ht="20.25" customHeight="1" x14ac:dyDescent="0.25">
      <c r="A253" s="94" t="str">
        <f t="shared" ref="A253:A255" si="29">A252</f>
        <v>9th Floor (Part Double Height Refuge Area)</v>
      </c>
      <c r="B253" s="94"/>
      <c r="C253" s="94">
        <f>C252+1</f>
        <v>2</v>
      </c>
      <c r="D253" s="94"/>
      <c r="E253" s="77" t="s">
        <v>250</v>
      </c>
      <c r="F253" s="95">
        <f>136.43*10.764</f>
        <v>1468.53252</v>
      </c>
      <c r="G253" s="96">
        <f>(107.89)*(10.764)</f>
        <v>1161.3279599999998</v>
      </c>
      <c r="H253" s="77">
        <v>0</v>
      </c>
      <c r="I253" s="77">
        <f>F253*(($I$184)+1)+H253</f>
        <v>2349.652032</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WYT253" s="1"/>
      <c r="WYU253" s="1"/>
      <c r="WYV253" s="1"/>
      <c r="WYW253" s="1"/>
      <c r="WYX253" s="1"/>
      <c r="WYY253" s="1"/>
      <c r="WYZ253" s="1"/>
      <c r="WZA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row>
    <row r="254" spans="1:151 16218:16384" s="11" customFormat="1" ht="20.25" customHeight="1" x14ac:dyDescent="0.25">
      <c r="A254" s="94" t="str">
        <f t="shared" si="29"/>
        <v>9th Floor (Part Double Height Refuge Area)</v>
      </c>
      <c r="B254" s="94"/>
      <c r="C254" s="94">
        <f t="shared" ref="C254:C255" si="30">C253+1</f>
        <v>3</v>
      </c>
      <c r="D254" s="94"/>
      <c r="E254" s="77" t="s">
        <v>250</v>
      </c>
      <c r="F254" s="95">
        <f>136.43*10.764</f>
        <v>1468.53252</v>
      </c>
      <c r="G254" s="96">
        <f>(107.89)*(10.764)</f>
        <v>1161.3279599999998</v>
      </c>
      <c r="H254" s="77">
        <v>0</v>
      </c>
      <c r="I254" s="77">
        <f>F254*(($I$184)+1)+H254</f>
        <v>2349.652032</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WYT254" s="1"/>
      <c r="WYU254" s="1"/>
      <c r="WYV254" s="1"/>
      <c r="WYW254" s="1"/>
      <c r="WYX254" s="1"/>
      <c r="WYY254" s="1"/>
      <c r="WYZ254" s="1"/>
      <c r="WZA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row>
    <row r="255" spans="1:151 16218:16384" s="11" customFormat="1" ht="20.25" customHeight="1" x14ac:dyDescent="0.25">
      <c r="A255" s="94" t="str">
        <f t="shared" si="29"/>
        <v>9th Floor (Part Double Height Refuge Area)</v>
      </c>
      <c r="B255" s="94"/>
      <c r="C255" s="94">
        <f t="shared" si="30"/>
        <v>4</v>
      </c>
      <c r="D255" s="94"/>
      <c r="E255" s="95" t="s">
        <v>293</v>
      </c>
      <c r="F255" s="181"/>
      <c r="G255" s="181"/>
      <c r="H255" s="181"/>
      <c r="I255" s="96"/>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WYT255" s="1"/>
      <c r="WYU255" s="1"/>
      <c r="WYV255" s="1"/>
      <c r="WYW255" s="1"/>
      <c r="WYX255" s="1"/>
      <c r="WYY255" s="1"/>
      <c r="WYZ255" s="1"/>
      <c r="WZA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row>
    <row r="256" spans="1:151 16218:16384" s="11" customFormat="1" ht="20.25" x14ac:dyDescent="0.25">
      <c r="A256" s="97" t="s">
        <v>294</v>
      </c>
      <c r="B256" s="98"/>
      <c r="C256" s="98"/>
      <c r="D256" s="98"/>
      <c r="E256" s="98"/>
      <c r="F256" s="98"/>
      <c r="G256" s="98"/>
      <c r="H256" s="98"/>
      <c r="I256" s="17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18:16384" s="11" customFormat="1" ht="20.25" customHeight="1" x14ac:dyDescent="0.25">
      <c r="A257" s="94" t="str">
        <f>A256</f>
        <v>10th to 14th, 17th to 19th Floor</v>
      </c>
      <c r="B257" s="94"/>
      <c r="C257" s="94">
        <v>1</v>
      </c>
      <c r="D257" s="94"/>
      <c r="E257" s="60" t="s">
        <v>245</v>
      </c>
      <c r="F257" s="95">
        <f>(143.24)*(10.764)</f>
        <v>1541.83536</v>
      </c>
      <c r="G257" s="96"/>
      <c r="H257" s="60">
        <v>0</v>
      </c>
      <c r="I257" s="60">
        <f>F257*(($I$184)+1)+H257</f>
        <v>2466.9365760000001</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WYT257" s="1"/>
      <c r="WYU257" s="1"/>
      <c r="WYV257" s="1"/>
      <c r="WYW257" s="1"/>
      <c r="WYX257" s="1"/>
      <c r="WYY257" s="1"/>
      <c r="WYZ257" s="1"/>
      <c r="WZA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row>
    <row r="258" spans="1:151 16218:16384" s="11" customFormat="1" ht="20.25" customHeight="1" x14ac:dyDescent="0.25">
      <c r="A258" s="94" t="str">
        <f t="shared" ref="A258:A260" si="31">A257</f>
        <v>10th to 14th, 17th to 19th Floor</v>
      </c>
      <c r="B258" s="94"/>
      <c r="C258" s="94">
        <f>C257+1</f>
        <v>2</v>
      </c>
      <c r="D258" s="94"/>
      <c r="E258" s="60" t="s">
        <v>245</v>
      </c>
      <c r="F258" s="95">
        <f>(107.89)*(10.764)</f>
        <v>1161.3279599999998</v>
      </c>
      <c r="G258" s="96">
        <f>(107.89)*(10.764)</f>
        <v>1161.3279599999998</v>
      </c>
      <c r="H258" s="60">
        <v>0</v>
      </c>
      <c r="I258" s="60">
        <f t="shared" ref="I258:I260" si="32">F258*(($I$184)+1)+H258</f>
        <v>1858.1247359999998</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row>
    <row r="259" spans="1:151 16218:16384" s="11" customFormat="1" ht="20.25" customHeight="1" x14ac:dyDescent="0.25">
      <c r="A259" s="94" t="str">
        <f t="shared" si="31"/>
        <v>10th to 14th, 17th to 19th Floor</v>
      </c>
      <c r="B259" s="94"/>
      <c r="C259" s="94">
        <f t="shared" ref="C259:C260" si="33">C258+1</f>
        <v>3</v>
      </c>
      <c r="D259" s="94"/>
      <c r="E259" s="60" t="s">
        <v>245</v>
      </c>
      <c r="F259" s="95">
        <f>(107.89)*(10.764)</f>
        <v>1161.3279599999998</v>
      </c>
      <c r="G259" s="96">
        <f>(107.89)*(10.764)</f>
        <v>1161.3279599999998</v>
      </c>
      <c r="H259" s="60">
        <v>0</v>
      </c>
      <c r="I259" s="60">
        <f t="shared" si="32"/>
        <v>1858.1247359999998</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WYT259" s="1"/>
      <c r="WYU259" s="1"/>
      <c r="WYV259" s="1"/>
      <c r="WYW259" s="1"/>
      <c r="WYX259" s="1"/>
      <c r="WYY259" s="1"/>
      <c r="WYZ259" s="1"/>
      <c r="WZA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row>
    <row r="260" spans="1:151 16218:16384" s="11" customFormat="1" ht="20.25" customHeight="1" x14ac:dyDescent="0.25">
      <c r="A260" s="94" t="str">
        <f t="shared" si="31"/>
        <v>10th to 14th, 17th to 19th Floor</v>
      </c>
      <c r="B260" s="94"/>
      <c r="C260" s="94">
        <f t="shared" si="33"/>
        <v>4</v>
      </c>
      <c r="D260" s="94"/>
      <c r="E260" s="60" t="s">
        <v>245</v>
      </c>
      <c r="F260" s="95">
        <f>(143.24)*(10.764)</f>
        <v>1541.83536</v>
      </c>
      <c r="G260" s="96">
        <f>(139.62)*(10.764)</f>
        <v>1502.86968</v>
      </c>
      <c r="H260" s="60">
        <v>0</v>
      </c>
      <c r="I260" s="60">
        <f t="shared" si="32"/>
        <v>2466.9365760000001</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WYT260" s="1"/>
      <c r="WYU260" s="1"/>
      <c r="WYV260" s="1"/>
      <c r="WYW260" s="1"/>
      <c r="WYX260" s="1"/>
      <c r="WYY260" s="1"/>
      <c r="WYZ260" s="1"/>
      <c r="WZA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row>
    <row r="261" spans="1:151 16218:16384" s="11" customFormat="1" ht="20.25" x14ac:dyDescent="0.25">
      <c r="A261" s="97" t="s">
        <v>295</v>
      </c>
      <c r="B261" s="98"/>
      <c r="C261" s="98"/>
      <c r="D261" s="98"/>
      <c r="E261" s="98"/>
      <c r="F261" s="98"/>
      <c r="G261" s="98"/>
      <c r="H261" s="98"/>
      <c r="I261" s="175"/>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18:16384" s="11" customFormat="1" ht="20.25" customHeight="1" x14ac:dyDescent="0.25">
      <c r="A262" s="94" t="str">
        <f>A261</f>
        <v>20th &amp; 21st Floor</v>
      </c>
      <c r="B262" s="94"/>
      <c r="C262" s="94">
        <v>1</v>
      </c>
      <c r="D262" s="94"/>
      <c r="E262" s="60" t="s">
        <v>245</v>
      </c>
      <c r="F262" s="95">
        <f>(143.24)*(10.764)</f>
        <v>1541.83536</v>
      </c>
      <c r="G262" s="96"/>
      <c r="H262" s="60">
        <v>0</v>
      </c>
      <c r="I262" s="60">
        <f>F262*(($I$184)+1)+H262</f>
        <v>2466.9365760000001</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WYT262" s="1"/>
      <c r="WYU262" s="1"/>
      <c r="WYV262" s="1"/>
      <c r="WYW262" s="1"/>
      <c r="WYX262" s="1"/>
      <c r="WYY262" s="1"/>
      <c r="WYZ262" s="1"/>
      <c r="WZA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row>
    <row r="263" spans="1:151 16218:16384" s="11" customFormat="1" ht="20.25" customHeight="1" x14ac:dyDescent="0.25">
      <c r="A263" s="94" t="str">
        <f t="shared" ref="A263:A265" si="34">A262</f>
        <v>20th &amp; 21st Floor</v>
      </c>
      <c r="B263" s="94"/>
      <c r="C263" s="94">
        <f>C262+1</f>
        <v>2</v>
      </c>
      <c r="D263" s="94"/>
      <c r="E263" s="60" t="s">
        <v>245</v>
      </c>
      <c r="F263" s="95">
        <f>(107.89)*(10.764)</f>
        <v>1161.3279599999998</v>
      </c>
      <c r="G263" s="96">
        <f>(107.89)*(10.764)</f>
        <v>1161.3279599999998</v>
      </c>
      <c r="H263" s="60">
        <v>0</v>
      </c>
      <c r="I263" s="60">
        <f t="shared" ref="I263:I265" si="35">F263*(($I$184)+1)+H263</f>
        <v>1858.1247359999998</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WYT263" s="1"/>
      <c r="WYU263" s="1"/>
      <c r="WYV263" s="1"/>
      <c r="WYW263" s="1"/>
      <c r="WYX263" s="1"/>
      <c r="WYY263" s="1"/>
      <c r="WYZ263" s="1"/>
      <c r="WZA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row>
    <row r="264" spans="1:151 16218:16384" s="11" customFormat="1" ht="20.25" customHeight="1" x14ac:dyDescent="0.25">
      <c r="A264" s="94" t="str">
        <f t="shared" si="34"/>
        <v>20th &amp; 21st Floor</v>
      </c>
      <c r="B264" s="94"/>
      <c r="C264" s="94">
        <f t="shared" ref="C264:C265" si="36">C263+1</f>
        <v>3</v>
      </c>
      <c r="D264" s="94"/>
      <c r="E264" s="60" t="s">
        <v>245</v>
      </c>
      <c r="F264" s="95">
        <f>(107.89)*(10.764)</f>
        <v>1161.3279599999998</v>
      </c>
      <c r="G264" s="96">
        <f>(107.89)*(10.764)</f>
        <v>1161.3279599999998</v>
      </c>
      <c r="H264" s="60">
        <v>0</v>
      </c>
      <c r="I264" s="60">
        <f t="shared" si="35"/>
        <v>1858.1247359999998</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WYT264" s="1"/>
      <c r="WYU264" s="1"/>
      <c r="WYV264" s="1"/>
      <c r="WYW264" s="1"/>
      <c r="WYX264" s="1"/>
      <c r="WYY264" s="1"/>
      <c r="WYZ264" s="1"/>
      <c r="WZA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row>
    <row r="265" spans="1:151 16218:16384" s="11" customFormat="1" ht="20.25" customHeight="1" x14ac:dyDescent="0.25">
      <c r="A265" s="94" t="str">
        <f t="shared" si="34"/>
        <v>20th &amp; 21st Floor</v>
      </c>
      <c r="B265" s="94"/>
      <c r="C265" s="94">
        <f t="shared" si="36"/>
        <v>4</v>
      </c>
      <c r="D265" s="94"/>
      <c r="E265" s="60" t="s">
        <v>245</v>
      </c>
      <c r="F265" s="95">
        <f>(143.24)*(10.764)</f>
        <v>1541.83536</v>
      </c>
      <c r="G265" s="96">
        <f>(139.62)*(10.764)</f>
        <v>1502.86968</v>
      </c>
      <c r="H265" s="60">
        <v>0</v>
      </c>
      <c r="I265" s="60">
        <f t="shared" si="35"/>
        <v>2466.9365760000001</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WYT265" s="1"/>
      <c r="WYU265" s="1"/>
      <c r="WYV265" s="1"/>
      <c r="WYW265" s="1"/>
      <c r="WYX265" s="1"/>
      <c r="WYY265" s="1"/>
      <c r="WYZ265" s="1"/>
      <c r="WZA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row>
    <row r="266" spans="1:151 16218:16384" s="11" customFormat="1" ht="20.25" x14ac:dyDescent="0.25">
      <c r="A266" s="97" t="s">
        <v>270</v>
      </c>
      <c r="B266" s="98"/>
      <c r="C266" s="98"/>
      <c r="D266" s="98"/>
      <c r="E266" s="98"/>
      <c r="F266" s="98"/>
      <c r="G266" s="98"/>
      <c r="H266" s="98"/>
      <c r="I266" s="17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18:16384" s="11" customFormat="1" ht="20.25" customHeight="1" x14ac:dyDescent="0.25">
      <c r="A267" s="94" t="str">
        <f>A266</f>
        <v>15th Floor (Part Refuge Area)</v>
      </c>
      <c r="B267" s="94"/>
      <c r="C267" s="94">
        <v>1</v>
      </c>
      <c r="D267" s="94"/>
      <c r="E267" s="60" t="s">
        <v>250</v>
      </c>
      <c r="F267" s="95">
        <f>176.55*10.764</f>
        <v>1900.3842</v>
      </c>
      <c r="G267" s="96">
        <f>(139.62)*(10.764)</f>
        <v>1502.86968</v>
      </c>
      <c r="H267" s="60">
        <v>0</v>
      </c>
      <c r="I267" s="60">
        <f>F267*(($I$184)+1)+H267</f>
        <v>3040.61472</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WYT267" s="1"/>
      <c r="WYU267" s="1"/>
      <c r="WYV267" s="1"/>
      <c r="WYW267" s="1"/>
      <c r="WYX267" s="1"/>
      <c r="WYY267" s="1"/>
      <c r="WYZ267" s="1"/>
      <c r="WZA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row>
    <row r="268" spans="1:151 16218:16384" s="11" customFormat="1" ht="20.25" customHeight="1" x14ac:dyDescent="0.25">
      <c r="A268" s="94" t="str">
        <f t="shared" ref="A268:A270" si="37">A267</f>
        <v>15th Floor (Part Refuge Area)</v>
      </c>
      <c r="B268" s="94"/>
      <c r="C268" s="94">
        <f>C267+1</f>
        <v>2</v>
      </c>
      <c r="D268" s="94"/>
      <c r="E268" s="182" t="s">
        <v>252</v>
      </c>
      <c r="F268" s="183"/>
      <c r="G268" s="183"/>
      <c r="H268" s="183"/>
      <c r="I268" s="184"/>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WYT268" s="1"/>
      <c r="WYU268" s="1"/>
      <c r="WYV268" s="1"/>
      <c r="WYW268" s="1"/>
      <c r="WYX268" s="1"/>
      <c r="WYY268" s="1"/>
      <c r="WYZ268" s="1"/>
      <c r="WZA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row>
    <row r="269" spans="1:151 16218:16384" s="11" customFormat="1" ht="20.25" customHeight="1" x14ac:dyDescent="0.25">
      <c r="A269" s="94" t="str">
        <f t="shared" si="37"/>
        <v>15th Floor (Part Refuge Area)</v>
      </c>
      <c r="B269" s="94"/>
      <c r="C269" s="94">
        <f t="shared" ref="C269:C270" si="38">C268+1</f>
        <v>3</v>
      </c>
      <c r="D269" s="94"/>
      <c r="E269" s="185"/>
      <c r="F269" s="186"/>
      <c r="G269" s="186"/>
      <c r="H269" s="186"/>
      <c r="I269" s="187"/>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WYT269" s="1"/>
      <c r="WYU269" s="1"/>
      <c r="WYV269" s="1"/>
      <c r="WYW269" s="1"/>
      <c r="WYX269" s="1"/>
      <c r="WYY269" s="1"/>
      <c r="WYZ269" s="1"/>
      <c r="WZA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row>
    <row r="270" spans="1:151 16218:16384" s="11" customFormat="1" ht="20.25" customHeight="1" x14ac:dyDescent="0.25">
      <c r="A270" s="94" t="str">
        <f t="shared" si="37"/>
        <v>15th Floor (Part Refuge Area)</v>
      </c>
      <c r="B270" s="94"/>
      <c r="C270" s="94">
        <f t="shared" si="38"/>
        <v>4</v>
      </c>
      <c r="D270" s="94"/>
      <c r="E270" s="60" t="s">
        <v>250</v>
      </c>
      <c r="F270" s="95">
        <f>176.55*10.764</f>
        <v>1900.3842</v>
      </c>
      <c r="G270" s="96">
        <f>(139.62)*(10.764)</f>
        <v>1502.86968</v>
      </c>
      <c r="H270" s="60">
        <v>0</v>
      </c>
      <c r="I270" s="60">
        <f t="shared" ref="I270" si="39">F270*(($I$184)+1)+H270</f>
        <v>3040.61472</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WYT270" s="1"/>
      <c r="WYU270" s="1"/>
      <c r="WYV270" s="1"/>
      <c r="WYW270" s="1"/>
      <c r="WYX270" s="1"/>
      <c r="WYY270" s="1"/>
      <c r="WYZ270" s="1"/>
      <c r="WZA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row>
    <row r="271" spans="1:151 16218:16384" s="11" customFormat="1" ht="20.25" x14ac:dyDescent="0.25">
      <c r="A271" s="97" t="s">
        <v>296</v>
      </c>
      <c r="B271" s="98"/>
      <c r="C271" s="98"/>
      <c r="D271" s="98"/>
      <c r="E271" s="98"/>
      <c r="F271" s="98"/>
      <c r="G271" s="98"/>
      <c r="H271" s="98"/>
      <c r="I271" s="175"/>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18:16384" s="11" customFormat="1" ht="20.25" customHeight="1" x14ac:dyDescent="0.25">
      <c r="A272" s="94" t="str">
        <f>A271</f>
        <v>16th Floor</v>
      </c>
      <c r="B272" s="94"/>
      <c r="C272" s="94">
        <v>1</v>
      </c>
      <c r="D272" s="94"/>
      <c r="E272" s="60" t="s">
        <v>245</v>
      </c>
      <c r="F272" s="95">
        <f>(142.7)*(10.764)</f>
        <v>1536.0227999999997</v>
      </c>
      <c r="G272" s="96">
        <f>(139.62)*(10.764)</f>
        <v>1502.86968</v>
      </c>
      <c r="H272" s="60">
        <v>0</v>
      </c>
      <c r="I272" s="60">
        <f>F272*(($I$184)+1)+H272</f>
        <v>2457.6364799999997</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WYT272" s="1"/>
      <c r="WYU272" s="1"/>
      <c r="WYV272" s="1"/>
      <c r="WYW272" s="1"/>
      <c r="WYX272" s="1"/>
      <c r="WYY272" s="1"/>
      <c r="WYZ272" s="1"/>
      <c r="WZA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row>
    <row r="273" spans="1:151 16218:16384" s="11" customFormat="1" ht="20.25" customHeight="1" x14ac:dyDescent="0.25">
      <c r="A273" s="94" t="str">
        <f t="shared" ref="A273:A275" si="40">A272</f>
        <v>16th Floor</v>
      </c>
      <c r="B273" s="94"/>
      <c r="C273" s="94">
        <f>C272+1</f>
        <v>2</v>
      </c>
      <c r="D273" s="94"/>
      <c r="E273" s="60" t="s">
        <v>245</v>
      </c>
      <c r="F273" s="95">
        <f>(107.89)*(10.764)</f>
        <v>1161.3279599999998</v>
      </c>
      <c r="G273" s="96">
        <f>(107.89)*(10.764)</f>
        <v>1161.3279599999998</v>
      </c>
      <c r="H273" s="60">
        <v>0</v>
      </c>
      <c r="I273" s="60">
        <f t="shared" ref="I273:I275" si="41">F273*(($I$184)+1)+H273</f>
        <v>1858.1247359999998</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WYT273" s="1"/>
      <c r="WYU273" s="1"/>
      <c r="WYV273" s="1"/>
      <c r="WYW273" s="1"/>
      <c r="WYX273" s="1"/>
      <c r="WYY273" s="1"/>
      <c r="WYZ273" s="1"/>
      <c r="WZA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row>
    <row r="274" spans="1:151 16218:16384" s="11" customFormat="1" ht="20.25" customHeight="1" x14ac:dyDescent="0.25">
      <c r="A274" s="94" t="str">
        <f t="shared" si="40"/>
        <v>16th Floor</v>
      </c>
      <c r="B274" s="94"/>
      <c r="C274" s="94">
        <f t="shared" ref="C274:C275" si="42">C273+1</f>
        <v>3</v>
      </c>
      <c r="D274" s="94"/>
      <c r="E274" s="60" t="s">
        <v>245</v>
      </c>
      <c r="F274" s="95">
        <f>(107.89)*(10.764)</f>
        <v>1161.3279599999998</v>
      </c>
      <c r="G274" s="96">
        <f>(107.89)*(10.764)</f>
        <v>1161.3279599999998</v>
      </c>
      <c r="H274" s="60">
        <v>0</v>
      </c>
      <c r="I274" s="60">
        <f t="shared" si="41"/>
        <v>1858.1247359999998</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WYT274" s="1"/>
      <c r="WYU274" s="1"/>
      <c r="WYV274" s="1"/>
      <c r="WYW274" s="1"/>
      <c r="WYX274" s="1"/>
      <c r="WYY274" s="1"/>
      <c r="WYZ274" s="1"/>
      <c r="WZA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row>
    <row r="275" spans="1:151 16218:16384" s="11" customFormat="1" ht="20.25" customHeight="1" x14ac:dyDescent="0.25">
      <c r="A275" s="94" t="str">
        <f t="shared" si="40"/>
        <v>16th Floor</v>
      </c>
      <c r="B275" s="94"/>
      <c r="C275" s="94">
        <f t="shared" si="42"/>
        <v>4</v>
      </c>
      <c r="D275" s="94"/>
      <c r="E275" s="60" t="s">
        <v>245</v>
      </c>
      <c r="F275" s="95">
        <f>(142.7)*(10.764)</f>
        <v>1536.0227999999997</v>
      </c>
      <c r="G275" s="96">
        <f>(139.62)*(10.764)</f>
        <v>1502.86968</v>
      </c>
      <c r="H275" s="60">
        <v>0</v>
      </c>
      <c r="I275" s="60">
        <f t="shared" si="41"/>
        <v>2457.6364799999997</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WYT275" s="1"/>
      <c r="WYU275" s="1"/>
      <c r="WYV275" s="1"/>
      <c r="WYW275" s="1"/>
      <c r="WYX275" s="1"/>
      <c r="WYY275" s="1"/>
      <c r="WYZ275" s="1"/>
      <c r="WZA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row>
    <row r="276" spans="1:151 16218:16384" s="11" customFormat="1" ht="20.25" x14ac:dyDescent="0.25">
      <c r="A276" s="97" t="s">
        <v>297</v>
      </c>
      <c r="B276" s="98"/>
      <c r="C276" s="98"/>
      <c r="D276" s="98"/>
      <c r="E276" s="98"/>
      <c r="F276" s="98"/>
      <c r="G276" s="98"/>
      <c r="H276" s="98"/>
      <c r="I276" s="17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18:16384" s="11" customFormat="1" ht="20.25" customHeight="1" x14ac:dyDescent="0.25">
      <c r="A277" s="94" t="str">
        <f>A276</f>
        <v>22nd Floor  (Part Refuge Area)</v>
      </c>
      <c r="B277" s="94"/>
      <c r="C277" s="94">
        <v>1</v>
      </c>
      <c r="D277" s="94"/>
      <c r="E277" s="60" t="s">
        <v>245</v>
      </c>
      <c r="F277" s="95">
        <f>(142.7)*(10.764)</f>
        <v>1536.0227999999997</v>
      </c>
      <c r="G277" s="96">
        <f>(139.62)*(10.764)</f>
        <v>1502.86968</v>
      </c>
      <c r="H277" s="60">
        <v>0</v>
      </c>
      <c r="I277" s="60">
        <f>F277*(($I$184)+1)+H277</f>
        <v>2457.6364799999997</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WYT277" s="1"/>
      <c r="WYU277" s="1"/>
      <c r="WYV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row>
    <row r="278" spans="1:151 16218:16384" s="11" customFormat="1" ht="20.25" customHeight="1" x14ac:dyDescent="0.25">
      <c r="A278" s="94" t="str">
        <f t="shared" ref="A278:A280" si="43">A277</f>
        <v>22nd Floor  (Part Refuge Area)</v>
      </c>
      <c r="B278" s="94"/>
      <c r="C278" s="94">
        <f>C277+1</f>
        <v>2</v>
      </c>
      <c r="D278" s="94"/>
      <c r="E278" s="60" t="s">
        <v>245</v>
      </c>
      <c r="F278" s="95">
        <f>(107.89)*(10.764)</f>
        <v>1161.3279599999998</v>
      </c>
      <c r="G278" s="96">
        <f>(107.89)*(10.764)</f>
        <v>1161.3279599999998</v>
      </c>
      <c r="H278" s="60">
        <v>0</v>
      </c>
      <c r="I278" s="60">
        <f t="shared" ref="I278:I280" si="44">F278*(($I$184)+1)+H278</f>
        <v>1858.1247359999998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row>
    <row r="279" spans="1:151 16218:16384" s="11" customFormat="1" ht="20.25" customHeight="1" x14ac:dyDescent="0.25">
      <c r="A279" s="94" t="str">
        <f t="shared" si="43"/>
        <v>22nd Floor  (Part Refuge Area)</v>
      </c>
      <c r="B279" s="94"/>
      <c r="C279" s="94">
        <f t="shared" ref="C279:C280" si="45">C278+1</f>
        <v>3</v>
      </c>
      <c r="D279" s="94"/>
      <c r="E279" s="60" t="s">
        <v>273</v>
      </c>
      <c r="F279" s="95">
        <f>(81.52)*(10.764)</f>
        <v>877.48127999999986</v>
      </c>
      <c r="G279" s="96">
        <f>(107.89)*(10.764)</f>
        <v>1161.3279599999998</v>
      </c>
      <c r="H279" s="60">
        <v>0</v>
      </c>
      <c r="I279" s="60">
        <f t="shared" si="44"/>
        <v>1403.9700479999999</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row>
    <row r="280" spans="1:151 16218:16384" s="11" customFormat="1" ht="20.25" customHeight="1" x14ac:dyDescent="0.25">
      <c r="A280" s="94" t="str">
        <f t="shared" si="43"/>
        <v>22nd Floor  (Part Refuge Area)</v>
      </c>
      <c r="B280" s="94"/>
      <c r="C280" s="94">
        <f t="shared" si="45"/>
        <v>4</v>
      </c>
      <c r="D280" s="94"/>
      <c r="E280" s="60" t="s">
        <v>273</v>
      </c>
      <c r="F280" s="95">
        <f>(102.19)*(10.764)</f>
        <v>1099.97316</v>
      </c>
      <c r="G280" s="96">
        <f>(139.62)*(10.764)</f>
        <v>1502.86968</v>
      </c>
      <c r="H280" s="60">
        <v>0</v>
      </c>
      <c r="I280" s="60">
        <f t="shared" si="44"/>
        <v>1759.9570560000002</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WYT280" s="1"/>
      <c r="WYU280" s="1"/>
      <c r="WYV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row>
    <row r="281" spans="1:151 16218:16384" s="11" customFormat="1" ht="20.25" x14ac:dyDescent="0.25">
      <c r="A281" s="97" t="s">
        <v>298</v>
      </c>
      <c r="B281" s="98"/>
      <c r="C281" s="98"/>
      <c r="D281" s="98"/>
      <c r="E281" s="98"/>
      <c r="F281" s="98"/>
      <c r="G281" s="98"/>
      <c r="H281" s="98"/>
      <c r="I281" s="175"/>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18:16384" s="11" customFormat="1" ht="20.25" customHeight="1" x14ac:dyDescent="0.25">
      <c r="A282" s="94" t="str">
        <f>A281</f>
        <v xml:space="preserve"> 23rd Floor</v>
      </c>
      <c r="B282" s="94"/>
      <c r="C282" s="94">
        <v>1</v>
      </c>
      <c r="D282" s="94"/>
      <c r="E282" s="60" t="s">
        <v>245</v>
      </c>
      <c r="F282" s="95">
        <f>(143.24)*(10.764)</f>
        <v>1541.83536</v>
      </c>
      <c r="G282" s="96"/>
      <c r="H282" s="60">
        <v>0</v>
      </c>
      <c r="I282" s="60">
        <f>F282*(($I$184)+1)+H282</f>
        <v>2466.9365760000001</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WYT282" s="1"/>
      <c r="WYU282" s="1"/>
      <c r="WYV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row>
    <row r="283" spans="1:151 16218:16384" s="11" customFormat="1" ht="20.25" customHeight="1" x14ac:dyDescent="0.25">
      <c r="A283" s="94" t="str">
        <f t="shared" ref="A283:A285" si="46">A282</f>
        <v xml:space="preserve"> 23rd Floor</v>
      </c>
      <c r="B283" s="94"/>
      <c r="C283" s="94">
        <f>C282+1</f>
        <v>2</v>
      </c>
      <c r="D283" s="94"/>
      <c r="E283" s="60" t="s">
        <v>245</v>
      </c>
      <c r="F283" s="95">
        <f>(107.89)*(10.764)</f>
        <v>1161.3279599999998</v>
      </c>
      <c r="G283" s="96">
        <f>(107.89)*(10.764)</f>
        <v>1161.3279599999998</v>
      </c>
      <c r="H283" s="60">
        <v>0</v>
      </c>
      <c r="I283" s="60">
        <f t="shared" ref="I283:I285" si="47">F283*(($I$184)+1)+H283</f>
        <v>1858.1247359999998</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row>
    <row r="284" spans="1:151 16218:16384" s="11" customFormat="1" ht="20.25" customHeight="1" x14ac:dyDescent="0.25">
      <c r="A284" s="94" t="str">
        <f t="shared" si="46"/>
        <v xml:space="preserve"> 23rd Floor</v>
      </c>
      <c r="B284" s="94"/>
      <c r="C284" s="94">
        <f t="shared" ref="C284:C285" si="48">C283+1</f>
        <v>3</v>
      </c>
      <c r="D284" s="94"/>
      <c r="E284" s="60" t="s">
        <v>245</v>
      </c>
      <c r="F284" s="95">
        <f>(107.89)*(10.764)</f>
        <v>1161.3279599999998</v>
      </c>
      <c r="G284" s="96">
        <f>(107.89)*(10.764)</f>
        <v>1161.3279599999998</v>
      </c>
      <c r="H284" s="60">
        <v>0</v>
      </c>
      <c r="I284" s="60">
        <f t="shared" si="47"/>
        <v>1858.1247359999998</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row>
    <row r="285" spans="1:151 16218:16384" s="11" customFormat="1" ht="20.25" customHeight="1" x14ac:dyDescent="0.25">
      <c r="A285" s="94" t="str">
        <f t="shared" si="46"/>
        <v xml:space="preserve"> 23rd Floor</v>
      </c>
      <c r="B285" s="94"/>
      <c r="C285" s="94">
        <f t="shared" si="48"/>
        <v>4</v>
      </c>
      <c r="D285" s="94"/>
      <c r="E285" s="60" t="s">
        <v>245</v>
      </c>
      <c r="F285" s="95">
        <f>(143.24)*(10.764)</f>
        <v>1541.83536</v>
      </c>
      <c r="G285" s="96">
        <f>(139.62)*(10.764)</f>
        <v>1502.86968</v>
      </c>
      <c r="H285" s="60">
        <v>0</v>
      </c>
      <c r="I285" s="60">
        <f t="shared" si="47"/>
        <v>2466.9365760000001</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row>
    <row r="286" spans="1:151 16218:16384" s="11" customFormat="1" ht="20.25" x14ac:dyDescent="0.25">
      <c r="A286" s="97" t="s">
        <v>299</v>
      </c>
      <c r="B286" s="98"/>
      <c r="C286" s="98"/>
      <c r="D286" s="98"/>
      <c r="E286" s="98"/>
      <c r="F286" s="98"/>
      <c r="G286" s="98"/>
      <c r="H286" s="98"/>
      <c r="I286" s="175"/>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18:16384" s="11" customFormat="1" ht="20.25" customHeight="1" x14ac:dyDescent="0.25">
      <c r="A287" s="94" t="str">
        <f>A286</f>
        <v>24th Floor</v>
      </c>
      <c r="B287" s="94"/>
      <c r="C287" s="94">
        <v>1</v>
      </c>
      <c r="D287" s="94"/>
      <c r="E287" s="77" t="s">
        <v>245</v>
      </c>
      <c r="F287" s="95">
        <f>(143.24)*(10.764)</f>
        <v>1541.83536</v>
      </c>
      <c r="G287" s="96"/>
      <c r="H287" s="77">
        <v>0</v>
      </c>
      <c r="I287" s="77">
        <f>F287*(($I$184)+1)+H287</f>
        <v>2466.9365760000001</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WYT287" s="1"/>
      <c r="WYU287" s="1"/>
      <c r="WYV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row>
    <row r="288" spans="1:151 16218:16384" s="11" customFormat="1" ht="20.25" customHeight="1" x14ac:dyDescent="0.25">
      <c r="A288" s="94" t="str">
        <f t="shared" ref="A288:A290" si="49">A287</f>
        <v>24th Floor</v>
      </c>
      <c r="B288" s="94"/>
      <c r="C288" s="94">
        <f>C287+1</f>
        <v>2</v>
      </c>
      <c r="D288" s="94"/>
      <c r="E288" s="77" t="s">
        <v>245</v>
      </c>
      <c r="F288" s="95">
        <f>(107.89)*(10.764)</f>
        <v>1161.3279599999998</v>
      </c>
      <c r="G288" s="96">
        <f>(107.89)*(10.764)</f>
        <v>1161.3279599999998</v>
      </c>
      <c r="H288" s="77">
        <v>0</v>
      </c>
      <c r="I288" s="77">
        <f t="shared" ref="I288:I290" si="50">F288*(($I$184)+1)+H288</f>
        <v>1858.1247359999998</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WYT288" s="1"/>
      <c r="WYU288" s="1"/>
      <c r="WYV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row>
    <row r="289" spans="1:151 16218:16384" s="11" customFormat="1" ht="20.25" customHeight="1" x14ac:dyDescent="0.25">
      <c r="A289" s="94" t="str">
        <f t="shared" si="49"/>
        <v>24th Floor</v>
      </c>
      <c r="B289" s="94"/>
      <c r="C289" s="94">
        <f t="shared" ref="C289:C290" si="51">C288+1</f>
        <v>3</v>
      </c>
      <c r="D289" s="94"/>
      <c r="E289" s="77" t="s">
        <v>245</v>
      </c>
      <c r="F289" s="95">
        <f>(107.89)*(10.764)</f>
        <v>1161.3279599999998</v>
      </c>
      <c r="G289" s="96">
        <f>(107.89)*(10.764)</f>
        <v>1161.3279599999998</v>
      </c>
      <c r="H289" s="77">
        <v>0</v>
      </c>
      <c r="I289" s="77">
        <f t="shared" si="50"/>
        <v>1858.1247359999998</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WYT289" s="1"/>
      <c r="WYU289" s="1"/>
      <c r="WYV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row>
    <row r="290" spans="1:151 16218:16384" s="11" customFormat="1" ht="20.25" customHeight="1" x14ac:dyDescent="0.25">
      <c r="A290" s="94" t="str">
        <f t="shared" si="49"/>
        <v>24th Floor</v>
      </c>
      <c r="B290" s="94"/>
      <c r="C290" s="94">
        <f t="shared" si="51"/>
        <v>4</v>
      </c>
      <c r="D290" s="94"/>
      <c r="E290" s="77" t="s">
        <v>245</v>
      </c>
      <c r="F290" s="95">
        <f>(143.24)*(10.764)</f>
        <v>1541.83536</v>
      </c>
      <c r="G290" s="96">
        <f>(139.62)*(10.764)</f>
        <v>1502.86968</v>
      </c>
      <c r="H290" s="77">
        <v>0</v>
      </c>
      <c r="I290" s="77">
        <f t="shared" si="50"/>
        <v>2466.9365760000001</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WYT290" s="1"/>
      <c r="WYU290" s="1"/>
      <c r="WYV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row>
    <row r="291" spans="1:151 16218:16384" s="11" customFormat="1" ht="20.25" x14ac:dyDescent="0.25">
      <c r="A291" s="97" t="s">
        <v>263</v>
      </c>
      <c r="B291" s="98"/>
      <c r="C291" s="98"/>
      <c r="D291" s="98"/>
      <c r="E291" s="98"/>
      <c r="F291" s="98"/>
      <c r="G291" s="98"/>
      <c r="H291" s="98"/>
      <c r="I291" s="9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18:16384" s="11" customFormat="1" ht="20.25" x14ac:dyDescent="0.25">
      <c r="A292" s="97" t="s">
        <v>219</v>
      </c>
      <c r="B292" s="98"/>
      <c r="C292" s="98"/>
      <c r="D292" s="98"/>
      <c r="E292" s="98"/>
      <c r="F292" s="98"/>
      <c r="G292" s="98"/>
      <c r="H292" s="98"/>
      <c r="I292" s="9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18:16384" s="11" customFormat="1" ht="20.25" x14ac:dyDescent="0.25">
      <c r="A293" s="97" t="s">
        <v>238</v>
      </c>
      <c r="B293" s="98"/>
      <c r="C293" s="98"/>
      <c r="D293" s="98"/>
      <c r="E293" s="98"/>
      <c r="F293" s="98"/>
      <c r="G293" s="98"/>
      <c r="H293" s="98"/>
      <c r="I293" s="9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18:16384" s="11" customFormat="1" ht="20.25" x14ac:dyDescent="0.25">
      <c r="A294" s="97" t="s">
        <v>264</v>
      </c>
      <c r="B294" s="98"/>
      <c r="C294" s="98"/>
      <c r="D294" s="98"/>
      <c r="E294" s="98"/>
      <c r="F294" s="98"/>
      <c r="G294" s="98"/>
      <c r="H294" s="98"/>
      <c r="I294" s="9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18:16384" s="11" customFormat="1" ht="20.25" x14ac:dyDescent="0.25">
      <c r="A295" s="97" t="s">
        <v>244</v>
      </c>
      <c r="B295" s="98"/>
      <c r="C295" s="98"/>
      <c r="D295" s="98"/>
      <c r="E295" s="98"/>
      <c r="F295" s="98"/>
      <c r="G295" s="98"/>
      <c r="H295" s="98"/>
      <c r="I295" s="9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18:16384" s="11" customFormat="1" ht="20.25" customHeight="1" x14ac:dyDescent="0.25">
      <c r="A296" s="95" t="str">
        <f>A295</f>
        <v>2nd Floor For Residential</v>
      </c>
      <c r="B296" s="96"/>
      <c r="C296" s="95">
        <v>1</v>
      </c>
      <c r="D296" s="96"/>
      <c r="E296" s="60" t="s">
        <v>245</v>
      </c>
      <c r="F296" s="95">
        <f>(139.62)*(10.764)</f>
        <v>1502.86968</v>
      </c>
      <c r="G296" s="96">
        <f>(139.62)*(10.764)</f>
        <v>1502.86968</v>
      </c>
      <c r="H296" s="60">
        <v>0</v>
      </c>
      <c r="I296" s="60">
        <f>F296*(($I$184)+1)+H296</f>
        <v>2404.591488</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WYT296" s="1"/>
      <c r="WYU296" s="1"/>
      <c r="WYV296" s="1"/>
      <c r="WYW296" s="1"/>
      <c r="WYX296" s="1"/>
      <c r="WYY296" s="1"/>
      <c r="WYZ296" s="1"/>
      <c r="WZA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row>
    <row r="297" spans="1:151 16218:16384" s="11" customFormat="1" ht="20.25" customHeight="1" x14ac:dyDescent="0.25">
      <c r="A297" s="95" t="str">
        <f t="shared" ref="A297:A299" si="52">A296</f>
        <v>2nd Floor For Residential</v>
      </c>
      <c r="B297" s="96"/>
      <c r="C297" s="95">
        <f>C296+1</f>
        <v>2</v>
      </c>
      <c r="D297" s="96"/>
      <c r="E297" s="60" t="s">
        <v>245</v>
      </c>
      <c r="F297" s="95">
        <f>(107.89)*(10.764)</f>
        <v>1161.3279599999998</v>
      </c>
      <c r="G297" s="96">
        <f>(107.89)*(10.764)</f>
        <v>1161.3279599999998</v>
      </c>
      <c r="H297" s="60">
        <v>0</v>
      </c>
      <c r="I297" s="60">
        <f t="shared" ref="I297:I299" si="53">F297*(($I$184)+1)+H297</f>
        <v>1858.1247359999998</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WYT297" s="1"/>
      <c r="WYU297" s="1"/>
      <c r="WYV297" s="1"/>
      <c r="WYW297" s="1"/>
      <c r="WYX297" s="1"/>
      <c r="WYY297" s="1"/>
      <c r="WYZ297" s="1"/>
      <c r="WZA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row>
    <row r="298" spans="1:151 16218:16384" s="11" customFormat="1" ht="20.25" customHeight="1" x14ac:dyDescent="0.25">
      <c r="A298" s="95" t="str">
        <f t="shared" si="52"/>
        <v>2nd Floor For Residential</v>
      </c>
      <c r="B298" s="96"/>
      <c r="C298" s="95">
        <f t="shared" ref="C298:C299" si="54">C297+1</f>
        <v>3</v>
      </c>
      <c r="D298" s="96"/>
      <c r="E298" s="60" t="s">
        <v>245</v>
      </c>
      <c r="F298" s="95">
        <f>(107.89)*(10.764)</f>
        <v>1161.3279599999998</v>
      </c>
      <c r="G298" s="96">
        <f>(107.89)*(10.764)</f>
        <v>1161.3279599999998</v>
      </c>
      <c r="H298" s="60">
        <v>0</v>
      </c>
      <c r="I298" s="60">
        <f t="shared" si="53"/>
        <v>1858.1247359999998</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WYT298" s="1"/>
      <c r="WYU298" s="1"/>
      <c r="WYV298" s="1"/>
      <c r="WYW298" s="1"/>
      <c r="WYX298" s="1"/>
      <c r="WYY298" s="1"/>
      <c r="WYZ298" s="1"/>
      <c r="WZA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row>
    <row r="299" spans="1:151 16218:16384" s="11" customFormat="1" ht="20.25" customHeight="1" x14ac:dyDescent="0.25">
      <c r="A299" s="95" t="str">
        <f t="shared" si="52"/>
        <v>2nd Floor For Residential</v>
      </c>
      <c r="B299" s="96"/>
      <c r="C299" s="95">
        <f t="shared" si="54"/>
        <v>4</v>
      </c>
      <c r="D299" s="96"/>
      <c r="E299" s="60" t="s">
        <v>245</v>
      </c>
      <c r="F299" s="95">
        <f>(143.22)*(10.764)</f>
        <v>1541.6200799999999</v>
      </c>
      <c r="G299" s="96">
        <f>(139.62)*(10.764)</f>
        <v>1502.86968</v>
      </c>
      <c r="H299" s="60">
        <v>0</v>
      </c>
      <c r="I299" s="60">
        <f t="shared" si="53"/>
        <v>2466.5921280000002</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WYT299" s="1"/>
      <c r="WYU299" s="1"/>
      <c r="WYV299" s="1"/>
      <c r="WYW299" s="1"/>
      <c r="WYX299" s="1"/>
      <c r="WYY299" s="1"/>
      <c r="WYZ299" s="1"/>
      <c r="WZA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row>
    <row r="300" spans="1:151 16218:16384" s="11" customFormat="1" ht="20.25" x14ac:dyDescent="0.25">
      <c r="A300" s="97" t="s">
        <v>246</v>
      </c>
      <c r="B300" s="98"/>
      <c r="C300" s="98"/>
      <c r="D300" s="98"/>
      <c r="E300" s="98"/>
      <c r="F300" s="98"/>
      <c r="G300" s="98"/>
      <c r="H300" s="98"/>
      <c r="I300" s="9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18:16384" s="11" customFormat="1" ht="20.25" customHeight="1" x14ac:dyDescent="0.25">
      <c r="A301" s="95" t="str">
        <f>A300</f>
        <v>3rd Floor</v>
      </c>
      <c r="B301" s="96"/>
      <c r="C301" s="95">
        <v>1</v>
      </c>
      <c r="D301" s="96"/>
      <c r="E301" s="60" t="s">
        <v>245</v>
      </c>
      <c r="F301" s="95">
        <f>(139.62)*(10.764)</f>
        <v>1502.86968</v>
      </c>
      <c r="G301" s="96">
        <f>(139.62)*(10.764)</f>
        <v>1502.86968</v>
      </c>
      <c r="H301" s="60">
        <v>0</v>
      </c>
      <c r="I301" s="60">
        <f>F301*(($I$184)+1)+H301</f>
        <v>2404.591488</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WYT301" s="1"/>
      <c r="WYU301" s="1"/>
      <c r="WYV301" s="1"/>
      <c r="WYW301" s="1"/>
      <c r="WYX301" s="1"/>
      <c r="WYY301" s="1"/>
      <c r="WYZ301" s="1"/>
      <c r="WZA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row>
    <row r="302" spans="1:151 16218:16384" s="11" customFormat="1" ht="20.25" customHeight="1" x14ac:dyDescent="0.25">
      <c r="A302" s="95" t="str">
        <f t="shared" ref="A302:A304" si="55">A301</f>
        <v>3rd Floor</v>
      </c>
      <c r="B302" s="96"/>
      <c r="C302" s="95">
        <f>C301+1</f>
        <v>2</v>
      </c>
      <c r="D302" s="96"/>
      <c r="E302" s="60" t="s">
        <v>245</v>
      </c>
      <c r="F302" s="95">
        <f>(107.89)*(10.764)</f>
        <v>1161.3279599999998</v>
      </c>
      <c r="G302" s="96">
        <f>(107.89)*(10.764)</f>
        <v>1161.3279599999998</v>
      </c>
      <c r="H302" s="60">
        <v>0</v>
      </c>
      <c r="I302" s="60">
        <f t="shared" ref="I302:I304" si="56">F302*(($I$184)+1)+H302</f>
        <v>1858.1247359999998</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WYT302" s="1"/>
      <c r="WYU302" s="1"/>
      <c r="WYV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row>
    <row r="303" spans="1:151 16218:16384" s="11" customFormat="1" ht="20.25" customHeight="1" x14ac:dyDescent="0.25">
      <c r="A303" s="95" t="str">
        <f t="shared" si="55"/>
        <v>3rd Floor</v>
      </c>
      <c r="B303" s="96"/>
      <c r="C303" s="95">
        <f t="shared" ref="C303:C304" si="57">C302+1</f>
        <v>3</v>
      </c>
      <c r="D303" s="96"/>
      <c r="E303" s="60" t="s">
        <v>245</v>
      </c>
      <c r="F303" s="95">
        <f>(107.89)*(10.764)</f>
        <v>1161.3279599999998</v>
      </c>
      <c r="G303" s="96">
        <f>(107.89)*(10.764)</f>
        <v>1161.3279599999998</v>
      </c>
      <c r="H303" s="60">
        <v>0</v>
      </c>
      <c r="I303" s="60">
        <f t="shared" si="56"/>
        <v>1858.1247359999998</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WYT303" s="1"/>
      <c r="WYU303" s="1"/>
      <c r="WYV303" s="1"/>
      <c r="WYW303" s="1"/>
      <c r="WYX303" s="1"/>
      <c r="WYY303" s="1"/>
      <c r="WYZ303" s="1"/>
      <c r="WZA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row>
    <row r="304" spans="1:151 16218:16384" s="11" customFormat="1" ht="20.25" customHeight="1" x14ac:dyDescent="0.25">
      <c r="A304" s="95" t="str">
        <f t="shared" si="55"/>
        <v>3rd Floor</v>
      </c>
      <c r="B304" s="96"/>
      <c r="C304" s="95">
        <f t="shared" si="57"/>
        <v>4</v>
      </c>
      <c r="D304" s="96"/>
      <c r="E304" s="60" t="s">
        <v>245</v>
      </c>
      <c r="F304" s="95">
        <f>(143.22)*(10.764)</f>
        <v>1541.6200799999999</v>
      </c>
      <c r="G304" s="96">
        <f>(139.62)*(10.764)</f>
        <v>1502.86968</v>
      </c>
      <c r="H304" s="60">
        <v>0</v>
      </c>
      <c r="I304" s="60">
        <f t="shared" si="56"/>
        <v>2466.5921280000002</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WYT304" s="1"/>
      <c r="WYU304" s="1"/>
      <c r="WYV304" s="1"/>
      <c r="WYW304" s="1"/>
      <c r="WYX304" s="1"/>
      <c r="WYY304" s="1"/>
      <c r="WYZ304" s="1"/>
      <c r="WZA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row>
    <row r="305" spans="1:151 16218:16384" s="11" customFormat="1" ht="20.25" x14ac:dyDescent="0.25">
      <c r="A305" s="97" t="s">
        <v>288</v>
      </c>
      <c r="B305" s="98"/>
      <c r="C305" s="98"/>
      <c r="D305" s="98"/>
      <c r="E305" s="98"/>
      <c r="F305" s="98"/>
      <c r="G305" s="98"/>
      <c r="H305" s="98"/>
      <c r="I305" s="9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18:16384" s="11" customFormat="1" ht="20.25" customHeight="1" x14ac:dyDescent="0.25">
      <c r="A306" s="95" t="str">
        <f>A305</f>
        <v>4th &amp; 5th Floor</v>
      </c>
      <c r="B306" s="96"/>
      <c r="C306" s="95">
        <v>1</v>
      </c>
      <c r="D306" s="96"/>
      <c r="E306" s="60" t="s">
        <v>245</v>
      </c>
      <c r="F306" s="95">
        <f>(139.62)*(10.764)</f>
        <v>1502.86968</v>
      </c>
      <c r="G306" s="96">
        <f>(139.62)*(10.764)</f>
        <v>1502.86968</v>
      </c>
      <c r="H306" s="60">
        <v>0</v>
      </c>
      <c r="I306" s="60">
        <f>F306*(($I$184)+1)+H306</f>
        <v>2404.591488</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WYT306" s="1"/>
      <c r="WYU306" s="1"/>
      <c r="WYV306" s="1"/>
      <c r="WYW306" s="1"/>
      <c r="WYX306" s="1"/>
      <c r="WYY306" s="1"/>
      <c r="WYZ306" s="1"/>
      <c r="WZA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row>
    <row r="307" spans="1:151 16218:16384" s="11" customFormat="1" ht="20.25" customHeight="1" x14ac:dyDescent="0.25">
      <c r="A307" s="95" t="str">
        <f t="shared" ref="A307:A309" si="58">A306</f>
        <v>4th &amp; 5th Floor</v>
      </c>
      <c r="B307" s="96"/>
      <c r="C307" s="95">
        <f>C306+1</f>
        <v>2</v>
      </c>
      <c r="D307" s="96"/>
      <c r="E307" s="60" t="s">
        <v>245</v>
      </c>
      <c r="F307" s="95">
        <f>(107.89)*(10.764)</f>
        <v>1161.3279599999998</v>
      </c>
      <c r="G307" s="96">
        <f>(107.89)*(10.764)</f>
        <v>1161.3279599999998</v>
      </c>
      <c r="H307" s="60">
        <v>0</v>
      </c>
      <c r="I307" s="60">
        <f t="shared" ref="I307:I309" si="59">F307*(($I$184)+1)+H307</f>
        <v>1858.1247359999998</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WYT307" s="1"/>
      <c r="WYU307" s="1"/>
      <c r="WYV307" s="1"/>
      <c r="WYW307" s="1"/>
      <c r="WYX307" s="1"/>
      <c r="WYY307" s="1"/>
      <c r="WYZ307" s="1"/>
      <c r="WZA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row>
    <row r="308" spans="1:151 16218:16384" s="11" customFormat="1" ht="20.25" customHeight="1" x14ac:dyDescent="0.25">
      <c r="A308" s="95" t="str">
        <f t="shared" si="58"/>
        <v>4th &amp; 5th Floor</v>
      </c>
      <c r="B308" s="96"/>
      <c r="C308" s="95">
        <f t="shared" ref="C308:C309" si="60">C307+1</f>
        <v>3</v>
      </c>
      <c r="D308" s="96"/>
      <c r="E308" s="60" t="s">
        <v>245</v>
      </c>
      <c r="F308" s="95">
        <f>(107.89)*(10.764)</f>
        <v>1161.3279599999998</v>
      </c>
      <c r="G308" s="96">
        <f>(107.89)*(10.764)</f>
        <v>1161.3279599999998</v>
      </c>
      <c r="H308" s="60">
        <v>0</v>
      </c>
      <c r="I308" s="60">
        <f t="shared" si="59"/>
        <v>1858.1247359999998</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WYT308" s="1"/>
      <c r="WYU308" s="1"/>
      <c r="WYV308" s="1"/>
      <c r="WYW308" s="1"/>
      <c r="WYX308" s="1"/>
      <c r="WYY308" s="1"/>
      <c r="WYZ308" s="1"/>
      <c r="WZA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row>
    <row r="309" spans="1:151 16218:16384" s="11" customFormat="1" ht="20.25" customHeight="1" x14ac:dyDescent="0.25">
      <c r="A309" s="95" t="str">
        <f t="shared" si="58"/>
        <v>4th &amp; 5th Floor</v>
      </c>
      <c r="B309" s="96"/>
      <c r="C309" s="95">
        <f t="shared" si="60"/>
        <v>4</v>
      </c>
      <c r="D309" s="96"/>
      <c r="E309" s="60" t="s">
        <v>245</v>
      </c>
      <c r="F309" s="95">
        <f>(143.22)*(10.764)</f>
        <v>1541.6200799999999</v>
      </c>
      <c r="G309" s="96">
        <f>(139.62)*(10.764)</f>
        <v>1502.86968</v>
      </c>
      <c r="H309" s="60">
        <v>0</v>
      </c>
      <c r="I309" s="60">
        <f t="shared" si="59"/>
        <v>2466.5921280000002</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WYT309" s="1"/>
      <c r="WYU309" s="1"/>
      <c r="WYV309" s="1"/>
      <c r="WYW309" s="1"/>
      <c r="WYX309" s="1"/>
      <c r="WYY309" s="1"/>
      <c r="WYZ309" s="1"/>
      <c r="WZA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row>
    <row r="310" spans="1:151 16218:16384" s="11" customFormat="1" ht="20.25" x14ac:dyDescent="0.25">
      <c r="A310" s="97" t="s">
        <v>249</v>
      </c>
      <c r="B310" s="98"/>
      <c r="C310" s="98"/>
      <c r="D310" s="98"/>
      <c r="E310" s="98"/>
      <c r="F310" s="98"/>
      <c r="G310" s="98"/>
      <c r="H310" s="98"/>
      <c r="I310" s="9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18:16384" s="11" customFormat="1" ht="20.25" customHeight="1" x14ac:dyDescent="0.25">
      <c r="A311" s="95" t="str">
        <f>A310</f>
        <v>6th Floor</v>
      </c>
      <c r="B311" s="96"/>
      <c r="C311" s="95">
        <v>1</v>
      </c>
      <c r="D311" s="96"/>
      <c r="E311" s="60" t="s">
        <v>245</v>
      </c>
      <c r="F311" s="95">
        <f>(139.62)*(10.764)</f>
        <v>1502.86968</v>
      </c>
      <c r="G311" s="96">
        <f>(139.62)*(10.764)</f>
        <v>1502.86968</v>
      </c>
      <c r="H311" s="60">
        <v>0</v>
      </c>
      <c r="I311" s="60">
        <f>F311*(($I$184)+1)+H311</f>
        <v>2404.591488</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WYT311" s="1"/>
      <c r="WYU311" s="1"/>
      <c r="WYV311" s="1"/>
      <c r="WYW311" s="1"/>
      <c r="WYX311" s="1"/>
      <c r="WYY311" s="1"/>
      <c r="WYZ311" s="1"/>
      <c r="WZA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row>
    <row r="312" spans="1:151 16218:16384" s="11" customFormat="1" ht="20.25" customHeight="1" x14ac:dyDescent="0.25">
      <c r="A312" s="95" t="str">
        <f t="shared" ref="A312:A314" si="61">A311</f>
        <v>6th Floor</v>
      </c>
      <c r="B312" s="96"/>
      <c r="C312" s="95">
        <f>C311+1</f>
        <v>2</v>
      </c>
      <c r="D312" s="96"/>
      <c r="E312" s="60" t="s">
        <v>245</v>
      </c>
      <c r="F312" s="95">
        <f>(107.89)*(10.764)</f>
        <v>1161.3279599999998</v>
      </c>
      <c r="G312" s="96">
        <f>(107.89)*(10.764)</f>
        <v>1161.3279599999998</v>
      </c>
      <c r="H312" s="60">
        <v>0</v>
      </c>
      <c r="I312" s="60">
        <f t="shared" ref="I312:I314" si="62">F312*(($I$184)+1)+H312</f>
        <v>1858.1247359999998</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WYT312" s="1"/>
      <c r="WYU312" s="1"/>
      <c r="WYV312" s="1"/>
      <c r="WYW312" s="1"/>
      <c r="WYX312" s="1"/>
      <c r="WYY312" s="1"/>
      <c r="WYZ312" s="1"/>
      <c r="WZA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row>
    <row r="313" spans="1:151 16218:16384" s="11" customFormat="1" ht="20.25" customHeight="1" x14ac:dyDescent="0.25">
      <c r="A313" s="95" t="str">
        <f t="shared" si="61"/>
        <v>6th Floor</v>
      </c>
      <c r="B313" s="96"/>
      <c r="C313" s="95">
        <f t="shared" ref="C313:C314" si="63">C312+1</f>
        <v>3</v>
      </c>
      <c r="D313" s="96"/>
      <c r="E313" s="60" t="s">
        <v>245</v>
      </c>
      <c r="F313" s="95">
        <f>(107.89)*(10.764)</f>
        <v>1161.3279599999998</v>
      </c>
      <c r="G313" s="96">
        <f>(107.89)*(10.764)</f>
        <v>1161.3279599999998</v>
      </c>
      <c r="H313" s="60">
        <v>0</v>
      </c>
      <c r="I313" s="60">
        <f t="shared" si="62"/>
        <v>1858.1247359999998</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WYT313" s="1"/>
      <c r="WYU313" s="1"/>
      <c r="WYV313" s="1"/>
      <c r="WYW313" s="1"/>
      <c r="WYX313" s="1"/>
      <c r="WYY313" s="1"/>
      <c r="WYZ313" s="1"/>
      <c r="WZA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row>
    <row r="314" spans="1:151 16218:16384" s="11" customFormat="1" ht="20.25" customHeight="1" x14ac:dyDescent="0.25">
      <c r="A314" s="95" t="str">
        <f t="shared" si="61"/>
        <v>6th Floor</v>
      </c>
      <c r="B314" s="96"/>
      <c r="C314" s="95">
        <f t="shared" si="63"/>
        <v>4</v>
      </c>
      <c r="D314" s="96"/>
      <c r="E314" s="60" t="s">
        <v>245</v>
      </c>
      <c r="F314" s="95">
        <f>(143.22)*(10.764)</f>
        <v>1541.6200799999999</v>
      </c>
      <c r="G314" s="96">
        <f>(139.62)*(10.764)</f>
        <v>1502.86968</v>
      </c>
      <c r="H314" s="60">
        <v>0</v>
      </c>
      <c r="I314" s="60">
        <f t="shared" si="62"/>
        <v>2466.5921280000002</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WYT314" s="1"/>
      <c r="WYU314" s="1"/>
      <c r="WYV314" s="1"/>
      <c r="WYW314" s="1"/>
      <c r="WYX314" s="1"/>
      <c r="WYY314" s="1"/>
      <c r="WYZ314" s="1"/>
      <c r="WZA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row>
    <row r="315" spans="1:151 16218:16384" s="11" customFormat="1" ht="20.25" x14ac:dyDescent="0.25">
      <c r="A315" s="97" t="s">
        <v>289</v>
      </c>
      <c r="B315" s="98"/>
      <c r="C315" s="98"/>
      <c r="D315" s="98"/>
      <c r="E315" s="98"/>
      <c r="F315" s="98"/>
      <c r="G315" s="98"/>
      <c r="H315" s="98"/>
      <c r="I315" s="9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18:16384" s="11" customFormat="1" ht="20.25" customHeight="1" x14ac:dyDescent="0.25">
      <c r="A316" s="95" t="str">
        <f>A315</f>
        <v>7th Floor</v>
      </c>
      <c r="B316" s="96"/>
      <c r="C316" s="95">
        <v>1</v>
      </c>
      <c r="D316" s="96"/>
      <c r="E316" s="60" t="s">
        <v>245</v>
      </c>
      <c r="F316" s="95">
        <f>(139.62)*(10.764)</f>
        <v>1502.86968</v>
      </c>
      <c r="G316" s="96">
        <f>(139.62)*(10.764)</f>
        <v>1502.86968</v>
      </c>
      <c r="H316" s="60">
        <v>0</v>
      </c>
      <c r="I316" s="60">
        <f>F316*(($I$184)+1)+H316</f>
        <v>2404.591488</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WYT316" s="1"/>
      <c r="WYU316" s="1"/>
      <c r="WYV316" s="1"/>
      <c r="WYW316" s="1"/>
      <c r="WYX316" s="1"/>
      <c r="WYY316" s="1"/>
      <c r="WYZ316" s="1"/>
      <c r="WZA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row>
    <row r="317" spans="1:151 16218:16384" s="11" customFormat="1" ht="20.25" customHeight="1" x14ac:dyDescent="0.25">
      <c r="A317" s="95" t="str">
        <f t="shared" ref="A317:A319" si="64">A316</f>
        <v>7th Floor</v>
      </c>
      <c r="B317" s="96"/>
      <c r="C317" s="95">
        <f>C316+1</f>
        <v>2</v>
      </c>
      <c r="D317" s="96"/>
      <c r="E317" s="60" t="s">
        <v>245</v>
      </c>
      <c r="F317" s="95">
        <f>(107.89)*(10.764)</f>
        <v>1161.3279599999998</v>
      </c>
      <c r="G317" s="96">
        <f>(107.89)*(10.764)</f>
        <v>1161.3279599999998</v>
      </c>
      <c r="H317" s="60">
        <v>0</v>
      </c>
      <c r="I317" s="60">
        <f t="shared" ref="I317:I319" si="65">F317*(($I$184)+1)+H317</f>
        <v>1858.1247359999998</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WYT317" s="1"/>
      <c r="WYU317" s="1"/>
      <c r="WYV317" s="1"/>
      <c r="WYW317" s="1"/>
      <c r="WYX317" s="1"/>
      <c r="WYY317" s="1"/>
      <c r="WYZ317" s="1"/>
      <c r="WZA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row>
    <row r="318" spans="1:151 16218:16384" s="11" customFormat="1" ht="20.25" customHeight="1" x14ac:dyDescent="0.25">
      <c r="A318" s="95" t="str">
        <f t="shared" si="64"/>
        <v>7th Floor</v>
      </c>
      <c r="B318" s="96"/>
      <c r="C318" s="95">
        <f t="shared" ref="C318:C319" si="66">C317+1</f>
        <v>3</v>
      </c>
      <c r="D318" s="96"/>
      <c r="E318" s="60" t="s">
        <v>245</v>
      </c>
      <c r="F318" s="95">
        <f>(107.89)*(10.764)</f>
        <v>1161.3279599999998</v>
      </c>
      <c r="G318" s="96">
        <f>(107.89)*(10.764)</f>
        <v>1161.3279599999998</v>
      </c>
      <c r="H318" s="60">
        <v>0</v>
      </c>
      <c r="I318" s="60">
        <f t="shared" si="65"/>
        <v>1858.1247359999998</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WYT318" s="1"/>
      <c r="WYU318" s="1"/>
      <c r="WYV318" s="1"/>
      <c r="WYW318" s="1"/>
      <c r="WYX318" s="1"/>
      <c r="WYY318" s="1"/>
      <c r="WYZ318" s="1"/>
      <c r="WZA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row>
    <row r="319" spans="1:151 16218:16384" s="11" customFormat="1" ht="20.25" customHeight="1" x14ac:dyDescent="0.25">
      <c r="A319" s="95" t="str">
        <f t="shared" si="64"/>
        <v>7th Floor</v>
      </c>
      <c r="B319" s="96"/>
      <c r="C319" s="95">
        <f t="shared" si="66"/>
        <v>4</v>
      </c>
      <c r="D319" s="96"/>
      <c r="E319" s="60" t="s">
        <v>245</v>
      </c>
      <c r="F319" s="95">
        <f>(143.22)*(10.764)</f>
        <v>1541.6200799999999</v>
      </c>
      <c r="G319" s="96">
        <f>(139.62)*(10.764)</f>
        <v>1502.86968</v>
      </c>
      <c r="H319" s="60">
        <v>0</v>
      </c>
      <c r="I319" s="60">
        <f t="shared" si="65"/>
        <v>2466.5921280000002</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WYT319" s="1"/>
      <c r="WYU319" s="1"/>
      <c r="WYV319" s="1"/>
      <c r="WYW319" s="1"/>
      <c r="WYX319" s="1"/>
      <c r="WYY319" s="1"/>
      <c r="WYZ319" s="1"/>
      <c r="WZA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row>
    <row r="320" spans="1:151 16218:16384" s="11" customFormat="1" ht="20.25" x14ac:dyDescent="0.25">
      <c r="A320" s="97" t="s">
        <v>269</v>
      </c>
      <c r="B320" s="98"/>
      <c r="C320" s="98"/>
      <c r="D320" s="98"/>
      <c r="E320" s="98"/>
      <c r="F320" s="98"/>
      <c r="G320" s="98"/>
      <c r="H320" s="98"/>
      <c r="I320" s="9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18:16384" s="11" customFormat="1" ht="20.25" customHeight="1" x14ac:dyDescent="0.25">
      <c r="A321" s="95" t="str">
        <f>A320</f>
        <v>8th Floor (Part Refuge Area)</v>
      </c>
      <c r="B321" s="96"/>
      <c r="C321" s="95">
        <v>1</v>
      </c>
      <c r="D321" s="96"/>
      <c r="E321" s="95" t="s">
        <v>252</v>
      </c>
      <c r="F321" s="181"/>
      <c r="G321" s="181"/>
      <c r="H321" s="181"/>
      <c r="I321" s="96"/>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WYT321" s="1"/>
      <c r="WYU321" s="1"/>
      <c r="WYV321" s="1"/>
      <c r="WYW321" s="1"/>
      <c r="WYX321" s="1"/>
      <c r="WYY321" s="1"/>
      <c r="WYZ321" s="1"/>
      <c r="WZA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row>
    <row r="322" spans="1:151 16218:16384" s="11" customFormat="1" ht="20.25" customHeight="1" x14ac:dyDescent="0.25">
      <c r="A322" s="95" t="str">
        <f t="shared" ref="A322:A324" si="67">A321</f>
        <v>8th Floor (Part Refuge Area)</v>
      </c>
      <c r="B322" s="96"/>
      <c r="C322" s="95">
        <f>C321+1</f>
        <v>2</v>
      </c>
      <c r="D322" s="96"/>
      <c r="E322" s="60" t="s">
        <v>250</v>
      </c>
      <c r="F322" s="95">
        <f>(137.29)*(10.764)</f>
        <v>1477.7895599999999</v>
      </c>
      <c r="G322" s="96">
        <f>(107.89)*(10.764)</f>
        <v>1161.3279599999998</v>
      </c>
      <c r="H322" s="60">
        <v>0</v>
      </c>
      <c r="I322" s="60">
        <f t="shared" ref="I322:I324" si="68">F322*(($I$184)+1)+H322</f>
        <v>2364.4632959999999</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WYT322" s="1"/>
      <c r="WYU322" s="1"/>
      <c r="WYV322" s="1"/>
      <c r="WYW322" s="1"/>
      <c r="WYX322" s="1"/>
      <c r="WYY322" s="1"/>
      <c r="WYZ322" s="1"/>
      <c r="WZA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row>
    <row r="323" spans="1:151 16218:16384" s="11" customFormat="1" ht="20.25" customHeight="1" x14ac:dyDescent="0.25">
      <c r="A323" s="95" t="str">
        <f t="shared" si="67"/>
        <v>8th Floor (Part Refuge Area)</v>
      </c>
      <c r="B323" s="96"/>
      <c r="C323" s="95">
        <f t="shared" ref="C323:C324" si="69">C322+1</f>
        <v>3</v>
      </c>
      <c r="D323" s="96"/>
      <c r="E323" s="60" t="s">
        <v>245</v>
      </c>
      <c r="F323" s="95">
        <f>(107.9)*(10.764)</f>
        <v>1161.4356</v>
      </c>
      <c r="G323" s="96">
        <f>(107.89)*(10.764)</f>
        <v>1161.3279599999998</v>
      </c>
      <c r="H323" s="60">
        <v>0</v>
      </c>
      <c r="I323" s="60">
        <f t="shared" si="68"/>
        <v>1858.2969600000001</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WYT323" s="1"/>
      <c r="WYU323" s="1"/>
      <c r="WYV323" s="1"/>
      <c r="WYW323" s="1"/>
      <c r="WYX323" s="1"/>
      <c r="WYY323" s="1"/>
      <c r="WYZ323" s="1"/>
      <c r="WZA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row>
    <row r="324" spans="1:151 16218:16384" s="11" customFormat="1" ht="20.25" customHeight="1" x14ac:dyDescent="0.25">
      <c r="A324" s="95" t="str">
        <f t="shared" si="67"/>
        <v>8th Floor (Part Refuge Area)</v>
      </c>
      <c r="B324" s="96"/>
      <c r="C324" s="95">
        <f t="shared" si="69"/>
        <v>4</v>
      </c>
      <c r="D324" s="96"/>
      <c r="E324" s="60" t="s">
        <v>273</v>
      </c>
      <c r="F324" s="95">
        <f>(113.38)*(10.764)</f>
        <v>1220.4223199999999</v>
      </c>
      <c r="G324" s="96">
        <f>(139.62)*(10.764)</f>
        <v>1502.86968</v>
      </c>
      <c r="H324" s="60">
        <v>0</v>
      </c>
      <c r="I324" s="60">
        <f t="shared" si="68"/>
        <v>1952.675712</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WYT324" s="1"/>
      <c r="WYU324" s="1"/>
      <c r="WYV324" s="1"/>
      <c r="WYW324" s="1"/>
      <c r="WYX324" s="1"/>
      <c r="WYY324" s="1"/>
      <c r="WYZ324" s="1"/>
      <c r="WZA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row>
    <row r="325" spans="1:151 16218:16384" s="11" customFormat="1" ht="20.25" x14ac:dyDescent="0.25">
      <c r="A325" s="97" t="s">
        <v>300</v>
      </c>
      <c r="B325" s="98"/>
      <c r="C325" s="98"/>
      <c r="D325" s="98"/>
      <c r="E325" s="98"/>
      <c r="F325" s="98"/>
      <c r="G325" s="98"/>
      <c r="H325" s="98"/>
      <c r="I325" s="9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18:16384" s="11" customFormat="1" ht="20.25" customHeight="1" x14ac:dyDescent="0.25">
      <c r="A326" s="95" t="str">
        <f>A325</f>
        <v>9th Floor (Double Height Refuge Area on 8th Floor)</v>
      </c>
      <c r="B326" s="96"/>
      <c r="C326" s="95">
        <v>1</v>
      </c>
      <c r="D326" s="96"/>
      <c r="E326" s="95" t="s">
        <v>265</v>
      </c>
      <c r="F326" s="181"/>
      <c r="G326" s="181"/>
      <c r="H326" s="181"/>
      <c r="I326" s="96"/>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WYT326" s="1"/>
      <c r="WYU326" s="1"/>
      <c r="WYV326" s="1"/>
      <c r="WYW326" s="1"/>
      <c r="WYX326" s="1"/>
      <c r="WYY326" s="1"/>
      <c r="WYZ326" s="1"/>
      <c r="WZA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row>
    <row r="327" spans="1:151 16218:16384" s="11" customFormat="1" ht="20.25" customHeight="1" x14ac:dyDescent="0.25">
      <c r="A327" s="95" t="str">
        <f t="shared" ref="A327:A329" si="70">A326</f>
        <v>9th Floor (Double Height Refuge Area on 8th Floor)</v>
      </c>
      <c r="B327" s="96"/>
      <c r="C327" s="95">
        <f>C326+1</f>
        <v>2</v>
      </c>
      <c r="D327" s="96"/>
      <c r="E327" s="60" t="s">
        <v>250</v>
      </c>
      <c r="F327" s="95">
        <f>136.43*10.764</f>
        <v>1468.53252</v>
      </c>
      <c r="G327" s="96">
        <f>(107.89)*(10.764)</f>
        <v>1161.3279599999998</v>
      </c>
      <c r="H327" s="60">
        <v>0</v>
      </c>
      <c r="I327" s="60">
        <f t="shared" ref="I327:I329" si="71">F327*(($I$184)+1)+H327</f>
        <v>2349.652032</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WYT327" s="1"/>
      <c r="WYU327" s="1"/>
      <c r="WYV327" s="1"/>
      <c r="WYW327" s="1"/>
      <c r="WYX327" s="1"/>
      <c r="WYY327" s="1"/>
      <c r="WYZ327" s="1"/>
      <c r="WZA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row>
    <row r="328" spans="1:151 16218:16384" s="11" customFormat="1" ht="20.25" customHeight="1" x14ac:dyDescent="0.25">
      <c r="A328" s="95" t="str">
        <f t="shared" si="70"/>
        <v>9th Floor (Double Height Refuge Area on 8th Floor)</v>
      </c>
      <c r="B328" s="96"/>
      <c r="C328" s="95">
        <f t="shared" ref="C328:C329" si="72">C327+1</f>
        <v>3</v>
      </c>
      <c r="D328" s="96"/>
      <c r="E328" s="60" t="s">
        <v>245</v>
      </c>
      <c r="F328" s="95">
        <f>(107.9)*(10.764)</f>
        <v>1161.4356</v>
      </c>
      <c r="G328" s="96">
        <f>(107.89)*(10.764)</f>
        <v>1161.3279599999998</v>
      </c>
      <c r="H328" s="60">
        <v>0</v>
      </c>
      <c r="I328" s="60">
        <f t="shared" si="71"/>
        <v>1858.2969600000001</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WYT328" s="1"/>
      <c r="WYU328" s="1"/>
      <c r="WYV328" s="1"/>
      <c r="WYW328" s="1"/>
      <c r="WYX328" s="1"/>
      <c r="WYY328" s="1"/>
      <c r="WYZ328" s="1"/>
      <c r="WZA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row>
    <row r="329" spans="1:151 16218:16384" s="11" customFormat="1" ht="20.25" customHeight="1" x14ac:dyDescent="0.25">
      <c r="A329" s="95" t="str">
        <f t="shared" si="70"/>
        <v>9th Floor (Double Height Refuge Area on 8th Floor)</v>
      </c>
      <c r="B329" s="96"/>
      <c r="C329" s="95">
        <f t="shared" si="72"/>
        <v>4</v>
      </c>
      <c r="D329" s="96"/>
      <c r="E329" s="60" t="s">
        <v>245</v>
      </c>
      <c r="F329" s="95">
        <f>(142.71)*(10.764)</f>
        <v>1536.1304399999999</v>
      </c>
      <c r="G329" s="96">
        <f>(139.62)*(10.764)</f>
        <v>1502.86968</v>
      </c>
      <c r="H329" s="60">
        <v>0</v>
      </c>
      <c r="I329" s="60">
        <f t="shared" si="71"/>
        <v>2457.808704</v>
      </c>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WYT329" s="1"/>
      <c r="WYU329" s="1"/>
      <c r="WYV329" s="1"/>
      <c r="WYW329" s="1"/>
      <c r="WYX329" s="1"/>
      <c r="WYY329" s="1"/>
      <c r="WYZ329" s="1"/>
      <c r="WZA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row>
    <row r="330" spans="1:151 16218:16384" s="11" customFormat="1" ht="20.25" x14ac:dyDescent="0.25">
      <c r="A330" s="97" t="s">
        <v>294</v>
      </c>
      <c r="B330" s="98"/>
      <c r="C330" s="98"/>
      <c r="D330" s="98"/>
      <c r="E330" s="98"/>
      <c r="F330" s="98"/>
      <c r="G330" s="98"/>
      <c r="H330" s="98"/>
      <c r="I330" s="9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18:16384" s="11" customFormat="1" ht="20.25" customHeight="1" x14ac:dyDescent="0.25">
      <c r="A331" s="95" t="str">
        <f>A330</f>
        <v>10th to 14th, 17th to 19th Floor</v>
      </c>
      <c r="B331" s="96"/>
      <c r="C331" s="95">
        <v>1</v>
      </c>
      <c r="D331" s="96"/>
      <c r="E331" s="60" t="s">
        <v>245</v>
      </c>
      <c r="F331" s="95">
        <f>(139.62)*(10.764)</f>
        <v>1502.86968</v>
      </c>
      <c r="G331" s="96">
        <f>(139.62)*(10.764)</f>
        <v>1502.86968</v>
      </c>
      <c r="H331" s="60">
        <v>0</v>
      </c>
      <c r="I331" s="60">
        <f>F331*(($I$184)+1)+H331</f>
        <v>2404.591488</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WYT331" s="1"/>
      <c r="WYU331" s="1"/>
      <c r="WYV331" s="1"/>
      <c r="WYW331" s="1"/>
      <c r="WYX331" s="1"/>
      <c r="WYY331" s="1"/>
      <c r="WYZ331" s="1"/>
      <c r="WZA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row>
    <row r="332" spans="1:151 16218:16384" s="11" customFormat="1" ht="20.25" customHeight="1" x14ac:dyDescent="0.25">
      <c r="A332" s="95" t="str">
        <f t="shared" ref="A332:A334" si="73">A331</f>
        <v>10th to 14th, 17th to 19th Floor</v>
      </c>
      <c r="B332" s="96"/>
      <c r="C332" s="95">
        <f>C331+1</f>
        <v>2</v>
      </c>
      <c r="D332" s="96"/>
      <c r="E332" s="60" t="s">
        <v>245</v>
      </c>
      <c r="F332" s="95">
        <f>(107.89)*(10.764)</f>
        <v>1161.3279599999998</v>
      </c>
      <c r="G332" s="96">
        <f>(107.89)*(10.764)</f>
        <v>1161.3279599999998</v>
      </c>
      <c r="H332" s="60">
        <v>0</v>
      </c>
      <c r="I332" s="60">
        <f t="shared" ref="I332:I334" si="74">F332*(($I$184)+1)+H332</f>
        <v>1858.1247359999998</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WYT332" s="1"/>
      <c r="WYU332" s="1"/>
      <c r="WYV332" s="1"/>
      <c r="WYW332" s="1"/>
      <c r="WYX332" s="1"/>
      <c r="WYY332" s="1"/>
      <c r="WYZ332" s="1"/>
      <c r="WZA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row>
    <row r="333" spans="1:151 16218:16384" s="11" customFormat="1" ht="20.25" customHeight="1" x14ac:dyDescent="0.25">
      <c r="A333" s="95" t="str">
        <f t="shared" si="73"/>
        <v>10th to 14th, 17th to 19th Floor</v>
      </c>
      <c r="B333" s="96"/>
      <c r="C333" s="95">
        <f t="shared" ref="C333:C334" si="75">C332+1</f>
        <v>3</v>
      </c>
      <c r="D333" s="96"/>
      <c r="E333" s="60" t="s">
        <v>245</v>
      </c>
      <c r="F333" s="95">
        <f>(107.89)*(10.764)</f>
        <v>1161.3279599999998</v>
      </c>
      <c r="G333" s="96">
        <f>(107.89)*(10.764)</f>
        <v>1161.3279599999998</v>
      </c>
      <c r="H333" s="60">
        <v>0</v>
      </c>
      <c r="I333" s="60">
        <f t="shared" si="74"/>
        <v>1858.1247359999998</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WYT333" s="1"/>
      <c r="WYU333" s="1"/>
      <c r="WYV333" s="1"/>
      <c r="WYW333" s="1"/>
      <c r="WYX333" s="1"/>
      <c r="WYY333" s="1"/>
      <c r="WYZ333" s="1"/>
      <c r="WZA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row>
    <row r="334" spans="1:151 16218:16384" s="11" customFormat="1" ht="20.25" customHeight="1" x14ac:dyDescent="0.25">
      <c r="A334" s="95" t="str">
        <f t="shared" si="73"/>
        <v>10th to 14th, 17th to 19th Floor</v>
      </c>
      <c r="B334" s="96"/>
      <c r="C334" s="95">
        <f t="shared" si="75"/>
        <v>4</v>
      </c>
      <c r="D334" s="96"/>
      <c r="E334" s="60" t="s">
        <v>245</v>
      </c>
      <c r="F334" s="95">
        <f>(143.22)*(10.764)</f>
        <v>1541.6200799999999</v>
      </c>
      <c r="G334" s="96">
        <f>(139.62)*(10.764)</f>
        <v>1502.86968</v>
      </c>
      <c r="H334" s="60">
        <v>0</v>
      </c>
      <c r="I334" s="60">
        <f t="shared" si="74"/>
        <v>2466.5921280000002</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WYT334" s="1"/>
      <c r="WYU334" s="1"/>
      <c r="WYV334" s="1"/>
      <c r="WYW334" s="1"/>
      <c r="WYX334" s="1"/>
      <c r="WYY334" s="1"/>
      <c r="WYZ334" s="1"/>
      <c r="WZA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row>
    <row r="335" spans="1:151 16218:16384" s="11" customFormat="1" ht="20.25" x14ac:dyDescent="0.25">
      <c r="A335" s="97" t="s">
        <v>295</v>
      </c>
      <c r="B335" s="98"/>
      <c r="C335" s="98"/>
      <c r="D335" s="98"/>
      <c r="E335" s="98"/>
      <c r="F335" s="98"/>
      <c r="G335" s="98"/>
      <c r="H335" s="98"/>
      <c r="I335" s="9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18:16384" s="11" customFormat="1" ht="20.25" customHeight="1" x14ac:dyDescent="0.25">
      <c r="A336" s="95" t="str">
        <f>A335</f>
        <v>20th &amp; 21st Floor</v>
      </c>
      <c r="B336" s="96"/>
      <c r="C336" s="95">
        <v>1</v>
      </c>
      <c r="D336" s="96"/>
      <c r="E336" s="60" t="s">
        <v>245</v>
      </c>
      <c r="F336" s="95">
        <f>(139.62)*(10.764)</f>
        <v>1502.86968</v>
      </c>
      <c r="G336" s="96">
        <f>(139.62)*(10.764)</f>
        <v>1502.86968</v>
      </c>
      <c r="H336" s="60">
        <v>0</v>
      </c>
      <c r="I336" s="60">
        <f>F336*(($I$184)+1)+H336</f>
        <v>2404.591488</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WYT336" s="1"/>
      <c r="WYU336" s="1"/>
      <c r="WYV336" s="1"/>
      <c r="WYW336" s="1"/>
      <c r="WYX336" s="1"/>
      <c r="WYY336" s="1"/>
      <c r="WYZ336" s="1"/>
      <c r="WZA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row>
    <row r="337" spans="1:151 16218:16384" s="11" customFormat="1" ht="20.25" customHeight="1" x14ac:dyDescent="0.25">
      <c r="A337" s="95" t="str">
        <f t="shared" ref="A337:A339" si="76">A336</f>
        <v>20th &amp; 21st Floor</v>
      </c>
      <c r="B337" s="96"/>
      <c r="C337" s="95">
        <f>C336+1</f>
        <v>2</v>
      </c>
      <c r="D337" s="96"/>
      <c r="E337" s="60" t="s">
        <v>245</v>
      </c>
      <c r="F337" s="95">
        <f>(107.89)*(10.764)</f>
        <v>1161.3279599999998</v>
      </c>
      <c r="G337" s="96">
        <f>(107.89)*(10.764)</f>
        <v>1161.3279599999998</v>
      </c>
      <c r="H337" s="60">
        <v>0</v>
      </c>
      <c r="I337" s="60">
        <f t="shared" ref="I337:I339" si="77">F337*(($I$184)+1)+H337</f>
        <v>1858.1247359999998</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WYT337" s="1"/>
      <c r="WYU337" s="1"/>
      <c r="WYV337" s="1"/>
      <c r="WYW337" s="1"/>
      <c r="WYX337" s="1"/>
      <c r="WYY337" s="1"/>
      <c r="WYZ337" s="1"/>
      <c r="WZA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row>
    <row r="338" spans="1:151 16218:16384" s="11" customFormat="1" ht="20.25" customHeight="1" x14ac:dyDescent="0.25">
      <c r="A338" s="95" t="str">
        <f t="shared" si="76"/>
        <v>20th &amp; 21st Floor</v>
      </c>
      <c r="B338" s="96"/>
      <c r="C338" s="95">
        <f t="shared" ref="C338:C339" si="78">C337+1</f>
        <v>3</v>
      </c>
      <c r="D338" s="96"/>
      <c r="E338" s="60" t="s">
        <v>245</v>
      </c>
      <c r="F338" s="95">
        <f>(107.89)*(10.764)</f>
        <v>1161.3279599999998</v>
      </c>
      <c r="G338" s="96">
        <f>(107.89)*(10.764)</f>
        <v>1161.3279599999998</v>
      </c>
      <c r="H338" s="60">
        <v>0</v>
      </c>
      <c r="I338" s="60">
        <f t="shared" si="77"/>
        <v>1858.1247359999998</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WYT338" s="1"/>
      <c r="WYU338" s="1"/>
      <c r="WYV338" s="1"/>
      <c r="WYW338" s="1"/>
      <c r="WYX338" s="1"/>
      <c r="WYY338" s="1"/>
      <c r="WYZ338" s="1"/>
      <c r="WZA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row>
    <row r="339" spans="1:151 16218:16384" s="11" customFormat="1" ht="20.25" customHeight="1" x14ac:dyDescent="0.25">
      <c r="A339" s="95" t="str">
        <f t="shared" si="76"/>
        <v>20th &amp; 21st Floor</v>
      </c>
      <c r="B339" s="96"/>
      <c r="C339" s="95">
        <f t="shared" si="78"/>
        <v>4</v>
      </c>
      <c r="D339" s="96"/>
      <c r="E339" s="60" t="s">
        <v>245</v>
      </c>
      <c r="F339" s="95">
        <f>(143.22)*(10.764)</f>
        <v>1541.6200799999999</v>
      </c>
      <c r="G339" s="96">
        <f>(139.62)*(10.764)</f>
        <v>1502.86968</v>
      </c>
      <c r="H339" s="60">
        <v>0</v>
      </c>
      <c r="I339" s="60">
        <f t="shared" si="77"/>
        <v>2466.5921280000002</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WYT339" s="1"/>
      <c r="WYU339" s="1"/>
      <c r="WYV339" s="1"/>
      <c r="WYW339" s="1"/>
      <c r="WYX339" s="1"/>
      <c r="WYY339" s="1"/>
      <c r="WYZ339" s="1"/>
      <c r="WZA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row>
    <row r="340" spans="1:151 16218:16384" s="11" customFormat="1" ht="20.25" x14ac:dyDescent="0.25">
      <c r="A340" s="97" t="s">
        <v>270</v>
      </c>
      <c r="B340" s="98"/>
      <c r="C340" s="98"/>
      <c r="D340" s="98"/>
      <c r="E340" s="98"/>
      <c r="F340" s="98"/>
      <c r="G340" s="98"/>
      <c r="H340" s="98"/>
      <c r="I340" s="9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18:16384" s="11" customFormat="1" ht="20.25" customHeight="1" x14ac:dyDescent="0.25">
      <c r="A341" s="95" t="str">
        <f>A340</f>
        <v>15th Floor (Part Refuge Area)</v>
      </c>
      <c r="B341" s="96"/>
      <c r="C341" s="95">
        <v>1</v>
      </c>
      <c r="D341" s="96"/>
      <c r="E341" s="60" t="s">
        <v>250</v>
      </c>
      <c r="F341" s="95">
        <f>176*10.764</f>
        <v>1894.4639999999999</v>
      </c>
      <c r="G341" s="96">
        <f>(139.62)*(10.764)</f>
        <v>1502.86968</v>
      </c>
      <c r="H341" s="60">
        <v>0</v>
      </c>
      <c r="I341" s="60">
        <f>F341*(($I$184)+1)+H341</f>
        <v>3031.1424000000002</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WYT341" s="1"/>
      <c r="WYU341" s="1"/>
      <c r="WYV341" s="1"/>
      <c r="WYW341" s="1"/>
      <c r="WYX341" s="1"/>
      <c r="WYY341" s="1"/>
      <c r="WYZ341" s="1"/>
      <c r="WZA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row>
    <row r="342" spans="1:151 16218:16384" s="11" customFormat="1" ht="20.25" customHeight="1" x14ac:dyDescent="0.25">
      <c r="A342" s="95" t="str">
        <f t="shared" ref="A342:A344" si="79">A341</f>
        <v>15th Floor (Part Refuge Area)</v>
      </c>
      <c r="B342" s="96"/>
      <c r="C342" s="95">
        <f>C341+1</f>
        <v>2</v>
      </c>
      <c r="D342" s="96"/>
      <c r="E342" s="182" t="s">
        <v>252</v>
      </c>
      <c r="F342" s="183"/>
      <c r="G342" s="183"/>
      <c r="H342" s="183"/>
      <c r="I342" s="184"/>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WYT342" s="1"/>
      <c r="WYU342" s="1"/>
      <c r="WYV342" s="1"/>
      <c r="WYW342" s="1"/>
      <c r="WYX342" s="1"/>
      <c r="WYY342" s="1"/>
      <c r="WYZ342" s="1"/>
      <c r="WZA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row>
    <row r="343" spans="1:151 16218:16384" s="11" customFormat="1" ht="20.25" customHeight="1" x14ac:dyDescent="0.25">
      <c r="A343" s="95" t="str">
        <f t="shared" si="79"/>
        <v>15th Floor (Part Refuge Area)</v>
      </c>
      <c r="B343" s="96"/>
      <c r="C343" s="95">
        <f t="shared" ref="C343:C344" si="80">C342+1</f>
        <v>3</v>
      </c>
      <c r="D343" s="96"/>
      <c r="E343" s="185"/>
      <c r="F343" s="186"/>
      <c r="G343" s="186"/>
      <c r="H343" s="186"/>
      <c r="I343" s="187"/>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WYT343" s="1"/>
      <c r="WYU343" s="1"/>
      <c r="WYV343" s="1"/>
      <c r="WYW343" s="1"/>
      <c r="WYX343" s="1"/>
      <c r="WYY343" s="1"/>
      <c r="WYZ343" s="1"/>
      <c r="WZA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row>
    <row r="344" spans="1:151 16218:16384" s="11" customFormat="1" ht="20.25" customHeight="1" x14ac:dyDescent="0.25">
      <c r="A344" s="95" t="str">
        <f t="shared" si="79"/>
        <v>15th Floor (Part Refuge Area)</v>
      </c>
      <c r="B344" s="96"/>
      <c r="C344" s="95">
        <f t="shared" si="80"/>
        <v>4</v>
      </c>
      <c r="D344" s="96"/>
      <c r="E344" s="60" t="s">
        <v>250</v>
      </c>
      <c r="F344" s="95">
        <f>176*10.764</f>
        <v>1894.4639999999999</v>
      </c>
      <c r="G344" s="96">
        <f>(139.62)*(10.764)</f>
        <v>1502.86968</v>
      </c>
      <c r="H344" s="60">
        <v>0</v>
      </c>
      <c r="I344" s="60">
        <f t="shared" ref="I344" si="81">F344*(($I$184)+1)+H344</f>
        <v>3031.1424000000002</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WYT344" s="1"/>
      <c r="WYU344" s="1"/>
      <c r="WYV344" s="1"/>
      <c r="WYW344" s="1"/>
      <c r="WYX344" s="1"/>
      <c r="WYY344" s="1"/>
      <c r="WYZ344" s="1"/>
      <c r="WZA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row>
    <row r="345" spans="1:151 16218:16384" s="11" customFormat="1" ht="20.25" x14ac:dyDescent="0.25">
      <c r="A345" s="97" t="s">
        <v>296</v>
      </c>
      <c r="B345" s="98"/>
      <c r="C345" s="98"/>
      <c r="D345" s="98"/>
      <c r="E345" s="98"/>
      <c r="F345" s="98"/>
      <c r="G345" s="98"/>
      <c r="H345" s="98"/>
      <c r="I345" s="9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18:16384" s="11" customFormat="1" ht="20.25" customHeight="1" x14ac:dyDescent="0.25">
      <c r="A346" s="95" t="str">
        <f>A345</f>
        <v>16th Floor</v>
      </c>
      <c r="B346" s="96"/>
      <c r="C346" s="95">
        <v>1</v>
      </c>
      <c r="D346" s="96"/>
      <c r="E346" s="60" t="s">
        <v>245</v>
      </c>
      <c r="F346" s="95">
        <f>(142.7)*(10.764)</f>
        <v>1536.0227999999997</v>
      </c>
      <c r="G346" s="96">
        <f>(139.62)*(10.764)</f>
        <v>1502.86968</v>
      </c>
      <c r="H346" s="60">
        <v>0</v>
      </c>
      <c r="I346" s="60">
        <f>F346*(($I$184)+1)+H346</f>
        <v>2457.6364799999997</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WYT346" s="1"/>
      <c r="WYU346" s="1"/>
      <c r="WYV346" s="1"/>
      <c r="WYW346" s="1"/>
      <c r="WYX346" s="1"/>
      <c r="WYY346" s="1"/>
      <c r="WYZ346" s="1"/>
      <c r="WZA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row>
    <row r="347" spans="1:151 16218:16384" s="11" customFormat="1" ht="20.25" customHeight="1" x14ac:dyDescent="0.25">
      <c r="A347" s="95" t="str">
        <f t="shared" ref="A347:A349" si="82">A346</f>
        <v>16th Floor</v>
      </c>
      <c r="B347" s="96"/>
      <c r="C347" s="95">
        <f>C346+1</f>
        <v>2</v>
      </c>
      <c r="D347" s="96"/>
      <c r="E347" s="60" t="s">
        <v>245</v>
      </c>
      <c r="F347" s="95">
        <f>(107.89)*(10.764)</f>
        <v>1161.3279599999998</v>
      </c>
      <c r="G347" s="96">
        <f>(107.89)*(10.764)</f>
        <v>1161.3279599999998</v>
      </c>
      <c r="H347" s="60">
        <v>0</v>
      </c>
      <c r="I347" s="60">
        <f t="shared" ref="I347:I349" si="83">F347*(($I$184)+1)+H347</f>
        <v>1858.1247359999998</v>
      </c>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WYT347" s="1"/>
      <c r="WYU347" s="1"/>
      <c r="WYV347" s="1"/>
      <c r="WYW347" s="1"/>
      <c r="WYX347" s="1"/>
      <c r="WYY347" s="1"/>
      <c r="WYZ347" s="1"/>
      <c r="WZA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row>
    <row r="348" spans="1:151 16218:16384" s="11" customFormat="1" ht="20.25" customHeight="1" x14ac:dyDescent="0.25">
      <c r="A348" s="95" t="str">
        <f t="shared" si="82"/>
        <v>16th Floor</v>
      </c>
      <c r="B348" s="96"/>
      <c r="C348" s="95">
        <f t="shared" ref="C348:C349" si="84">C347+1</f>
        <v>3</v>
      </c>
      <c r="D348" s="96"/>
      <c r="E348" s="60" t="s">
        <v>245</v>
      </c>
      <c r="F348" s="95">
        <f>(107.89)*(10.764)</f>
        <v>1161.3279599999998</v>
      </c>
      <c r="G348" s="96">
        <f>(107.89)*(10.764)</f>
        <v>1161.3279599999998</v>
      </c>
      <c r="H348" s="60">
        <v>0</v>
      </c>
      <c r="I348" s="60">
        <f t="shared" si="83"/>
        <v>1858.1247359999998</v>
      </c>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WYT348" s="1"/>
      <c r="WYU348" s="1"/>
      <c r="WYV348" s="1"/>
      <c r="WYW348" s="1"/>
      <c r="WYX348" s="1"/>
      <c r="WYY348" s="1"/>
      <c r="WYZ348" s="1"/>
      <c r="WZA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row>
    <row r="349" spans="1:151 16218:16384" s="11" customFormat="1" ht="20.25" customHeight="1" x14ac:dyDescent="0.25">
      <c r="A349" s="95" t="str">
        <f t="shared" si="82"/>
        <v>16th Floor</v>
      </c>
      <c r="B349" s="96"/>
      <c r="C349" s="95">
        <f t="shared" si="84"/>
        <v>4</v>
      </c>
      <c r="D349" s="96"/>
      <c r="E349" s="60" t="s">
        <v>245</v>
      </c>
      <c r="F349" s="95">
        <f>(142.7)*(10.764)</f>
        <v>1536.0227999999997</v>
      </c>
      <c r="G349" s="96">
        <f>(139.62)*(10.764)</f>
        <v>1502.86968</v>
      </c>
      <c r="H349" s="60">
        <v>0</v>
      </c>
      <c r="I349" s="60">
        <f t="shared" si="83"/>
        <v>2457.6364799999997</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WYT349" s="1"/>
      <c r="WYU349" s="1"/>
      <c r="WYV349" s="1"/>
      <c r="WYW349" s="1"/>
      <c r="WYX349" s="1"/>
      <c r="WYY349" s="1"/>
      <c r="WYZ349" s="1"/>
      <c r="WZA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row>
    <row r="350" spans="1:151 16218:16384" s="11" customFormat="1" ht="20.25" x14ac:dyDescent="0.25">
      <c r="A350" s="97" t="s">
        <v>271</v>
      </c>
      <c r="B350" s="98"/>
      <c r="C350" s="98"/>
      <c r="D350" s="98"/>
      <c r="E350" s="98"/>
      <c r="F350" s="98"/>
      <c r="G350" s="98"/>
      <c r="H350" s="98"/>
      <c r="I350" s="9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18:16384" s="11" customFormat="1" ht="20.25" customHeight="1" x14ac:dyDescent="0.25">
      <c r="A351" s="95" t="str">
        <f>A350</f>
        <v>22nd Floor (Part Refuge Area)</v>
      </c>
      <c r="B351" s="96"/>
      <c r="C351" s="95">
        <v>1</v>
      </c>
      <c r="D351" s="96"/>
      <c r="E351" s="60" t="s">
        <v>245</v>
      </c>
      <c r="F351" s="95">
        <f>(139.62)*(10.764)</f>
        <v>1502.86968</v>
      </c>
      <c r="G351" s="96">
        <f>(139.62)*(10.764)</f>
        <v>1502.86968</v>
      </c>
      <c r="H351" s="60">
        <v>0</v>
      </c>
      <c r="I351" s="60">
        <f>F351*(($I$184)+1)+H351</f>
        <v>2404.591488</v>
      </c>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WYT351" s="1"/>
      <c r="WYU351" s="1"/>
      <c r="WYV351" s="1"/>
      <c r="WYW351" s="1"/>
      <c r="WYX351" s="1"/>
      <c r="WYY351" s="1"/>
      <c r="WYZ351" s="1"/>
      <c r="WZA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row>
    <row r="352" spans="1:151 16218:16384" s="11" customFormat="1" ht="20.25" customHeight="1" x14ac:dyDescent="0.25">
      <c r="A352" s="95" t="str">
        <f t="shared" ref="A352:A354" si="85">A351</f>
        <v>22nd Floor (Part Refuge Area)</v>
      </c>
      <c r="B352" s="96"/>
      <c r="C352" s="95">
        <f>C351+1</f>
        <v>2</v>
      </c>
      <c r="D352" s="96"/>
      <c r="E352" s="60" t="s">
        <v>245</v>
      </c>
      <c r="F352" s="95">
        <f>(107.89)*(10.764)</f>
        <v>1161.3279599999998</v>
      </c>
      <c r="G352" s="96">
        <f>(107.89)*(10.764)</f>
        <v>1161.3279599999998</v>
      </c>
      <c r="H352" s="60">
        <v>0</v>
      </c>
      <c r="I352" s="60">
        <f t="shared" ref="I352:I354" si="86">F352*(($I$184)+1)+H352</f>
        <v>1858.1247359999998</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WYT352" s="1"/>
      <c r="WYU352" s="1"/>
      <c r="WYV352" s="1"/>
      <c r="WYW352" s="1"/>
      <c r="WYX352" s="1"/>
      <c r="WYY352" s="1"/>
      <c r="WYZ352" s="1"/>
      <c r="WZA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row>
    <row r="353" spans="1:151 16218:16384" s="11" customFormat="1" ht="20.25" customHeight="1" x14ac:dyDescent="0.25">
      <c r="A353" s="95" t="str">
        <f t="shared" si="85"/>
        <v>22nd Floor (Part Refuge Area)</v>
      </c>
      <c r="B353" s="96"/>
      <c r="C353" s="95">
        <f t="shared" ref="C353:C354" si="87">C352+1</f>
        <v>3</v>
      </c>
      <c r="D353" s="96"/>
      <c r="E353" s="60" t="s">
        <v>273</v>
      </c>
      <c r="F353" s="95">
        <f>(81.529)*(10.764)</f>
        <v>877.57815599999992</v>
      </c>
      <c r="G353" s="96">
        <f>(107.89)*(10.764)</f>
        <v>1161.3279599999998</v>
      </c>
      <c r="H353" s="60">
        <v>0</v>
      </c>
      <c r="I353" s="60">
        <f t="shared" si="86"/>
        <v>1404.1250496</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WYT353" s="1"/>
      <c r="WYU353" s="1"/>
      <c r="WYV353" s="1"/>
      <c r="WYW353" s="1"/>
      <c r="WYX353" s="1"/>
      <c r="WYY353" s="1"/>
      <c r="WYZ353" s="1"/>
      <c r="WZA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row>
    <row r="354" spans="1:151 16218:16384" s="11" customFormat="1" ht="20.25" customHeight="1" x14ac:dyDescent="0.25">
      <c r="A354" s="95" t="str">
        <f t="shared" si="85"/>
        <v>22nd Floor (Part Refuge Area)</v>
      </c>
      <c r="B354" s="96"/>
      <c r="C354" s="95">
        <f t="shared" si="87"/>
        <v>4</v>
      </c>
      <c r="D354" s="96"/>
      <c r="E354" s="77" t="s">
        <v>273</v>
      </c>
      <c r="F354" s="95">
        <f>(102.19)*(10.764)</f>
        <v>1099.97316</v>
      </c>
      <c r="G354" s="96">
        <f>(139.62)*(10.764)</f>
        <v>1502.86968</v>
      </c>
      <c r="H354" s="60">
        <v>0</v>
      </c>
      <c r="I354" s="60">
        <f t="shared" si="86"/>
        <v>1759.9570560000002</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WYT354" s="1"/>
      <c r="WYU354" s="1"/>
      <c r="WYV354" s="1"/>
      <c r="WYW354" s="1"/>
      <c r="WYX354" s="1"/>
      <c r="WYY354" s="1"/>
      <c r="WYZ354" s="1"/>
      <c r="WZA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row>
    <row r="355" spans="1:151 16218:16384" s="11" customFormat="1" ht="20.25" x14ac:dyDescent="0.25">
      <c r="A355" s="97" t="s">
        <v>298</v>
      </c>
      <c r="B355" s="98"/>
      <c r="C355" s="98"/>
      <c r="D355" s="98"/>
      <c r="E355" s="98"/>
      <c r="F355" s="98"/>
      <c r="G355" s="98"/>
      <c r="H355" s="98"/>
      <c r="I355" s="9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18:16384" s="11" customFormat="1" ht="20.25" customHeight="1" x14ac:dyDescent="0.25">
      <c r="A356" s="95" t="str">
        <f>A355</f>
        <v xml:space="preserve"> 23rd Floor</v>
      </c>
      <c r="B356" s="96"/>
      <c r="C356" s="95">
        <v>1</v>
      </c>
      <c r="D356" s="96"/>
      <c r="E356" s="60" t="s">
        <v>245</v>
      </c>
      <c r="F356" s="95">
        <f>(139.62)*(10.764)</f>
        <v>1502.86968</v>
      </c>
      <c r="G356" s="96">
        <f>(139.62)*(10.764)</f>
        <v>1502.86968</v>
      </c>
      <c r="H356" s="60">
        <v>0</v>
      </c>
      <c r="I356" s="60">
        <f>F356*(($I$184)+1)+H356</f>
        <v>2404.591488</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WYT356" s="1"/>
      <c r="WYU356" s="1"/>
      <c r="WYV356" s="1"/>
      <c r="WYW356" s="1"/>
      <c r="WYX356" s="1"/>
      <c r="WYY356" s="1"/>
      <c r="WYZ356" s="1"/>
      <c r="WZA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row>
    <row r="357" spans="1:151 16218:16384" s="11" customFormat="1" ht="20.25" customHeight="1" x14ac:dyDescent="0.25">
      <c r="A357" s="95" t="str">
        <f t="shared" ref="A357:A359" si="88">A356</f>
        <v xml:space="preserve"> 23rd Floor</v>
      </c>
      <c r="B357" s="96"/>
      <c r="C357" s="95">
        <f>C356+1</f>
        <v>2</v>
      </c>
      <c r="D357" s="96"/>
      <c r="E357" s="60" t="s">
        <v>245</v>
      </c>
      <c r="F357" s="95">
        <f>(107.89)*(10.764)</f>
        <v>1161.3279599999998</v>
      </c>
      <c r="G357" s="96">
        <f>(107.89)*(10.764)</f>
        <v>1161.3279599999998</v>
      </c>
      <c r="H357" s="60">
        <v>0</v>
      </c>
      <c r="I357" s="60">
        <f t="shared" ref="I357:I359" si="89">F357*(($I$184)+1)+H357</f>
        <v>1858.1247359999998</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WYT357" s="1"/>
      <c r="WYU357" s="1"/>
      <c r="WYV357" s="1"/>
      <c r="WYW357" s="1"/>
      <c r="WYX357" s="1"/>
      <c r="WYY357" s="1"/>
      <c r="WYZ357" s="1"/>
      <c r="WZA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row>
    <row r="358" spans="1:151 16218:16384" s="11" customFormat="1" ht="20.25" customHeight="1" x14ac:dyDescent="0.25">
      <c r="A358" s="95" t="str">
        <f t="shared" si="88"/>
        <v xml:space="preserve"> 23rd Floor</v>
      </c>
      <c r="B358" s="96"/>
      <c r="C358" s="95">
        <f t="shared" ref="C358:C359" si="90">C357+1</f>
        <v>3</v>
      </c>
      <c r="D358" s="96"/>
      <c r="E358" s="60" t="s">
        <v>245</v>
      </c>
      <c r="F358" s="95">
        <f>(107.89)*(10.764)</f>
        <v>1161.3279599999998</v>
      </c>
      <c r="G358" s="96">
        <f>(107.89)*(10.764)</f>
        <v>1161.3279599999998</v>
      </c>
      <c r="H358" s="60">
        <v>0</v>
      </c>
      <c r="I358" s="60">
        <f t="shared" si="89"/>
        <v>1858.1247359999998</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WYT358" s="1"/>
      <c r="WYU358" s="1"/>
      <c r="WYV358" s="1"/>
      <c r="WYW358" s="1"/>
      <c r="WYX358" s="1"/>
      <c r="WYY358" s="1"/>
      <c r="WYZ358" s="1"/>
      <c r="WZA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row>
    <row r="359" spans="1:151 16218:16384" s="11" customFormat="1" ht="20.25" customHeight="1" x14ac:dyDescent="0.25">
      <c r="A359" s="95" t="str">
        <f t="shared" si="88"/>
        <v xml:space="preserve"> 23rd Floor</v>
      </c>
      <c r="B359" s="96"/>
      <c r="C359" s="95">
        <f t="shared" si="90"/>
        <v>4</v>
      </c>
      <c r="D359" s="96"/>
      <c r="E359" s="60" t="s">
        <v>245</v>
      </c>
      <c r="F359" s="95">
        <f>(143.22)*(10.764)</f>
        <v>1541.6200799999999</v>
      </c>
      <c r="G359" s="96">
        <f>(139.62)*(10.764)</f>
        <v>1502.86968</v>
      </c>
      <c r="H359" s="60">
        <v>0</v>
      </c>
      <c r="I359" s="60">
        <f t="shared" si="89"/>
        <v>2466.5921280000002</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WYT359" s="1"/>
      <c r="WYU359" s="1"/>
      <c r="WYV359" s="1"/>
      <c r="WYW359" s="1"/>
      <c r="WYX359" s="1"/>
      <c r="WYY359" s="1"/>
      <c r="WYZ359" s="1"/>
      <c r="WZA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row>
    <row r="360" spans="1:151 16218:16384" s="11" customFormat="1" ht="20.25" x14ac:dyDescent="0.25">
      <c r="A360" s="97" t="s">
        <v>299</v>
      </c>
      <c r="B360" s="98"/>
      <c r="C360" s="98"/>
      <c r="D360" s="98"/>
      <c r="E360" s="98"/>
      <c r="F360" s="98"/>
      <c r="G360" s="98"/>
      <c r="H360" s="98"/>
      <c r="I360" s="9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18:16384" s="11" customFormat="1" ht="20.25" customHeight="1" x14ac:dyDescent="0.25">
      <c r="A361" s="95" t="str">
        <f>A360</f>
        <v>24th Floor</v>
      </c>
      <c r="B361" s="96"/>
      <c r="C361" s="95">
        <v>1</v>
      </c>
      <c r="D361" s="96"/>
      <c r="E361" s="77" t="s">
        <v>245</v>
      </c>
      <c r="F361" s="95">
        <f>(139.62)*(10.764)</f>
        <v>1502.86968</v>
      </c>
      <c r="G361" s="96">
        <f>(139.62)*(10.764)</f>
        <v>1502.86968</v>
      </c>
      <c r="H361" s="77">
        <v>0</v>
      </c>
      <c r="I361" s="77">
        <f>F361*(($I$184)+1)+H361</f>
        <v>2404.591488</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WYT361" s="1"/>
      <c r="WYU361" s="1"/>
      <c r="WYV361" s="1"/>
      <c r="WYW361" s="1"/>
      <c r="WYX361" s="1"/>
      <c r="WYY361" s="1"/>
      <c r="WYZ361" s="1"/>
      <c r="WZA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row>
    <row r="362" spans="1:151 16218:16384" s="11" customFormat="1" ht="20.25" customHeight="1" x14ac:dyDescent="0.25">
      <c r="A362" s="95" t="str">
        <f t="shared" ref="A362:A364" si="91">A361</f>
        <v>24th Floor</v>
      </c>
      <c r="B362" s="96"/>
      <c r="C362" s="95">
        <f>C361+1</f>
        <v>2</v>
      </c>
      <c r="D362" s="96"/>
      <c r="E362" s="77" t="s">
        <v>245</v>
      </c>
      <c r="F362" s="95">
        <f>(107.89)*(10.764)</f>
        <v>1161.3279599999998</v>
      </c>
      <c r="G362" s="96">
        <f>(107.89)*(10.764)</f>
        <v>1161.3279599999998</v>
      </c>
      <c r="H362" s="77">
        <v>0</v>
      </c>
      <c r="I362" s="77">
        <f t="shared" ref="I362:I364" si="92">F362*(($I$184)+1)+H362</f>
        <v>1858.1247359999998</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WYT362" s="1"/>
      <c r="WYU362" s="1"/>
      <c r="WYV362" s="1"/>
      <c r="WYW362" s="1"/>
      <c r="WYX362" s="1"/>
      <c r="WYY362" s="1"/>
      <c r="WYZ362" s="1"/>
      <c r="WZA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row>
    <row r="363" spans="1:151 16218:16384" s="11" customFormat="1" ht="20.25" customHeight="1" x14ac:dyDescent="0.25">
      <c r="A363" s="95" t="str">
        <f t="shared" si="91"/>
        <v>24th Floor</v>
      </c>
      <c r="B363" s="96"/>
      <c r="C363" s="95">
        <f t="shared" ref="C363:C364" si="93">C362+1</f>
        <v>3</v>
      </c>
      <c r="D363" s="96"/>
      <c r="E363" s="77" t="s">
        <v>245</v>
      </c>
      <c r="F363" s="95">
        <f>(107.89)*(10.764)</f>
        <v>1161.3279599999998</v>
      </c>
      <c r="G363" s="96">
        <f>(107.89)*(10.764)</f>
        <v>1161.3279599999998</v>
      </c>
      <c r="H363" s="77">
        <v>0</v>
      </c>
      <c r="I363" s="77">
        <f t="shared" si="92"/>
        <v>1858.1247359999998</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WYT363" s="1"/>
      <c r="WYU363" s="1"/>
      <c r="WYV363" s="1"/>
      <c r="WYW363" s="1"/>
      <c r="WYX363" s="1"/>
      <c r="WYY363" s="1"/>
      <c r="WYZ363" s="1"/>
      <c r="WZA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row>
    <row r="364" spans="1:151 16218:16384" s="11" customFormat="1" ht="20.25" customHeight="1" x14ac:dyDescent="0.25">
      <c r="A364" s="95" t="str">
        <f t="shared" si="91"/>
        <v>24th Floor</v>
      </c>
      <c r="B364" s="96"/>
      <c r="C364" s="95">
        <f t="shared" si="93"/>
        <v>4</v>
      </c>
      <c r="D364" s="96"/>
      <c r="E364" s="77" t="s">
        <v>245</v>
      </c>
      <c r="F364" s="95">
        <f>(143.22)*(10.764)</f>
        <v>1541.6200799999999</v>
      </c>
      <c r="G364" s="96">
        <f>(139.62)*(10.764)</f>
        <v>1502.86968</v>
      </c>
      <c r="H364" s="77">
        <v>0</v>
      </c>
      <c r="I364" s="77">
        <f t="shared" si="92"/>
        <v>2466.5921280000002</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WYT364" s="1"/>
      <c r="WYU364" s="1"/>
      <c r="WYV364" s="1"/>
      <c r="WYW364" s="1"/>
      <c r="WYX364" s="1"/>
      <c r="WYY364" s="1"/>
      <c r="WYZ364" s="1"/>
      <c r="WZA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row>
    <row r="365" spans="1:151 16218:16384" s="11" customFormat="1" ht="20.25" x14ac:dyDescent="0.25">
      <c r="A365" s="97" t="s">
        <v>266</v>
      </c>
      <c r="B365" s="98"/>
      <c r="C365" s="98"/>
      <c r="D365" s="98"/>
      <c r="E365" s="98"/>
      <c r="F365" s="98"/>
      <c r="G365" s="98"/>
      <c r="H365" s="98"/>
      <c r="I365" s="9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18:16384" s="11" customFormat="1" ht="20.25" x14ac:dyDescent="0.25">
      <c r="A366" s="97" t="s">
        <v>221</v>
      </c>
      <c r="B366" s="98"/>
      <c r="C366" s="98"/>
      <c r="D366" s="98"/>
      <c r="E366" s="98"/>
      <c r="F366" s="98"/>
      <c r="G366" s="98"/>
      <c r="H366" s="98"/>
      <c r="I366" s="9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18:16384" s="11" customFormat="1" ht="20.25" x14ac:dyDescent="0.25">
      <c r="A367" s="97" t="s">
        <v>238</v>
      </c>
      <c r="B367" s="98"/>
      <c r="C367" s="98"/>
      <c r="D367" s="98"/>
      <c r="E367" s="98"/>
      <c r="F367" s="98"/>
      <c r="G367" s="98"/>
      <c r="H367" s="98"/>
      <c r="I367" s="9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18:16384" s="11" customFormat="1" ht="20.25" x14ac:dyDescent="0.25">
      <c r="A368" s="97" t="s">
        <v>267</v>
      </c>
      <c r="B368" s="98"/>
      <c r="C368" s="98"/>
      <c r="D368" s="98"/>
      <c r="E368" s="98"/>
      <c r="F368" s="98"/>
      <c r="G368" s="98"/>
      <c r="H368" s="98"/>
      <c r="I368" s="9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18:16384" s="11" customFormat="1" ht="20.25" x14ac:dyDescent="0.25">
      <c r="A369" s="97" t="s">
        <v>244</v>
      </c>
      <c r="B369" s="98"/>
      <c r="C369" s="98"/>
      <c r="D369" s="98"/>
      <c r="E369" s="98"/>
      <c r="F369" s="98"/>
      <c r="G369" s="98"/>
      <c r="H369" s="98"/>
      <c r="I369" s="9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18:16384" s="11" customFormat="1" ht="20.25" customHeight="1" x14ac:dyDescent="0.25">
      <c r="A370" s="95" t="str">
        <f>A369</f>
        <v>2nd Floor For Residential</v>
      </c>
      <c r="B370" s="96"/>
      <c r="C370" s="95">
        <v>1</v>
      </c>
      <c r="D370" s="96"/>
      <c r="E370" s="60" t="s">
        <v>245</v>
      </c>
      <c r="F370" s="95">
        <f>(109.66)*(10.764)</f>
        <v>1180.38024</v>
      </c>
      <c r="G370" s="96">
        <f>(108.73)*(10.764)</f>
        <v>1170.3697199999999</v>
      </c>
      <c r="H370" s="60">
        <v>0</v>
      </c>
      <c r="I370" s="60">
        <f>F370*(($I$184)+1)+H370</f>
        <v>1888.6083840000001</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WYT370" s="1"/>
      <c r="WYU370" s="1"/>
      <c r="WYV370" s="1"/>
      <c r="WYW370" s="1"/>
      <c r="WYX370" s="1"/>
      <c r="WYY370" s="1"/>
      <c r="WYZ370" s="1"/>
      <c r="WZA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row>
    <row r="371" spans="1:151 16218:16384" s="11" customFormat="1" ht="20.25" customHeight="1" x14ac:dyDescent="0.25">
      <c r="A371" s="95" t="str">
        <f t="shared" ref="A371:A375" si="94">A370</f>
        <v>2nd Floor For Residential</v>
      </c>
      <c r="B371" s="96"/>
      <c r="C371" s="95">
        <f>C370+1</f>
        <v>2</v>
      </c>
      <c r="D371" s="96"/>
      <c r="E371" s="60" t="s">
        <v>260</v>
      </c>
      <c r="F371" s="95">
        <f>(86.98)*(10.764)</f>
        <v>936.25271999999995</v>
      </c>
      <c r="G371" s="96">
        <f>(86.7)*(10.764)</f>
        <v>933.23879999999997</v>
      </c>
      <c r="H371" s="60">
        <v>0</v>
      </c>
      <c r="I371" s="60">
        <f t="shared" ref="I371:I375" si="95">F371*(($I$184)+1)+H371</f>
        <v>1498.0043519999999</v>
      </c>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WYT371" s="1"/>
      <c r="WYU371" s="1"/>
      <c r="WYV371" s="1"/>
      <c r="WYW371" s="1"/>
      <c r="WYX371" s="1"/>
      <c r="WYY371" s="1"/>
      <c r="WYZ371" s="1"/>
      <c r="WZA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row>
    <row r="372" spans="1:151 16218:16384" s="11" customFormat="1" ht="20.25" customHeight="1" x14ac:dyDescent="0.25">
      <c r="A372" s="95" t="str">
        <f t="shared" si="94"/>
        <v>2nd Floor For Residential</v>
      </c>
      <c r="B372" s="96"/>
      <c r="C372" s="95">
        <f t="shared" ref="C372:C375" si="96">C371+1</f>
        <v>3</v>
      </c>
      <c r="D372" s="96"/>
      <c r="E372" s="60" t="s">
        <v>273</v>
      </c>
      <c r="F372" s="95">
        <f>(76.46)*(10.764)</f>
        <v>823.0154399999999</v>
      </c>
      <c r="G372" s="96">
        <f>(72.4)*(10.764)</f>
        <v>779.31360000000006</v>
      </c>
      <c r="H372" s="60">
        <v>0</v>
      </c>
      <c r="I372" s="60">
        <f t="shared" si="95"/>
        <v>1316.8247039999999</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WYT372" s="1"/>
      <c r="WYU372" s="1"/>
      <c r="WYV372" s="1"/>
      <c r="WYW372" s="1"/>
      <c r="WYX372" s="1"/>
      <c r="WYY372" s="1"/>
      <c r="WYZ372" s="1"/>
      <c r="WZA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row>
    <row r="373" spans="1:151 16218:16384" s="11" customFormat="1" ht="20.25" customHeight="1" x14ac:dyDescent="0.25">
      <c r="A373" s="95" t="str">
        <f t="shared" si="94"/>
        <v>2nd Floor For Residential</v>
      </c>
      <c r="B373" s="96"/>
      <c r="C373" s="95">
        <f t="shared" si="96"/>
        <v>4</v>
      </c>
      <c r="D373" s="96"/>
      <c r="E373" s="60" t="s">
        <v>273</v>
      </c>
      <c r="F373" s="95">
        <f>(76.46)*(10.764)</f>
        <v>823.0154399999999</v>
      </c>
      <c r="G373" s="96">
        <f>(72.4)*(10.764)</f>
        <v>779.31360000000006</v>
      </c>
      <c r="H373" s="60">
        <v>0</v>
      </c>
      <c r="I373" s="60">
        <f t="shared" si="95"/>
        <v>1316.8247039999999</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WYT373" s="1"/>
      <c r="WYU373" s="1"/>
      <c r="WYV373" s="1"/>
      <c r="WYW373" s="1"/>
      <c r="WYX373" s="1"/>
      <c r="WYY373" s="1"/>
      <c r="WYZ373" s="1"/>
      <c r="WZA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row>
    <row r="374" spans="1:151 16218:16384" s="11" customFormat="1" ht="20.25" customHeight="1" x14ac:dyDescent="0.25">
      <c r="A374" s="94" t="str">
        <f t="shared" si="94"/>
        <v>2nd Floor For Residential</v>
      </c>
      <c r="B374" s="94"/>
      <c r="C374" s="94">
        <f t="shared" si="96"/>
        <v>5</v>
      </c>
      <c r="D374" s="94"/>
      <c r="E374" s="95" t="s">
        <v>301</v>
      </c>
      <c r="F374" s="181"/>
      <c r="G374" s="181"/>
      <c r="H374" s="181"/>
      <c r="I374" s="96"/>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WYT374" s="1"/>
      <c r="WYU374" s="1"/>
      <c r="WYV374" s="1"/>
      <c r="WYW374" s="1"/>
      <c r="WYX374" s="1"/>
      <c r="WYY374" s="1"/>
      <c r="WYZ374" s="1"/>
      <c r="WZA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row>
    <row r="375" spans="1:151 16218:16384" s="11" customFormat="1" ht="20.25" customHeight="1" x14ac:dyDescent="0.25">
      <c r="A375" s="94" t="str">
        <f t="shared" si="94"/>
        <v>2nd Floor For Residential</v>
      </c>
      <c r="B375" s="94"/>
      <c r="C375" s="94">
        <f t="shared" si="96"/>
        <v>6</v>
      </c>
      <c r="D375" s="94"/>
      <c r="E375" s="60" t="s">
        <v>245</v>
      </c>
      <c r="F375" s="95">
        <f>(109.66)*(10.764)</f>
        <v>1180.38024</v>
      </c>
      <c r="G375" s="96">
        <f>(108.73)*(10.764)</f>
        <v>1170.3697199999999</v>
      </c>
      <c r="H375" s="60">
        <v>0</v>
      </c>
      <c r="I375" s="60">
        <f t="shared" si="95"/>
        <v>1888.6083840000001</v>
      </c>
      <c r="J375" s="1"/>
      <c r="K375" s="1"/>
      <c r="L375" s="44"/>
      <c r="M375" s="44"/>
      <c r="N375" s="44"/>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WYT375" s="1"/>
      <c r="WYU375" s="1"/>
      <c r="WYV375" s="1"/>
      <c r="WYW375" s="1"/>
      <c r="WYX375" s="1"/>
      <c r="WYY375" s="1"/>
      <c r="WYZ375" s="1"/>
      <c r="WZA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row>
    <row r="376" spans="1:151 16218:16384" s="11" customFormat="1" ht="20.25" x14ac:dyDescent="0.25">
      <c r="A376" s="97" t="s">
        <v>246</v>
      </c>
      <c r="B376" s="98"/>
      <c r="C376" s="98"/>
      <c r="D376" s="98"/>
      <c r="E376" s="98"/>
      <c r="F376" s="98"/>
      <c r="G376" s="98"/>
      <c r="H376" s="98"/>
      <c r="I376" s="9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18:16384" s="11" customFormat="1" ht="20.25" customHeight="1" x14ac:dyDescent="0.25">
      <c r="A377" s="95" t="str">
        <f>A376</f>
        <v>3rd Floor</v>
      </c>
      <c r="B377" s="96"/>
      <c r="C377" s="95">
        <v>1</v>
      </c>
      <c r="D377" s="96"/>
      <c r="E377" s="60" t="s">
        <v>245</v>
      </c>
      <c r="F377" s="95">
        <f>(109.66)*(10.764)</f>
        <v>1180.38024</v>
      </c>
      <c r="G377" s="96">
        <f>(108.73)*(10.764)</f>
        <v>1170.3697199999999</v>
      </c>
      <c r="H377" s="60">
        <v>0</v>
      </c>
      <c r="I377" s="60">
        <f>F377*(($I$184)+1)+H377</f>
        <v>1888.6083840000001</v>
      </c>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WYT377" s="1"/>
      <c r="WYU377" s="1"/>
      <c r="WYV377" s="1"/>
      <c r="WYW377" s="1"/>
      <c r="WYX377" s="1"/>
      <c r="WYY377" s="1"/>
      <c r="WYZ377" s="1"/>
      <c r="WZA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row>
    <row r="378" spans="1:151 16218:16384" s="11" customFormat="1" ht="20.25" customHeight="1" x14ac:dyDescent="0.25">
      <c r="A378" s="95" t="str">
        <f t="shared" ref="A378:A382" si="97">A377</f>
        <v>3rd Floor</v>
      </c>
      <c r="B378" s="96"/>
      <c r="C378" s="95">
        <f>C377+1</f>
        <v>2</v>
      </c>
      <c r="D378" s="96"/>
      <c r="E378" s="60" t="s">
        <v>260</v>
      </c>
      <c r="F378" s="95">
        <f>(86.98)*(10.764)</f>
        <v>936.25271999999995</v>
      </c>
      <c r="G378" s="96">
        <f>(86.7)*(10.764)</f>
        <v>933.23879999999997</v>
      </c>
      <c r="H378" s="60">
        <v>0</v>
      </c>
      <c r="I378" s="60">
        <f t="shared" ref="I378:I382" si="98">F378*(($I$184)+1)+H378</f>
        <v>1498.0043519999999</v>
      </c>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WYT378" s="1"/>
      <c r="WYU378" s="1"/>
      <c r="WYV378" s="1"/>
      <c r="WYW378" s="1"/>
      <c r="WYX378" s="1"/>
      <c r="WYY378" s="1"/>
      <c r="WYZ378" s="1"/>
      <c r="WZA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row>
    <row r="379" spans="1:151 16218:16384" s="11" customFormat="1" ht="20.25" customHeight="1" x14ac:dyDescent="0.25">
      <c r="A379" s="95" t="str">
        <f t="shared" si="97"/>
        <v>3rd Floor</v>
      </c>
      <c r="B379" s="96"/>
      <c r="C379" s="95">
        <f t="shared" ref="C379:C382" si="99">C378+1</f>
        <v>3</v>
      </c>
      <c r="D379" s="96"/>
      <c r="E379" s="60" t="s">
        <v>273</v>
      </c>
      <c r="F379" s="95">
        <f>(76.46)*(10.764)</f>
        <v>823.0154399999999</v>
      </c>
      <c r="G379" s="96">
        <f>(72.4)*(10.764)</f>
        <v>779.31360000000006</v>
      </c>
      <c r="H379" s="60">
        <v>0</v>
      </c>
      <c r="I379" s="60">
        <f t="shared" si="98"/>
        <v>1316.8247039999999</v>
      </c>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WYT379" s="1"/>
      <c r="WYU379" s="1"/>
      <c r="WYV379" s="1"/>
      <c r="WYW379" s="1"/>
      <c r="WYX379" s="1"/>
      <c r="WYY379" s="1"/>
      <c r="WYZ379" s="1"/>
      <c r="WZA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row>
    <row r="380" spans="1:151 16218:16384" s="11" customFormat="1" ht="20.25" customHeight="1" x14ac:dyDescent="0.25">
      <c r="A380" s="95" t="str">
        <f t="shared" si="97"/>
        <v>3rd Floor</v>
      </c>
      <c r="B380" s="96"/>
      <c r="C380" s="95">
        <f t="shared" si="99"/>
        <v>4</v>
      </c>
      <c r="D380" s="96"/>
      <c r="E380" s="60" t="s">
        <v>273</v>
      </c>
      <c r="F380" s="95">
        <f>(76.46)*(10.764)</f>
        <v>823.0154399999999</v>
      </c>
      <c r="G380" s="96">
        <f>(72.4)*(10.764)</f>
        <v>779.31360000000006</v>
      </c>
      <c r="H380" s="60">
        <v>0</v>
      </c>
      <c r="I380" s="60">
        <f t="shared" si="98"/>
        <v>1316.8247039999999</v>
      </c>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WYT380" s="1"/>
      <c r="WYU380" s="1"/>
      <c r="WYV380" s="1"/>
      <c r="WYW380" s="1"/>
      <c r="WYX380" s="1"/>
      <c r="WYY380" s="1"/>
      <c r="WYZ380" s="1"/>
      <c r="WZA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row>
    <row r="381" spans="1:151 16218:16384" s="11" customFormat="1" ht="20.25" customHeight="1" x14ac:dyDescent="0.25">
      <c r="A381" s="94" t="str">
        <f t="shared" si="97"/>
        <v>3rd Floor</v>
      </c>
      <c r="B381" s="94"/>
      <c r="C381" s="94">
        <f t="shared" si="99"/>
        <v>5</v>
      </c>
      <c r="D381" s="94"/>
      <c r="E381" s="60" t="s">
        <v>260</v>
      </c>
      <c r="F381" s="95">
        <f>(86.98)*(10.764)</f>
        <v>936.25271999999995</v>
      </c>
      <c r="G381" s="96">
        <f>(86.7)*(10.764)</f>
        <v>933.23879999999997</v>
      </c>
      <c r="H381" s="60">
        <v>0</v>
      </c>
      <c r="I381" s="60">
        <f t="shared" si="98"/>
        <v>1498.0043519999999</v>
      </c>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WYT381" s="1"/>
      <c r="WYU381" s="1"/>
      <c r="WYV381" s="1"/>
      <c r="WYW381" s="1"/>
      <c r="WYX381" s="1"/>
      <c r="WYY381" s="1"/>
      <c r="WYZ381" s="1"/>
      <c r="WZA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row>
    <row r="382" spans="1:151 16218:16384" s="11" customFormat="1" ht="20.25" customHeight="1" x14ac:dyDescent="0.25">
      <c r="A382" s="94" t="str">
        <f t="shared" si="97"/>
        <v>3rd Floor</v>
      </c>
      <c r="B382" s="94"/>
      <c r="C382" s="94">
        <f t="shared" si="99"/>
        <v>6</v>
      </c>
      <c r="D382" s="94"/>
      <c r="E382" s="60" t="s">
        <v>245</v>
      </c>
      <c r="F382" s="95">
        <f>(109.66)*(10.764)</f>
        <v>1180.38024</v>
      </c>
      <c r="G382" s="96">
        <f>(108.73)*(10.764)</f>
        <v>1170.3697199999999</v>
      </c>
      <c r="H382" s="60">
        <v>0</v>
      </c>
      <c r="I382" s="60">
        <f t="shared" si="98"/>
        <v>1888.6083840000001</v>
      </c>
      <c r="J382" s="1"/>
      <c r="K382" s="1"/>
      <c r="L382" s="44"/>
      <c r="M382" s="44"/>
      <c r="N382" s="44"/>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WYT382" s="1"/>
      <c r="WYU382" s="1"/>
      <c r="WYV382" s="1"/>
      <c r="WYW382" s="1"/>
      <c r="WYX382" s="1"/>
      <c r="WYY382" s="1"/>
      <c r="WYZ382" s="1"/>
      <c r="WZA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row>
    <row r="383" spans="1:151 16218:16384" s="11" customFormat="1" ht="20.25" x14ac:dyDescent="0.25">
      <c r="A383" s="97" t="s">
        <v>288</v>
      </c>
      <c r="B383" s="98"/>
      <c r="C383" s="98"/>
      <c r="D383" s="98"/>
      <c r="E383" s="98"/>
      <c r="F383" s="98"/>
      <c r="G383" s="98"/>
      <c r="H383" s="98"/>
      <c r="I383" s="9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18:16384" s="11" customFormat="1" ht="20.25" customHeight="1" x14ac:dyDescent="0.25">
      <c r="A384" s="95" t="str">
        <f>A383</f>
        <v>4th &amp; 5th Floor</v>
      </c>
      <c r="B384" s="96"/>
      <c r="C384" s="95">
        <v>1</v>
      </c>
      <c r="D384" s="96"/>
      <c r="E384" s="60" t="s">
        <v>245</v>
      </c>
      <c r="F384" s="95">
        <f>(109.66)*(10.764)</f>
        <v>1180.38024</v>
      </c>
      <c r="G384" s="96">
        <f>(108.73)*(10.764)</f>
        <v>1170.3697199999999</v>
      </c>
      <c r="H384" s="60">
        <v>0</v>
      </c>
      <c r="I384" s="60">
        <f>F384*(($I$184)+1)+H384</f>
        <v>1888.6083840000001</v>
      </c>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WYT384" s="1"/>
      <c r="WYU384" s="1"/>
      <c r="WYV384" s="1"/>
      <c r="WYW384" s="1"/>
      <c r="WYX384" s="1"/>
      <c r="WYY384" s="1"/>
      <c r="WYZ384" s="1"/>
      <c r="WZA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row>
    <row r="385" spans="1:151 16218:16384" s="11" customFormat="1" ht="20.25" customHeight="1" x14ac:dyDescent="0.25">
      <c r="A385" s="95" t="str">
        <f t="shared" ref="A385:A389" si="100">A384</f>
        <v>4th &amp; 5th Floor</v>
      </c>
      <c r="B385" s="96"/>
      <c r="C385" s="95">
        <f>C384+1</f>
        <v>2</v>
      </c>
      <c r="D385" s="96"/>
      <c r="E385" s="60" t="s">
        <v>260</v>
      </c>
      <c r="F385" s="95">
        <f>(86.98)*(10.764)</f>
        <v>936.25271999999995</v>
      </c>
      <c r="G385" s="96">
        <f>(86.7)*(10.764)</f>
        <v>933.23879999999997</v>
      </c>
      <c r="H385" s="60">
        <v>0</v>
      </c>
      <c r="I385" s="60">
        <f t="shared" ref="I385:I389" si="101">F385*(($I$184)+1)+H385</f>
        <v>1498.0043519999999</v>
      </c>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WYT385" s="1"/>
      <c r="WYU385" s="1"/>
      <c r="WYV385" s="1"/>
      <c r="WYW385" s="1"/>
      <c r="WYX385" s="1"/>
      <c r="WYY385" s="1"/>
      <c r="WYZ385" s="1"/>
      <c r="WZA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row>
    <row r="386" spans="1:151 16218:16384" s="11" customFormat="1" ht="20.25" customHeight="1" x14ac:dyDescent="0.25">
      <c r="A386" s="95" t="str">
        <f t="shared" si="100"/>
        <v>4th &amp; 5th Floor</v>
      </c>
      <c r="B386" s="96"/>
      <c r="C386" s="95">
        <f t="shared" ref="C386:C389" si="102">C385+1</f>
        <v>3</v>
      </c>
      <c r="D386" s="96"/>
      <c r="E386" s="60" t="s">
        <v>273</v>
      </c>
      <c r="F386" s="95">
        <f>(76.46)*(10.764)</f>
        <v>823.0154399999999</v>
      </c>
      <c r="G386" s="96">
        <f>(72.4)*(10.764)</f>
        <v>779.31360000000006</v>
      </c>
      <c r="H386" s="60">
        <v>0</v>
      </c>
      <c r="I386" s="60">
        <f t="shared" si="101"/>
        <v>1316.8247039999999</v>
      </c>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WYT386" s="1"/>
      <c r="WYU386" s="1"/>
      <c r="WYV386" s="1"/>
      <c r="WYW386" s="1"/>
      <c r="WYX386" s="1"/>
      <c r="WYY386" s="1"/>
      <c r="WYZ386" s="1"/>
      <c r="WZA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row>
    <row r="387" spans="1:151 16218:16384" s="11" customFormat="1" ht="20.25" customHeight="1" x14ac:dyDescent="0.25">
      <c r="A387" s="95" t="str">
        <f t="shared" si="100"/>
        <v>4th &amp; 5th Floor</v>
      </c>
      <c r="B387" s="96"/>
      <c r="C387" s="95">
        <f t="shared" si="102"/>
        <v>4</v>
      </c>
      <c r="D387" s="96"/>
      <c r="E387" s="60" t="s">
        <v>273</v>
      </c>
      <c r="F387" s="95">
        <f>(76.46)*(10.764)</f>
        <v>823.0154399999999</v>
      </c>
      <c r="G387" s="96">
        <f>(72.4)*(10.764)</f>
        <v>779.31360000000006</v>
      </c>
      <c r="H387" s="60">
        <v>0</v>
      </c>
      <c r="I387" s="60">
        <f t="shared" si="101"/>
        <v>1316.8247039999999</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WYT387" s="1"/>
      <c r="WYU387" s="1"/>
      <c r="WYV387" s="1"/>
      <c r="WYW387" s="1"/>
      <c r="WYX387" s="1"/>
      <c r="WYY387" s="1"/>
      <c r="WYZ387" s="1"/>
      <c r="WZA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row>
    <row r="388" spans="1:151 16218:16384" s="11" customFormat="1" ht="20.25" customHeight="1" x14ac:dyDescent="0.25">
      <c r="A388" s="94" t="str">
        <f t="shared" si="100"/>
        <v>4th &amp; 5th Floor</v>
      </c>
      <c r="B388" s="94"/>
      <c r="C388" s="94">
        <f t="shared" si="102"/>
        <v>5</v>
      </c>
      <c r="D388" s="94"/>
      <c r="E388" s="60" t="s">
        <v>260</v>
      </c>
      <c r="F388" s="95">
        <f>(86.98)*(10.764)</f>
        <v>936.25271999999995</v>
      </c>
      <c r="G388" s="96">
        <f>(86.7)*(10.764)</f>
        <v>933.23879999999997</v>
      </c>
      <c r="H388" s="60">
        <v>0</v>
      </c>
      <c r="I388" s="60">
        <f t="shared" si="101"/>
        <v>1498.0043519999999</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WYT388" s="1"/>
      <c r="WYU388" s="1"/>
      <c r="WYV388" s="1"/>
      <c r="WYW388" s="1"/>
      <c r="WYX388" s="1"/>
      <c r="WYY388" s="1"/>
      <c r="WYZ388" s="1"/>
      <c r="WZA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row>
    <row r="389" spans="1:151 16218:16384" s="11" customFormat="1" ht="20.25" customHeight="1" x14ac:dyDescent="0.25">
      <c r="A389" s="94" t="str">
        <f t="shared" si="100"/>
        <v>4th &amp; 5th Floor</v>
      </c>
      <c r="B389" s="94"/>
      <c r="C389" s="94">
        <f t="shared" si="102"/>
        <v>6</v>
      </c>
      <c r="D389" s="94"/>
      <c r="E389" s="60" t="s">
        <v>245</v>
      </c>
      <c r="F389" s="95">
        <f>(109.66)*(10.764)</f>
        <v>1180.38024</v>
      </c>
      <c r="G389" s="96">
        <f>(108.73)*(10.764)</f>
        <v>1170.3697199999999</v>
      </c>
      <c r="H389" s="60">
        <v>0</v>
      </c>
      <c r="I389" s="60">
        <f t="shared" si="101"/>
        <v>1888.6083840000001</v>
      </c>
      <c r="J389" s="1"/>
      <c r="K389" s="1"/>
      <c r="L389" s="44"/>
      <c r="M389" s="44"/>
      <c r="N389" s="44"/>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WYT389" s="1"/>
      <c r="WYU389" s="1"/>
      <c r="WYV389" s="1"/>
      <c r="WYW389" s="1"/>
      <c r="WYX389" s="1"/>
      <c r="WYY389" s="1"/>
      <c r="WYZ389" s="1"/>
      <c r="WZA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row>
    <row r="390" spans="1:151 16218:16384" s="11" customFormat="1" ht="20.25" x14ac:dyDescent="0.25">
      <c r="A390" s="97" t="s">
        <v>249</v>
      </c>
      <c r="B390" s="98"/>
      <c r="C390" s="98"/>
      <c r="D390" s="98"/>
      <c r="E390" s="98"/>
      <c r="F390" s="98"/>
      <c r="G390" s="98"/>
      <c r="H390" s="98"/>
      <c r="I390" s="9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18:16384" s="11" customFormat="1" ht="20.25" customHeight="1" x14ac:dyDescent="0.25">
      <c r="A391" s="95" t="str">
        <f>A390</f>
        <v>6th Floor</v>
      </c>
      <c r="B391" s="96"/>
      <c r="C391" s="95">
        <v>1</v>
      </c>
      <c r="D391" s="96"/>
      <c r="E391" s="60" t="s">
        <v>245</v>
      </c>
      <c r="F391" s="95">
        <f>(109.66)*(10.764)</f>
        <v>1180.38024</v>
      </c>
      <c r="G391" s="96">
        <f>(108.73)*(10.764)</f>
        <v>1170.3697199999999</v>
      </c>
      <c r="H391" s="60">
        <v>0</v>
      </c>
      <c r="I391" s="60">
        <f>F391*(($I$184)+1)+H391</f>
        <v>1888.6083840000001</v>
      </c>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WYT391" s="1"/>
      <c r="WYU391" s="1"/>
      <c r="WYV391" s="1"/>
      <c r="WYW391" s="1"/>
      <c r="WYX391" s="1"/>
      <c r="WYY391" s="1"/>
      <c r="WYZ391" s="1"/>
      <c r="WZA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row>
    <row r="392" spans="1:151 16218:16384" s="11" customFormat="1" ht="20.25" customHeight="1" x14ac:dyDescent="0.25">
      <c r="A392" s="95" t="str">
        <f t="shared" ref="A392:A396" si="103">A391</f>
        <v>6th Floor</v>
      </c>
      <c r="B392" s="96"/>
      <c r="C392" s="95">
        <f>C391+1</f>
        <v>2</v>
      </c>
      <c r="D392" s="96"/>
      <c r="E392" s="60" t="s">
        <v>260</v>
      </c>
      <c r="F392" s="95">
        <f>(86.98)*(10.764)</f>
        <v>936.25271999999995</v>
      </c>
      <c r="G392" s="96">
        <f>(86.7)*(10.764)</f>
        <v>933.23879999999997</v>
      </c>
      <c r="H392" s="60">
        <v>0</v>
      </c>
      <c r="I392" s="60">
        <f t="shared" ref="I392:I396" si="104">F392*(($I$184)+1)+H392</f>
        <v>1498.0043519999999</v>
      </c>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WYT392" s="1"/>
      <c r="WYU392" s="1"/>
      <c r="WYV392" s="1"/>
      <c r="WYW392" s="1"/>
      <c r="WYX392" s="1"/>
      <c r="WYY392" s="1"/>
      <c r="WYZ392" s="1"/>
      <c r="WZA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row>
    <row r="393" spans="1:151 16218:16384" s="11" customFormat="1" ht="20.25" customHeight="1" x14ac:dyDescent="0.25">
      <c r="A393" s="95" t="str">
        <f t="shared" si="103"/>
        <v>6th Floor</v>
      </c>
      <c r="B393" s="96"/>
      <c r="C393" s="95">
        <f t="shared" ref="C393:C396" si="105">C392+1</f>
        <v>3</v>
      </c>
      <c r="D393" s="96"/>
      <c r="E393" s="60" t="s">
        <v>273</v>
      </c>
      <c r="F393" s="95">
        <f>(76.46)*(10.764)</f>
        <v>823.0154399999999</v>
      </c>
      <c r="G393" s="96">
        <f>(72.4)*(10.764)</f>
        <v>779.31360000000006</v>
      </c>
      <c r="H393" s="60">
        <v>0</v>
      </c>
      <c r="I393" s="60">
        <f t="shared" si="104"/>
        <v>1316.8247039999999</v>
      </c>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WYT393" s="1"/>
      <c r="WYU393" s="1"/>
      <c r="WYV393" s="1"/>
      <c r="WYW393" s="1"/>
      <c r="WYX393" s="1"/>
      <c r="WYY393" s="1"/>
      <c r="WYZ393" s="1"/>
      <c r="WZA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row>
    <row r="394" spans="1:151 16218:16384" s="11" customFormat="1" ht="20.25" customHeight="1" x14ac:dyDescent="0.25">
      <c r="A394" s="95" t="str">
        <f t="shared" si="103"/>
        <v>6th Floor</v>
      </c>
      <c r="B394" s="96"/>
      <c r="C394" s="95">
        <f t="shared" si="105"/>
        <v>4</v>
      </c>
      <c r="D394" s="96"/>
      <c r="E394" s="60" t="s">
        <v>273</v>
      </c>
      <c r="F394" s="95">
        <f>(76.46)*(10.764)</f>
        <v>823.0154399999999</v>
      </c>
      <c r="G394" s="96">
        <f>(72.4)*(10.764)</f>
        <v>779.31360000000006</v>
      </c>
      <c r="H394" s="60">
        <v>0</v>
      </c>
      <c r="I394" s="60">
        <f t="shared" si="104"/>
        <v>1316.8247039999999</v>
      </c>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WYT394" s="1"/>
      <c r="WYU394" s="1"/>
      <c r="WYV394" s="1"/>
      <c r="WYW394" s="1"/>
      <c r="WYX394" s="1"/>
      <c r="WYY394" s="1"/>
      <c r="WYZ394" s="1"/>
      <c r="WZA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row>
    <row r="395" spans="1:151 16218:16384" s="11" customFormat="1" ht="20.25" customHeight="1" x14ac:dyDescent="0.25">
      <c r="A395" s="94" t="str">
        <f t="shared" si="103"/>
        <v>6th Floor</v>
      </c>
      <c r="B395" s="94"/>
      <c r="C395" s="94">
        <f t="shared" si="105"/>
        <v>5</v>
      </c>
      <c r="D395" s="94"/>
      <c r="E395" s="60" t="s">
        <v>260</v>
      </c>
      <c r="F395" s="95">
        <f>(86.98)*(10.764)</f>
        <v>936.25271999999995</v>
      </c>
      <c r="G395" s="96">
        <f>(86.7)*(10.764)</f>
        <v>933.23879999999997</v>
      </c>
      <c r="H395" s="60">
        <v>0</v>
      </c>
      <c r="I395" s="60">
        <f t="shared" si="104"/>
        <v>1498.0043519999999</v>
      </c>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WYT395" s="1"/>
      <c r="WYU395" s="1"/>
      <c r="WYV395" s="1"/>
      <c r="WYW395" s="1"/>
      <c r="WYX395" s="1"/>
      <c r="WYY395" s="1"/>
      <c r="WYZ395" s="1"/>
      <c r="WZA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row>
    <row r="396" spans="1:151 16218:16384" s="11" customFormat="1" ht="20.25" customHeight="1" x14ac:dyDescent="0.25">
      <c r="A396" s="94" t="str">
        <f t="shared" si="103"/>
        <v>6th Floor</v>
      </c>
      <c r="B396" s="94"/>
      <c r="C396" s="94">
        <f t="shared" si="105"/>
        <v>6</v>
      </c>
      <c r="D396" s="94"/>
      <c r="E396" s="60" t="s">
        <v>245</v>
      </c>
      <c r="F396" s="95">
        <f>(109.66)*(10.764)</f>
        <v>1180.38024</v>
      </c>
      <c r="G396" s="96">
        <f>(108.73)*(10.764)</f>
        <v>1170.3697199999999</v>
      </c>
      <c r="H396" s="60">
        <v>0</v>
      </c>
      <c r="I396" s="60">
        <f t="shared" si="104"/>
        <v>1888.6083840000001</v>
      </c>
      <c r="J396" s="1"/>
      <c r="K396" s="1"/>
      <c r="L396" s="44"/>
      <c r="M396" s="44"/>
      <c r="N396" s="44"/>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WYT396" s="1"/>
      <c r="WYU396" s="1"/>
      <c r="WYV396" s="1"/>
      <c r="WYW396" s="1"/>
      <c r="WYX396" s="1"/>
      <c r="WYY396" s="1"/>
      <c r="WYZ396" s="1"/>
      <c r="WZA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row>
    <row r="397" spans="1:151 16218:16384" s="11" customFormat="1" ht="20.25" x14ac:dyDescent="0.25">
      <c r="A397" s="97" t="s">
        <v>289</v>
      </c>
      <c r="B397" s="98"/>
      <c r="C397" s="98"/>
      <c r="D397" s="98"/>
      <c r="E397" s="98"/>
      <c r="F397" s="98"/>
      <c r="G397" s="98"/>
      <c r="H397" s="98"/>
      <c r="I397" s="9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18:16384" s="11" customFormat="1" ht="20.25" customHeight="1" x14ac:dyDescent="0.25">
      <c r="A398" s="95" t="str">
        <f>A397</f>
        <v>7th Floor</v>
      </c>
      <c r="B398" s="96"/>
      <c r="C398" s="95">
        <v>1</v>
      </c>
      <c r="D398" s="96"/>
      <c r="E398" s="60" t="s">
        <v>245</v>
      </c>
      <c r="F398" s="95">
        <f>(109.66)*(10.764)</f>
        <v>1180.38024</v>
      </c>
      <c r="G398" s="96">
        <f>(108.73)*(10.764)</f>
        <v>1170.3697199999999</v>
      </c>
      <c r="H398" s="60">
        <v>0</v>
      </c>
      <c r="I398" s="60">
        <f>F398*(($I$184)+1)+H398</f>
        <v>1888.6083840000001</v>
      </c>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WYT398" s="1"/>
      <c r="WYU398" s="1"/>
      <c r="WYV398" s="1"/>
      <c r="WYW398" s="1"/>
      <c r="WYX398" s="1"/>
      <c r="WYY398" s="1"/>
      <c r="WYZ398" s="1"/>
      <c r="WZA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row>
    <row r="399" spans="1:151 16218:16384" s="11" customFormat="1" ht="20.25" customHeight="1" x14ac:dyDescent="0.25">
      <c r="A399" s="95" t="str">
        <f t="shared" ref="A399:A403" si="106">A398</f>
        <v>7th Floor</v>
      </c>
      <c r="B399" s="96"/>
      <c r="C399" s="95">
        <f>C398+1</f>
        <v>2</v>
      </c>
      <c r="D399" s="96"/>
      <c r="E399" s="60" t="s">
        <v>260</v>
      </c>
      <c r="F399" s="95">
        <f>(86.98)*(10.764)</f>
        <v>936.25271999999995</v>
      </c>
      <c r="G399" s="96">
        <f>(86.7)*(10.764)</f>
        <v>933.23879999999997</v>
      </c>
      <c r="H399" s="60">
        <v>0</v>
      </c>
      <c r="I399" s="60">
        <f t="shared" ref="I399:I403" si="107">F399*(($I$184)+1)+H399</f>
        <v>1498.0043519999999</v>
      </c>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WYT399" s="1"/>
      <c r="WYU399" s="1"/>
      <c r="WYV399" s="1"/>
      <c r="WYW399" s="1"/>
      <c r="WYX399" s="1"/>
      <c r="WYY399" s="1"/>
      <c r="WYZ399" s="1"/>
      <c r="WZA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row>
    <row r="400" spans="1:151 16218:16384" s="11" customFormat="1" ht="20.25" customHeight="1" x14ac:dyDescent="0.25">
      <c r="A400" s="95" t="str">
        <f t="shared" si="106"/>
        <v>7th Floor</v>
      </c>
      <c r="B400" s="96"/>
      <c r="C400" s="95">
        <f t="shared" ref="C400:C403" si="108">C399+1</f>
        <v>3</v>
      </c>
      <c r="D400" s="96"/>
      <c r="E400" s="60" t="s">
        <v>273</v>
      </c>
      <c r="F400" s="95">
        <f>(76.46)*(10.764)</f>
        <v>823.0154399999999</v>
      </c>
      <c r="G400" s="96">
        <f>(72.4)*(10.764)</f>
        <v>779.31360000000006</v>
      </c>
      <c r="H400" s="60">
        <v>0</v>
      </c>
      <c r="I400" s="60">
        <f t="shared" si="107"/>
        <v>1316.8247039999999</v>
      </c>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WYT400" s="1"/>
      <c r="WYU400" s="1"/>
      <c r="WYV400" s="1"/>
      <c r="WYW400" s="1"/>
      <c r="WYX400" s="1"/>
      <c r="WYY400" s="1"/>
      <c r="WYZ400" s="1"/>
      <c r="WZA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row>
    <row r="401" spans="1:151 16218:16384" s="11" customFormat="1" ht="20.25" customHeight="1" x14ac:dyDescent="0.25">
      <c r="A401" s="95" t="str">
        <f t="shared" si="106"/>
        <v>7th Floor</v>
      </c>
      <c r="B401" s="96"/>
      <c r="C401" s="95">
        <f t="shared" si="108"/>
        <v>4</v>
      </c>
      <c r="D401" s="96"/>
      <c r="E401" s="60" t="s">
        <v>273</v>
      </c>
      <c r="F401" s="95">
        <f>(76.46)*(10.764)</f>
        <v>823.0154399999999</v>
      </c>
      <c r="G401" s="96">
        <f>(72.4)*(10.764)</f>
        <v>779.31360000000006</v>
      </c>
      <c r="H401" s="60">
        <v>0</v>
      </c>
      <c r="I401" s="60">
        <f t="shared" si="107"/>
        <v>1316.8247039999999</v>
      </c>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WYT401" s="1"/>
      <c r="WYU401" s="1"/>
      <c r="WYV401" s="1"/>
      <c r="WYW401" s="1"/>
      <c r="WYX401" s="1"/>
      <c r="WYY401" s="1"/>
      <c r="WYZ401" s="1"/>
      <c r="WZA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row>
    <row r="402" spans="1:151 16218:16384" s="11" customFormat="1" ht="20.25" customHeight="1" x14ac:dyDescent="0.25">
      <c r="A402" s="94" t="str">
        <f t="shared" si="106"/>
        <v>7th Floor</v>
      </c>
      <c r="B402" s="94"/>
      <c r="C402" s="94">
        <f t="shared" si="108"/>
        <v>5</v>
      </c>
      <c r="D402" s="94"/>
      <c r="E402" s="60" t="s">
        <v>260</v>
      </c>
      <c r="F402" s="95">
        <f>(86.98)*(10.764)</f>
        <v>936.25271999999995</v>
      </c>
      <c r="G402" s="96">
        <f>(86.7)*(10.764)</f>
        <v>933.23879999999997</v>
      </c>
      <c r="H402" s="60">
        <v>0</v>
      </c>
      <c r="I402" s="60">
        <f t="shared" si="107"/>
        <v>1498.0043519999999</v>
      </c>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WYT402" s="1"/>
      <c r="WYU402" s="1"/>
      <c r="WYV402" s="1"/>
      <c r="WYW402" s="1"/>
      <c r="WYX402" s="1"/>
      <c r="WYY402" s="1"/>
      <c r="WYZ402" s="1"/>
      <c r="WZA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row>
    <row r="403" spans="1:151 16218:16384" s="11" customFormat="1" ht="20.25" customHeight="1" x14ac:dyDescent="0.25">
      <c r="A403" s="94" t="str">
        <f t="shared" si="106"/>
        <v>7th Floor</v>
      </c>
      <c r="B403" s="94"/>
      <c r="C403" s="94">
        <f t="shared" si="108"/>
        <v>6</v>
      </c>
      <c r="D403" s="94"/>
      <c r="E403" s="60" t="s">
        <v>245</v>
      </c>
      <c r="F403" s="95">
        <f>(109.66)*(10.764)</f>
        <v>1180.38024</v>
      </c>
      <c r="G403" s="96">
        <f>(108.73)*(10.764)</f>
        <v>1170.3697199999999</v>
      </c>
      <c r="H403" s="60">
        <v>0</v>
      </c>
      <c r="I403" s="60">
        <f t="shared" si="107"/>
        <v>1888.6083840000001</v>
      </c>
      <c r="J403" s="1"/>
      <c r="K403" s="1"/>
      <c r="L403" s="44"/>
      <c r="M403" s="44"/>
      <c r="N403" s="44"/>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WYT403" s="1"/>
      <c r="WYU403" s="1"/>
      <c r="WYV403" s="1"/>
      <c r="WYW403" s="1"/>
      <c r="WYX403" s="1"/>
      <c r="WYY403" s="1"/>
      <c r="WYZ403" s="1"/>
      <c r="WZA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row>
    <row r="404" spans="1:151 16218:16384" s="11" customFormat="1" ht="20.25" x14ac:dyDescent="0.25">
      <c r="A404" s="97" t="s">
        <v>269</v>
      </c>
      <c r="B404" s="98"/>
      <c r="C404" s="98"/>
      <c r="D404" s="98"/>
      <c r="E404" s="98"/>
      <c r="F404" s="98"/>
      <c r="G404" s="98"/>
      <c r="H404" s="98"/>
      <c r="I404" s="9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18:16384" s="11" customFormat="1" ht="20.25" customHeight="1" x14ac:dyDescent="0.25">
      <c r="A405" s="95" t="str">
        <f>A404</f>
        <v>8th Floor (Part Refuge Area)</v>
      </c>
      <c r="B405" s="96"/>
      <c r="C405" s="95">
        <v>1</v>
      </c>
      <c r="D405" s="96"/>
      <c r="E405" s="60" t="s">
        <v>245</v>
      </c>
      <c r="F405" s="95">
        <f>(109.66)*(10.764)</f>
        <v>1180.38024</v>
      </c>
      <c r="G405" s="96">
        <f>(108.73)*(10.764)</f>
        <v>1170.3697199999999</v>
      </c>
      <c r="H405" s="60">
        <v>0</v>
      </c>
      <c r="I405" s="60">
        <f>F405*(($I$184)+1)+H405</f>
        <v>1888.6083840000001</v>
      </c>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WYT405" s="1"/>
      <c r="WYU405" s="1"/>
      <c r="WYV405" s="1"/>
      <c r="WYW405" s="1"/>
      <c r="WYX405" s="1"/>
      <c r="WYY405" s="1"/>
      <c r="WYZ405" s="1"/>
      <c r="WZA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row>
    <row r="406" spans="1:151 16218:16384" s="11" customFormat="1" ht="20.25" customHeight="1" x14ac:dyDescent="0.25">
      <c r="A406" s="95" t="str">
        <f t="shared" ref="A406:A410" si="109">A405</f>
        <v>8th Floor (Part Refuge Area)</v>
      </c>
      <c r="B406" s="96"/>
      <c r="C406" s="95">
        <f>C405+1</f>
        <v>2</v>
      </c>
      <c r="D406" s="96"/>
      <c r="E406" s="60" t="s">
        <v>260</v>
      </c>
      <c r="F406" s="95">
        <f>(86.98)*(10.764)</f>
        <v>936.25271999999995</v>
      </c>
      <c r="G406" s="96">
        <f>(86.7)*(10.764)</f>
        <v>933.23879999999997</v>
      </c>
      <c r="H406" s="60">
        <v>0</v>
      </c>
      <c r="I406" s="60">
        <f t="shared" ref="I406:I410" si="110">F406*(($I$184)+1)+H406</f>
        <v>1498.0043519999999</v>
      </c>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WYT406" s="1"/>
      <c r="WYU406" s="1"/>
      <c r="WYV406" s="1"/>
      <c r="WYW406" s="1"/>
      <c r="WYX406" s="1"/>
      <c r="WYY406" s="1"/>
      <c r="WYZ406" s="1"/>
      <c r="WZA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row>
    <row r="407" spans="1:151 16218:16384" s="11" customFormat="1" ht="20.25" customHeight="1" x14ac:dyDescent="0.25">
      <c r="A407" s="95" t="str">
        <f t="shared" si="109"/>
        <v>8th Floor (Part Refuge Area)</v>
      </c>
      <c r="B407" s="96"/>
      <c r="C407" s="95">
        <f t="shared" ref="C407:C410" si="111">C406+1</f>
        <v>3</v>
      </c>
      <c r="D407" s="96"/>
      <c r="E407" s="182" t="s">
        <v>252</v>
      </c>
      <c r="F407" s="183"/>
      <c r="G407" s="183"/>
      <c r="H407" s="183"/>
      <c r="I407" s="184"/>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WYT407" s="1"/>
      <c r="WYU407" s="1"/>
      <c r="WYV407" s="1"/>
      <c r="WYW407" s="1"/>
      <c r="WYX407" s="1"/>
      <c r="WYY407" s="1"/>
      <c r="WYZ407" s="1"/>
      <c r="WZA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row>
    <row r="408" spans="1:151 16218:16384" s="11" customFormat="1" ht="20.25" customHeight="1" x14ac:dyDescent="0.25">
      <c r="A408" s="95" t="str">
        <f t="shared" si="109"/>
        <v>8th Floor (Part Refuge Area)</v>
      </c>
      <c r="B408" s="96"/>
      <c r="C408" s="95">
        <f t="shared" si="111"/>
        <v>4</v>
      </c>
      <c r="D408" s="96"/>
      <c r="E408" s="185"/>
      <c r="F408" s="186"/>
      <c r="G408" s="186"/>
      <c r="H408" s="186"/>
      <c r="I408" s="187"/>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WYT408" s="1"/>
      <c r="WYU408" s="1"/>
      <c r="WYV408" s="1"/>
      <c r="WYW408" s="1"/>
      <c r="WYX408" s="1"/>
      <c r="WYY408" s="1"/>
      <c r="WYZ408" s="1"/>
      <c r="WZA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row>
    <row r="409" spans="1:151 16218:16384" s="11" customFormat="1" ht="20.25" customHeight="1" x14ac:dyDescent="0.25">
      <c r="A409" s="94" t="str">
        <f t="shared" si="109"/>
        <v>8th Floor (Part Refuge Area)</v>
      </c>
      <c r="B409" s="94"/>
      <c r="C409" s="94">
        <f t="shared" si="111"/>
        <v>5</v>
      </c>
      <c r="D409" s="94"/>
      <c r="E409" s="182" t="s">
        <v>302</v>
      </c>
      <c r="F409" s="183">
        <f>(86.7)*(10.764)</f>
        <v>933.23879999999997</v>
      </c>
      <c r="G409" s="183">
        <f>(86.7)*(10.764)</f>
        <v>933.23879999999997</v>
      </c>
      <c r="H409" s="183">
        <v>0</v>
      </c>
      <c r="I409" s="184">
        <f t="shared" si="110"/>
        <v>1493.18208</v>
      </c>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WYT409" s="1"/>
      <c r="WYU409" s="1"/>
      <c r="WYV409" s="1"/>
      <c r="WYW409" s="1"/>
      <c r="WYX409" s="1"/>
      <c r="WYY409" s="1"/>
      <c r="WYZ409" s="1"/>
      <c r="WZA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row>
    <row r="410" spans="1:151 16218:16384" s="11" customFormat="1" ht="20.25" customHeight="1" x14ac:dyDescent="0.25">
      <c r="A410" s="94" t="str">
        <f t="shared" si="109"/>
        <v>8th Floor (Part Refuge Area)</v>
      </c>
      <c r="B410" s="94"/>
      <c r="C410" s="94">
        <f t="shared" si="111"/>
        <v>6</v>
      </c>
      <c r="D410" s="94"/>
      <c r="E410" s="60" t="s">
        <v>245</v>
      </c>
      <c r="F410" s="95">
        <f>(109.66)*(10.764)</f>
        <v>1180.38024</v>
      </c>
      <c r="G410" s="96">
        <f>(108.73)*(10.764)</f>
        <v>1170.3697199999999</v>
      </c>
      <c r="H410" s="60">
        <v>0</v>
      </c>
      <c r="I410" s="60">
        <f t="shared" si="110"/>
        <v>1888.6083840000001</v>
      </c>
      <c r="J410" s="1"/>
      <c r="K410" s="1"/>
      <c r="L410" s="44"/>
      <c r="M410" s="44"/>
      <c r="N410" s="44"/>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WYT410" s="1"/>
      <c r="WYU410" s="1"/>
      <c r="WYV410" s="1"/>
      <c r="WYW410" s="1"/>
      <c r="WYX410" s="1"/>
      <c r="WYY410" s="1"/>
      <c r="WYZ410" s="1"/>
      <c r="WZA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row>
    <row r="411" spans="1:151 16218:16384" s="11" customFormat="1" ht="20.25" x14ac:dyDescent="0.25">
      <c r="A411" s="97" t="s">
        <v>303</v>
      </c>
      <c r="B411" s="98"/>
      <c r="C411" s="98"/>
      <c r="D411" s="98"/>
      <c r="E411" s="98"/>
      <c r="F411" s="98"/>
      <c r="G411" s="98"/>
      <c r="H411" s="98"/>
      <c r="I411" s="9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18:16384" s="11" customFormat="1" ht="20.25" customHeight="1" x14ac:dyDescent="0.25">
      <c r="A412" s="95" t="str">
        <f>A411</f>
        <v>9th Floor</v>
      </c>
      <c r="B412" s="96"/>
      <c r="C412" s="95">
        <v>1</v>
      </c>
      <c r="D412" s="96"/>
      <c r="E412" s="60" t="s">
        <v>245</v>
      </c>
      <c r="F412" s="95">
        <f>(109.66)*(10.764)</f>
        <v>1180.38024</v>
      </c>
      <c r="G412" s="96">
        <f>(108.73)*(10.764)</f>
        <v>1170.3697199999999</v>
      </c>
      <c r="H412" s="60">
        <v>0</v>
      </c>
      <c r="I412" s="60">
        <f>F412*(($I$184)+1)+H412</f>
        <v>1888.6083840000001</v>
      </c>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WYT412" s="1"/>
      <c r="WYU412" s="1"/>
      <c r="WYV412" s="1"/>
      <c r="WYW412" s="1"/>
      <c r="WYX412" s="1"/>
      <c r="WYY412" s="1"/>
      <c r="WYZ412" s="1"/>
      <c r="WZA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row>
    <row r="413" spans="1:151 16218:16384" s="11" customFormat="1" ht="20.25" customHeight="1" x14ac:dyDescent="0.25">
      <c r="A413" s="95" t="str">
        <f t="shared" ref="A413:A417" si="112">A412</f>
        <v>9th Floor</v>
      </c>
      <c r="B413" s="96"/>
      <c r="C413" s="95">
        <f>C412+1</f>
        <v>2</v>
      </c>
      <c r="D413" s="96"/>
      <c r="E413" s="60" t="s">
        <v>260</v>
      </c>
      <c r="F413" s="95">
        <f>(86.98)*(10.764)</f>
        <v>936.25271999999995</v>
      </c>
      <c r="G413" s="96">
        <f>(86.7)*(10.764)</f>
        <v>933.23879999999997</v>
      </c>
      <c r="H413" s="60">
        <v>0</v>
      </c>
      <c r="I413" s="60">
        <f t="shared" ref="I413:I417" si="113">F413*(($I$184)+1)+H413</f>
        <v>1498.0043519999999</v>
      </c>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WYT413" s="1"/>
      <c r="WYU413" s="1"/>
      <c r="WYV413" s="1"/>
      <c r="WYW413" s="1"/>
      <c r="WYX413" s="1"/>
      <c r="WYY413" s="1"/>
      <c r="WYZ413" s="1"/>
      <c r="WZA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row>
    <row r="414" spans="1:151 16218:16384" s="11" customFormat="1" ht="20.25" customHeight="1" x14ac:dyDescent="0.25">
      <c r="A414" s="95" t="str">
        <f t="shared" si="112"/>
        <v>9th Floor</v>
      </c>
      <c r="B414" s="96"/>
      <c r="C414" s="95">
        <f t="shared" ref="C414:C417" si="114">C413+1</f>
        <v>3</v>
      </c>
      <c r="D414" s="96"/>
      <c r="E414" s="60" t="s">
        <v>273</v>
      </c>
      <c r="F414" s="95">
        <f>(76.46)*(10.764)</f>
        <v>823.0154399999999</v>
      </c>
      <c r="G414" s="96">
        <f>(72.4)*(10.764)</f>
        <v>779.31360000000006</v>
      </c>
      <c r="H414" s="60">
        <v>0</v>
      </c>
      <c r="I414" s="60">
        <f t="shared" si="113"/>
        <v>1316.8247039999999</v>
      </c>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WYT414" s="1"/>
      <c r="WYU414" s="1"/>
      <c r="WYV414" s="1"/>
      <c r="WYW414" s="1"/>
      <c r="WYX414" s="1"/>
      <c r="WYY414" s="1"/>
      <c r="WYZ414" s="1"/>
      <c r="WZA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row>
    <row r="415" spans="1:151 16218:16384" s="11" customFormat="1" ht="20.25" customHeight="1" x14ac:dyDescent="0.25">
      <c r="A415" s="95" t="str">
        <f t="shared" si="112"/>
        <v>9th Floor</v>
      </c>
      <c r="B415" s="96"/>
      <c r="C415" s="95">
        <f t="shared" si="114"/>
        <v>4</v>
      </c>
      <c r="D415" s="96"/>
      <c r="E415" s="60" t="s">
        <v>273</v>
      </c>
      <c r="F415" s="95">
        <f>(76.46)*(10.764)</f>
        <v>823.0154399999999</v>
      </c>
      <c r="G415" s="96">
        <f>(72.4)*(10.764)</f>
        <v>779.31360000000006</v>
      </c>
      <c r="H415" s="60">
        <v>0</v>
      </c>
      <c r="I415" s="60">
        <f t="shared" si="113"/>
        <v>1316.8247039999999</v>
      </c>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WYT415" s="1"/>
      <c r="WYU415" s="1"/>
      <c r="WYV415" s="1"/>
      <c r="WYW415" s="1"/>
      <c r="WYX415" s="1"/>
      <c r="WYY415" s="1"/>
      <c r="WYZ415" s="1"/>
      <c r="WZA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row>
    <row r="416" spans="1:151 16218:16384" s="11" customFormat="1" ht="20.25" customHeight="1" x14ac:dyDescent="0.25">
      <c r="A416" s="94" t="str">
        <f t="shared" si="112"/>
        <v>9th Floor</v>
      </c>
      <c r="B416" s="94"/>
      <c r="C416" s="94">
        <f t="shared" si="114"/>
        <v>5</v>
      </c>
      <c r="D416" s="94"/>
      <c r="E416" s="60" t="s">
        <v>260</v>
      </c>
      <c r="F416" s="95">
        <f>(86.98)*(10.764)</f>
        <v>936.25271999999995</v>
      </c>
      <c r="G416" s="96">
        <f>(86.7)*(10.764)</f>
        <v>933.23879999999997</v>
      </c>
      <c r="H416" s="60">
        <v>0</v>
      </c>
      <c r="I416" s="60">
        <f t="shared" si="113"/>
        <v>1498.0043519999999</v>
      </c>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WYT416" s="1"/>
      <c r="WYU416" s="1"/>
      <c r="WYV416" s="1"/>
      <c r="WYW416" s="1"/>
      <c r="WYX416" s="1"/>
      <c r="WYY416" s="1"/>
      <c r="WYZ416" s="1"/>
      <c r="WZA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row>
    <row r="417" spans="1:151 16218:16384" s="11" customFormat="1" ht="20.25" customHeight="1" x14ac:dyDescent="0.25">
      <c r="A417" s="94" t="str">
        <f t="shared" si="112"/>
        <v>9th Floor</v>
      </c>
      <c r="B417" s="94"/>
      <c r="C417" s="94">
        <f t="shared" si="114"/>
        <v>6</v>
      </c>
      <c r="D417" s="94"/>
      <c r="E417" s="60" t="s">
        <v>245</v>
      </c>
      <c r="F417" s="95">
        <f>(109.66)*(10.764)</f>
        <v>1180.38024</v>
      </c>
      <c r="G417" s="96">
        <f>(108.73)*(10.764)</f>
        <v>1170.3697199999999</v>
      </c>
      <c r="H417" s="60">
        <v>0</v>
      </c>
      <c r="I417" s="60">
        <f t="shared" si="113"/>
        <v>1888.6083840000001</v>
      </c>
      <c r="J417" s="1"/>
      <c r="K417" s="1"/>
      <c r="L417" s="44"/>
      <c r="M417" s="44"/>
      <c r="N417" s="44"/>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WYT417" s="1"/>
      <c r="WYU417" s="1"/>
      <c r="WYV417" s="1"/>
      <c r="WYW417" s="1"/>
      <c r="WYX417" s="1"/>
      <c r="WYY417" s="1"/>
      <c r="WYZ417" s="1"/>
      <c r="WZA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row>
    <row r="418" spans="1:151 16218:16384" s="11" customFormat="1" ht="20.25" x14ac:dyDescent="0.25">
      <c r="A418" s="97" t="s">
        <v>294</v>
      </c>
      <c r="B418" s="98"/>
      <c r="C418" s="98"/>
      <c r="D418" s="98"/>
      <c r="E418" s="98"/>
      <c r="F418" s="98"/>
      <c r="G418" s="98"/>
      <c r="H418" s="98"/>
      <c r="I418" s="9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c r="XFD418" s="1"/>
    </row>
    <row r="419" spans="1:151 16218:16384" s="11" customFormat="1" ht="20.25" customHeight="1" x14ac:dyDescent="0.25">
      <c r="A419" s="95" t="str">
        <f>A418</f>
        <v>10th to 14th, 17th to 19th Floor</v>
      </c>
      <c r="B419" s="96"/>
      <c r="C419" s="95">
        <v>1</v>
      </c>
      <c r="D419" s="96"/>
      <c r="E419" s="60" t="s">
        <v>245</v>
      </c>
      <c r="F419" s="95">
        <f>(109.66)*(10.764)</f>
        <v>1180.38024</v>
      </c>
      <c r="G419" s="96">
        <f>(108.73)*(10.764)</f>
        <v>1170.3697199999999</v>
      </c>
      <c r="H419" s="60">
        <v>0</v>
      </c>
      <c r="I419" s="60">
        <f>F419*(($I$184)+1)+H419</f>
        <v>1888.6083840000001</v>
      </c>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WYT419" s="1"/>
      <c r="WYU419" s="1"/>
      <c r="WYV419" s="1"/>
      <c r="WYW419" s="1"/>
      <c r="WYX419" s="1"/>
      <c r="WYY419" s="1"/>
      <c r="WYZ419" s="1"/>
      <c r="WZA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row>
    <row r="420" spans="1:151 16218:16384" s="11" customFormat="1" ht="20.25" customHeight="1" x14ac:dyDescent="0.25">
      <c r="A420" s="95" t="str">
        <f t="shared" ref="A420:A424" si="115">A419</f>
        <v>10th to 14th, 17th to 19th Floor</v>
      </c>
      <c r="B420" s="96"/>
      <c r="C420" s="95">
        <f>C419+1</f>
        <v>2</v>
      </c>
      <c r="D420" s="96"/>
      <c r="E420" s="60" t="s">
        <v>260</v>
      </c>
      <c r="F420" s="95">
        <f>(86.98)*(10.764)</f>
        <v>936.25271999999995</v>
      </c>
      <c r="G420" s="96">
        <f>(86.7)*(10.764)</f>
        <v>933.23879999999997</v>
      </c>
      <c r="H420" s="60">
        <v>0</v>
      </c>
      <c r="I420" s="60">
        <f t="shared" ref="I420:I424" si="116">F420*(($I$184)+1)+H420</f>
        <v>1498.0043519999999</v>
      </c>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WYT420" s="1"/>
      <c r="WYU420" s="1"/>
      <c r="WYV420" s="1"/>
      <c r="WYW420" s="1"/>
      <c r="WYX420" s="1"/>
      <c r="WYY420" s="1"/>
      <c r="WYZ420" s="1"/>
      <c r="WZA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row>
    <row r="421" spans="1:151 16218:16384" s="11" customFormat="1" ht="20.25" customHeight="1" x14ac:dyDescent="0.25">
      <c r="A421" s="95" t="str">
        <f t="shared" si="115"/>
        <v>10th to 14th, 17th to 19th Floor</v>
      </c>
      <c r="B421" s="96"/>
      <c r="C421" s="95">
        <f t="shared" ref="C421:C424" si="117">C420+1</f>
        <v>3</v>
      </c>
      <c r="D421" s="96"/>
      <c r="E421" s="60" t="s">
        <v>273</v>
      </c>
      <c r="F421" s="95">
        <f>(76.46)*(10.764)</f>
        <v>823.0154399999999</v>
      </c>
      <c r="G421" s="96">
        <f>(72.4)*(10.764)</f>
        <v>779.31360000000006</v>
      </c>
      <c r="H421" s="60">
        <v>0</v>
      </c>
      <c r="I421" s="60">
        <f t="shared" si="116"/>
        <v>1316.8247039999999</v>
      </c>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WYT421" s="1"/>
      <c r="WYU421" s="1"/>
      <c r="WYV421" s="1"/>
      <c r="WYW421" s="1"/>
      <c r="WYX421" s="1"/>
      <c r="WYY421" s="1"/>
      <c r="WYZ421" s="1"/>
      <c r="WZA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row>
    <row r="422" spans="1:151 16218:16384" s="11" customFormat="1" ht="20.25" customHeight="1" x14ac:dyDescent="0.25">
      <c r="A422" s="95" t="str">
        <f t="shared" si="115"/>
        <v>10th to 14th, 17th to 19th Floor</v>
      </c>
      <c r="B422" s="96"/>
      <c r="C422" s="95">
        <f t="shared" si="117"/>
        <v>4</v>
      </c>
      <c r="D422" s="96"/>
      <c r="E422" s="60" t="s">
        <v>273</v>
      </c>
      <c r="F422" s="95">
        <f>(76.46)*(10.764)</f>
        <v>823.0154399999999</v>
      </c>
      <c r="G422" s="96">
        <f>(72.4)*(10.764)</f>
        <v>779.31360000000006</v>
      </c>
      <c r="H422" s="60">
        <v>0</v>
      </c>
      <c r="I422" s="60">
        <f t="shared" si="116"/>
        <v>1316.8247039999999</v>
      </c>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WYT422" s="1"/>
      <c r="WYU422" s="1"/>
      <c r="WYV422" s="1"/>
      <c r="WYW422" s="1"/>
      <c r="WYX422" s="1"/>
      <c r="WYY422" s="1"/>
      <c r="WYZ422" s="1"/>
      <c r="WZA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row>
    <row r="423" spans="1:151 16218:16384" s="11" customFormat="1" ht="20.25" customHeight="1" x14ac:dyDescent="0.25">
      <c r="A423" s="94" t="str">
        <f t="shared" si="115"/>
        <v>10th to 14th, 17th to 19th Floor</v>
      </c>
      <c r="B423" s="94"/>
      <c r="C423" s="94">
        <f t="shared" si="117"/>
        <v>5</v>
      </c>
      <c r="D423" s="94"/>
      <c r="E423" s="60" t="s">
        <v>260</v>
      </c>
      <c r="F423" s="95">
        <f>(86.98)*(10.764)</f>
        <v>936.25271999999995</v>
      </c>
      <c r="G423" s="96">
        <f>(86.7)*(10.764)</f>
        <v>933.23879999999997</v>
      </c>
      <c r="H423" s="60">
        <v>0</v>
      </c>
      <c r="I423" s="60">
        <f t="shared" si="116"/>
        <v>1498.0043519999999</v>
      </c>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WYT423" s="1"/>
      <c r="WYU423" s="1"/>
      <c r="WYV423" s="1"/>
      <c r="WYW423" s="1"/>
      <c r="WYX423" s="1"/>
      <c r="WYY423" s="1"/>
      <c r="WYZ423" s="1"/>
      <c r="WZA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row>
    <row r="424" spans="1:151 16218:16384" s="11" customFormat="1" ht="20.25" customHeight="1" x14ac:dyDescent="0.25">
      <c r="A424" s="94" t="str">
        <f t="shared" si="115"/>
        <v>10th to 14th, 17th to 19th Floor</v>
      </c>
      <c r="B424" s="94"/>
      <c r="C424" s="94">
        <f t="shared" si="117"/>
        <v>6</v>
      </c>
      <c r="D424" s="94"/>
      <c r="E424" s="60" t="s">
        <v>245</v>
      </c>
      <c r="F424" s="95">
        <f>(109.66)*(10.764)</f>
        <v>1180.38024</v>
      </c>
      <c r="G424" s="96">
        <f>(108.73)*(10.764)</f>
        <v>1170.3697199999999</v>
      </c>
      <c r="H424" s="60">
        <v>0</v>
      </c>
      <c r="I424" s="60">
        <f t="shared" si="116"/>
        <v>1888.6083840000001</v>
      </c>
      <c r="J424" s="1"/>
      <c r="K424" s="1"/>
      <c r="L424" s="44"/>
      <c r="M424" s="44"/>
      <c r="N424" s="44"/>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WYT424" s="1"/>
      <c r="WYU424" s="1"/>
      <c r="WYV424" s="1"/>
      <c r="WYW424" s="1"/>
      <c r="WYX424" s="1"/>
      <c r="WYY424" s="1"/>
      <c r="WYZ424" s="1"/>
      <c r="WZA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row>
    <row r="425" spans="1:151 16218:16384" s="11" customFormat="1" ht="20.25" customHeight="1" x14ac:dyDescent="0.25">
      <c r="A425" s="97" t="s">
        <v>295</v>
      </c>
      <c r="B425" s="98"/>
      <c r="C425" s="98"/>
      <c r="D425" s="98"/>
      <c r="E425" s="98"/>
      <c r="F425" s="98"/>
      <c r="G425" s="98"/>
      <c r="H425" s="98"/>
      <c r="I425" s="9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c r="XFD425" s="1"/>
    </row>
    <row r="426" spans="1:151 16218:16384" s="11" customFormat="1" ht="20.25" customHeight="1" x14ac:dyDescent="0.25">
      <c r="A426" s="95" t="str">
        <f>A425</f>
        <v>20th &amp; 21st Floor</v>
      </c>
      <c r="B426" s="96"/>
      <c r="C426" s="95">
        <v>1</v>
      </c>
      <c r="D426" s="96"/>
      <c r="E426" s="60" t="s">
        <v>245</v>
      </c>
      <c r="F426" s="95">
        <f>(109.66)*(10.764)</f>
        <v>1180.38024</v>
      </c>
      <c r="G426" s="96">
        <f>(108.73)*(10.764)</f>
        <v>1170.3697199999999</v>
      </c>
      <c r="H426" s="60">
        <v>0</v>
      </c>
      <c r="I426" s="60">
        <f>F426*(($I$184)+1)+H426</f>
        <v>1888.6083840000001</v>
      </c>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WYT426" s="1"/>
      <c r="WYU426" s="1"/>
      <c r="WYV426" s="1"/>
      <c r="WYW426" s="1"/>
      <c r="WYX426" s="1"/>
      <c r="WYY426" s="1"/>
      <c r="WYZ426" s="1"/>
      <c r="WZA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row>
    <row r="427" spans="1:151 16218:16384" s="11" customFormat="1" ht="20.25" customHeight="1" x14ac:dyDescent="0.25">
      <c r="A427" s="95" t="str">
        <f t="shared" ref="A427:A431" si="118">A426</f>
        <v>20th &amp; 21st Floor</v>
      </c>
      <c r="B427" s="96"/>
      <c r="C427" s="95">
        <f>C426+1</f>
        <v>2</v>
      </c>
      <c r="D427" s="96"/>
      <c r="E427" s="60" t="s">
        <v>260</v>
      </c>
      <c r="F427" s="95">
        <f>(86.98)*(10.764)</f>
        <v>936.25271999999995</v>
      </c>
      <c r="G427" s="96">
        <f>(86.7)*(10.764)</f>
        <v>933.23879999999997</v>
      </c>
      <c r="H427" s="60">
        <v>0</v>
      </c>
      <c r="I427" s="60">
        <f t="shared" ref="I427:I431" si="119">F427*(($I$184)+1)+H427</f>
        <v>1498.0043519999999</v>
      </c>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WYT427" s="1"/>
      <c r="WYU427" s="1"/>
      <c r="WYV427" s="1"/>
      <c r="WYW427" s="1"/>
      <c r="WYX427" s="1"/>
      <c r="WYY427" s="1"/>
      <c r="WYZ427" s="1"/>
      <c r="WZA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row>
    <row r="428" spans="1:151 16218:16384" s="11" customFormat="1" ht="20.25" customHeight="1" x14ac:dyDescent="0.25">
      <c r="A428" s="95" t="str">
        <f t="shared" si="118"/>
        <v>20th &amp; 21st Floor</v>
      </c>
      <c r="B428" s="96"/>
      <c r="C428" s="95">
        <f t="shared" ref="C428:C431" si="120">C427+1</f>
        <v>3</v>
      </c>
      <c r="D428" s="96"/>
      <c r="E428" s="60" t="s">
        <v>273</v>
      </c>
      <c r="F428" s="95">
        <f>(76.46)*(10.764)</f>
        <v>823.0154399999999</v>
      </c>
      <c r="G428" s="96">
        <f>(72.4)*(10.764)</f>
        <v>779.31360000000006</v>
      </c>
      <c r="H428" s="60">
        <v>0</v>
      </c>
      <c r="I428" s="60">
        <f t="shared" si="119"/>
        <v>1316.8247039999999</v>
      </c>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WYT428" s="1"/>
      <c r="WYU428" s="1"/>
      <c r="WYV428" s="1"/>
      <c r="WYW428" s="1"/>
      <c r="WYX428" s="1"/>
      <c r="WYY428" s="1"/>
      <c r="WYZ428" s="1"/>
      <c r="WZA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row>
    <row r="429" spans="1:151 16218:16384" s="11" customFormat="1" ht="20.25" customHeight="1" x14ac:dyDescent="0.25">
      <c r="A429" s="95" t="str">
        <f t="shared" si="118"/>
        <v>20th &amp; 21st Floor</v>
      </c>
      <c r="B429" s="96"/>
      <c r="C429" s="95">
        <f t="shared" si="120"/>
        <v>4</v>
      </c>
      <c r="D429" s="96"/>
      <c r="E429" s="60" t="s">
        <v>273</v>
      </c>
      <c r="F429" s="95">
        <f>(76.46)*(10.764)</f>
        <v>823.0154399999999</v>
      </c>
      <c r="G429" s="96">
        <f>(72.4)*(10.764)</f>
        <v>779.31360000000006</v>
      </c>
      <c r="H429" s="60">
        <v>0</v>
      </c>
      <c r="I429" s="60">
        <f t="shared" si="119"/>
        <v>1316.8247039999999</v>
      </c>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WYT429" s="1"/>
      <c r="WYU429" s="1"/>
      <c r="WYV429" s="1"/>
      <c r="WYW429" s="1"/>
      <c r="WYX429" s="1"/>
      <c r="WYY429" s="1"/>
      <c r="WYZ429" s="1"/>
      <c r="WZA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row>
    <row r="430" spans="1:151 16218:16384" s="11" customFormat="1" ht="20.25" customHeight="1" x14ac:dyDescent="0.25">
      <c r="A430" s="94" t="str">
        <f t="shared" si="118"/>
        <v>20th &amp; 21st Floor</v>
      </c>
      <c r="B430" s="94"/>
      <c r="C430" s="94">
        <f t="shared" si="120"/>
        <v>5</v>
      </c>
      <c r="D430" s="94"/>
      <c r="E430" s="60" t="s">
        <v>260</v>
      </c>
      <c r="F430" s="95">
        <f>(86.98)*(10.764)</f>
        <v>936.25271999999995</v>
      </c>
      <c r="G430" s="96">
        <f>(86.7)*(10.764)</f>
        <v>933.23879999999997</v>
      </c>
      <c r="H430" s="60">
        <v>0</v>
      </c>
      <c r="I430" s="60">
        <f t="shared" si="119"/>
        <v>1498.0043519999999</v>
      </c>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WYT430" s="1"/>
      <c r="WYU430" s="1"/>
      <c r="WYV430" s="1"/>
      <c r="WYW430" s="1"/>
      <c r="WYX430" s="1"/>
      <c r="WYY430" s="1"/>
      <c r="WYZ430" s="1"/>
      <c r="WZA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row>
    <row r="431" spans="1:151 16218:16384" s="11" customFormat="1" ht="20.25" customHeight="1" x14ac:dyDescent="0.25">
      <c r="A431" s="94" t="str">
        <f t="shared" si="118"/>
        <v>20th &amp; 21st Floor</v>
      </c>
      <c r="B431" s="94"/>
      <c r="C431" s="94">
        <f t="shared" si="120"/>
        <v>6</v>
      </c>
      <c r="D431" s="94"/>
      <c r="E431" s="60" t="s">
        <v>245</v>
      </c>
      <c r="F431" s="95">
        <f>(109.66)*(10.764)</f>
        <v>1180.38024</v>
      </c>
      <c r="G431" s="96">
        <f>(108.73)*(10.764)</f>
        <v>1170.3697199999999</v>
      </c>
      <c r="H431" s="60">
        <v>0</v>
      </c>
      <c r="I431" s="60">
        <f t="shared" si="119"/>
        <v>1888.6083840000001</v>
      </c>
      <c r="J431" s="1"/>
      <c r="K431" s="1"/>
      <c r="L431" s="44"/>
      <c r="M431" s="44"/>
      <c r="N431" s="44"/>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WYT431" s="1"/>
      <c r="WYU431" s="1"/>
      <c r="WYV431" s="1"/>
      <c r="WYW431" s="1"/>
      <c r="WYX431" s="1"/>
      <c r="WYY431" s="1"/>
      <c r="WYZ431" s="1"/>
      <c r="WZA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row>
    <row r="432" spans="1:151 16218:16384" s="11" customFormat="1" ht="20.25" x14ac:dyDescent="0.25">
      <c r="A432" s="97" t="s">
        <v>270</v>
      </c>
      <c r="B432" s="98"/>
      <c r="C432" s="98"/>
      <c r="D432" s="98"/>
      <c r="E432" s="98"/>
      <c r="F432" s="98"/>
      <c r="G432" s="98"/>
      <c r="H432" s="98"/>
      <c r="I432" s="9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c r="XFD432" s="1"/>
    </row>
    <row r="433" spans="1:151 16218:16384" s="11" customFormat="1" ht="20.25" customHeight="1" x14ac:dyDescent="0.25">
      <c r="A433" s="95" t="str">
        <f>A432</f>
        <v>15th Floor (Part Refuge Area)</v>
      </c>
      <c r="B433" s="96"/>
      <c r="C433" s="95">
        <v>1</v>
      </c>
      <c r="D433" s="96"/>
      <c r="E433" s="60" t="s">
        <v>245</v>
      </c>
      <c r="F433" s="95">
        <f>(109.66)*(10.764)</f>
        <v>1180.38024</v>
      </c>
      <c r="G433" s="96">
        <f>(108.73)*(10.764)</f>
        <v>1170.3697199999999</v>
      </c>
      <c r="H433" s="60">
        <v>0</v>
      </c>
      <c r="I433" s="60">
        <f>F433*(($I$184)+1)+H433</f>
        <v>1888.6083840000001</v>
      </c>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WYT433" s="1"/>
      <c r="WYU433" s="1"/>
      <c r="WYV433" s="1"/>
      <c r="WYW433" s="1"/>
      <c r="WYX433" s="1"/>
      <c r="WYY433" s="1"/>
      <c r="WYZ433" s="1"/>
      <c r="WZA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row>
    <row r="434" spans="1:151 16218:16384" s="11" customFormat="1" ht="20.25" customHeight="1" x14ac:dyDescent="0.25">
      <c r="A434" s="95" t="str">
        <f t="shared" ref="A434:A438" si="121">A433</f>
        <v>15th Floor (Part Refuge Area)</v>
      </c>
      <c r="B434" s="96"/>
      <c r="C434" s="95">
        <f>C433+1</f>
        <v>2</v>
      </c>
      <c r="D434" s="96"/>
      <c r="E434" s="60" t="s">
        <v>260</v>
      </c>
      <c r="F434" s="95">
        <f>(86.98)*(10.764)</f>
        <v>936.25271999999995</v>
      </c>
      <c r="G434" s="96">
        <f>(86.7)*(10.764)</f>
        <v>933.23879999999997</v>
      </c>
      <c r="H434" s="60">
        <v>0</v>
      </c>
      <c r="I434" s="60">
        <f t="shared" ref="I434:I438" si="122">F434*(($I$184)+1)+H434</f>
        <v>1498.0043519999999</v>
      </c>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WYT434" s="1"/>
      <c r="WYU434" s="1"/>
      <c r="WYV434" s="1"/>
      <c r="WYW434" s="1"/>
      <c r="WYX434" s="1"/>
      <c r="WYY434" s="1"/>
      <c r="WYZ434" s="1"/>
      <c r="WZA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row>
    <row r="435" spans="1:151 16218:16384" s="11" customFormat="1" ht="20.25" customHeight="1" x14ac:dyDescent="0.25">
      <c r="A435" s="95" t="str">
        <f t="shared" si="121"/>
        <v>15th Floor (Part Refuge Area)</v>
      </c>
      <c r="B435" s="96"/>
      <c r="C435" s="95">
        <f t="shared" ref="C435:C438" si="123">C434+1</f>
        <v>3</v>
      </c>
      <c r="D435" s="96"/>
      <c r="E435" s="182" t="s">
        <v>252</v>
      </c>
      <c r="F435" s="183"/>
      <c r="G435" s="183"/>
      <c r="H435" s="183"/>
      <c r="I435" s="184"/>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row>
    <row r="436" spans="1:151 16218:16384" s="11" customFormat="1" ht="20.25" customHeight="1" x14ac:dyDescent="0.25">
      <c r="A436" s="95" t="str">
        <f t="shared" si="121"/>
        <v>15th Floor (Part Refuge Area)</v>
      </c>
      <c r="B436" s="96"/>
      <c r="C436" s="95">
        <f t="shared" si="123"/>
        <v>4</v>
      </c>
      <c r="D436" s="96"/>
      <c r="E436" s="185"/>
      <c r="F436" s="186"/>
      <c r="G436" s="186"/>
      <c r="H436" s="186"/>
      <c r="I436" s="187"/>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WYT436" s="1"/>
      <c r="WYU436" s="1"/>
      <c r="WYV436" s="1"/>
      <c r="WYW436" s="1"/>
      <c r="WYX436" s="1"/>
      <c r="WYY436" s="1"/>
      <c r="WYZ436" s="1"/>
      <c r="WZA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row>
    <row r="437" spans="1:151 16218:16384" s="11" customFormat="1" ht="20.25" customHeight="1" x14ac:dyDescent="0.25">
      <c r="A437" s="94" t="str">
        <f t="shared" si="121"/>
        <v>15th Floor (Part Refuge Area)</v>
      </c>
      <c r="B437" s="94"/>
      <c r="C437" s="94">
        <f t="shared" si="123"/>
        <v>5</v>
      </c>
      <c r="D437" s="94"/>
      <c r="E437" s="60" t="s">
        <v>260</v>
      </c>
      <c r="F437" s="95">
        <f>(86.98)*(10.764)</f>
        <v>936.25271999999995</v>
      </c>
      <c r="G437" s="96">
        <f>(86.7)*(10.764)</f>
        <v>933.23879999999997</v>
      </c>
      <c r="H437" s="60">
        <v>0</v>
      </c>
      <c r="I437" s="60">
        <f t="shared" si="122"/>
        <v>1498.0043519999999</v>
      </c>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WYT437" s="1"/>
      <c r="WYU437" s="1"/>
      <c r="WYV437" s="1"/>
      <c r="WYW437" s="1"/>
      <c r="WYX437" s="1"/>
      <c r="WYY437" s="1"/>
      <c r="WYZ437" s="1"/>
      <c r="WZA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row>
    <row r="438" spans="1:151 16218:16384" s="11" customFormat="1" ht="20.25" customHeight="1" x14ac:dyDescent="0.25">
      <c r="A438" s="94" t="str">
        <f t="shared" si="121"/>
        <v>15th Floor (Part Refuge Area)</v>
      </c>
      <c r="B438" s="94"/>
      <c r="C438" s="94">
        <f t="shared" si="123"/>
        <v>6</v>
      </c>
      <c r="D438" s="94"/>
      <c r="E438" s="60" t="s">
        <v>245</v>
      </c>
      <c r="F438" s="95">
        <f>(109.66)*(10.764)</f>
        <v>1180.38024</v>
      </c>
      <c r="G438" s="96">
        <f>(108.73)*(10.764)</f>
        <v>1170.3697199999999</v>
      </c>
      <c r="H438" s="60">
        <v>0</v>
      </c>
      <c r="I438" s="60">
        <f t="shared" si="122"/>
        <v>1888.6083840000001</v>
      </c>
      <c r="J438" s="1"/>
      <c r="K438" s="1"/>
      <c r="L438" s="44"/>
      <c r="M438" s="44"/>
      <c r="N438" s="44"/>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WYT438" s="1"/>
      <c r="WYU438" s="1"/>
      <c r="WYV438" s="1"/>
      <c r="WYW438" s="1"/>
      <c r="WYX438" s="1"/>
      <c r="WYY438" s="1"/>
      <c r="WYZ438" s="1"/>
      <c r="WZA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row>
    <row r="439" spans="1:151 16218:16384" s="11" customFormat="1" ht="20.25" customHeight="1" x14ac:dyDescent="0.25">
      <c r="A439" s="97" t="s">
        <v>296</v>
      </c>
      <c r="B439" s="98"/>
      <c r="C439" s="98"/>
      <c r="D439" s="98"/>
      <c r="E439" s="98"/>
      <c r="F439" s="98"/>
      <c r="G439" s="98"/>
      <c r="H439" s="98"/>
      <c r="I439" s="9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c r="XFD439" s="1"/>
    </row>
    <row r="440" spans="1:151 16218:16384" s="11" customFormat="1" ht="20.25" customHeight="1" x14ac:dyDescent="0.25">
      <c r="A440" s="95" t="str">
        <f>A439</f>
        <v>16th Floor</v>
      </c>
      <c r="B440" s="96"/>
      <c r="C440" s="95">
        <v>1</v>
      </c>
      <c r="D440" s="96"/>
      <c r="E440" s="77" t="s">
        <v>245</v>
      </c>
      <c r="F440" s="95">
        <f>(109.66)*(10.764)</f>
        <v>1180.38024</v>
      </c>
      <c r="G440" s="96">
        <f>(108.73)*(10.764)</f>
        <v>1170.3697199999999</v>
      </c>
      <c r="H440" s="77">
        <v>0</v>
      </c>
      <c r="I440" s="77">
        <f>F440*(($I$184)+1)+H440</f>
        <v>1888.6083840000001</v>
      </c>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WYT440" s="1"/>
      <c r="WYU440" s="1"/>
      <c r="WYV440" s="1"/>
      <c r="WYW440" s="1"/>
      <c r="WYX440" s="1"/>
      <c r="WYY440" s="1"/>
      <c r="WYZ440" s="1"/>
      <c r="WZA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row>
    <row r="441" spans="1:151 16218:16384" s="11" customFormat="1" ht="20.25" customHeight="1" x14ac:dyDescent="0.25">
      <c r="A441" s="95" t="str">
        <f t="shared" ref="A441:A445" si="124">A440</f>
        <v>16th Floor</v>
      </c>
      <c r="B441" s="96"/>
      <c r="C441" s="95">
        <f>C440+1</f>
        <v>2</v>
      </c>
      <c r="D441" s="96"/>
      <c r="E441" s="77" t="s">
        <v>260</v>
      </c>
      <c r="F441" s="95">
        <f>(86.98)*(10.764)</f>
        <v>936.25271999999995</v>
      </c>
      <c r="G441" s="96">
        <f>(86.7)*(10.764)</f>
        <v>933.23879999999997</v>
      </c>
      <c r="H441" s="77">
        <v>0</v>
      </c>
      <c r="I441" s="77">
        <f t="shared" ref="I441:I445" si="125">F441*(($I$184)+1)+H441</f>
        <v>1498.0043519999999</v>
      </c>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WYT441" s="1"/>
      <c r="WYU441" s="1"/>
      <c r="WYV441" s="1"/>
      <c r="WYW441" s="1"/>
      <c r="WYX441" s="1"/>
      <c r="WYY441" s="1"/>
      <c r="WYZ441" s="1"/>
      <c r="WZA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row>
    <row r="442" spans="1:151 16218:16384" s="11" customFormat="1" ht="20.25" customHeight="1" x14ac:dyDescent="0.25">
      <c r="A442" s="95" t="str">
        <f t="shared" si="124"/>
        <v>16th Floor</v>
      </c>
      <c r="B442" s="96"/>
      <c r="C442" s="95">
        <f t="shared" ref="C442:C445" si="126">C441+1</f>
        <v>3</v>
      </c>
      <c r="D442" s="96"/>
      <c r="E442" s="77" t="s">
        <v>273</v>
      </c>
      <c r="F442" s="95">
        <f>(76.46)*(10.764)</f>
        <v>823.0154399999999</v>
      </c>
      <c r="G442" s="96">
        <f>(72.4)*(10.764)</f>
        <v>779.31360000000006</v>
      </c>
      <c r="H442" s="77">
        <v>0</v>
      </c>
      <c r="I442" s="77">
        <f t="shared" si="125"/>
        <v>1316.8247039999999</v>
      </c>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WYT442" s="1"/>
      <c r="WYU442" s="1"/>
      <c r="WYV442" s="1"/>
      <c r="WYW442" s="1"/>
      <c r="WYX442" s="1"/>
      <c r="WYY442" s="1"/>
      <c r="WYZ442" s="1"/>
      <c r="WZA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row>
    <row r="443" spans="1:151 16218:16384" s="11" customFormat="1" ht="20.25" customHeight="1" x14ac:dyDescent="0.25">
      <c r="A443" s="95" t="str">
        <f t="shared" si="124"/>
        <v>16th Floor</v>
      </c>
      <c r="B443" s="96"/>
      <c r="C443" s="95">
        <f t="shared" si="126"/>
        <v>4</v>
      </c>
      <c r="D443" s="96"/>
      <c r="E443" s="77" t="s">
        <v>273</v>
      </c>
      <c r="F443" s="95">
        <f>(76.46)*(10.764)</f>
        <v>823.0154399999999</v>
      </c>
      <c r="G443" s="96">
        <f>(72.4)*(10.764)</f>
        <v>779.31360000000006</v>
      </c>
      <c r="H443" s="77">
        <v>0</v>
      </c>
      <c r="I443" s="77">
        <f t="shared" si="125"/>
        <v>1316.8247039999999</v>
      </c>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WYT443" s="1"/>
      <c r="WYU443" s="1"/>
      <c r="WYV443" s="1"/>
      <c r="WYW443" s="1"/>
      <c r="WYX443" s="1"/>
      <c r="WYY443" s="1"/>
      <c r="WYZ443" s="1"/>
      <c r="WZA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row>
    <row r="444" spans="1:151 16218:16384" s="11" customFormat="1" ht="20.25" customHeight="1" x14ac:dyDescent="0.25">
      <c r="A444" s="94" t="str">
        <f t="shared" si="124"/>
        <v>16th Floor</v>
      </c>
      <c r="B444" s="94"/>
      <c r="C444" s="94">
        <f t="shared" si="126"/>
        <v>5</v>
      </c>
      <c r="D444" s="94"/>
      <c r="E444" s="77" t="s">
        <v>260</v>
      </c>
      <c r="F444" s="95">
        <f>(86.98)*(10.764)</f>
        <v>936.25271999999995</v>
      </c>
      <c r="G444" s="96">
        <f>(86.7)*(10.764)</f>
        <v>933.23879999999997</v>
      </c>
      <c r="H444" s="77">
        <v>0</v>
      </c>
      <c r="I444" s="77">
        <f t="shared" si="125"/>
        <v>1498.0043519999999</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WYT444" s="1"/>
      <c r="WYU444" s="1"/>
      <c r="WYV444" s="1"/>
      <c r="WYW444" s="1"/>
      <c r="WYX444" s="1"/>
      <c r="WYY444" s="1"/>
      <c r="WYZ444" s="1"/>
      <c r="WZA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row>
    <row r="445" spans="1:151 16218:16384" s="11" customFormat="1" ht="20.25" customHeight="1" x14ac:dyDescent="0.25">
      <c r="A445" s="94" t="str">
        <f t="shared" si="124"/>
        <v>16th Floor</v>
      </c>
      <c r="B445" s="94"/>
      <c r="C445" s="94">
        <f t="shared" si="126"/>
        <v>6</v>
      </c>
      <c r="D445" s="94"/>
      <c r="E445" s="77" t="s">
        <v>245</v>
      </c>
      <c r="F445" s="95">
        <f>(109.66)*(10.764)</f>
        <v>1180.38024</v>
      </c>
      <c r="G445" s="96">
        <f>(108.73)*(10.764)</f>
        <v>1170.3697199999999</v>
      </c>
      <c r="H445" s="77">
        <v>0</v>
      </c>
      <c r="I445" s="77">
        <f t="shared" si="125"/>
        <v>1888.6083840000001</v>
      </c>
      <c r="J445" s="1"/>
      <c r="K445" s="1"/>
      <c r="L445" s="44"/>
      <c r="M445" s="44"/>
      <c r="N445" s="44"/>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WYT445" s="1"/>
      <c r="WYU445" s="1"/>
      <c r="WYV445" s="1"/>
      <c r="WYW445" s="1"/>
      <c r="WYX445" s="1"/>
      <c r="WYY445" s="1"/>
      <c r="WYZ445" s="1"/>
      <c r="WZA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row>
    <row r="446" spans="1:151 16218:16384" s="11" customFormat="1" ht="20.25" x14ac:dyDescent="0.25">
      <c r="A446" s="97" t="s">
        <v>271</v>
      </c>
      <c r="B446" s="98"/>
      <c r="C446" s="98"/>
      <c r="D446" s="98"/>
      <c r="E446" s="98"/>
      <c r="F446" s="98"/>
      <c r="G446" s="98"/>
      <c r="H446" s="98"/>
      <c r="I446" s="9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c r="XFD446" s="1"/>
    </row>
    <row r="447" spans="1:151 16218:16384" s="11" customFormat="1" ht="20.25" customHeight="1" x14ac:dyDescent="0.25">
      <c r="A447" s="95" t="str">
        <f>A446</f>
        <v>22nd Floor (Part Refuge Area)</v>
      </c>
      <c r="B447" s="96"/>
      <c r="C447" s="95">
        <v>1</v>
      </c>
      <c r="D447" s="96"/>
      <c r="E447" s="60" t="s">
        <v>245</v>
      </c>
      <c r="F447" s="95">
        <f>(109.66)*(10.764)</f>
        <v>1180.38024</v>
      </c>
      <c r="G447" s="96">
        <f>(108.73)*(10.764)</f>
        <v>1170.3697199999999</v>
      </c>
      <c r="H447" s="60">
        <v>0</v>
      </c>
      <c r="I447" s="60">
        <f>F447*(($I$184)+1)+H447</f>
        <v>1888.6083840000001</v>
      </c>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WYT447" s="1"/>
      <c r="WYU447" s="1"/>
      <c r="WYV447" s="1"/>
      <c r="WYW447" s="1"/>
      <c r="WYX447" s="1"/>
      <c r="WYY447" s="1"/>
      <c r="WYZ447" s="1"/>
      <c r="WZA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row>
    <row r="448" spans="1:151 16218:16384" s="11" customFormat="1" ht="20.25" customHeight="1" x14ac:dyDescent="0.25">
      <c r="A448" s="95" t="str">
        <f t="shared" ref="A448:A452" si="127">A447</f>
        <v>22nd Floor (Part Refuge Area)</v>
      </c>
      <c r="B448" s="96"/>
      <c r="C448" s="95">
        <f>C447+1</f>
        <v>2</v>
      </c>
      <c r="D448" s="96"/>
      <c r="E448" s="60" t="s">
        <v>260</v>
      </c>
      <c r="F448" s="95">
        <f>(86.98)*(10.764)</f>
        <v>936.25271999999995</v>
      </c>
      <c r="G448" s="96">
        <f>(86.7)*(10.764)</f>
        <v>933.23879999999997</v>
      </c>
      <c r="H448" s="60">
        <v>0</v>
      </c>
      <c r="I448" s="60">
        <f t="shared" ref="I448:I452" si="128">F448*(($I$184)+1)+H448</f>
        <v>1498.0043519999999</v>
      </c>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WYT448" s="1"/>
      <c r="WYU448" s="1"/>
      <c r="WYV448" s="1"/>
      <c r="WYW448" s="1"/>
      <c r="WYX448" s="1"/>
      <c r="WYY448" s="1"/>
      <c r="WYZ448" s="1"/>
      <c r="WZA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row>
    <row r="449" spans="1:151 16218:16384" s="11" customFormat="1" ht="20.25" customHeight="1" x14ac:dyDescent="0.25">
      <c r="A449" s="95" t="str">
        <f t="shared" si="127"/>
        <v>22nd Floor (Part Refuge Area)</v>
      </c>
      <c r="B449" s="96"/>
      <c r="C449" s="95">
        <f t="shared" ref="C449:C452" si="129">C448+1</f>
        <v>3</v>
      </c>
      <c r="D449" s="96"/>
      <c r="E449" s="60" t="s">
        <v>273</v>
      </c>
      <c r="F449" s="95">
        <f>(76.46)*(10.764)</f>
        <v>823.0154399999999</v>
      </c>
      <c r="G449" s="96">
        <f>(72.4)*(10.764)</f>
        <v>779.31360000000006</v>
      </c>
      <c r="H449" s="60">
        <v>0</v>
      </c>
      <c r="I449" s="60">
        <f t="shared" si="128"/>
        <v>1316.8247039999999</v>
      </c>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WYT449" s="1"/>
      <c r="WYU449" s="1"/>
      <c r="WYV449" s="1"/>
      <c r="WYW449" s="1"/>
      <c r="WYX449" s="1"/>
      <c r="WYY449" s="1"/>
      <c r="WYZ449" s="1"/>
      <c r="WZA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row>
    <row r="450" spans="1:151 16218:16384" s="11" customFormat="1" ht="20.25" customHeight="1" x14ac:dyDescent="0.25">
      <c r="A450" s="95" t="str">
        <f t="shared" si="127"/>
        <v>22nd Floor (Part Refuge Area)</v>
      </c>
      <c r="B450" s="96"/>
      <c r="C450" s="95">
        <f t="shared" si="129"/>
        <v>4</v>
      </c>
      <c r="D450" s="96"/>
      <c r="E450" s="95" t="s">
        <v>252</v>
      </c>
      <c r="F450" s="181"/>
      <c r="G450" s="181"/>
      <c r="H450" s="181"/>
      <c r="I450" s="96"/>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WYT450" s="1"/>
      <c r="WYU450" s="1"/>
      <c r="WYV450" s="1"/>
      <c r="WYW450" s="1"/>
      <c r="WYX450" s="1"/>
      <c r="WYY450" s="1"/>
      <c r="WYZ450" s="1"/>
      <c r="WZA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row>
    <row r="451" spans="1:151 16218:16384" s="11" customFormat="1" ht="20.25" customHeight="1" x14ac:dyDescent="0.25">
      <c r="A451" s="94" t="str">
        <f t="shared" si="127"/>
        <v>22nd Floor (Part Refuge Area)</v>
      </c>
      <c r="B451" s="94"/>
      <c r="C451" s="94">
        <f t="shared" si="129"/>
        <v>5</v>
      </c>
      <c r="D451" s="94"/>
      <c r="E451" s="60" t="s">
        <v>260</v>
      </c>
      <c r="F451" s="95">
        <f>(86.98)*(10.764)</f>
        <v>936.25271999999995</v>
      </c>
      <c r="G451" s="96">
        <f>(86.7)*(10.764)</f>
        <v>933.23879999999997</v>
      </c>
      <c r="H451" s="60">
        <v>0</v>
      </c>
      <c r="I451" s="60">
        <f t="shared" si="128"/>
        <v>1498.0043519999999</v>
      </c>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WYT451" s="1"/>
      <c r="WYU451" s="1"/>
      <c r="WYV451" s="1"/>
      <c r="WYW451" s="1"/>
      <c r="WYX451" s="1"/>
      <c r="WYY451" s="1"/>
      <c r="WYZ451" s="1"/>
      <c r="WZA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row>
    <row r="452" spans="1:151 16218:16384" s="11" customFormat="1" ht="20.25" customHeight="1" x14ac:dyDescent="0.25">
      <c r="A452" s="94" t="str">
        <f t="shared" si="127"/>
        <v>22nd Floor (Part Refuge Area)</v>
      </c>
      <c r="B452" s="94"/>
      <c r="C452" s="94">
        <f t="shared" si="129"/>
        <v>6</v>
      </c>
      <c r="D452" s="94"/>
      <c r="E452" s="60" t="s">
        <v>245</v>
      </c>
      <c r="F452" s="95">
        <f>(109.66)*(10.764)</f>
        <v>1180.38024</v>
      </c>
      <c r="G452" s="96">
        <f>(108.73)*(10.764)</f>
        <v>1170.3697199999999</v>
      </c>
      <c r="H452" s="60">
        <v>0</v>
      </c>
      <c r="I452" s="60">
        <f t="shared" si="128"/>
        <v>1888.6083840000001</v>
      </c>
      <c r="J452" s="1"/>
      <c r="K452" s="1"/>
      <c r="L452" s="44"/>
      <c r="M452" s="44"/>
      <c r="N452" s="44"/>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WYT452" s="1"/>
      <c r="WYU452" s="1"/>
      <c r="WYV452" s="1"/>
      <c r="WYW452" s="1"/>
      <c r="WYX452" s="1"/>
      <c r="WYY452" s="1"/>
      <c r="WYZ452" s="1"/>
      <c r="WZA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row>
    <row r="453" spans="1:151 16218:16384" s="11" customFormat="1" ht="20.25" x14ac:dyDescent="0.25">
      <c r="A453" s="97" t="s">
        <v>304</v>
      </c>
      <c r="B453" s="98"/>
      <c r="C453" s="98"/>
      <c r="D453" s="98"/>
      <c r="E453" s="98"/>
      <c r="F453" s="98"/>
      <c r="G453" s="98"/>
      <c r="H453" s="98"/>
      <c r="I453" s="9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c r="XFD453" s="1"/>
    </row>
    <row r="454" spans="1:151 16218:16384" s="11" customFormat="1" ht="20.25" customHeight="1" x14ac:dyDescent="0.25">
      <c r="A454" s="95" t="str">
        <f>A453</f>
        <v>23rd Floor</v>
      </c>
      <c r="B454" s="96"/>
      <c r="C454" s="95">
        <v>1</v>
      </c>
      <c r="D454" s="96"/>
      <c r="E454" s="60" t="s">
        <v>245</v>
      </c>
      <c r="F454" s="95">
        <f>(109.66)*(10.764)</f>
        <v>1180.38024</v>
      </c>
      <c r="G454" s="96">
        <f>(108.73)*(10.764)</f>
        <v>1170.3697199999999</v>
      </c>
      <c r="H454" s="60">
        <v>0</v>
      </c>
      <c r="I454" s="60">
        <f>F454*(($I$184)+1)+H454</f>
        <v>1888.6083840000001</v>
      </c>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WYT454" s="1"/>
      <c r="WYU454" s="1"/>
      <c r="WYV454" s="1"/>
      <c r="WYW454" s="1"/>
      <c r="WYX454" s="1"/>
      <c r="WYY454" s="1"/>
      <c r="WYZ454" s="1"/>
      <c r="WZA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row>
    <row r="455" spans="1:151 16218:16384" s="11" customFormat="1" ht="20.25" customHeight="1" x14ac:dyDescent="0.25">
      <c r="A455" s="95" t="str">
        <f t="shared" ref="A455:A459" si="130">A454</f>
        <v>23rd Floor</v>
      </c>
      <c r="B455" s="96"/>
      <c r="C455" s="95">
        <f>C454+1</f>
        <v>2</v>
      </c>
      <c r="D455" s="96"/>
      <c r="E455" s="60" t="s">
        <v>260</v>
      </c>
      <c r="F455" s="95">
        <f>(86.98)*(10.764)</f>
        <v>936.25271999999995</v>
      </c>
      <c r="G455" s="96">
        <f>(86.7)*(10.764)</f>
        <v>933.23879999999997</v>
      </c>
      <c r="H455" s="60">
        <v>0</v>
      </c>
      <c r="I455" s="60">
        <f t="shared" ref="I455:I459" si="131">F455*(($I$184)+1)+H455</f>
        <v>1498.0043519999999</v>
      </c>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WYT455" s="1"/>
      <c r="WYU455" s="1"/>
      <c r="WYV455" s="1"/>
      <c r="WYW455" s="1"/>
      <c r="WYX455" s="1"/>
      <c r="WYY455" s="1"/>
      <c r="WYZ455" s="1"/>
      <c r="WZA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row>
    <row r="456" spans="1:151 16218:16384" s="11" customFormat="1" ht="20.25" customHeight="1" x14ac:dyDescent="0.25">
      <c r="A456" s="95" t="str">
        <f t="shared" si="130"/>
        <v>23rd Floor</v>
      </c>
      <c r="B456" s="96"/>
      <c r="C456" s="95">
        <f t="shared" ref="C456:C459" si="132">C455+1</f>
        <v>3</v>
      </c>
      <c r="D456" s="96"/>
      <c r="E456" s="60" t="s">
        <v>273</v>
      </c>
      <c r="F456" s="95">
        <f>(76.46)*(10.764)</f>
        <v>823.0154399999999</v>
      </c>
      <c r="G456" s="96">
        <f>(72.4)*(10.764)</f>
        <v>779.31360000000006</v>
      </c>
      <c r="H456" s="60">
        <v>0</v>
      </c>
      <c r="I456" s="60">
        <f t="shared" si="131"/>
        <v>1316.8247039999999</v>
      </c>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WYT456" s="1"/>
      <c r="WYU456" s="1"/>
      <c r="WYV456" s="1"/>
      <c r="WYW456" s="1"/>
      <c r="WYX456" s="1"/>
      <c r="WYY456" s="1"/>
      <c r="WYZ456" s="1"/>
      <c r="WZA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row>
    <row r="457" spans="1:151 16218:16384" s="11" customFormat="1" ht="20.25" customHeight="1" x14ac:dyDescent="0.25">
      <c r="A457" s="95" t="str">
        <f t="shared" si="130"/>
        <v>23rd Floor</v>
      </c>
      <c r="B457" s="96"/>
      <c r="C457" s="95">
        <f t="shared" si="132"/>
        <v>4</v>
      </c>
      <c r="D457" s="96"/>
      <c r="E457" s="60" t="s">
        <v>273</v>
      </c>
      <c r="F457" s="95">
        <f>(76.46)*(10.764)</f>
        <v>823.0154399999999</v>
      </c>
      <c r="G457" s="96">
        <f>(72.4)*(10.764)</f>
        <v>779.31360000000006</v>
      </c>
      <c r="H457" s="60">
        <v>0</v>
      </c>
      <c r="I457" s="60">
        <f t="shared" si="131"/>
        <v>1316.8247039999999</v>
      </c>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WYT457" s="1"/>
      <c r="WYU457" s="1"/>
      <c r="WYV457" s="1"/>
      <c r="WYW457" s="1"/>
      <c r="WYX457" s="1"/>
      <c r="WYY457" s="1"/>
      <c r="WYZ457" s="1"/>
      <c r="WZA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row>
    <row r="458" spans="1:151 16218:16384" s="11" customFormat="1" ht="20.25" customHeight="1" x14ac:dyDescent="0.25">
      <c r="A458" s="94" t="str">
        <f t="shared" si="130"/>
        <v>23rd Floor</v>
      </c>
      <c r="B458" s="94"/>
      <c r="C458" s="94">
        <f t="shared" si="132"/>
        <v>5</v>
      </c>
      <c r="D458" s="94"/>
      <c r="E458" s="60" t="s">
        <v>260</v>
      </c>
      <c r="F458" s="95">
        <f>(86.98)*(10.764)</f>
        <v>936.25271999999995</v>
      </c>
      <c r="G458" s="96">
        <f>(86.7)*(10.764)</f>
        <v>933.23879999999997</v>
      </c>
      <c r="H458" s="60">
        <v>0</v>
      </c>
      <c r="I458" s="60">
        <f t="shared" si="131"/>
        <v>1498.0043519999999</v>
      </c>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WYT458" s="1"/>
      <c r="WYU458" s="1"/>
      <c r="WYV458" s="1"/>
      <c r="WYW458" s="1"/>
      <c r="WYX458" s="1"/>
      <c r="WYY458" s="1"/>
      <c r="WYZ458" s="1"/>
      <c r="WZA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row>
    <row r="459" spans="1:151 16218:16384" s="11" customFormat="1" ht="20.25" customHeight="1" x14ac:dyDescent="0.25">
      <c r="A459" s="94" t="str">
        <f t="shared" si="130"/>
        <v>23rd Floor</v>
      </c>
      <c r="B459" s="94"/>
      <c r="C459" s="94">
        <f t="shared" si="132"/>
        <v>6</v>
      </c>
      <c r="D459" s="94"/>
      <c r="E459" s="60" t="s">
        <v>245</v>
      </c>
      <c r="F459" s="95">
        <f>(109.66)*(10.764)</f>
        <v>1180.38024</v>
      </c>
      <c r="G459" s="96">
        <f>(108.73)*(10.764)</f>
        <v>1170.3697199999999</v>
      </c>
      <c r="H459" s="60">
        <v>0</v>
      </c>
      <c r="I459" s="60">
        <f t="shared" si="131"/>
        <v>1888.6083840000001</v>
      </c>
      <c r="J459" s="1"/>
      <c r="K459" s="1"/>
      <c r="L459" s="44"/>
      <c r="M459" s="44"/>
      <c r="N459" s="44"/>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WYT459" s="1"/>
      <c r="WYU459" s="1"/>
      <c r="WYV459" s="1"/>
      <c r="WYW459" s="1"/>
      <c r="WYX459" s="1"/>
      <c r="WYY459" s="1"/>
      <c r="WYZ459" s="1"/>
      <c r="WZA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row>
    <row r="460" spans="1:151 16218:16384" s="11" customFormat="1" ht="20.25" x14ac:dyDescent="0.25">
      <c r="A460" s="97" t="s">
        <v>299</v>
      </c>
      <c r="B460" s="98"/>
      <c r="C460" s="98"/>
      <c r="D460" s="98"/>
      <c r="E460" s="98"/>
      <c r="F460" s="98"/>
      <c r="G460" s="98"/>
      <c r="H460" s="98"/>
      <c r="I460" s="9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c r="XFD460" s="1"/>
    </row>
    <row r="461" spans="1:151 16218:16384" s="11" customFormat="1" ht="20.25" customHeight="1" x14ac:dyDescent="0.25">
      <c r="A461" s="95" t="str">
        <f>A460</f>
        <v>24th Floor</v>
      </c>
      <c r="B461" s="96"/>
      <c r="C461" s="95">
        <v>1</v>
      </c>
      <c r="D461" s="96"/>
      <c r="E461" s="77" t="s">
        <v>245</v>
      </c>
      <c r="F461" s="95">
        <f>(109.66)*(10.764)</f>
        <v>1180.38024</v>
      </c>
      <c r="G461" s="96">
        <f>(108.73)*(10.764)</f>
        <v>1170.3697199999999</v>
      </c>
      <c r="H461" s="77">
        <v>0</v>
      </c>
      <c r="I461" s="77">
        <f>F461*(($I$184)+1)+H461</f>
        <v>1888.6083840000001</v>
      </c>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WYT461" s="1"/>
      <c r="WYU461" s="1"/>
      <c r="WYV461" s="1"/>
      <c r="WYW461" s="1"/>
      <c r="WYX461" s="1"/>
      <c r="WYY461" s="1"/>
      <c r="WYZ461" s="1"/>
      <c r="WZA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row>
    <row r="462" spans="1:151 16218:16384" s="11" customFormat="1" ht="20.25" customHeight="1" x14ac:dyDescent="0.25">
      <c r="A462" s="95" t="str">
        <f t="shared" ref="A462:A466" si="133">A461</f>
        <v>24th Floor</v>
      </c>
      <c r="B462" s="96"/>
      <c r="C462" s="95">
        <f>C461+1</f>
        <v>2</v>
      </c>
      <c r="D462" s="96"/>
      <c r="E462" s="77" t="s">
        <v>260</v>
      </c>
      <c r="F462" s="95">
        <f>(86.98)*(10.764)</f>
        <v>936.25271999999995</v>
      </c>
      <c r="G462" s="96">
        <f>(86.7)*(10.764)</f>
        <v>933.23879999999997</v>
      </c>
      <c r="H462" s="77">
        <v>0</v>
      </c>
      <c r="I462" s="77">
        <f t="shared" ref="I462:I466" si="134">F462*(($I$184)+1)+H462</f>
        <v>1498.0043519999999</v>
      </c>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WYT462" s="1"/>
      <c r="WYU462" s="1"/>
      <c r="WYV462" s="1"/>
      <c r="WYW462" s="1"/>
      <c r="WYX462" s="1"/>
      <c r="WYY462" s="1"/>
      <c r="WYZ462" s="1"/>
      <c r="WZA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row>
    <row r="463" spans="1:151 16218:16384" s="11" customFormat="1" ht="20.25" customHeight="1" x14ac:dyDescent="0.25">
      <c r="A463" s="95" t="str">
        <f t="shared" si="133"/>
        <v>24th Floor</v>
      </c>
      <c r="B463" s="96"/>
      <c r="C463" s="95">
        <f t="shared" ref="C463:C466" si="135">C462+1</f>
        <v>3</v>
      </c>
      <c r="D463" s="96"/>
      <c r="E463" s="77" t="s">
        <v>273</v>
      </c>
      <c r="F463" s="95">
        <f>(76.46)*(10.764)</f>
        <v>823.0154399999999</v>
      </c>
      <c r="G463" s="96">
        <f>(72.4)*(10.764)</f>
        <v>779.31360000000006</v>
      </c>
      <c r="H463" s="77">
        <v>0</v>
      </c>
      <c r="I463" s="77">
        <f t="shared" si="134"/>
        <v>1316.8247039999999</v>
      </c>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WYT463" s="1"/>
      <c r="WYU463" s="1"/>
      <c r="WYV463" s="1"/>
      <c r="WYW463" s="1"/>
      <c r="WYX463" s="1"/>
      <c r="WYY463" s="1"/>
      <c r="WYZ463" s="1"/>
      <c r="WZA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row>
    <row r="464" spans="1:151 16218:16384" s="11" customFormat="1" ht="20.25" customHeight="1" x14ac:dyDescent="0.25">
      <c r="A464" s="95" t="str">
        <f t="shared" si="133"/>
        <v>24th Floor</v>
      </c>
      <c r="B464" s="96"/>
      <c r="C464" s="95">
        <f t="shared" si="135"/>
        <v>4</v>
      </c>
      <c r="D464" s="96"/>
      <c r="E464" s="77" t="s">
        <v>273</v>
      </c>
      <c r="F464" s="95">
        <f>(76.46)*(10.764)</f>
        <v>823.0154399999999</v>
      </c>
      <c r="G464" s="96">
        <f>(72.4)*(10.764)</f>
        <v>779.31360000000006</v>
      </c>
      <c r="H464" s="77">
        <v>0</v>
      </c>
      <c r="I464" s="77">
        <f t="shared" si="134"/>
        <v>1316.8247039999999</v>
      </c>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WYT464" s="1"/>
      <c r="WYU464" s="1"/>
      <c r="WYV464" s="1"/>
      <c r="WYW464" s="1"/>
      <c r="WYX464" s="1"/>
      <c r="WYY464" s="1"/>
      <c r="WYZ464" s="1"/>
      <c r="WZA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row>
    <row r="465" spans="1:151 16218:16384" s="11" customFormat="1" ht="20.25" customHeight="1" x14ac:dyDescent="0.25">
      <c r="A465" s="94" t="str">
        <f t="shared" si="133"/>
        <v>24th Floor</v>
      </c>
      <c r="B465" s="94"/>
      <c r="C465" s="94">
        <f t="shared" si="135"/>
        <v>5</v>
      </c>
      <c r="D465" s="94"/>
      <c r="E465" s="77" t="s">
        <v>260</v>
      </c>
      <c r="F465" s="95">
        <f>(86.98)*(10.764)</f>
        <v>936.25271999999995</v>
      </c>
      <c r="G465" s="96">
        <f>(86.7)*(10.764)</f>
        <v>933.23879999999997</v>
      </c>
      <c r="H465" s="77">
        <v>0</v>
      </c>
      <c r="I465" s="77">
        <f t="shared" si="134"/>
        <v>1498.0043519999999</v>
      </c>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WYT465" s="1"/>
      <c r="WYU465" s="1"/>
      <c r="WYV465" s="1"/>
      <c r="WYW465" s="1"/>
      <c r="WYX465" s="1"/>
      <c r="WYY465" s="1"/>
      <c r="WYZ465" s="1"/>
      <c r="WZA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row>
    <row r="466" spans="1:151 16218:16384" s="11" customFormat="1" ht="20.25" customHeight="1" x14ac:dyDescent="0.25">
      <c r="A466" s="94" t="str">
        <f t="shared" si="133"/>
        <v>24th Floor</v>
      </c>
      <c r="B466" s="94"/>
      <c r="C466" s="94">
        <f t="shared" si="135"/>
        <v>6</v>
      </c>
      <c r="D466" s="94"/>
      <c r="E466" s="77" t="s">
        <v>245</v>
      </c>
      <c r="F466" s="95">
        <f>(109.66)*(10.764)</f>
        <v>1180.38024</v>
      </c>
      <c r="G466" s="96">
        <f>(108.73)*(10.764)</f>
        <v>1170.3697199999999</v>
      </c>
      <c r="H466" s="77">
        <v>0</v>
      </c>
      <c r="I466" s="77">
        <f t="shared" si="134"/>
        <v>1888.6083840000001</v>
      </c>
      <c r="J466" s="1"/>
      <c r="K466" s="1"/>
      <c r="L466" s="44"/>
      <c r="M466" s="44"/>
      <c r="N466" s="44"/>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WYT466" s="1"/>
      <c r="WYU466" s="1"/>
      <c r="WYV466" s="1"/>
      <c r="WYW466" s="1"/>
      <c r="WYX466" s="1"/>
      <c r="WYY466" s="1"/>
      <c r="WYZ466" s="1"/>
      <c r="WZA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row>
    <row r="467" spans="1:151 16218:16384" s="11" customFormat="1" ht="20.25" x14ac:dyDescent="0.25">
      <c r="A467" s="97" t="s">
        <v>263</v>
      </c>
      <c r="B467" s="98"/>
      <c r="C467" s="98"/>
      <c r="D467" s="98"/>
      <c r="E467" s="98"/>
      <c r="F467" s="98"/>
      <c r="G467" s="98"/>
      <c r="H467" s="98"/>
      <c r="I467" s="9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c r="XFD467" s="1"/>
    </row>
    <row r="468" spans="1:151 16218:16384" s="11" customFormat="1" ht="20.25" x14ac:dyDescent="0.25">
      <c r="A468" s="97" t="s">
        <v>222</v>
      </c>
      <c r="B468" s="98"/>
      <c r="C468" s="98"/>
      <c r="D468" s="98"/>
      <c r="E468" s="98"/>
      <c r="F468" s="98"/>
      <c r="G468" s="98"/>
      <c r="H468" s="98"/>
      <c r="I468" s="9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c r="XFD468" s="1"/>
    </row>
    <row r="469" spans="1:151 16218:16384" s="11" customFormat="1" ht="20.25" x14ac:dyDescent="0.25">
      <c r="A469" s="97" t="s">
        <v>244</v>
      </c>
      <c r="B469" s="98"/>
      <c r="C469" s="98"/>
      <c r="D469" s="98"/>
      <c r="E469" s="98"/>
      <c r="F469" s="98"/>
      <c r="G469" s="98"/>
      <c r="H469" s="98"/>
      <c r="I469" s="9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c r="XFD469" s="1"/>
    </row>
    <row r="470" spans="1:151 16218:16384" s="11" customFormat="1" ht="20.25" customHeight="1" x14ac:dyDescent="0.25">
      <c r="A470" s="95" t="str">
        <f>A469</f>
        <v>2nd Floor For Residential</v>
      </c>
      <c r="B470" s="96"/>
      <c r="C470" s="95">
        <v>1</v>
      </c>
      <c r="D470" s="96"/>
      <c r="E470" s="60" t="s">
        <v>245</v>
      </c>
      <c r="F470" s="95">
        <f>(142.7)*(10.764)</f>
        <v>1536.0227999999997</v>
      </c>
      <c r="G470" s="96">
        <f>(139.62)*(10.764)</f>
        <v>1502.86968</v>
      </c>
      <c r="H470" s="60">
        <v>0</v>
      </c>
      <c r="I470" s="60">
        <f>F470*(($I$184)+1)+H470</f>
        <v>2457.6364799999997</v>
      </c>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WYT470" s="1"/>
      <c r="WYU470" s="1"/>
      <c r="WYV470" s="1"/>
      <c r="WYW470" s="1"/>
      <c r="WYX470" s="1"/>
      <c r="WYY470" s="1"/>
      <c r="WYZ470" s="1"/>
      <c r="WZA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row>
    <row r="471" spans="1:151 16218:16384" s="11" customFormat="1" ht="20.25" customHeight="1" x14ac:dyDescent="0.25">
      <c r="A471" s="95" t="str">
        <f t="shared" ref="A471:A473" si="136">A470</f>
        <v>2nd Floor For Residential</v>
      </c>
      <c r="B471" s="96"/>
      <c r="C471" s="95">
        <f>C470+1</f>
        <v>2</v>
      </c>
      <c r="D471" s="96"/>
      <c r="E471" s="60" t="s">
        <v>245</v>
      </c>
      <c r="F471" s="95">
        <f>(107.89)*(10.764)</f>
        <v>1161.3279599999998</v>
      </c>
      <c r="G471" s="96">
        <f>(107.89)*(10.764)</f>
        <v>1161.3279599999998</v>
      </c>
      <c r="H471" s="60">
        <v>0</v>
      </c>
      <c r="I471" s="60">
        <f t="shared" ref="I471:I473" si="137">F471*(($I$184)+1)+H471</f>
        <v>1858.1247359999998</v>
      </c>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WYT471" s="1"/>
      <c r="WYU471" s="1"/>
      <c r="WYV471" s="1"/>
      <c r="WYW471" s="1"/>
      <c r="WYX471" s="1"/>
      <c r="WYY471" s="1"/>
      <c r="WYZ471" s="1"/>
      <c r="WZA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row>
    <row r="472" spans="1:151 16218:16384" s="11" customFormat="1" ht="20.25" customHeight="1" x14ac:dyDescent="0.25">
      <c r="A472" s="95" t="str">
        <f t="shared" si="136"/>
        <v>2nd Floor For Residential</v>
      </c>
      <c r="B472" s="96"/>
      <c r="C472" s="95">
        <f t="shared" ref="C472:C473" si="138">C471+1</f>
        <v>3</v>
      </c>
      <c r="D472" s="96"/>
      <c r="E472" s="60" t="s">
        <v>245</v>
      </c>
      <c r="F472" s="95">
        <f>(107.89)*(10.764)</f>
        <v>1161.3279599999998</v>
      </c>
      <c r="G472" s="96">
        <f>(107.89)*(10.764)</f>
        <v>1161.3279599999998</v>
      </c>
      <c r="H472" s="60">
        <v>0</v>
      </c>
      <c r="I472" s="60">
        <f t="shared" si="137"/>
        <v>1858.1247359999998</v>
      </c>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WYT472" s="1"/>
      <c r="WYU472" s="1"/>
      <c r="WYV472" s="1"/>
      <c r="WYW472" s="1"/>
      <c r="WYX472" s="1"/>
      <c r="WYY472" s="1"/>
      <c r="WYZ472" s="1"/>
      <c r="WZA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row>
    <row r="473" spans="1:151 16218:16384" s="11" customFormat="1" ht="20.25" customHeight="1" x14ac:dyDescent="0.25">
      <c r="A473" s="95" t="str">
        <f t="shared" si="136"/>
        <v>2nd Floor For Residential</v>
      </c>
      <c r="B473" s="96"/>
      <c r="C473" s="95">
        <f t="shared" si="138"/>
        <v>4</v>
      </c>
      <c r="D473" s="96"/>
      <c r="E473" s="60" t="s">
        <v>245</v>
      </c>
      <c r="F473" s="95">
        <f>(142.7)*(10.764)</f>
        <v>1536.0227999999997</v>
      </c>
      <c r="G473" s="96">
        <f>(139.62)*(10.764)</f>
        <v>1502.86968</v>
      </c>
      <c r="H473" s="60">
        <v>0</v>
      </c>
      <c r="I473" s="60">
        <f t="shared" si="137"/>
        <v>2457.6364799999997</v>
      </c>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WYT473" s="1"/>
      <c r="WYU473" s="1"/>
      <c r="WYV473" s="1"/>
      <c r="WYW473" s="1"/>
      <c r="WYX473" s="1"/>
      <c r="WYY473" s="1"/>
      <c r="WYZ473" s="1"/>
      <c r="WZA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row>
    <row r="474" spans="1:151 16218:16384" s="11" customFormat="1" ht="20.25" x14ac:dyDescent="0.25">
      <c r="A474" s="97" t="s">
        <v>246</v>
      </c>
      <c r="B474" s="98"/>
      <c r="C474" s="98"/>
      <c r="D474" s="98"/>
      <c r="E474" s="98"/>
      <c r="F474" s="98"/>
      <c r="G474" s="98"/>
      <c r="H474" s="98"/>
      <c r="I474" s="175"/>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c r="XFD474" s="1"/>
    </row>
    <row r="475" spans="1:151 16218:16384" s="11" customFormat="1" ht="20.25" customHeight="1" x14ac:dyDescent="0.25">
      <c r="A475" s="94" t="str">
        <f>A474</f>
        <v>3rd Floor</v>
      </c>
      <c r="B475" s="94"/>
      <c r="C475" s="94">
        <v>1</v>
      </c>
      <c r="D475" s="94"/>
      <c r="E475" s="77" t="s">
        <v>245</v>
      </c>
      <c r="F475" s="95">
        <f>(142.7)*(10.764)</f>
        <v>1536.0227999999997</v>
      </c>
      <c r="G475" s="96">
        <f>(139.62)*(10.764)</f>
        <v>1502.86968</v>
      </c>
      <c r="H475" s="77">
        <v>0</v>
      </c>
      <c r="I475" s="77">
        <f>F475*(($I$184)+1)+H475</f>
        <v>2457.6364799999997</v>
      </c>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WYT475" s="1"/>
      <c r="WYU475" s="1"/>
      <c r="WYV475" s="1"/>
      <c r="WYW475" s="1"/>
      <c r="WYX475" s="1"/>
      <c r="WYY475" s="1"/>
      <c r="WYZ475" s="1"/>
      <c r="WZA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row>
    <row r="476" spans="1:151 16218:16384" s="11" customFormat="1" ht="20.25" customHeight="1" x14ac:dyDescent="0.25">
      <c r="A476" s="94" t="str">
        <f t="shared" ref="A476:A478" si="139">A475</f>
        <v>3rd Floor</v>
      </c>
      <c r="B476" s="94"/>
      <c r="C476" s="94">
        <f>C475+1</f>
        <v>2</v>
      </c>
      <c r="D476" s="94"/>
      <c r="E476" s="77" t="s">
        <v>245</v>
      </c>
      <c r="F476" s="95">
        <f>(107.89)*(10.764)</f>
        <v>1161.3279599999998</v>
      </c>
      <c r="G476" s="96">
        <f>(107.89)*(10.764)</f>
        <v>1161.3279599999998</v>
      </c>
      <c r="H476" s="77">
        <v>0</v>
      </c>
      <c r="I476" s="77">
        <f t="shared" ref="I476:I478" si="140">F476*(($I$184)+1)+H476</f>
        <v>1858.1247359999998</v>
      </c>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WYT476" s="1"/>
      <c r="WYU476" s="1"/>
      <c r="WYV476" s="1"/>
      <c r="WYW476" s="1"/>
      <c r="WYX476" s="1"/>
      <c r="WYY476" s="1"/>
      <c r="WYZ476" s="1"/>
      <c r="WZA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row>
    <row r="477" spans="1:151 16218:16384" s="11" customFormat="1" ht="20.25" customHeight="1" x14ac:dyDescent="0.25">
      <c r="A477" s="94" t="str">
        <f t="shared" si="139"/>
        <v>3rd Floor</v>
      </c>
      <c r="B477" s="94"/>
      <c r="C477" s="94">
        <f t="shared" ref="C477:C478" si="141">C476+1</f>
        <v>3</v>
      </c>
      <c r="D477" s="94"/>
      <c r="E477" s="77" t="s">
        <v>245</v>
      </c>
      <c r="F477" s="95">
        <f>(107.89)*(10.764)</f>
        <v>1161.3279599999998</v>
      </c>
      <c r="G477" s="96">
        <f>(107.89)*(10.764)</f>
        <v>1161.3279599999998</v>
      </c>
      <c r="H477" s="77">
        <v>0</v>
      </c>
      <c r="I477" s="77">
        <f t="shared" si="140"/>
        <v>1858.1247359999998</v>
      </c>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WYT477" s="1"/>
      <c r="WYU477" s="1"/>
      <c r="WYV477" s="1"/>
      <c r="WYW477" s="1"/>
      <c r="WYX477" s="1"/>
      <c r="WYY477" s="1"/>
      <c r="WYZ477" s="1"/>
      <c r="WZA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row>
    <row r="478" spans="1:151 16218:16384" s="11" customFormat="1" ht="20.25" customHeight="1" x14ac:dyDescent="0.25">
      <c r="A478" s="94" t="str">
        <f t="shared" si="139"/>
        <v>3rd Floor</v>
      </c>
      <c r="B478" s="94"/>
      <c r="C478" s="94">
        <f t="shared" si="141"/>
        <v>4</v>
      </c>
      <c r="D478" s="94"/>
      <c r="E478" s="77" t="s">
        <v>245</v>
      </c>
      <c r="F478" s="95">
        <f>(142.7)*(10.764)</f>
        <v>1536.0227999999997</v>
      </c>
      <c r="G478" s="96">
        <f>(139.62)*(10.764)</f>
        <v>1502.86968</v>
      </c>
      <c r="H478" s="77">
        <v>0</v>
      </c>
      <c r="I478" s="77">
        <f t="shared" si="140"/>
        <v>2457.6364799999997</v>
      </c>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WYT478" s="1"/>
      <c r="WYU478" s="1"/>
      <c r="WYV478" s="1"/>
      <c r="WYW478" s="1"/>
      <c r="WYX478" s="1"/>
      <c r="WYY478" s="1"/>
      <c r="WYZ478" s="1"/>
      <c r="WZA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row>
    <row r="479" spans="1:151 16218:16384" s="11" customFormat="1" ht="20.25" x14ac:dyDescent="0.25">
      <c r="A479" s="97" t="s">
        <v>288</v>
      </c>
      <c r="B479" s="98"/>
      <c r="C479" s="98"/>
      <c r="D479" s="98"/>
      <c r="E479" s="98"/>
      <c r="F479" s="98"/>
      <c r="G479" s="98"/>
      <c r="H479" s="98"/>
      <c r="I479" s="175"/>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c r="XFD479" s="1"/>
    </row>
    <row r="480" spans="1:151 16218:16384" s="11" customFormat="1" ht="20.25" customHeight="1" x14ac:dyDescent="0.25">
      <c r="A480" s="94" t="str">
        <f>A479</f>
        <v>4th &amp; 5th Floor</v>
      </c>
      <c r="B480" s="94"/>
      <c r="C480" s="94">
        <v>1</v>
      </c>
      <c r="D480" s="94"/>
      <c r="E480" s="77" t="s">
        <v>245</v>
      </c>
      <c r="F480" s="95">
        <f>(142.7)*(10.764)</f>
        <v>1536.0227999999997</v>
      </c>
      <c r="G480" s="96">
        <f>(139.62)*(10.764)</f>
        <v>1502.86968</v>
      </c>
      <c r="H480" s="77">
        <v>0</v>
      </c>
      <c r="I480" s="77">
        <f>F480*(($I$184)+1)+H480</f>
        <v>2457.6364799999997</v>
      </c>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WYT480" s="1"/>
      <c r="WYU480" s="1"/>
      <c r="WYV480" s="1"/>
      <c r="WYW480" s="1"/>
      <c r="WYX480" s="1"/>
      <c r="WYY480" s="1"/>
      <c r="WYZ480" s="1"/>
      <c r="WZA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row>
    <row r="481" spans="1:151 16218:16384" s="11" customFormat="1" ht="20.25" customHeight="1" x14ac:dyDescent="0.25">
      <c r="A481" s="94" t="str">
        <f t="shared" ref="A481:A483" si="142">A480</f>
        <v>4th &amp; 5th Floor</v>
      </c>
      <c r="B481" s="94"/>
      <c r="C481" s="94">
        <f>C480+1</f>
        <v>2</v>
      </c>
      <c r="D481" s="94"/>
      <c r="E481" s="77" t="s">
        <v>245</v>
      </c>
      <c r="F481" s="95">
        <f>(107.89)*(10.764)</f>
        <v>1161.3279599999998</v>
      </c>
      <c r="G481" s="96">
        <f>(107.89)*(10.764)</f>
        <v>1161.3279599999998</v>
      </c>
      <c r="H481" s="77">
        <v>0</v>
      </c>
      <c r="I481" s="77">
        <f t="shared" ref="I481:I483" si="143">F481*(($I$184)+1)+H481</f>
        <v>1858.1247359999998</v>
      </c>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WYT481" s="1"/>
      <c r="WYU481" s="1"/>
      <c r="WYV481" s="1"/>
      <c r="WYW481" s="1"/>
      <c r="WYX481" s="1"/>
      <c r="WYY481" s="1"/>
      <c r="WYZ481" s="1"/>
      <c r="WZA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row>
    <row r="482" spans="1:151 16218:16384" s="11" customFormat="1" ht="20.25" customHeight="1" x14ac:dyDescent="0.25">
      <c r="A482" s="94" t="str">
        <f t="shared" si="142"/>
        <v>4th &amp; 5th Floor</v>
      </c>
      <c r="B482" s="94"/>
      <c r="C482" s="94">
        <f t="shared" ref="C482:C483" si="144">C481+1</f>
        <v>3</v>
      </c>
      <c r="D482" s="94"/>
      <c r="E482" s="77" t="s">
        <v>245</v>
      </c>
      <c r="F482" s="95">
        <f>(107.89)*(10.764)</f>
        <v>1161.3279599999998</v>
      </c>
      <c r="G482" s="96">
        <f>(107.89)*(10.764)</f>
        <v>1161.3279599999998</v>
      </c>
      <c r="H482" s="77">
        <v>0</v>
      </c>
      <c r="I482" s="77">
        <f t="shared" si="143"/>
        <v>1858.1247359999998</v>
      </c>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WYT482" s="1"/>
      <c r="WYU482" s="1"/>
      <c r="WYV482" s="1"/>
      <c r="WYW482" s="1"/>
      <c r="WYX482" s="1"/>
      <c r="WYY482" s="1"/>
      <c r="WYZ482" s="1"/>
      <c r="WZA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row>
    <row r="483" spans="1:151 16218:16384" s="11" customFormat="1" ht="20.25" customHeight="1" x14ac:dyDescent="0.25">
      <c r="A483" s="94" t="str">
        <f t="shared" si="142"/>
        <v>4th &amp; 5th Floor</v>
      </c>
      <c r="B483" s="94"/>
      <c r="C483" s="94">
        <f t="shared" si="144"/>
        <v>4</v>
      </c>
      <c r="D483" s="94"/>
      <c r="E483" s="77" t="s">
        <v>245</v>
      </c>
      <c r="F483" s="95">
        <f>(142.7)*(10.764)</f>
        <v>1536.0227999999997</v>
      </c>
      <c r="G483" s="96">
        <f>(139.62)*(10.764)</f>
        <v>1502.86968</v>
      </c>
      <c r="H483" s="77">
        <v>0</v>
      </c>
      <c r="I483" s="77">
        <f t="shared" si="143"/>
        <v>2457.6364799999997</v>
      </c>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WYT483" s="1"/>
      <c r="WYU483" s="1"/>
      <c r="WYV483" s="1"/>
      <c r="WYW483" s="1"/>
      <c r="WYX483" s="1"/>
      <c r="WYY483" s="1"/>
      <c r="WYZ483" s="1"/>
      <c r="WZA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row>
    <row r="484" spans="1:151 16218:16384" s="11" customFormat="1" ht="20.25" x14ac:dyDescent="0.25">
      <c r="A484" s="97" t="s">
        <v>249</v>
      </c>
      <c r="B484" s="98"/>
      <c r="C484" s="98"/>
      <c r="D484" s="98"/>
      <c r="E484" s="98"/>
      <c r="F484" s="98"/>
      <c r="G484" s="98"/>
      <c r="H484" s="98"/>
      <c r="I484" s="175"/>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c r="XFD484" s="1"/>
    </row>
    <row r="485" spans="1:151 16218:16384" s="11" customFormat="1" ht="20.25" customHeight="1" x14ac:dyDescent="0.25">
      <c r="A485" s="94" t="str">
        <f>A484</f>
        <v>6th Floor</v>
      </c>
      <c r="B485" s="94"/>
      <c r="C485" s="94">
        <v>1</v>
      </c>
      <c r="D485" s="94"/>
      <c r="E485" s="77" t="s">
        <v>245</v>
      </c>
      <c r="F485" s="95">
        <f>(142.7)*(10.764)</f>
        <v>1536.0227999999997</v>
      </c>
      <c r="G485" s="96">
        <f>(139.62)*(10.764)</f>
        <v>1502.86968</v>
      </c>
      <c r="H485" s="77">
        <v>0</v>
      </c>
      <c r="I485" s="77">
        <f>F485*(($I$184)+1)+H485</f>
        <v>2457.6364799999997</v>
      </c>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WYT485" s="1"/>
      <c r="WYU485" s="1"/>
      <c r="WYV485" s="1"/>
      <c r="WYW485" s="1"/>
      <c r="WYX485" s="1"/>
      <c r="WYY485" s="1"/>
      <c r="WYZ485" s="1"/>
      <c r="WZA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row>
    <row r="486" spans="1:151 16218:16384" s="11" customFormat="1" ht="20.25" customHeight="1" x14ac:dyDescent="0.25">
      <c r="A486" s="94" t="str">
        <f t="shared" ref="A486:A488" si="145">A485</f>
        <v>6th Floor</v>
      </c>
      <c r="B486" s="94"/>
      <c r="C486" s="94">
        <f>C485+1</f>
        <v>2</v>
      </c>
      <c r="D486" s="94"/>
      <c r="E486" s="77" t="s">
        <v>245</v>
      </c>
      <c r="F486" s="95">
        <f>(107.89)*(10.764)</f>
        <v>1161.3279599999998</v>
      </c>
      <c r="G486" s="96">
        <f>(107.89)*(10.764)</f>
        <v>1161.3279599999998</v>
      </c>
      <c r="H486" s="77">
        <v>0</v>
      </c>
      <c r="I486" s="77">
        <f t="shared" ref="I486:I488" si="146">F486*(($I$184)+1)+H486</f>
        <v>1858.1247359999998</v>
      </c>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WYT486" s="1"/>
      <c r="WYU486" s="1"/>
      <c r="WYV486" s="1"/>
      <c r="WYW486" s="1"/>
      <c r="WYX486" s="1"/>
      <c r="WYY486" s="1"/>
      <c r="WYZ486" s="1"/>
      <c r="WZA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row>
    <row r="487" spans="1:151 16218:16384" s="11" customFormat="1" ht="20.25" customHeight="1" x14ac:dyDescent="0.25">
      <c r="A487" s="94" t="str">
        <f t="shared" si="145"/>
        <v>6th Floor</v>
      </c>
      <c r="B487" s="94"/>
      <c r="C487" s="94">
        <f t="shared" ref="C487:C488" si="147">C486+1</f>
        <v>3</v>
      </c>
      <c r="D487" s="94"/>
      <c r="E487" s="77" t="s">
        <v>245</v>
      </c>
      <c r="F487" s="95">
        <f>(107.89)*(10.764)</f>
        <v>1161.3279599999998</v>
      </c>
      <c r="G487" s="96">
        <f>(107.89)*(10.764)</f>
        <v>1161.3279599999998</v>
      </c>
      <c r="H487" s="77">
        <v>0</v>
      </c>
      <c r="I487" s="77">
        <f t="shared" si="146"/>
        <v>1858.1247359999998</v>
      </c>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WYT487" s="1"/>
      <c r="WYU487" s="1"/>
      <c r="WYV487" s="1"/>
      <c r="WYW487" s="1"/>
      <c r="WYX487" s="1"/>
      <c r="WYY487" s="1"/>
      <c r="WYZ487" s="1"/>
      <c r="WZA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row>
    <row r="488" spans="1:151 16218:16384" s="11" customFormat="1" ht="20.25" customHeight="1" x14ac:dyDescent="0.25">
      <c r="A488" s="94" t="str">
        <f t="shared" si="145"/>
        <v>6th Floor</v>
      </c>
      <c r="B488" s="94"/>
      <c r="C488" s="94">
        <f t="shared" si="147"/>
        <v>4</v>
      </c>
      <c r="D488" s="94"/>
      <c r="E488" s="77" t="s">
        <v>245</v>
      </c>
      <c r="F488" s="95">
        <f>(142.7)*(10.764)</f>
        <v>1536.0227999999997</v>
      </c>
      <c r="G488" s="96">
        <f>(139.62)*(10.764)</f>
        <v>1502.86968</v>
      </c>
      <c r="H488" s="77">
        <v>0</v>
      </c>
      <c r="I488" s="77">
        <f t="shared" si="146"/>
        <v>2457.6364799999997</v>
      </c>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WYT488" s="1"/>
      <c r="WYU488" s="1"/>
      <c r="WYV488" s="1"/>
      <c r="WYW488" s="1"/>
      <c r="WYX488" s="1"/>
      <c r="WYY488" s="1"/>
      <c r="WYZ488" s="1"/>
      <c r="WZA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row>
    <row r="489" spans="1:151 16218:16384" s="11" customFormat="1" ht="20.25" x14ac:dyDescent="0.25">
      <c r="A489" s="97" t="s">
        <v>289</v>
      </c>
      <c r="B489" s="98"/>
      <c r="C489" s="98"/>
      <c r="D489" s="98"/>
      <c r="E489" s="98"/>
      <c r="F489" s="98"/>
      <c r="G489" s="98"/>
      <c r="H489" s="98"/>
      <c r="I489" s="175"/>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c r="XFD489" s="1"/>
    </row>
    <row r="490" spans="1:151 16218:16384" s="11" customFormat="1" ht="20.25" customHeight="1" x14ac:dyDescent="0.25">
      <c r="A490" s="94" t="str">
        <f>A489</f>
        <v>7th Floor</v>
      </c>
      <c r="B490" s="94"/>
      <c r="C490" s="94">
        <v>1</v>
      </c>
      <c r="D490" s="94"/>
      <c r="E490" s="77" t="s">
        <v>245</v>
      </c>
      <c r="F490" s="95">
        <f>(142.7)*(10.764)</f>
        <v>1536.0227999999997</v>
      </c>
      <c r="G490" s="96">
        <f>(139.62)*(10.764)</f>
        <v>1502.86968</v>
      </c>
      <c r="H490" s="77">
        <v>0</v>
      </c>
      <c r="I490" s="77">
        <f>F490*(($I$184)+1)+H490</f>
        <v>2457.6364799999997</v>
      </c>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WYT490" s="1"/>
      <c r="WYU490" s="1"/>
      <c r="WYV490" s="1"/>
      <c r="WYW490" s="1"/>
      <c r="WYX490" s="1"/>
      <c r="WYY490" s="1"/>
      <c r="WYZ490" s="1"/>
      <c r="WZA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row>
    <row r="491" spans="1:151 16218:16384" s="11" customFormat="1" ht="20.25" customHeight="1" x14ac:dyDescent="0.25">
      <c r="A491" s="94" t="str">
        <f t="shared" ref="A491:A493" si="148">A490</f>
        <v>7th Floor</v>
      </c>
      <c r="B491" s="94"/>
      <c r="C491" s="94">
        <f>C490+1</f>
        <v>2</v>
      </c>
      <c r="D491" s="94"/>
      <c r="E491" s="77" t="s">
        <v>245</v>
      </c>
      <c r="F491" s="95">
        <f>(107.89)*(10.764)</f>
        <v>1161.3279599999998</v>
      </c>
      <c r="G491" s="96">
        <f>(107.89)*(10.764)</f>
        <v>1161.3279599999998</v>
      </c>
      <c r="H491" s="77">
        <v>0</v>
      </c>
      <c r="I491" s="77">
        <f t="shared" ref="I491:I493" si="149">F491*(($I$184)+1)+H491</f>
        <v>1858.1247359999998</v>
      </c>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WYT491" s="1"/>
      <c r="WYU491" s="1"/>
      <c r="WYV491" s="1"/>
      <c r="WYW491" s="1"/>
      <c r="WYX491" s="1"/>
      <c r="WYY491" s="1"/>
      <c r="WYZ491" s="1"/>
      <c r="WZA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row>
    <row r="492" spans="1:151 16218:16384" s="11" customFormat="1" ht="20.25" customHeight="1" x14ac:dyDescent="0.25">
      <c r="A492" s="94" t="str">
        <f t="shared" si="148"/>
        <v>7th Floor</v>
      </c>
      <c r="B492" s="94"/>
      <c r="C492" s="94">
        <f t="shared" ref="C492:C493" si="150">C491+1</f>
        <v>3</v>
      </c>
      <c r="D492" s="94"/>
      <c r="E492" s="77" t="s">
        <v>245</v>
      </c>
      <c r="F492" s="95">
        <f>(107.89)*(10.764)</f>
        <v>1161.3279599999998</v>
      </c>
      <c r="G492" s="96">
        <f>(107.89)*(10.764)</f>
        <v>1161.3279599999998</v>
      </c>
      <c r="H492" s="77">
        <v>0</v>
      </c>
      <c r="I492" s="77">
        <f t="shared" si="149"/>
        <v>1858.1247359999998</v>
      </c>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WYT492" s="1"/>
      <c r="WYU492" s="1"/>
      <c r="WYV492" s="1"/>
      <c r="WYW492" s="1"/>
      <c r="WYX492" s="1"/>
      <c r="WYY492" s="1"/>
      <c r="WYZ492" s="1"/>
      <c r="WZA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row>
    <row r="493" spans="1:151 16218:16384" s="11" customFormat="1" ht="20.25" customHeight="1" x14ac:dyDescent="0.25">
      <c r="A493" s="94" t="str">
        <f t="shared" si="148"/>
        <v>7th Floor</v>
      </c>
      <c r="B493" s="94"/>
      <c r="C493" s="94">
        <f t="shared" si="150"/>
        <v>4</v>
      </c>
      <c r="D493" s="94"/>
      <c r="E493" s="77" t="s">
        <v>245</v>
      </c>
      <c r="F493" s="95">
        <f>(142.7)*(10.764)</f>
        <v>1536.0227999999997</v>
      </c>
      <c r="G493" s="96">
        <f>(139.62)*(10.764)</f>
        <v>1502.86968</v>
      </c>
      <c r="H493" s="77">
        <v>0</v>
      </c>
      <c r="I493" s="77">
        <f t="shared" si="149"/>
        <v>2457.6364799999997</v>
      </c>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WYT493" s="1"/>
      <c r="WYU493" s="1"/>
      <c r="WYV493" s="1"/>
      <c r="WYW493" s="1"/>
      <c r="WYX493" s="1"/>
      <c r="WYY493" s="1"/>
      <c r="WYZ493" s="1"/>
      <c r="WZA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row>
    <row r="494" spans="1:151 16218:16384" s="11" customFormat="1" ht="20.25" x14ac:dyDescent="0.25">
      <c r="A494" s="97" t="s">
        <v>269</v>
      </c>
      <c r="B494" s="98"/>
      <c r="C494" s="98"/>
      <c r="D494" s="98"/>
      <c r="E494" s="98"/>
      <c r="F494" s="98"/>
      <c r="G494" s="98"/>
      <c r="H494" s="98"/>
      <c r="I494" s="175"/>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c r="XFD494" s="1"/>
    </row>
    <row r="495" spans="1:151 16218:16384" s="11" customFormat="1" ht="20.25" customHeight="1" x14ac:dyDescent="0.25">
      <c r="A495" s="94" t="str">
        <f>A494</f>
        <v>8th Floor (Part Refuge Area)</v>
      </c>
      <c r="B495" s="94"/>
      <c r="C495" s="94">
        <v>1</v>
      </c>
      <c r="D495" s="94"/>
      <c r="E495" s="95" t="s">
        <v>290</v>
      </c>
      <c r="F495" s="181"/>
      <c r="G495" s="181"/>
      <c r="H495" s="181"/>
      <c r="I495" s="96"/>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WYT495" s="1"/>
      <c r="WYU495" s="1"/>
      <c r="WYV495" s="1"/>
      <c r="WYW495" s="1"/>
      <c r="WYX495" s="1"/>
      <c r="WYY495" s="1"/>
      <c r="WYZ495" s="1"/>
      <c r="WZA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row>
    <row r="496" spans="1:151 16218:16384" s="11" customFormat="1" ht="20.25" customHeight="1" x14ac:dyDescent="0.25">
      <c r="A496" s="94" t="str">
        <f t="shared" ref="A496:A498" si="151">A495</f>
        <v>8th Floor (Part Refuge Area)</v>
      </c>
      <c r="B496" s="94"/>
      <c r="C496" s="94">
        <f>C495+1</f>
        <v>2</v>
      </c>
      <c r="D496" s="94"/>
      <c r="E496" s="77" t="s">
        <v>250</v>
      </c>
      <c r="F496" s="95">
        <f>137.29*10.764</f>
        <v>1477.7895599999999</v>
      </c>
      <c r="G496" s="96">
        <f>(107.89)*(10.764)</f>
        <v>1161.3279599999998</v>
      </c>
      <c r="H496" s="77">
        <v>0</v>
      </c>
      <c r="I496" s="77">
        <f>F496*(($I$184)+1)+H496</f>
        <v>2364.4632959999999</v>
      </c>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WYT496" s="1"/>
      <c r="WYU496" s="1"/>
      <c r="WYV496" s="1"/>
      <c r="WYW496" s="1"/>
      <c r="WYX496" s="1"/>
      <c r="WYY496" s="1"/>
      <c r="WYZ496" s="1"/>
      <c r="WZA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row>
    <row r="497" spans="1:151 16218:16384" s="11" customFormat="1" ht="20.25" customHeight="1" x14ac:dyDescent="0.25">
      <c r="A497" s="94" t="str">
        <f t="shared" si="151"/>
        <v>8th Floor (Part Refuge Area)</v>
      </c>
      <c r="B497" s="94"/>
      <c r="C497" s="94">
        <f t="shared" ref="C497:C498" si="152">C496+1</f>
        <v>3</v>
      </c>
      <c r="D497" s="94"/>
      <c r="E497" s="77" t="s">
        <v>250</v>
      </c>
      <c r="F497" s="95">
        <f>137.29*10.764</f>
        <v>1477.7895599999999</v>
      </c>
      <c r="G497" s="96">
        <f>(107.89)*(10.764)</f>
        <v>1161.3279599999998</v>
      </c>
      <c r="H497" s="77">
        <v>0</v>
      </c>
      <c r="I497" s="77">
        <f>F497*(($I$184)+1)+H497</f>
        <v>2364.4632959999999</v>
      </c>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WYT497" s="1"/>
      <c r="WYU497" s="1"/>
      <c r="WYV497" s="1"/>
      <c r="WYW497" s="1"/>
      <c r="WYX497" s="1"/>
      <c r="WYY497" s="1"/>
      <c r="WYZ497" s="1"/>
      <c r="WZA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row>
    <row r="498" spans="1:151 16218:16384" s="11" customFormat="1" ht="20.25" customHeight="1" x14ac:dyDescent="0.25">
      <c r="A498" s="94" t="str">
        <f t="shared" si="151"/>
        <v>8th Floor (Part Refuge Area)</v>
      </c>
      <c r="B498" s="94"/>
      <c r="C498" s="94">
        <f t="shared" si="152"/>
        <v>4</v>
      </c>
      <c r="D498" s="94"/>
      <c r="E498" s="77" t="s">
        <v>273</v>
      </c>
      <c r="F498" s="95">
        <f>106.85*10.764</f>
        <v>1150.1333999999999</v>
      </c>
      <c r="G498" s="96">
        <f>(107.89)*(10.764)</f>
        <v>1161.3279599999998</v>
      </c>
      <c r="H498" s="77">
        <v>0</v>
      </c>
      <c r="I498" s="77">
        <f>F498*(($I$184)+1)+H498</f>
        <v>1840.21344</v>
      </c>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WYT498" s="1"/>
      <c r="WYU498" s="1"/>
      <c r="WYV498" s="1"/>
      <c r="WYW498" s="1"/>
      <c r="WYX498" s="1"/>
      <c r="WYY498" s="1"/>
      <c r="WYZ498" s="1"/>
      <c r="WZA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row>
    <row r="499" spans="1:151 16218:16384" s="11" customFormat="1" ht="20.25" x14ac:dyDescent="0.25">
      <c r="A499" s="97" t="s">
        <v>292</v>
      </c>
      <c r="B499" s="98"/>
      <c r="C499" s="98"/>
      <c r="D499" s="98"/>
      <c r="E499" s="98"/>
      <c r="F499" s="98"/>
      <c r="G499" s="98"/>
      <c r="H499" s="98"/>
      <c r="I499" s="175"/>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c r="XFD499" s="1"/>
    </row>
    <row r="500" spans="1:151 16218:16384" s="11" customFormat="1" ht="20.25" customHeight="1" x14ac:dyDescent="0.25">
      <c r="A500" s="94" t="str">
        <f>A499</f>
        <v>9th Floor (Part Double Height Refuge Area)</v>
      </c>
      <c r="B500" s="94"/>
      <c r="C500" s="94">
        <v>1</v>
      </c>
      <c r="D500" s="94"/>
      <c r="E500" s="95" t="s">
        <v>293</v>
      </c>
      <c r="F500" s="181"/>
      <c r="G500" s="181"/>
      <c r="H500" s="181"/>
      <c r="I500" s="96"/>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WYT500" s="1"/>
      <c r="WYU500" s="1"/>
      <c r="WYV500" s="1"/>
      <c r="WYW500" s="1"/>
      <c r="WYX500" s="1"/>
      <c r="WYY500" s="1"/>
      <c r="WYZ500" s="1"/>
      <c r="WZA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row>
    <row r="501" spans="1:151 16218:16384" s="11" customFormat="1" ht="20.25" customHeight="1" x14ac:dyDescent="0.25">
      <c r="A501" s="94" t="str">
        <f t="shared" ref="A501:A503" si="153">A500</f>
        <v>9th Floor (Part Double Height Refuge Area)</v>
      </c>
      <c r="B501" s="94"/>
      <c r="C501" s="94">
        <f>C500+1</f>
        <v>2</v>
      </c>
      <c r="D501" s="94"/>
      <c r="E501" s="77" t="s">
        <v>250</v>
      </c>
      <c r="F501" s="95">
        <f>136.43*10.764</f>
        <v>1468.53252</v>
      </c>
      <c r="G501" s="96">
        <f>(107.89)*(10.764)</f>
        <v>1161.3279599999998</v>
      </c>
      <c r="H501" s="77">
        <v>0</v>
      </c>
      <c r="I501" s="77">
        <f>F501*(($I$184)+1)+H501</f>
        <v>2349.652032</v>
      </c>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WYT501" s="1"/>
      <c r="WYU501" s="1"/>
      <c r="WYV501" s="1"/>
      <c r="WYW501" s="1"/>
      <c r="WYX501" s="1"/>
      <c r="WYY501" s="1"/>
      <c r="WYZ501" s="1"/>
      <c r="WZA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row>
    <row r="502" spans="1:151 16218:16384" s="11" customFormat="1" ht="20.25" customHeight="1" x14ac:dyDescent="0.25">
      <c r="A502" s="94" t="str">
        <f t="shared" si="153"/>
        <v>9th Floor (Part Double Height Refuge Area)</v>
      </c>
      <c r="B502" s="94"/>
      <c r="C502" s="94">
        <f t="shared" ref="C502:C503" si="154">C501+1</f>
        <v>3</v>
      </c>
      <c r="D502" s="94"/>
      <c r="E502" s="77" t="s">
        <v>250</v>
      </c>
      <c r="F502" s="95">
        <f>136.43*10.764</f>
        <v>1468.53252</v>
      </c>
      <c r="G502" s="96">
        <f>(107.89)*(10.764)</f>
        <v>1161.3279599999998</v>
      </c>
      <c r="H502" s="77">
        <v>0</v>
      </c>
      <c r="I502" s="77">
        <f>F502*(($I$184)+1)+H502</f>
        <v>2349.652032</v>
      </c>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WYT502" s="1"/>
      <c r="WYU502" s="1"/>
      <c r="WYV502" s="1"/>
      <c r="WYW502" s="1"/>
      <c r="WYX502" s="1"/>
      <c r="WYY502" s="1"/>
      <c r="WYZ502" s="1"/>
      <c r="WZA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row>
    <row r="503" spans="1:151 16218:16384" s="11" customFormat="1" ht="20.25" customHeight="1" x14ac:dyDescent="0.25">
      <c r="A503" s="94" t="str">
        <f t="shared" si="153"/>
        <v>9th Floor (Part Double Height Refuge Area)</v>
      </c>
      <c r="B503" s="94"/>
      <c r="C503" s="94">
        <f t="shared" si="154"/>
        <v>4</v>
      </c>
      <c r="D503" s="94"/>
      <c r="E503" s="77" t="s">
        <v>245</v>
      </c>
      <c r="F503" s="95">
        <f>(142.7)*(10.764)</f>
        <v>1536.0227999999997</v>
      </c>
      <c r="G503" s="96">
        <f>(139.62)*(10.764)</f>
        <v>1502.86968</v>
      </c>
      <c r="H503" s="77">
        <v>0</v>
      </c>
      <c r="I503" s="77">
        <f t="shared" ref="I503" si="155">F503*(($I$184)+1)+H503</f>
        <v>2457.6364799999997</v>
      </c>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WYT503" s="1"/>
      <c r="WYU503" s="1"/>
      <c r="WYV503" s="1"/>
      <c r="WYW503" s="1"/>
      <c r="WYX503" s="1"/>
      <c r="WYY503" s="1"/>
      <c r="WYZ503" s="1"/>
      <c r="WZA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row>
    <row r="504" spans="1:151 16218:16384" s="11" customFormat="1" ht="20.25" x14ac:dyDescent="0.25">
      <c r="A504" s="97" t="s">
        <v>294</v>
      </c>
      <c r="B504" s="98"/>
      <c r="C504" s="98"/>
      <c r="D504" s="98"/>
      <c r="E504" s="98"/>
      <c r="F504" s="98"/>
      <c r="G504" s="98"/>
      <c r="H504" s="98"/>
      <c r="I504" s="175"/>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c r="XFD504" s="1"/>
    </row>
    <row r="505" spans="1:151 16218:16384" s="11" customFormat="1" ht="20.25" customHeight="1" x14ac:dyDescent="0.25">
      <c r="A505" s="94" t="str">
        <f>A504</f>
        <v>10th to 14th, 17th to 19th Floor</v>
      </c>
      <c r="B505" s="94"/>
      <c r="C505" s="94">
        <v>1</v>
      </c>
      <c r="D505" s="94"/>
      <c r="E505" s="77" t="s">
        <v>245</v>
      </c>
      <c r="F505" s="95">
        <f>(142.7)*(10.764)</f>
        <v>1536.0227999999997</v>
      </c>
      <c r="G505" s="96">
        <f>(139.62)*(10.764)</f>
        <v>1502.86968</v>
      </c>
      <c r="H505" s="77">
        <v>0</v>
      </c>
      <c r="I505" s="77">
        <f>F505*(($I$184)+1)+H505</f>
        <v>2457.6364799999997</v>
      </c>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WYT505" s="1"/>
      <c r="WYU505" s="1"/>
      <c r="WYV505" s="1"/>
      <c r="WYW505" s="1"/>
      <c r="WYX505" s="1"/>
      <c r="WYY505" s="1"/>
      <c r="WYZ505" s="1"/>
      <c r="WZA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row>
    <row r="506" spans="1:151 16218:16384" s="11" customFormat="1" ht="20.25" customHeight="1" x14ac:dyDescent="0.25">
      <c r="A506" s="94" t="str">
        <f t="shared" ref="A506:A508" si="156">A505</f>
        <v>10th to 14th, 17th to 19th Floor</v>
      </c>
      <c r="B506" s="94"/>
      <c r="C506" s="94">
        <f>C505+1</f>
        <v>2</v>
      </c>
      <c r="D506" s="94"/>
      <c r="E506" s="77" t="s">
        <v>245</v>
      </c>
      <c r="F506" s="95">
        <f>(107.89)*(10.764)</f>
        <v>1161.3279599999998</v>
      </c>
      <c r="G506" s="96">
        <f>(107.89)*(10.764)</f>
        <v>1161.3279599999998</v>
      </c>
      <c r="H506" s="77">
        <v>0</v>
      </c>
      <c r="I506" s="77">
        <f t="shared" ref="I506:I508" si="157">F506*(($I$184)+1)+H506</f>
        <v>1858.1247359999998</v>
      </c>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WYT506" s="1"/>
      <c r="WYU506" s="1"/>
      <c r="WYV506" s="1"/>
      <c r="WYW506" s="1"/>
      <c r="WYX506" s="1"/>
      <c r="WYY506" s="1"/>
      <c r="WYZ506" s="1"/>
      <c r="WZA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row>
    <row r="507" spans="1:151 16218:16384" s="11" customFormat="1" ht="20.25" customHeight="1" x14ac:dyDescent="0.25">
      <c r="A507" s="94" t="str">
        <f t="shared" si="156"/>
        <v>10th to 14th, 17th to 19th Floor</v>
      </c>
      <c r="B507" s="94"/>
      <c r="C507" s="94">
        <f t="shared" ref="C507:C508" si="158">C506+1</f>
        <v>3</v>
      </c>
      <c r="D507" s="94"/>
      <c r="E507" s="77" t="s">
        <v>245</v>
      </c>
      <c r="F507" s="95">
        <f>(107.89)*(10.764)</f>
        <v>1161.3279599999998</v>
      </c>
      <c r="G507" s="96">
        <f>(107.89)*(10.764)</f>
        <v>1161.3279599999998</v>
      </c>
      <c r="H507" s="77">
        <v>0</v>
      </c>
      <c r="I507" s="77">
        <f t="shared" si="157"/>
        <v>1858.1247359999998</v>
      </c>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WYT507" s="1"/>
      <c r="WYU507" s="1"/>
      <c r="WYV507" s="1"/>
      <c r="WYW507" s="1"/>
      <c r="WYX507" s="1"/>
      <c r="WYY507" s="1"/>
      <c r="WYZ507" s="1"/>
      <c r="WZA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row>
    <row r="508" spans="1:151 16218:16384" s="11" customFormat="1" ht="20.25" customHeight="1" x14ac:dyDescent="0.25">
      <c r="A508" s="94" t="str">
        <f t="shared" si="156"/>
        <v>10th to 14th, 17th to 19th Floor</v>
      </c>
      <c r="B508" s="94"/>
      <c r="C508" s="94">
        <f t="shared" si="158"/>
        <v>4</v>
      </c>
      <c r="D508" s="94"/>
      <c r="E508" s="77" t="s">
        <v>245</v>
      </c>
      <c r="F508" s="95">
        <f>(142.7)*(10.764)</f>
        <v>1536.0227999999997</v>
      </c>
      <c r="G508" s="96">
        <f>(139.62)*(10.764)</f>
        <v>1502.86968</v>
      </c>
      <c r="H508" s="77">
        <v>0</v>
      </c>
      <c r="I508" s="77">
        <f t="shared" si="157"/>
        <v>2457.6364799999997</v>
      </c>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WYT508" s="1"/>
      <c r="WYU508" s="1"/>
      <c r="WYV508" s="1"/>
      <c r="WYW508" s="1"/>
      <c r="WYX508" s="1"/>
      <c r="WYY508" s="1"/>
      <c r="WYZ508" s="1"/>
      <c r="WZA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row>
    <row r="509" spans="1:151 16218:16384" s="11" customFormat="1" ht="20.25" x14ac:dyDescent="0.25">
      <c r="A509" s="97" t="s">
        <v>295</v>
      </c>
      <c r="B509" s="98"/>
      <c r="C509" s="98"/>
      <c r="D509" s="98"/>
      <c r="E509" s="98"/>
      <c r="F509" s="98"/>
      <c r="G509" s="98"/>
      <c r="H509" s="98"/>
      <c r="I509" s="175"/>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c r="XFD509" s="1"/>
    </row>
    <row r="510" spans="1:151 16218:16384" s="11" customFormat="1" ht="20.25" customHeight="1" x14ac:dyDescent="0.25">
      <c r="A510" s="94" t="str">
        <f>A509</f>
        <v>20th &amp; 21st Floor</v>
      </c>
      <c r="B510" s="94"/>
      <c r="C510" s="94">
        <v>1</v>
      </c>
      <c r="D510" s="94"/>
      <c r="E510" s="77" t="s">
        <v>245</v>
      </c>
      <c r="F510" s="95">
        <f>(142.7)*(10.764)</f>
        <v>1536.0227999999997</v>
      </c>
      <c r="G510" s="96">
        <f>(139.62)*(10.764)</f>
        <v>1502.86968</v>
      </c>
      <c r="H510" s="77">
        <v>0</v>
      </c>
      <c r="I510" s="77">
        <f>F510*(($I$184)+1)+H510</f>
        <v>2457.6364799999997</v>
      </c>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WYT510" s="1"/>
      <c r="WYU510" s="1"/>
      <c r="WYV510" s="1"/>
      <c r="WYW510" s="1"/>
      <c r="WYX510" s="1"/>
      <c r="WYY510" s="1"/>
      <c r="WYZ510" s="1"/>
      <c r="WZA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row>
    <row r="511" spans="1:151 16218:16384" s="11" customFormat="1" ht="20.25" customHeight="1" x14ac:dyDescent="0.25">
      <c r="A511" s="94" t="str">
        <f t="shared" ref="A511:A513" si="159">A510</f>
        <v>20th &amp; 21st Floor</v>
      </c>
      <c r="B511" s="94"/>
      <c r="C511" s="94">
        <f>C510+1</f>
        <v>2</v>
      </c>
      <c r="D511" s="94"/>
      <c r="E511" s="77" t="s">
        <v>245</v>
      </c>
      <c r="F511" s="95">
        <f>(107.89)*(10.764)</f>
        <v>1161.3279599999998</v>
      </c>
      <c r="G511" s="96">
        <f>(107.89)*(10.764)</f>
        <v>1161.3279599999998</v>
      </c>
      <c r="H511" s="77">
        <v>0</v>
      </c>
      <c r="I511" s="77">
        <f t="shared" ref="I511:I513" si="160">F511*(($I$184)+1)+H511</f>
        <v>1858.1247359999998</v>
      </c>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WYT511" s="1"/>
      <c r="WYU511" s="1"/>
      <c r="WYV511" s="1"/>
      <c r="WYW511" s="1"/>
      <c r="WYX511" s="1"/>
      <c r="WYY511" s="1"/>
      <c r="WYZ511" s="1"/>
      <c r="WZA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row>
    <row r="512" spans="1:151 16218:16384" s="11" customFormat="1" ht="20.25" customHeight="1" x14ac:dyDescent="0.25">
      <c r="A512" s="94" t="str">
        <f t="shared" si="159"/>
        <v>20th &amp; 21st Floor</v>
      </c>
      <c r="B512" s="94"/>
      <c r="C512" s="94">
        <f t="shared" ref="C512:C513" si="161">C511+1</f>
        <v>3</v>
      </c>
      <c r="D512" s="94"/>
      <c r="E512" s="77" t="s">
        <v>245</v>
      </c>
      <c r="F512" s="95">
        <f>(107.89)*(10.764)</f>
        <v>1161.3279599999998</v>
      </c>
      <c r="G512" s="96">
        <f>(107.89)*(10.764)</f>
        <v>1161.3279599999998</v>
      </c>
      <c r="H512" s="77">
        <v>0</v>
      </c>
      <c r="I512" s="77">
        <f t="shared" si="160"/>
        <v>1858.1247359999998</v>
      </c>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WYT512" s="1"/>
      <c r="WYU512" s="1"/>
      <c r="WYV512" s="1"/>
      <c r="WYW512" s="1"/>
      <c r="WYX512" s="1"/>
      <c r="WYY512" s="1"/>
      <c r="WYZ512" s="1"/>
      <c r="WZA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row>
    <row r="513" spans="1:151 16218:16384" s="11" customFormat="1" ht="20.25" customHeight="1" x14ac:dyDescent="0.25">
      <c r="A513" s="94" t="str">
        <f t="shared" si="159"/>
        <v>20th &amp; 21st Floor</v>
      </c>
      <c r="B513" s="94"/>
      <c r="C513" s="94">
        <f t="shared" si="161"/>
        <v>4</v>
      </c>
      <c r="D513" s="94"/>
      <c r="E513" s="77" t="s">
        <v>245</v>
      </c>
      <c r="F513" s="95">
        <f>(142.7)*(10.764)</f>
        <v>1536.0227999999997</v>
      </c>
      <c r="G513" s="96">
        <f>(139.62)*(10.764)</f>
        <v>1502.86968</v>
      </c>
      <c r="H513" s="77">
        <v>0</v>
      </c>
      <c r="I513" s="77">
        <f t="shared" si="160"/>
        <v>2457.6364799999997</v>
      </c>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WYT513" s="1"/>
      <c r="WYU513" s="1"/>
      <c r="WYV513" s="1"/>
      <c r="WYW513" s="1"/>
      <c r="WYX513" s="1"/>
      <c r="WYY513" s="1"/>
      <c r="WYZ513" s="1"/>
      <c r="WZA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row>
    <row r="514" spans="1:151 16218:16384" s="11" customFormat="1" ht="20.25" x14ac:dyDescent="0.25">
      <c r="A514" s="97" t="s">
        <v>270</v>
      </c>
      <c r="B514" s="98"/>
      <c r="C514" s="98"/>
      <c r="D514" s="98"/>
      <c r="E514" s="98"/>
      <c r="F514" s="98"/>
      <c r="G514" s="98"/>
      <c r="H514" s="98"/>
      <c r="I514" s="175"/>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c r="XFD514" s="1"/>
    </row>
    <row r="515" spans="1:151 16218:16384" s="11" customFormat="1" ht="20.25" customHeight="1" x14ac:dyDescent="0.25">
      <c r="A515" s="94" t="str">
        <f>A514</f>
        <v>15th Floor (Part Refuge Area)</v>
      </c>
      <c r="B515" s="94"/>
      <c r="C515" s="94">
        <v>1</v>
      </c>
      <c r="D515" s="94"/>
      <c r="E515" s="77" t="s">
        <v>250</v>
      </c>
      <c r="F515" s="95">
        <f>175.6*10.764</f>
        <v>1890.1583999999998</v>
      </c>
      <c r="G515" s="96">
        <f>(139.62)*(10.764)</f>
        <v>1502.86968</v>
      </c>
      <c r="H515" s="77">
        <v>0</v>
      </c>
      <c r="I515" s="77">
        <f>F515*(($I$184)+1)+H515</f>
        <v>3024.25344</v>
      </c>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WYT515" s="1"/>
      <c r="WYU515" s="1"/>
      <c r="WYV515" s="1"/>
      <c r="WYW515" s="1"/>
      <c r="WYX515" s="1"/>
      <c r="WYY515" s="1"/>
      <c r="WYZ515" s="1"/>
      <c r="WZA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row>
    <row r="516" spans="1:151 16218:16384" s="11" customFormat="1" ht="20.25" customHeight="1" x14ac:dyDescent="0.25">
      <c r="A516" s="94" t="str">
        <f t="shared" ref="A516:A518" si="162">A515</f>
        <v>15th Floor (Part Refuge Area)</v>
      </c>
      <c r="B516" s="94"/>
      <c r="C516" s="94">
        <f>C515+1</f>
        <v>2</v>
      </c>
      <c r="D516" s="94"/>
      <c r="E516" s="182" t="s">
        <v>252</v>
      </c>
      <c r="F516" s="183"/>
      <c r="G516" s="183"/>
      <c r="H516" s="183"/>
      <c r="I516" s="184"/>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WYT516" s="1"/>
      <c r="WYU516" s="1"/>
      <c r="WYV516" s="1"/>
      <c r="WYW516" s="1"/>
      <c r="WYX516" s="1"/>
      <c r="WYY516" s="1"/>
      <c r="WYZ516" s="1"/>
      <c r="WZA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row>
    <row r="517" spans="1:151 16218:16384" s="11" customFormat="1" ht="20.25" customHeight="1" x14ac:dyDescent="0.25">
      <c r="A517" s="94" t="str">
        <f t="shared" si="162"/>
        <v>15th Floor (Part Refuge Area)</v>
      </c>
      <c r="B517" s="94"/>
      <c r="C517" s="94">
        <f t="shared" ref="C517:C518" si="163">C516+1</f>
        <v>3</v>
      </c>
      <c r="D517" s="94"/>
      <c r="E517" s="185"/>
      <c r="F517" s="186"/>
      <c r="G517" s="186"/>
      <c r="H517" s="186"/>
      <c r="I517" s="187"/>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WYT517" s="1"/>
      <c r="WYU517" s="1"/>
      <c r="WYV517" s="1"/>
      <c r="WYW517" s="1"/>
      <c r="WYX517" s="1"/>
      <c r="WYY517" s="1"/>
      <c r="WYZ517" s="1"/>
      <c r="WZA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row>
    <row r="518" spans="1:151 16218:16384" s="11" customFormat="1" ht="20.25" customHeight="1" x14ac:dyDescent="0.25">
      <c r="A518" s="94" t="str">
        <f t="shared" si="162"/>
        <v>15th Floor (Part Refuge Area)</v>
      </c>
      <c r="B518" s="94"/>
      <c r="C518" s="94">
        <f t="shared" si="163"/>
        <v>4</v>
      </c>
      <c r="D518" s="94"/>
      <c r="E518" s="77" t="s">
        <v>250</v>
      </c>
      <c r="F518" s="95">
        <f>175.6*10.764</f>
        <v>1890.1583999999998</v>
      </c>
      <c r="G518" s="96">
        <f>(139.62)*(10.764)</f>
        <v>1502.86968</v>
      </c>
      <c r="H518" s="77">
        <v>0</v>
      </c>
      <c r="I518" s="77">
        <f t="shared" ref="I518" si="164">F518*(($I$184)+1)+H518</f>
        <v>3024.25344</v>
      </c>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WYT518" s="1"/>
      <c r="WYU518" s="1"/>
      <c r="WYV518" s="1"/>
      <c r="WYW518" s="1"/>
      <c r="WYX518" s="1"/>
      <c r="WYY518" s="1"/>
      <c r="WYZ518" s="1"/>
      <c r="WZA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row>
    <row r="519" spans="1:151 16218:16384" s="11" customFormat="1" ht="20.25" x14ac:dyDescent="0.25">
      <c r="A519" s="97" t="s">
        <v>305</v>
      </c>
      <c r="B519" s="98"/>
      <c r="C519" s="98"/>
      <c r="D519" s="98"/>
      <c r="E519" s="98"/>
      <c r="F519" s="98"/>
      <c r="G519" s="98"/>
      <c r="H519" s="98"/>
      <c r="I519" s="175"/>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c r="XFD519" s="1"/>
    </row>
    <row r="520" spans="1:151 16218:16384" s="11" customFormat="1" ht="20.25" customHeight="1" x14ac:dyDescent="0.25">
      <c r="A520" s="94" t="str">
        <f>A519</f>
        <v>16th Floor (Part Refuge Area)</v>
      </c>
      <c r="B520" s="94"/>
      <c r="C520" s="94">
        <v>1</v>
      </c>
      <c r="D520" s="94"/>
      <c r="E520" s="77" t="s">
        <v>250</v>
      </c>
      <c r="F520" s="95">
        <f>175.6*10.764</f>
        <v>1890.1583999999998</v>
      </c>
      <c r="G520" s="96">
        <f>(139.62)*(10.764)</f>
        <v>1502.86968</v>
      </c>
      <c r="H520" s="77">
        <v>0</v>
      </c>
      <c r="I520" s="77">
        <f>F520*(($I$184)+1)+H520</f>
        <v>3024.25344</v>
      </c>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WYT520" s="1"/>
      <c r="WYU520" s="1"/>
      <c r="WYV520" s="1"/>
      <c r="WYW520" s="1"/>
      <c r="WYX520" s="1"/>
      <c r="WYY520" s="1"/>
      <c r="WYZ520" s="1"/>
      <c r="WZA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row>
    <row r="521" spans="1:151 16218:16384" s="11" customFormat="1" ht="20.25" customHeight="1" x14ac:dyDescent="0.25">
      <c r="A521" s="94" t="str">
        <f t="shared" ref="A521:A523" si="165">A520</f>
        <v>16th Floor (Part Refuge Area)</v>
      </c>
      <c r="B521" s="94"/>
      <c r="C521" s="94">
        <f>C520+1</f>
        <v>2</v>
      </c>
      <c r="D521" s="94"/>
      <c r="E521" s="182" t="s">
        <v>293</v>
      </c>
      <c r="F521" s="183"/>
      <c r="G521" s="183"/>
      <c r="H521" s="183"/>
      <c r="I521" s="184"/>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WYT521" s="1"/>
      <c r="WYU521" s="1"/>
      <c r="WYV521" s="1"/>
      <c r="WYW521" s="1"/>
      <c r="WYX521" s="1"/>
      <c r="WYY521" s="1"/>
      <c r="WYZ521" s="1"/>
      <c r="WZA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row>
    <row r="522" spans="1:151 16218:16384" s="11" customFormat="1" ht="20.25" customHeight="1" x14ac:dyDescent="0.25">
      <c r="A522" s="94" t="str">
        <f t="shared" si="165"/>
        <v>16th Floor (Part Refuge Area)</v>
      </c>
      <c r="B522" s="94"/>
      <c r="C522" s="94">
        <f t="shared" ref="C522:C523" si="166">C521+1</f>
        <v>3</v>
      </c>
      <c r="D522" s="94"/>
      <c r="E522" s="185"/>
      <c r="F522" s="186"/>
      <c r="G522" s="186"/>
      <c r="H522" s="186"/>
      <c r="I522" s="187"/>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WYT522" s="1"/>
      <c r="WYU522" s="1"/>
      <c r="WYV522" s="1"/>
      <c r="WYW522" s="1"/>
      <c r="WYX522" s="1"/>
      <c r="WYY522" s="1"/>
      <c r="WYZ522" s="1"/>
      <c r="WZA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row>
    <row r="523" spans="1:151 16218:16384" s="11" customFormat="1" ht="20.25" customHeight="1" x14ac:dyDescent="0.25">
      <c r="A523" s="94" t="str">
        <f t="shared" si="165"/>
        <v>16th Floor (Part Refuge Area)</v>
      </c>
      <c r="B523" s="94"/>
      <c r="C523" s="94">
        <f t="shared" si="166"/>
        <v>4</v>
      </c>
      <c r="D523" s="94"/>
      <c r="E523" s="77" t="s">
        <v>250</v>
      </c>
      <c r="F523" s="95">
        <f>175.6*10.764</f>
        <v>1890.1583999999998</v>
      </c>
      <c r="G523" s="96">
        <f>(139.62)*(10.764)</f>
        <v>1502.86968</v>
      </c>
      <c r="H523" s="77">
        <v>0</v>
      </c>
      <c r="I523" s="77">
        <f t="shared" ref="I523" si="167">F523*(($I$184)+1)+H523</f>
        <v>3024.25344</v>
      </c>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WYT523" s="1"/>
      <c r="WYU523" s="1"/>
      <c r="WYV523" s="1"/>
      <c r="WYW523" s="1"/>
      <c r="WYX523" s="1"/>
      <c r="WYY523" s="1"/>
      <c r="WYZ523" s="1"/>
      <c r="WZA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row>
    <row r="524" spans="1:151 16218:16384" s="11" customFormat="1" ht="20.25" x14ac:dyDescent="0.25">
      <c r="A524" s="97" t="s">
        <v>297</v>
      </c>
      <c r="B524" s="98"/>
      <c r="C524" s="98"/>
      <c r="D524" s="98"/>
      <c r="E524" s="98"/>
      <c r="F524" s="98"/>
      <c r="G524" s="98"/>
      <c r="H524" s="98"/>
      <c r="I524" s="175"/>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c r="XFD524" s="1"/>
    </row>
    <row r="525" spans="1:151 16218:16384" s="11" customFormat="1" ht="20.25" customHeight="1" x14ac:dyDescent="0.25">
      <c r="A525" s="94" t="str">
        <f>A524</f>
        <v>22nd Floor  (Part Refuge Area)</v>
      </c>
      <c r="B525" s="94"/>
      <c r="C525" s="94">
        <v>1</v>
      </c>
      <c r="D525" s="94"/>
      <c r="E525" s="77" t="s">
        <v>245</v>
      </c>
      <c r="F525" s="95">
        <f>(142.7)*(10.764)</f>
        <v>1536.0227999999997</v>
      </c>
      <c r="G525" s="96">
        <f>(139.62)*(10.764)</f>
        <v>1502.86968</v>
      </c>
      <c r="H525" s="77">
        <v>0</v>
      </c>
      <c r="I525" s="77">
        <f>F525*(($I$184)+1)+H525</f>
        <v>2457.6364799999997</v>
      </c>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WYT525" s="1"/>
      <c r="WYU525" s="1"/>
      <c r="WYV525" s="1"/>
      <c r="WYW525" s="1"/>
      <c r="WYX525" s="1"/>
      <c r="WYY525" s="1"/>
      <c r="WYZ525" s="1"/>
      <c r="WZA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row>
    <row r="526" spans="1:151 16218:16384" s="11" customFormat="1" ht="20.25" customHeight="1" x14ac:dyDescent="0.25">
      <c r="A526" s="94" t="str">
        <f t="shared" ref="A526:A528" si="168">A525</f>
        <v>22nd Floor  (Part Refuge Area)</v>
      </c>
      <c r="B526" s="94"/>
      <c r="C526" s="94">
        <f>C525+1</f>
        <v>2</v>
      </c>
      <c r="D526" s="94"/>
      <c r="E526" s="77" t="s">
        <v>245</v>
      </c>
      <c r="F526" s="95">
        <f>(107.89)*(10.764)</f>
        <v>1161.3279599999998</v>
      </c>
      <c r="G526" s="96">
        <f>(107.89)*(10.764)</f>
        <v>1161.3279599999998</v>
      </c>
      <c r="H526" s="77">
        <v>0</v>
      </c>
      <c r="I526" s="77">
        <f t="shared" ref="I526:I528" si="169">F526*(($I$184)+1)+H526</f>
        <v>1858.1247359999998</v>
      </c>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WYT526" s="1"/>
      <c r="WYU526" s="1"/>
      <c r="WYV526" s="1"/>
      <c r="WYW526" s="1"/>
      <c r="WYX526" s="1"/>
      <c r="WYY526" s="1"/>
      <c r="WYZ526" s="1"/>
      <c r="WZA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row>
    <row r="527" spans="1:151 16218:16384" s="11" customFormat="1" ht="20.25" customHeight="1" x14ac:dyDescent="0.25">
      <c r="A527" s="94" t="str">
        <f t="shared" si="168"/>
        <v>22nd Floor  (Part Refuge Area)</v>
      </c>
      <c r="B527" s="94"/>
      <c r="C527" s="94">
        <f t="shared" ref="C527:C528" si="170">C526+1</f>
        <v>3</v>
      </c>
      <c r="D527" s="94"/>
      <c r="E527" s="77" t="s">
        <v>273</v>
      </c>
      <c r="F527" s="95">
        <f>(81.52)*(10.764)</f>
        <v>877.48127999999986</v>
      </c>
      <c r="G527" s="96">
        <f>(107.89)*(10.764)</f>
        <v>1161.3279599999998</v>
      </c>
      <c r="H527" s="77">
        <v>0</v>
      </c>
      <c r="I527" s="77">
        <f t="shared" si="169"/>
        <v>1403.9700479999999</v>
      </c>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WYT527" s="1"/>
      <c r="WYU527" s="1"/>
      <c r="WYV527" s="1"/>
      <c r="WYW527" s="1"/>
      <c r="WYX527" s="1"/>
      <c r="WYY527" s="1"/>
      <c r="WYZ527" s="1"/>
      <c r="WZA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row>
    <row r="528" spans="1:151 16218:16384" s="11" customFormat="1" ht="20.25" customHeight="1" x14ac:dyDescent="0.25">
      <c r="A528" s="94" t="str">
        <f t="shared" si="168"/>
        <v>22nd Floor  (Part Refuge Area)</v>
      </c>
      <c r="B528" s="94"/>
      <c r="C528" s="94">
        <f t="shared" si="170"/>
        <v>4</v>
      </c>
      <c r="D528" s="94"/>
      <c r="E528" s="77" t="s">
        <v>273</v>
      </c>
      <c r="F528" s="95">
        <f>(106.85)*(10.764)</f>
        <v>1150.1333999999999</v>
      </c>
      <c r="G528" s="96">
        <f>(139.62)*(10.764)</f>
        <v>1502.86968</v>
      </c>
      <c r="H528" s="77">
        <v>0</v>
      </c>
      <c r="I528" s="77">
        <f t="shared" si="169"/>
        <v>1840.21344</v>
      </c>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WYT528" s="1"/>
      <c r="WYU528" s="1"/>
      <c r="WYV528" s="1"/>
      <c r="WYW528" s="1"/>
      <c r="WYX528" s="1"/>
      <c r="WYY528" s="1"/>
      <c r="WYZ528" s="1"/>
      <c r="WZA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row>
    <row r="529" spans="1:151 16218:16384" s="11" customFormat="1" ht="20.25" x14ac:dyDescent="0.25">
      <c r="A529" s="97" t="s">
        <v>298</v>
      </c>
      <c r="B529" s="98"/>
      <c r="C529" s="98"/>
      <c r="D529" s="98"/>
      <c r="E529" s="98"/>
      <c r="F529" s="98"/>
      <c r="G529" s="98"/>
      <c r="H529" s="98"/>
      <c r="I529" s="175"/>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c r="XFD529" s="1"/>
    </row>
    <row r="530" spans="1:151 16218:16384" s="11" customFormat="1" ht="20.25" customHeight="1" x14ac:dyDescent="0.25">
      <c r="A530" s="94" t="str">
        <f>A529</f>
        <v xml:space="preserve"> 23rd Floor</v>
      </c>
      <c r="B530" s="94"/>
      <c r="C530" s="94">
        <v>1</v>
      </c>
      <c r="D530" s="94"/>
      <c r="E530" s="77" t="s">
        <v>245</v>
      </c>
      <c r="F530" s="95">
        <f>(142.7)*(10.764)</f>
        <v>1536.0227999999997</v>
      </c>
      <c r="G530" s="96">
        <f>(139.62)*(10.764)</f>
        <v>1502.86968</v>
      </c>
      <c r="H530" s="77">
        <v>0</v>
      </c>
      <c r="I530" s="77">
        <f>F530*(($I$184)+1)+H530</f>
        <v>2457.6364799999997</v>
      </c>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WYT530" s="1"/>
      <c r="WYU530" s="1"/>
      <c r="WYV530" s="1"/>
      <c r="WYW530" s="1"/>
      <c r="WYX530" s="1"/>
      <c r="WYY530" s="1"/>
      <c r="WYZ530" s="1"/>
      <c r="WZA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row>
    <row r="531" spans="1:151 16218:16384" s="11" customFormat="1" ht="20.25" customHeight="1" x14ac:dyDescent="0.25">
      <c r="A531" s="94" t="str">
        <f t="shared" ref="A531:A533" si="171">A530</f>
        <v xml:space="preserve"> 23rd Floor</v>
      </c>
      <c r="B531" s="94"/>
      <c r="C531" s="94">
        <f>C530+1</f>
        <v>2</v>
      </c>
      <c r="D531" s="94"/>
      <c r="E531" s="77" t="s">
        <v>245</v>
      </c>
      <c r="F531" s="95">
        <f>(107.89)*(10.764)</f>
        <v>1161.3279599999998</v>
      </c>
      <c r="G531" s="96">
        <f>(107.89)*(10.764)</f>
        <v>1161.3279599999998</v>
      </c>
      <c r="H531" s="77">
        <v>0</v>
      </c>
      <c r="I531" s="77">
        <f t="shared" ref="I531:I533" si="172">F531*(($I$184)+1)+H531</f>
        <v>1858.1247359999998</v>
      </c>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WYT531" s="1"/>
      <c r="WYU531" s="1"/>
      <c r="WYV531" s="1"/>
      <c r="WYW531" s="1"/>
      <c r="WYX531" s="1"/>
      <c r="WYY531" s="1"/>
      <c r="WYZ531" s="1"/>
      <c r="WZA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row>
    <row r="532" spans="1:151 16218:16384" s="11" customFormat="1" ht="20.25" customHeight="1" x14ac:dyDescent="0.25">
      <c r="A532" s="94" t="str">
        <f t="shared" si="171"/>
        <v xml:space="preserve"> 23rd Floor</v>
      </c>
      <c r="B532" s="94"/>
      <c r="C532" s="94">
        <f t="shared" ref="C532:C533" si="173">C531+1</f>
        <v>3</v>
      </c>
      <c r="D532" s="94"/>
      <c r="E532" s="77" t="s">
        <v>273</v>
      </c>
      <c r="F532" s="95">
        <f>(81.52)*(10.764)</f>
        <v>877.48127999999986</v>
      </c>
      <c r="G532" s="96">
        <f>(107.89)*(10.764)</f>
        <v>1161.3279599999998</v>
      </c>
      <c r="H532" s="77">
        <v>0</v>
      </c>
      <c r="I532" s="77">
        <f t="shared" si="172"/>
        <v>1403.9700479999999</v>
      </c>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WYT532" s="1"/>
      <c r="WYU532" s="1"/>
      <c r="WYV532" s="1"/>
      <c r="WYW532" s="1"/>
      <c r="WYX532" s="1"/>
      <c r="WYY532" s="1"/>
      <c r="WYZ532" s="1"/>
      <c r="WZA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row>
    <row r="533" spans="1:151 16218:16384" s="11" customFormat="1" ht="20.25" customHeight="1" x14ac:dyDescent="0.25">
      <c r="A533" s="94" t="str">
        <f t="shared" si="171"/>
        <v xml:space="preserve"> 23rd Floor</v>
      </c>
      <c r="B533" s="94"/>
      <c r="C533" s="94">
        <f t="shared" si="173"/>
        <v>4</v>
      </c>
      <c r="D533" s="94"/>
      <c r="E533" s="77" t="s">
        <v>273</v>
      </c>
      <c r="F533" s="95">
        <f>(106.85)*(10.764)</f>
        <v>1150.1333999999999</v>
      </c>
      <c r="G533" s="96">
        <f>(139.62)*(10.764)</f>
        <v>1502.86968</v>
      </c>
      <c r="H533" s="77">
        <v>0</v>
      </c>
      <c r="I533" s="77">
        <f t="shared" si="172"/>
        <v>1840.21344</v>
      </c>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WYT533" s="1"/>
      <c r="WYU533" s="1"/>
      <c r="WYV533" s="1"/>
      <c r="WYW533" s="1"/>
      <c r="WYX533" s="1"/>
      <c r="WYY533" s="1"/>
      <c r="WYZ533" s="1"/>
      <c r="WZA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row>
    <row r="534" spans="1:151 16218:16384" s="11" customFormat="1" ht="20.25" x14ac:dyDescent="0.25">
      <c r="A534" s="97" t="s">
        <v>299</v>
      </c>
      <c r="B534" s="98"/>
      <c r="C534" s="98"/>
      <c r="D534" s="98"/>
      <c r="E534" s="98"/>
      <c r="F534" s="98"/>
      <c r="G534" s="98"/>
      <c r="H534" s="98"/>
      <c r="I534" s="175"/>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c r="XFD534" s="1"/>
    </row>
    <row r="535" spans="1:151 16218:16384" s="11" customFormat="1" ht="20.25" customHeight="1" x14ac:dyDescent="0.25">
      <c r="A535" s="94" t="str">
        <f>A534</f>
        <v>24th Floor</v>
      </c>
      <c r="B535" s="94"/>
      <c r="C535" s="94">
        <v>1</v>
      </c>
      <c r="D535" s="94"/>
      <c r="E535" s="77" t="s">
        <v>245</v>
      </c>
      <c r="F535" s="95">
        <f>(142.7)*(10.764)</f>
        <v>1536.0227999999997</v>
      </c>
      <c r="G535" s="96">
        <f>(139.62)*(10.764)</f>
        <v>1502.86968</v>
      </c>
      <c r="H535" s="77">
        <v>0</v>
      </c>
      <c r="I535" s="77">
        <f>F535*(($I$184)+1)+H535</f>
        <v>2457.6364799999997</v>
      </c>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WYT535" s="1"/>
      <c r="WYU535" s="1"/>
      <c r="WYV535" s="1"/>
      <c r="WYW535" s="1"/>
      <c r="WYX535" s="1"/>
      <c r="WYY535" s="1"/>
      <c r="WYZ535" s="1"/>
      <c r="WZA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row>
    <row r="536" spans="1:151 16218:16384" s="11" customFormat="1" ht="20.25" customHeight="1" x14ac:dyDescent="0.25">
      <c r="A536" s="94" t="str">
        <f t="shared" ref="A536:A538" si="174">A535</f>
        <v>24th Floor</v>
      </c>
      <c r="B536" s="94"/>
      <c r="C536" s="94">
        <f>C535+1</f>
        <v>2</v>
      </c>
      <c r="D536" s="94"/>
      <c r="E536" s="77" t="s">
        <v>245</v>
      </c>
      <c r="F536" s="95">
        <f>(107.89)*(10.764)</f>
        <v>1161.3279599999998</v>
      </c>
      <c r="G536" s="96">
        <f>(107.89)*(10.764)</f>
        <v>1161.3279599999998</v>
      </c>
      <c r="H536" s="77">
        <v>0</v>
      </c>
      <c r="I536" s="77">
        <f t="shared" ref="I536:I538" si="175">F536*(($I$184)+1)+H536</f>
        <v>1858.1247359999998</v>
      </c>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WYT536" s="1"/>
      <c r="WYU536" s="1"/>
      <c r="WYV536" s="1"/>
      <c r="WYW536" s="1"/>
      <c r="WYX536" s="1"/>
      <c r="WYY536" s="1"/>
      <c r="WYZ536" s="1"/>
      <c r="WZA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row>
    <row r="537" spans="1:151 16218:16384" s="11" customFormat="1" ht="20.25" customHeight="1" x14ac:dyDescent="0.25">
      <c r="A537" s="94" t="str">
        <f t="shared" si="174"/>
        <v>24th Floor</v>
      </c>
      <c r="B537" s="94"/>
      <c r="C537" s="94">
        <f t="shared" ref="C537:C538" si="176">C536+1</f>
        <v>3</v>
      </c>
      <c r="D537" s="94"/>
      <c r="E537" s="77" t="s">
        <v>245</v>
      </c>
      <c r="F537" s="95">
        <f>(107.89)*(10.764)</f>
        <v>1161.3279599999998</v>
      </c>
      <c r="G537" s="96">
        <f>(107.89)*(10.764)</f>
        <v>1161.3279599999998</v>
      </c>
      <c r="H537" s="77">
        <v>0</v>
      </c>
      <c r="I537" s="77">
        <f t="shared" si="175"/>
        <v>1858.1247359999998</v>
      </c>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WYT537" s="1"/>
      <c r="WYU537" s="1"/>
      <c r="WYV537" s="1"/>
      <c r="WYW537" s="1"/>
      <c r="WYX537" s="1"/>
      <c r="WYY537" s="1"/>
      <c r="WYZ537" s="1"/>
      <c r="WZA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row>
    <row r="538" spans="1:151 16218:16384" s="11" customFormat="1" ht="20.25" customHeight="1" x14ac:dyDescent="0.25">
      <c r="A538" s="94" t="str">
        <f t="shared" si="174"/>
        <v>24th Floor</v>
      </c>
      <c r="B538" s="94"/>
      <c r="C538" s="94">
        <f t="shared" si="176"/>
        <v>4</v>
      </c>
      <c r="D538" s="94"/>
      <c r="E538" s="77" t="s">
        <v>245</v>
      </c>
      <c r="F538" s="95">
        <f>(142.7)*(10.764)</f>
        <v>1536.0227999999997</v>
      </c>
      <c r="G538" s="96">
        <f>(139.62)*(10.764)</f>
        <v>1502.86968</v>
      </c>
      <c r="H538" s="77">
        <v>0</v>
      </c>
      <c r="I538" s="77">
        <f t="shared" si="175"/>
        <v>2457.6364799999997</v>
      </c>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WYT538" s="1"/>
      <c r="WYU538" s="1"/>
      <c r="WYV538" s="1"/>
      <c r="WYW538" s="1"/>
      <c r="WYX538" s="1"/>
      <c r="WYY538" s="1"/>
      <c r="WYZ538" s="1"/>
      <c r="WZA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row>
    <row r="539" spans="1:151 16218:16384" s="11" customFormat="1" ht="20.25" x14ac:dyDescent="0.25">
      <c r="A539" s="97" t="s">
        <v>263</v>
      </c>
      <c r="B539" s="98"/>
      <c r="C539" s="98"/>
      <c r="D539" s="98"/>
      <c r="E539" s="98"/>
      <c r="F539" s="98"/>
      <c r="G539" s="98"/>
      <c r="H539" s="98"/>
      <c r="I539" s="9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c r="XFD539" s="1"/>
    </row>
    <row r="540" spans="1:151 16218:16384" s="11" customFormat="1" ht="20.25" x14ac:dyDescent="0.25">
      <c r="A540" s="97" t="s">
        <v>223</v>
      </c>
      <c r="B540" s="98"/>
      <c r="C540" s="98"/>
      <c r="D540" s="98"/>
      <c r="E540" s="98"/>
      <c r="F540" s="98"/>
      <c r="G540" s="98"/>
      <c r="H540" s="98"/>
      <c r="I540" s="9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c r="XFD540" s="1"/>
    </row>
    <row r="541" spans="1:151 16218:16384" s="11" customFormat="1" ht="20.25" customHeight="1" x14ac:dyDescent="0.25">
      <c r="A541" s="97" t="s">
        <v>244</v>
      </c>
      <c r="B541" s="98"/>
      <c r="C541" s="98"/>
      <c r="D541" s="98"/>
      <c r="E541" s="98"/>
      <c r="F541" s="98"/>
      <c r="G541" s="98"/>
      <c r="H541" s="98"/>
      <c r="I541" s="9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c r="XFD541" s="1"/>
    </row>
    <row r="542" spans="1:151 16218:16384" s="11" customFormat="1" ht="20.25" customHeight="1" x14ac:dyDescent="0.25">
      <c r="A542" s="95" t="str">
        <f>A541</f>
        <v>2nd Floor For Residential</v>
      </c>
      <c r="B542" s="96"/>
      <c r="C542" s="95">
        <v>1</v>
      </c>
      <c r="D542" s="96"/>
      <c r="E542" s="60" t="s">
        <v>250</v>
      </c>
      <c r="F542" s="95">
        <f>(166.14)*(10.764)</f>
        <v>1788.3309599999998</v>
      </c>
      <c r="G542" s="96">
        <f>(139.62)*(10.764)</f>
        <v>1502.86968</v>
      </c>
      <c r="H542" s="60">
        <v>0</v>
      </c>
      <c r="I542" s="60">
        <f>F542*(($I$184)+1)+H542</f>
        <v>2861.3295359999997</v>
      </c>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WYT542" s="1"/>
      <c r="WYU542" s="1"/>
      <c r="WYV542" s="1"/>
      <c r="WYW542" s="1"/>
      <c r="WYX542" s="1"/>
      <c r="WYY542" s="1"/>
      <c r="WYZ542" s="1"/>
      <c r="WZA542" s="1"/>
      <c r="WZB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row>
    <row r="543" spans="1:151 16218:16384" s="11" customFormat="1" ht="20.25" customHeight="1" x14ac:dyDescent="0.25">
      <c r="A543" s="95" t="str">
        <f t="shared" ref="A543:A545" si="177">A542</f>
        <v>2nd Floor For Residential</v>
      </c>
      <c r="B543" s="96"/>
      <c r="C543" s="95">
        <f>C542+1</f>
        <v>2</v>
      </c>
      <c r="D543" s="96"/>
      <c r="E543" s="60" t="s">
        <v>273</v>
      </c>
      <c r="F543" s="95">
        <f>(84.49)*(10.764)</f>
        <v>909.45035999999993</v>
      </c>
      <c r="G543" s="96">
        <f>(107.89)*(10.764)</f>
        <v>1161.3279599999998</v>
      </c>
      <c r="H543" s="60">
        <v>0</v>
      </c>
      <c r="I543" s="60">
        <f t="shared" ref="I543:I545" si="178">F543*(($I$184)+1)+H543</f>
        <v>1455.120576</v>
      </c>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WYT543" s="1"/>
      <c r="WYU543" s="1"/>
      <c r="WYV543" s="1"/>
      <c r="WYW543" s="1"/>
      <c r="WYX543" s="1"/>
      <c r="WYY543" s="1"/>
      <c r="WYZ543" s="1"/>
      <c r="WZA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row>
    <row r="544" spans="1:151 16218:16384" s="11" customFormat="1" ht="20.25" customHeight="1" x14ac:dyDescent="0.25">
      <c r="A544" s="95" t="str">
        <f t="shared" si="177"/>
        <v>2nd Floor For Residential</v>
      </c>
      <c r="B544" s="96"/>
      <c r="C544" s="95">
        <f t="shared" ref="C544:C545" si="179">C543+1</f>
        <v>3</v>
      </c>
      <c r="D544" s="96"/>
      <c r="E544" s="60" t="s">
        <v>273</v>
      </c>
      <c r="F544" s="95">
        <f>(84.49)*(10.764)</f>
        <v>909.45035999999993</v>
      </c>
      <c r="G544" s="96">
        <f>(107.89)*(10.764)</f>
        <v>1161.3279599999998</v>
      </c>
      <c r="H544" s="60">
        <v>0</v>
      </c>
      <c r="I544" s="60">
        <f t="shared" si="178"/>
        <v>1455.120576</v>
      </c>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WYT544" s="1"/>
      <c r="WYU544" s="1"/>
      <c r="WYV544" s="1"/>
      <c r="WYW544" s="1"/>
      <c r="WYX544" s="1"/>
      <c r="WYY544" s="1"/>
      <c r="WYZ544" s="1"/>
      <c r="WZA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row>
    <row r="545" spans="1:151 16218:16384" s="11" customFormat="1" ht="20.25" customHeight="1" x14ac:dyDescent="0.25">
      <c r="A545" s="95" t="str">
        <f t="shared" si="177"/>
        <v>2nd Floor For Residential</v>
      </c>
      <c r="B545" s="96"/>
      <c r="C545" s="95">
        <f t="shared" si="179"/>
        <v>4</v>
      </c>
      <c r="D545" s="96"/>
      <c r="E545" s="60" t="s">
        <v>250</v>
      </c>
      <c r="F545" s="95">
        <f>(166.14)*(10.764)</f>
        <v>1788.3309599999998</v>
      </c>
      <c r="G545" s="96">
        <f>(139.62)*(10.764)</f>
        <v>1502.86968</v>
      </c>
      <c r="H545" s="60">
        <v>0</v>
      </c>
      <c r="I545" s="60">
        <f t="shared" si="178"/>
        <v>2861.3295359999997</v>
      </c>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WYT545" s="1"/>
      <c r="WYU545" s="1"/>
      <c r="WYV545" s="1"/>
      <c r="WYW545" s="1"/>
      <c r="WYX545" s="1"/>
      <c r="WYY545" s="1"/>
      <c r="WYZ545" s="1"/>
      <c r="WZA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row>
    <row r="546" spans="1:151 16218:16384" s="11" customFormat="1" ht="20.25" x14ac:dyDescent="0.25">
      <c r="A546" s="97" t="s">
        <v>246</v>
      </c>
      <c r="B546" s="98"/>
      <c r="C546" s="98"/>
      <c r="D546" s="98"/>
      <c r="E546" s="98"/>
      <c r="F546" s="98"/>
      <c r="G546" s="98"/>
      <c r="H546" s="98"/>
      <c r="I546" s="9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c r="XFD546" s="1"/>
    </row>
    <row r="547" spans="1:151 16218:16384" s="11" customFormat="1" ht="20.25" customHeight="1" x14ac:dyDescent="0.25">
      <c r="A547" s="95" t="str">
        <f>A546</f>
        <v>3rd Floor</v>
      </c>
      <c r="B547" s="96"/>
      <c r="C547" s="95">
        <v>1</v>
      </c>
      <c r="D547" s="96"/>
      <c r="E547" s="77" t="s">
        <v>250</v>
      </c>
      <c r="F547" s="95">
        <f>(166.14)*(10.764)</f>
        <v>1788.3309599999998</v>
      </c>
      <c r="G547" s="96">
        <f>(139.62)*(10.764)</f>
        <v>1502.86968</v>
      </c>
      <c r="H547" s="60">
        <v>0</v>
      </c>
      <c r="I547" s="60">
        <f>F547*(($I$184)+1)+H547</f>
        <v>2861.3295359999997</v>
      </c>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WYT547" s="1"/>
      <c r="WYU547" s="1"/>
      <c r="WYV547" s="1"/>
      <c r="WYW547" s="1"/>
      <c r="WYX547" s="1"/>
      <c r="WYY547" s="1"/>
      <c r="WYZ547" s="1"/>
      <c r="WZA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row>
    <row r="548" spans="1:151 16218:16384" s="11" customFormat="1" ht="20.25" customHeight="1" x14ac:dyDescent="0.25">
      <c r="A548" s="95" t="str">
        <f t="shared" ref="A548:A550" si="180">A547</f>
        <v>3rd Floor</v>
      </c>
      <c r="B548" s="96"/>
      <c r="C548" s="95">
        <f>C547+1</f>
        <v>2</v>
      </c>
      <c r="D548" s="96"/>
      <c r="E548" s="77" t="s">
        <v>273</v>
      </c>
      <c r="F548" s="95">
        <f>(84.49)*(10.764)</f>
        <v>909.45035999999993</v>
      </c>
      <c r="G548" s="96">
        <f>(107.89)*(10.764)</f>
        <v>1161.3279599999998</v>
      </c>
      <c r="H548" s="60">
        <v>0</v>
      </c>
      <c r="I548" s="60">
        <f t="shared" ref="I548:I550" si="181">F548*(($I$184)+1)+H548</f>
        <v>1455.120576</v>
      </c>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WYT548" s="1"/>
      <c r="WYU548" s="1"/>
      <c r="WYV548" s="1"/>
      <c r="WYW548" s="1"/>
      <c r="WYX548" s="1"/>
      <c r="WYY548" s="1"/>
      <c r="WYZ548" s="1"/>
      <c r="WZA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row>
    <row r="549" spans="1:151 16218:16384" s="11" customFormat="1" ht="20.25" customHeight="1" x14ac:dyDescent="0.25">
      <c r="A549" s="95" t="str">
        <f t="shared" si="180"/>
        <v>3rd Floor</v>
      </c>
      <c r="B549" s="96"/>
      <c r="C549" s="95">
        <f t="shared" ref="C549:C550" si="182">C548+1</f>
        <v>3</v>
      </c>
      <c r="D549" s="96"/>
      <c r="E549" s="77" t="s">
        <v>273</v>
      </c>
      <c r="F549" s="95">
        <f>(84.49)*(10.764)</f>
        <v>909.45035999999993</v>
      </c>
      <c r="G549" s="96">
        <f>(107.89)*(10.764)</f>
        <v>1161.3279599999998</v>
      </c>
      <c r="H549" s="60">
        <v>0</v>
      </c>
      <c r="I549" s="60">
        <f t="shared" si="181"/>
        <v>1455.120576</v>
      </c>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WYT549" s="1"/>
      <c r="WYU549" s="1"/>
      <c r="WYV549" s="1"/>
      <c r="WYW549" s="1"/>
      <c r="WYX549" s="1"/>
      <c r="WYY549" s="1"/>
      <c r="WYZ549" s="1"/>
      <c r="WZA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row>
    <row r="550" spans="1:151 16218:16384" s="11" customFormat="1" ht="20.25" customHeight="1" x14ac:dyDescent="0.25">
      <c r="A550" s="95" t="str">
        <f t="shared" si="180"/>
        <v>3rd Floor</v>
      </c>
      <c r="B550" s="96"/>
      <c r="C550" s="95">
        <f t="shared" si="182"/>
        <v>4</v>
      </c>
      <c r="D550" s="96"/>
      <c r="E550" s="77" t="s">
        <v>250</v>
      </c>
      <c r="F550" s="95">
        <f>(166.14)*(10.764)</f>
        <v>1788.3309599999998</v>
      </c>
      <c r="G550" s="96">
        <f>(139.62)*(10.764)</f>
        <v>1502.86968</v>
      </c>
      <c r="H550" s="60">
        <v>0</v>
      </c>
      <c r="I550" s="60">
        <f t="shared" si="181"/>
        <v>2861.3295359999997</v>
      </c>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WYT550" s="1"/>
      <c r="WYU550" s="1"/>
      <c r="WYV550" s="1"/>
      <c r="WYW550" s="1"/>
      <c r="WYX550" s="1"/>
      <c r="WYY550" s="1"/>
      <c r="WYZ550" s="1"/>
      <c r="WZA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row>
    <row r="551" spans="1:151 16218:16384" s="11" customFormat="1" ht="20.25" x14ac:dyDescent="0.25">
      <c r="A551" s="97" t="s">
        <v>288</v>
      </c>
      <c r="B551" s="98"/>
      <c r="C551" s="98"/>
      <c r="D551" s="98"/>
      <c r="E551" s="98"/>
      <c r="F551" s="98"/>
      <c r="G551" s="98"/>
      <c r="H551" s="98"/>
      <c r="I551" s="9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c r="XFD551" s="1"/>
    </row>
    <row r="552" spans="1:151 16218:16384" s="11" customFormat="1" ht="20.25" customHeight="1" x14ac:dyDescent="0.25">
      <c r="A552" s="95" t="str">
        <f>A551</f>
        <v>4th &amp; 5th Floor</v>
      </c>
      <c r="B552" s="96"/>
      <c r="C552" s="95">
        <v>1</v>
      </c>
      <c r="D552" s="96"/>
      <c r="E552" s="77" t="s">
        <v>250</v>
      </c>
      <c r="F552" s="95">
        <f>(166.14)*(10.764)</f>
        <v>1788.3309599999998</v>
      </c>
      <c r="G552" s="96">
        <f>(139.62)*(10.764)</f>
        <v>1502.86968</v>
      </c>
      <c r="H552" s="60">
        <v>0</v>
      </c>
      <c r="I552" s="60">
        <f>F552*(($I$184)+1)+H552</f>
        <v>2861.3295359999997</v>
      </c>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WYT552" s="1"/>
      <c r="WYU552" s="1"/>
      <c r="WYV552" s="1"/>
      <c r="WYW552" s="1"/>
      <c r="WYX552" s="1"/>
      <c r="WYY552" s="1"/>
      <c r="WYZ552" s="1"/>
      <c r="WZA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row>
    <row r="553" spans="1:151 16218:16384" s="11" customFormat="1" ht="20.25" customHeight="1" x14ac:dyDescent="0.25">
      <c r="A553" s="95" t="str">
        <f t="shared" ref="A553:A555" si="183">A552</f>
        <v>4th &amp; 5th Floor</v>
      </c>
      <c r="B553" s="96"/>
      <c r="C553" s="95">
        <f>C552+1</f>
        <v>2</v>
      </c>
      <c r="D553" s="96"/>
      <c r="E553" s="77" t="s">
        <v>273</v>
      </c>
      <c r="F553" s="95">
        <f>(84.49)*(10.764)</f>
        <v>909.45035999999993</v>
      </c>
      <c r="G553" s="96">
        <f>(107.89)*(10.764)</f>
        <v>1161.3279599999998</v>
      </c>
      <c r="H553" s="60">
        <v>0</v>
      </c>
      <c r="I553" s="60">
        <f t="shared" ref="I553:I555" si="184">F553*(($I$184)+1)+H553</f>
        <v>1455.120576</v>
      </c>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WYT553" s="1"/>
      <c r="WYU553" s="1"/>
      <c r="WYV553" s="1"/>
      <c r="WYW553" s="1"/>
      <c r="WYX553" s="1"/>
      <c r="WYY553" s="1"/>
      <c r="WYZ553" s="1"/>
      <c r="WZA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row>
    <row r="554" spans="1:151 16218:16384" s="11" customFormat="1" ht="20.25" customHeight="1" x14ac:dyDescent="0.25">
      <c r="A554" s="95" t="str">
        <f t="shared" si="183"/>
        <v>4th &amp; 5th Floor</v>
      </c>
      <c r="B554" s="96"/>
      <c r="C554" s="95">
        <f t="shared" ref="C554:C555" si="185">C553+1</f>
        <v>3</v>
      </c>
      <c r="D554" s="96"/>
      <c r="E554" s="77" t="s">
        <v>273</v>
      </c>
      <c r="F554" s="95">
        <f>(84.49)*(10.764)</f>
        <v>909.45035999999993</v>
      </c>
      <c r="G554" s="96">
        <f>(107.89)*(10.764)</f>
        <v>1161.3279599999998</v>
      </c>
      <c r="H554" s="60">
        <v>0</v>
      </c>
      <c r="I554" s="60">
        <f t="shared" si="184"/>
        <v>1455.120576</v>
      </c>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WYT554" s="1"/>
      <c r="WYU554" s="1"/>
      <c r="WYV554" s="1"/>
      <c r="WYW554" s="1"/>
      <c r="WYX554" s="1"/>
      <c r="WYY554" s="1"/>
      <c r="WYZ554" s="1"/>
      <c r="WZA554" s="1"/>
      <c r="WZB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row>
    <row r="555" spans="1:151 16218:16384" s="11" customFormat="1" ht="20.25" customHeight="1" x14ac:dyDescent="0.25">
      <c r="A555" s="95" t="str">
        <f t="shared" si="183"/>
        <v>4th &amp; 5th Floor</v>
      </c>
      <c r="B555" s="96"/>
      <c r="C555" s="95">
        <f t="shared" si="185"/>
        <v>4</v>
      </c>
      <c r="D555" s="96"/>
      <c r="E555" s="77" t="s">
        <v>250</v>
      </c>
      <c r="F555" s="95">
        <f>(166.14)*(10.764)</f>
        <v>1788.3309599999998</v>
      </c>
      <c r="G555" s="96">
        <f>(139.62)*(10.764)</f>
        <v>1502.86968</v>
      </c>
      <c r="H555" s="60">
        <v>0</v>
      </c>
      <c r="I555" s="60">
        <f t="shared" si="184"/>
        <v>2861.3295359999997</v>
      </c>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WYT555" s="1"/>
      <c r="WYU555" s="1"/>
      <c r="WYV555" s="1"/>
      <c r="WYW555" s="1"/>
      <c r="WYX555" s="1"/>
      <c r="WYY555" s="1"/>
      <c r="WYZ555" s="1"/>
      <c r="WZA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row>
    <row r="556" spans="1:151 16218:16384" s="11" customFormat="1" ht="20.25" x14ac:dyDescent="0.25">
      <c r="A556" s="97" t="s">
        <v>249</v>
      </c>
      <c r="B556" s="98"/>
      <c r="C556" s="98"/>
      <c r="D556" s="98"/>
      <c r="E556" s="98"/>
      <c r="F556" s="98"/>
      <c r="G556" s="98"/>
      <c r="H556" s="98"/>
      <c r="I556" s="9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c r="XFD556" s="1"/>
    </row>
    <row r="557" spans="1:151 16218:16384" s="11" customFormat="1" ht="20.25" customHeight="1" x14ac:dyDescent="0.25">
      <c r="A557" s="95" t="str">
        <f>A556</f>
        <v>6th Floor</v>
      </c>
      <c r="B557" s="96"/>
      <c r="C557" s="95">
        <v>1</v>
      </c>
      <c r="D557" s="96"/>
      <c r="E557" s="77" t="s">
        <v>250</v>
      </c>
      <c r="F557" s="95">
        <f>(166.14)*(10.764)</f>
        <v>1788.3309599999998</v>
      </c>
      <c r="G557" s="96">
        <f>(139.62)*(10.764)</f>
        <v>1502.86968</v>
      </c>
      <c r="H557" s="60">
        <v>0</v>
      </c>
      <c r="I557" s="60">
        <f>F557*(($I$184)+1)+H557</f>
        <v>2861.3295359999997</v>
      </c>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WYT557" s="1"/>
      <c r="WYU557" s="1"/>
      <c r="WYV557" s="1"/>
      <c r="WYW557" s="1"/>
      <c r="WYX557" s="1"/>
      <c r="WYY557" s="1"/>
      <c r="WYZ557" s="1"/>
      <c r="WZA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row>
    <row r="558" spans="1:151 16218:16384" s="11" customFormat="1" ht="20.25" customHeight="1" x14ac:dyDescent="0.25">
      <c r="A558" s="95" t="str">
        <f t="shared" ref="A558:A560" si="186">A557</f>
        <v>6th Floor</v>
      </c>
      <c r="B558" s="96"/>
      <c r="C558" s="95">
        <f>C557+1</f>
        <v>2</v>
      </c>
      <c r="D558" s="96"/>
      <c r="E558" s="77" t="s">
        <v>273</v>
      </c>
      <c r="F558" s="95">
        <f>(84.49)*(10.764)</f>
        <v>909.45035999999993</v>
      </c>
      <c r="G558" s="96">
        <f>(107.89)*(10.764)</f>
        <v>1161.3279599999998</v>
      </c>
      <c r="H558" s="60">
        <v>0</v>
      </c>
      <c r="I558" s="60">
        <f t="shared" ref="I558:I560" si="187">F558*(($I$184)+1)+H558</f>
        <v>1455.120576</v>
      </c>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WYT558" s="1"/>
      <c r="WYU558" s="1"/>
      <c r="WYV558" s="1"/>
      <c r="WYW558" s="1"/>
      <c r="WYX558" s="1"/>
      <c r="WYY558" s="1"/>
      <c r="WYZ558" s="1"/>
      <c r="WZA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row>
    <row r="559" spans="1:151 16218:16384" s="11" customFormat="1" ht="20.25" customHeight="1" x14ac:dyDescent="0.25">
      <c r="A559" s="95" t="str">
        <f t="shared" si="186"/>
        <v>6th Floor</v>
      </c>
      <c r="B559" s="96"/>
      <c r="C559" s="95">
        <f t="shared" ref="C559:C560" si="188">C558+1</f>
        <v>3</v>
      </c>
      <c r="D559" s="96"/>
      <c r="E559" s="77" t="s">
        <v>273</v>
      </c>
      <c r="F559" s="95">
        <f>(84.49)*(10.764)</f>
        <v>909.45035999999993</v>
      </c>
      <c r="G559" s="96">
        <f>(107.89)*(10.764)</f>
        <v>1161.3279599999998</v>
      </c>
      <c r="H559" s="60">
        <v>0</v>
      </c>
      <c r="I559" s="60">
        <f t="shared" si="187"/>
        <v>1455.120576</v>
      </c>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WYT559" s="1"/>
      <c r="WYU559" s="1"/>
      <c r="WYV559" s="1"/>
      <c r="WYW559" s="1"/>
      <c r="WYX559" s="1"/>
      <c r="WYY559" s="1"/>
      <c r="WYZ559" s="1"/>
      <c r="WZA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row>
    <row r="560" spans="1:151 16218:16384" s="11" customFormat="1" ht="20.25" customHeight="1" x14ac:dyDescent="0.25">
      <c r="A560" s="95" t="str">
        <f t="shared" si="186"/>
        <v>6th Floor</v>
      </c>
      <c r="B560" s="96"/>
      <c r="C560" s="95">
        <f t="shared" si="188"/>
        <v>4</v>
      </c>
      <c r="D560" s="96"/>
      <c r="E560" s="77" t="s">
        <v>250</v>
      </c>
      <c r="F560" s="95">
        <f>(166.14)*(10.764)</f>
        <v>1788.3309599999998</v>
      </c>
      <c r="G560" s="96">
        <f>(139.62)*(10.764)</f>
        <v>1502.86968</v>
      </c>
      <c r="H560" s="60">
        <v>0</v>
      </c>
      <c r="I560" s="60">
        <f t="shared" si="187"/>
        <v>2861.3295359999997</v>
      </c>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WYT560" s="1"/>
      <c r="WYU560" s="1"/>
      <c r="WYV560" s="1"/>
      <c r="WYW560" s="1"/>
      <c r="WYX560" s="1"/>
      <c r="WYY560" s="1"/>
      <c r="WYZ560" s="1"/>
      <c r="WZA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row>
    <row r="561" spans="1:151 16218:16384" s="11" customFormat="1" ht="20.25" x14ac:dyDescent="0.25">
      <c r="A561" s="97" t="s">
        <v>289</v>
      </c>
      <c r="B561" s="98"/>
      <c r="C561" s="98"/>
      <c r="D561" s="98"/>
      <c r="E561" s="98"/>
      <c r="F561" s="98"/>
      <c r="G561" s="98"/>
      <c r="H561" s="98"/>
      <c r="I561" s="9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c r="XFD561" s="1"/>
    </row>
    <row r="562" spans="1:151 16218:16384" s="11" customFormat="1" ht="20.25" customHeight="1" x14ac:dyDescent="0.25">
      <c r="A562" s="95" t="str">
        <f>A561</f>
        <v>7th Floor</v>
      </c>
      <c r="B562" s="96"/>
      <c r="C562" s="95">
        <v>1</v>
      </c>
      <c r="D562" s="96"/>
      <c r="E562" s="77" t="s">
        <v>250</v>
      </c>
      <c r="F562" s="95">
        <f>(166.14)*(10.764)</f>
        <v>1788.3309599999998</v>
      </c>
      <c r="G562" s="96">
        <f>(139.62)*(10.764)</f>
        <v>1502.86968</v>
      </c>
      <c r="H562" s="77">
        <v>0</v>
      </c>
      <c r="I562" s="77">
        <f>F562*(($I$184)+1)+H562</f>
        <v>2861.3295359999997</v>
      </c>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WYT562" s="1"/>
      <c r="WYU562" s="1"/>
      <c r="WYV562" s="1"/>
      <c r="WYW562" s="1"/>
      <c r="WYX562" s="1"/>
      <c r="WYY562" s="1"/>
      <c r="WYZ562" s="1"/>
      <c r="WZA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row>
    <row r="563" spans="1:151 16218:16384" s="11" customFormat="1" ht="20.25" customHeight="1" x14ac:dyDescent="0.25">
      <c r="A563" s="95" t="str">
        <f t="shared" ref="A563:A565" si="189">A562</f>
        <v>7th Floor</v>
      </c>
      <c r="B563" s="96"/>
      <c r="C563" s="95">
        <f>C562+1</f>
        <v>2</v>
      </c>
      <c r="D563" s="96"/>
      <c r="E563" s="77" t="s">
        <v>273</v>
      </c>
      <c r="F563" s="95">
        <f>(84.49)*(10.764)</f>
        <v>909.45035999999993</v>
      </c>
      <c r="G563" s="96">
        <f>(107.89)*(10.764)</f>
        <v>1161.3279599999998</v>
      </c>
      <c r="H563" s="77">
        <v>0</v>
      </c>
      <c r="I563" s="77">
        <f t="shared" ref="I563:I565" si="190">F563*(($I$184)+1)+H563</f>
        <v>1455.120576</v>
      </c>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WYT563" s="1"/>
      <c r="WYU563" s="1"/>
      <c r="WYV563" s="1"/>
      <c r="WYW563" s="1"/>
      <c r="WYX563" s="1"/>
      <c r="WYY563" s="1"/>
      <c r="WYZ563" s="1"/>
      <c r="WZA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row>
    <row r="564" spans="1:151 16218:16384" s="11" customFormat="1" ht="20.25" customHeight="1" x14ac:dyDescent="0.25">
      <c r="A564" s="95" t="str">
        <f t="shared" si="189"/>
        <v>7th Floor</v>
      </c>
      <c r="B564" s="96"/>
      <c r="C564" s="95">
        <f t="shared" ref="C564:C565" si="191">C563+1</f>
        <v>3</v>
      </c>
      <c r="D564" s="96"/>
      <c r="E564" s="77" t="s">
        <v>273</v>
      </c>
      <c r="F564" s="95">
        <f>(84.49)*(10.764)</f>
        <v>909.45035999999993</v>
      </c>
      <c r="G564" s="96">
        <f>(107.89)*(10.764)</f>
        <v>1161.3279599999998</v>
      </c>
      <c r="H564" s="77">
        <v>0</v>
      </c>
      <c r="I564" s="77">
        <f t="shared" si="190"/>
        <v>1455.120576</v>
      </c>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WYT564" s="1"/>
      <c r="WYU564" s="1"/>
      <c r="WYV564" s="1"/>
      <c r="WYW564" s="1"/>
      <c r="WYX564" s="1"/>
      <c r="WYY564" s="1"/>
      <c r="WYZ564" s="1"/>
      <c r="WZA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row>
    <row r="565" spans="1:151 16218:16384" s="11" customFormat="1" ht="20.25" customHeight="1" x14ac:dyDescent="0.25">
      <c r="A565" s="95" t="str">
        <f t="shared" si="189"/>
        <v>7th Floor</v>
      </c>
      <c r="B565" s="96"/>
      <c r="C565" s="95">
        <f t="shared" si="191"/>
        <v>4</v>
      </c>
      <c r="D565" s="96"/>
      <c r="E565" s="77" t="s">
        <v>250</v>
      </c>
      <c r="F565" s="95">
        <f>(166.14)*(10.764)</f>
        <v>1788.3309599999998</v>
      </c>
      <c r="G565" s="96">
        <f>(139.62)*(10.764)</f>
        <v>1502.86968</v>
      </c>
      <c r="H565" s="77">
        <v>0</v>
      </c>
      <c r="I565" s="77">
        <f t="shared" si="190"/>
        <v>2861.3295359999997</v>
      </c>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WYT565" s="1"/>
      <c r="WYU565" s="1"/>
      <c r="WYV565" s="1"/>
      <c r="WYW565" s="1"/>
      <c r="WYX565" s="1"/>
      <c r="WYY565" s="1"/>
      <c r="WYZ565" s="1"/>
      <c r="WZA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row>
    <row r="566" spans="1:151 16218:16384" s="11" customFormat="1" ht="20.25" customHeight="1" x14ac:dyDescent="0.25">
      <c r="A566" s="97" t="s">
        <v>269</v>
      </c>
      <c r="B566" s="98"/>
      <c r="C566" s="98"/>
      <c r="D566" s="98"/>
      <c r="E566" s="98"/>
      <c r="F566" s="98"/>
      <c r="G566" s="98"/>
      <c r="H566" s="98"/>
      <c r="I566" s="9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c r="XFD566" s="1"/>
    </row>
    <row r="567" spans="1:151 16218:16384" s="11" customFormat="1" ht="20.25" customHeight="1" x14ac:dyDescent="0.25">
      <c r="A567" s="95" t="str">
        <f>A566</f>
        <v>8th Floor (Part Refuge Area)</v>
      </c>
      <c r="B567" s="96"/>
      <c r="C567" s="95">
        <v>1</v>
      </c>
      <c r="D567" s="96"/>
      <c r="E567" s="95" t="s">
        <v>252</v>
      </c>
      <c r="F567" s="181"/>
      <c r="G567" s="181"/>
      <c r="H567" s="181"/>
      <c r="I567" s="96"/>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WYT567" s="1"/>
      <c r="WYU567" s="1"/>
      <c r="WYV567" s="1"/>
      <c r="WYW567" s="1"/>
      <c r="WYX567" s="1"/>
      <c r="WYY567" s="1"/>
      <c r="WYZ567" s="1"/>
      <c r="WZA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row>
    <row r="568" spans="1:151 16218:16384" s="11" customFormat="1" ht="20.25" customHeight="1" x14ac:dyDescent="0.25">
      <c r="A568" s="95" t="str">
        <f t="shared" ref="A568:A570" si="192">A567</f>
        <v>8th Floor (Part Refuge Area)</v>
      </c>
      <c r="B568" s="96"/>
      <c r="C568" s="95">
        <f>C567+1</f>
        <v>2</v>
      </c>
      <c r="D568" s="96"/>
      <c r="E568" s="60" t="s">
        <v>250</v>
      </c>
      <c r="F568" s="95">
        <f>(137.29)*(10.764)</f>
        <v>1477.7895599999999</v>
      </c>
      <c r="G568" s="96">
        <f>(107.89)*(10.764)</f>
        <v>1161.3279599999998</v>
      </c>
      <c r="H568" s="60">
        <v>0</v>
      </c>
      <c r="I568" s="60">
        <f t="shared" ref="I568:I569" si="193">F568*(($I$184)+1)+H568</f>
        <v>2364.4632959999999</v>
      </c>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WYT568" s="1"/>
      <c r="WYU568" s="1"/>
      <c r="WYV568" s="1"/>
      <c r="WYW568" s="1"/>
      <c r="WYX568" s="1"/>
      <c r="WYY568" s="1"/>
      <c r="WYZ568" s="1"/>
      <c r="WZA568" s="1"/>
      <c r="WZB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row>
    <row r="569" spans="1:151 16218:16384" s="11" customFormat="1" ht="20.25" customHeight="1" x14ac:dyDescent="0.25">
      <c r="A569" s="95" t="str">
        <f t="shared" si="192"/>
        <v>8th Floor (Part Refuge Area)</v>
      </c>
      <c r="B569" s="96"/>
      <c r="C569" s="95">
        <f t="shared" ref="C569:C570" si="194">C568+1</f>
        <v>3</v>
      </c>
      <c r="D569" s="96"/>
      <c r="E569" s="60" t="s">
        <v>250</v>
      </c>
      <c r="F569" s="95">
        <f>(137.29)*(10.764)</f>
        <v>1477.7895599999999</v>
      </c>
      <c r="G569" s="96">
        <f>(107.89)*(10.764)</f>
        <v>1161.3279599999998</v>
      </c>
      <c r="H569" s="60">
        <v>0</v>
      </c>
      <c r="I569" s="60">
        <f t="shared" si="193"/>
        <v>2364.4632959999999</v>
      </c>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WYT569" s="1"/>
      <c r="WYU569" s="1"/>
      <c r="WYV569" s="1"/>
      <c r="WYW569" s="1"/>
      <c r="WYX569" s="1"/>
      <c r="WYY569" s="1"/>
      <c r="WYZ569" s="1"/>
      <c r="WZA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row>
    <row r="570" spans="1:151 16218:16384" s="11" customFormat="1" ht="20.25" customHeight="1" x14ac:dyDescent="0.25">
      <c r="A570" s="95" t="str">
        <f t="shared" si="192"/>
        <v>8th Floor (Part Refuge Area)</v>
      </c>
      <c r="B570" s="96"/>
      <c r="C570" s="95">
        <f t="shared" si="194"/>
        <v>4</v>
      </c>
      <c r="D570" s="96"/>
      <c r="E570" s="95" t="s">
        <v>252</v>
      </c>
      <c r="F570" s="181"/>
      <c r="G570" s="181"/>
      <c r="H570" s="181"/>
      <c r="I570" s="96"/>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WYT570" s="1"/>
      <c r="WYU570" s="1"/>
      <c r="WYV570" s="1"/>
      <c r="WYW570" s="1"/>
      <c r="WYX570" s="1"/>
      <c r="WYY570" s="1"/>
      <c r="WYZ570" s="1"/>
      <c r="WZA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row>
    <row r="571" spans="1:151 16218:16384" s="11" customFormat="1" ht="20.25" customHeight="1" x14ac:dyDescent="0.25">
      <c r="A571" s="97" t="s">
        <v>292</v>
      </c>
      <c r="B571" s="98"/>
      <c r="C571" s="98"/>
      <c r="D571" s="98"/>
      <c r="E571" s="98"/>
      <c r="F571" s="98"/>
      <c r="G571" s="98"/>
      <c r="H571" s="98"/>
      <c r="I571" s="9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c r="XFD571" s="1"/>
    </row>
    <row r="572" spans="1:151 16218:16384" s="11" customFormat="1" ht="20.25" customHeight="1" x14ac:dyDescent="0.25">
      <c r="A572" s="95" t="str">
        <f>A571</f>
        <v>9th Floor (Part Double Height Refuge Area)</v>
      </c>
      <c r="B572" s="96"/>
      <c r="C572" s="95">
        <v>1</v>
      </c>
      <c r="D572" s="96"/>
      <c r="E572" s="95" t="s">
        <v>252</v>
      </c>
      <c r="F572" s="181"/>
      <c r="G572" s="181"/>
      <c r="H572" s="181"/>
      <c r="I572" s="96"/>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WYT572" s="1"/>
      <c r="WYU572" s="1"/>
      <c r="WYV572" s="1"/>
      <c r="WYW572" s="1"/>
      <c r="WYX572" s="1"/>
      <c r="WYY572" s="1"/>
      <c r="WYZ572" s="1"/>
      <c r="WZA572" s="1"/>
      <c r="WZB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row>
    <row r="573" spans="1:151 16218:16384" s="11" customFormat="1" ht="20.25" customHeight="1" x14ac:dyDescent="0.25">
      <c r="A573" s="95" t="str">
        <f t="shared" ref="A573:A575" si="195">A572</f>
        <v>9th Floor (Part Double Height Refuge Area)</v>
      </c>
      <c r="B573" s="96"/>
      <c r="C573" s="95">
        <f>C572+1</f>
        <v>2</v>
      </c>
      <c r="D573" s="96"/>
      <c r="E573" s="77" t="s">
        <v>250</v>
      </c>
      <c r="F573" s="95">
        <f>(137.29)*(10.764)</f>
        <v>1477.7895599999999</v>
      </c>
      <c r="G573" s="96">
        <f>(107.89)*(10.764)</f>
        <v>1161.3279599999998</v>
      </c>
      <c r="H573" s="77">
        <v>0</v>
      </c>
      <c r="I573" s="77">
        <f t="shared" ref="I573:I574" si="196">F573*(($I$184)+1)+H573</f>
        <v>2364.4632959999999</v>
      </c>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WYT573" s="1"/>
      <c r="WYU573" s="1"/>
      <c r="WYV573" s="1"/>
      <c r="WYW573" s="1"/>
      <c r="WYX573" s="1"/>
      <c r="WYY573" s="1"/>
      <c r="WYZ573" s="1"/>
      <c r="WZA573" s="1"/>
      <c r="WZB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row>
    <row r="574" spans="1:151 16218:16384" s="11" customFormat="1" ht="20.25" customHeight="1" x14ac:dyDescent="0.25">
      <c r="A574" s="95" t="str">
        <f t="shared" si="195"/>
        <v>9th Floor (Part Double Height Refuge Area)</v>
      </c>
      <c r="B574" s="96"/>
      <c r="C574" s="95">
        <f t="shared" ref="C574:C575" si="197">C573+1</f>
        <v>3</v>
      </c>
      <c r="D574" s="96"/>
      <c r="E574" s="77" t="s">
        <v>250</v>
      </c>
      <c r="F574" s="95">
        <f>(137.29)*(10.764)</f>
        <v>1477.7895599999999</v>
      </c>
      <c r="G574" s="96">
        <f>(107.89)*(10.764)</f>
        <v>1161.3279599999998</v>
      </c>
      <c r="H574" s="77">
        <v>0</v>
      </c>
      <c r="I574" s="77">
        <f t="shared" si="196"/>
        <v>2364.4632959999999</v>
      </c>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WYT574" s="1"/>
      <c r="WYU574" s="1"/>
      <c r="WYV574" s="1"/>
      <c r="WYW574" s="1"/>
      <c r="WYX574" s="1"/>
      <c r="WYY574" s="1"/>
      <c r="WYZ574" s="1"/>
      <c r="WZA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row>
    <row r="575" spans="1:151 16218:16384" s="11" customFormat="1" ht="20.25" customHeight="1" x14ac:dyDescent="0.25">
      <c r="A575" s="95" t="str">
        <f t="shared" si="195"/>
        <v>9th Floor (Part Double Height Refuge Area)</v>
      </c>
      <c r="B575" s="96"/>
      <c r="C575" s="95">
        <f t="shared" si="197"/>
        <v>4</v>
      </c>
      <c r="D575" s="96"/>
      <c r="E575" s="95" t="s">
        <v>252</v>
      </c>
      <c r="F575" s="181"/>
      <c r="G575" s="181"/>
      <c r="H575" s="181"/>
      <c r="I575" s="96"/>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WYT575" s="1"/>
      <c r="WYU575" s="1"/>
      <c r="WYV575" s="1"/>
      <c r="WYW575" s="1"/>
      <c r="WYX575" s="1"/>
      <c r="WYY575" s="1"/>
      <c r="WYZ575" s="1"/>
      <c r="WZA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row>
    <row r="576" spans="1:151 16218:16384" s="11" customFormat="1" ht="20.25" customHeight="1" x14ac:dyDescent="0.25">
      <c r="A576" s="97" t="s">
        <v>294</v>
      </c>
      <c r="B576" s="98"/>
      <c r="C576" s="98"/>
      <c r="D576" s="98"/>
      <c r="E576" s="98"/>
      <c r="F576" s="98"/>
      <c r="G576" s="98"/>
      <c r="H576" s="98"/>
      <c r="I576" s="9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c r="XFD576" s="1"/>
    </row>
    <row r="577" spans="1:151 16218:16384" s="11" customFormat="1" ht="20.25" customHeight="1" x14ac:dyDescent="0.25">
      <c r="A577" s="95" t="str">
        <f>A576</f>
        <v>10th to 14th, 17th to 19th Floor</v>
      </c>
      <c r="B577" s="96"/>
      <c r="C577" s="95">
        <v>1</v>
      </c>
      <c r="D577" s="96"/>
      <c r="E577" s="77" t="s">
        <v>250</v>
      </c>
      <c r="F577" s="95">
        <f>(166.14)*(10.764)</f>
        <v>1788.3309599999998</v>
      </c>
      <c r="G577" s="96">
        <f>(139.62)*(10.764)</f>
        <v>1502.86968</v>
      </c>
      <c r="H577" s="60">
        <v>0</v>
      </c>
      <c r="I577" s="60">
        <f>F577*(($I$184)+1)+H577</f>
        <v>2861.3295359999997</v>
      </c>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WYT577" s="1"/>
      <c r="WYU577" s="1"/>
      <c r="WYV577" s="1"/>
      <c r="WYW577" s="1"/>
      <c r="WYX577" s="1"/>
      <c r="WYY577" s="1"/>
      <c r="WYZ577" s="1"/>
      <c r="WZA577" s="1"/>
      <c r="WZB577" s="1"/>
      <c r="WZC577" s="1"/>
      <c r="WZD577" s="1"/>
      <c r="WZE577" s="1"/>
      <c r="WZF577" s="1"/>
      <c r="WZG577" s="1"/>
      <c r="WZH577" s="1"/>
      <c r="WZI577" s="1"/>
      <c r="WZJ577" s="1"/>
      <c r="WZK577" s="1"/>
      <c r="WZL577" s="1"/>
      <c r="WZM577" s="1"/>
      <c r="WZN577" s="1"/>
      <c r="WZO577" s="1"/>
      <c r="WZP577" s="1"/>
      <c r="WZQ577" s="1"/>
      <c r="WZR577" s="1"/>
      <c r="WZS577" s="1"/>
      <c r="WZT577" s="1"/>
      <c r="WZU577" s="1"/>
      <c r="WZV577" s="1"/>
      <c r="WZW577" s="1"/>
      <c r="WZX577" s="1"/>
      <c r="WZY577" s="1"/>
      <c r="WZZ577" s="1"/>
      <c r="XAA577" s="1"/>
      <c r="XAB577" s="1"/>
      <c r="XAC577" s="1"/>
      <c r="XAD577" s="1"/>
      <c r="XAE577" s="1"/>
      <c r="XAF577" s="1"/>
      <c r="XAG577" s="1"/>
      <c r="XAH577" s="1"/>
      <c r="XAI577" s="1"/>
      <c r="XAJ577" s="1"/>
      <c r="XAK577" s="1"/>
      <c r="XAL577" s="1"/>
      <c r="XAM577" s="1"/>
      <c r="XAN577" s="1"/>
      <c r="XAO577" s="1"/>
      <c r="XAP577" s="1"/>
      <c r="XAQ577" s="1"/>
      <c r="XAR577" s="1"/>
      <c r="XAS577" s="1"/>
      <c r="XAT577" s="1"/>
      <c r="XAU577" s="1"/>
      <c r="XAV577" s="1"/>
      <c r="XAW577" s="1"/>
      <c r="XAX577" s="1"/>
      <c r="XAY577" s="1"/>
      <c r="XAZ577" s="1"/>
      <c r="XBA577" s="1"/>
      <c r="XBB577" s="1"/>
      <c r="XBC577" s="1"/>
      <c r="XBD577" s="1"/>
      <c r="XBE577" s="1"/>
      <c r="XBF577" s="1"/>
      <c r="XBG577" s="1"/>
      <c r="XBH577" s="1"/>
      <c r="XBI577" s="1"/>
      <c r="XBJ577" s="1"/>
      <c r="XBK577" s="1"/>
      <c r="XBL577" s="1"/>
      <c r="XBM577" s="1"/>
      <c r="XBN577" s="1"/>
      <c r="XBO577" s="1"/>
      <c r="XBP577" s="1"/>
      <c r="XBQ577" s="1"/>
      <c r="XBR577" s="1"/>
      <c r="XBS577" s="1"/>
      <c r="XBT577" s="1"/>
      <c r="XBU577" s="1"/>
      <c r="XBV577" s="1"/>
      <c r="XBW577" s="1"/>
      <c r="XBX577" s="1"/>
      <c r="XBY577" s="1"/>
      <c r="XBZ577" s="1"/>
      <c r="XCA577" s="1"/>
      <c r="XCB577" s="1"/>
      <c r="XCC577" s="1"/>
      <c r="XCD577" s="1"/>
      <c r="XCE577" s="1"/>
      <c r="XCF577" s="1"/>
      <c r="XCG577" s="1"/>
      <c r="XCH577" s="1"/>
      <c r="XCI577" s="1"/>
      <c r="XCJ577" s="1"/>
      <c r="XCK577" s="1"/>
      <c r="XCL577" s="1"/>
      <c r="XCM577" s="1"/>
      <c r="XCN577" s="1"/>
      <c r="XCO577" s="1"/>
      <c r="XCP577" s="1"/>
      <c r="XCQ577" s="1"/>
      <c r="XCR577" s="1"/>
      <c r="XCS577" s="1"/>
      <c r="XCT577" s="1"/>
      <c r="XCU577" s="1"/>
      <c r="XCV577" s="1"/>
      <c r="XCW577" s="1"/>
      <c r="XCX577" s="1"/>
      <c r="XCY577" s="1"/>
      <c r="XCZ577" s="1"/>
      <c r="XDA577" s="1"/>
      <c r="XDB577" s="1"/>
      <c r="XDC577" s="1"/>
      <c r="XDD577" s="1"/>
      <c r="XDE577" s="1"/>
      <c r="XDF577" s="1"/>
      <c r="XDG577" s="1"/>
      <c r="XDH577" s="1"/>
      <c r="XDI577" s="1"/>
      <c r="XDJ577" s="1"/>
      <c r="XDK577" s="1"/>
      <c r="XDL577" s="1"/>
      <c r="XDM577" s="1"/>
      <c r="XDN577" s="1"/>
      <c r="XDO577" s="1"/>
      <c r="XDP577" s="1"/>
      <c r="XDQ577" s="1"/>
      <c r="XDR577" s="1"/>
      <c r="XDS577" s="1"/>
      <c r="XDT577" s="1"/>
      <c r="XDU577" s="1"/>
      <c r="XDV577" s="1"/>
      <c r="XDW577" s="1"/>
      <c r="XDX577" s="1"/>
      <c r="XDY577" s="1"/>
      <c r="XDZ577" s="1"/>
      <c r="XEA577" s="1"/>
      <c r="XEB577" s="1"/>
      <c r="XEC577" s="1"/>
      <c r="XED577" s="1"/>
      <c r="XEE577" s="1"/>
      <c r="XEF577" s="1"/>
      <c r="XEG577" s="1"/>
      <c r="XEH577" s="1"/>
      <c r="XEI577" s="1"/>
      <c r="XEJ577" s="1"/>
      <c r="XEK577" s="1"/>
      <c r="XEL577" s="1"/>
      <c r="XEM577" s="1"/>
      <c r="XEN577" s="1"/>
      <c r="XEO577" s="1"/>
      <c r="XEP577" s="1"/>
      <c r="XEQ577" s="1"/>
      <c r="XER577" s="1"/>
      <c r="XES577" s="1"/>
      <c r="XET577" s="1"/>
      <c r="XEU577" s="1"/>
    </row>
    <row r="578" spans="1:151 16218:16384" s="11" customFormat="1" ht="20.25" customHeight="1" x14ac:dyDescent="0.25">
      <c r="A578" s="95" t="str">
        <f t="shared" ref="A578:A580" si="198">A577</f>
        <v>10th to 14th, 17th to 19th Floor</v>
      </c>
      <c r="B578" s="96"/>
      <c r="C578" s="95">
        <f>C577+1</f>
        <v>2</v>
      </c>
      <c r="D578" s="96"/>
      <c r="E578" s="77" t="s">
        <v>273</v>
      </c>
      <c r="F578" s="95">
        <f>(84.49)*(10.764)</f>
        <v>909.45035999999993</v>
      </c>
      <c r="G578" s="96">
        <f>(107.89)*(10.764)</f>
        <v>1161.3279599999998</v>
      </c>
      <c r="H578" s="60">
        <v>0</v>
      </c>
      <c r="I578" s="60">
        <f t="shared" ref="I578:I580" si="199">F578*(($I$184)+1)+H578</f>
        <v>1455.120576</v>
      </c>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WYT578" s="1"/>
      <c r="WYU578" s="1"/>
      <c r="WYV578" s="1"/>
      <c r="WYW578" s="1"/>
      <c r="WYX578" s="1"/>
      <c r="WYY578" s="1"/>
      <c r="WYZ578" s="1"/>
      <c r="WZA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row>
    <row r="579" spans="1:151 16218:16384" s="11" customFormat="1" ht="20.25" customHeight="1" x14ac:dyDescent="0.25">
      <c r="A579" s="95" t="str">
        <f t="shared" si="198"/>
        <v>10th to 14th, 17th to 19th Floor</v>
      </c>
      <c r="B579" s="96"/>
      <c r="C579" s="95">
        <f t="shared" ref="C579:C580" si="200">C578+1</f>
        <v>3</v>
      </c>
      <c r="D579" s="96"/>
      <c r="E579" s="77" t="s">
        <v>273</v>
      </c>
      <c r="F579" s="95">
        <f>(84.49)*(10.764)</f>
        <v>909.45035999999993</v>
      </c>
      <c r="G579" s="96">
        <f>(107.89)*(10.764)</f>
        <v>1161.3279599999998</v>
      </c>
      <c r="H579" s="60">
        <v>0</v>
      </c>
      <c r="I579" s="60">
        <f t="shared" si="199"/>
        <v>1455.120576</v>
      </c>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WYT579" s="1"/>
      <c r="WYU579" s="1"/>
      <c r="WYV579" s="1"/>
      <c r="WYW579" s="1"/>
      <c r="WYX579" s="1"/>
      <c r="WYY579" s="1"/>
      <c r="WYZ579" s="1"/>
      <c r="WZA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row>
    <row r="580" spans="1:151 16218:16384" s="11" customFormat="1" ht="20.25" customHeight="1" x14ac:dyDescent="0.25">
      <c r="A580" s="95" t="str">
        <f t="shared" si="198"/>
        <v>10th to 14th, 17th to 19th Floor</v>
      </c>
      <c r="B580" s="96"/>
      <c r="C580" s="95">
        <f t="shared" si="200"/>
        <v>4</v>
      </c>
      <c r="D580" s="96"/>
      <c r="E580" s="77" t="s">
        <v>250</v>
      </c>
      <c r="F580" s="95">
        <f>(166.14)*(10.764)</f>
        <v>1788.3309599999998</v>
      </c>
      <c r="G580" s="96">
        <f>(139.62)*(10.764)</f>
        <v>1502.86968</v>
      </c>
      <c r="H580" s="60">
        <v>0</v>
      </c>
      <c r="I580" s="60">
        <f t="shared" si="199"/>
        <v>2861.3295359999997</v>
      </c>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WYT580" s="1"/>
      <c r="WYU580" s="1"/>
      <c r="WYV580" s="1"/>
      <c r="WYW580" s="1"/>
      <c r="WYX580" s="1"/>
      <c r="WYY580" s="1"/>
      <c r="WYZ580" s="1"/>
      <c r="WZA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row>
    <row r="581" spans="1:151 16218:16384" s="11" customFormat="1" ht="20.25" customHeight="1" x14ac:dyDescent="0.25">
      <c r="A581" s="97" t="s">
        <v>295</v>
      </c>
      <c r="B581" s="98"/>
      <c r="C581" s="98"/>
      <c r="D581" s="98"/>
      <c r="E581" s="98"/>
      <c r="F581" s="98"/>
      <c r="G581" s="98"/>
      <c r="H581" s="98"/>
      <c r="I581" s="9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c r="XFD581" s="1"/>
    </row>
    <row r="582" spans="1:151 16218:16384" s="11" customFormat="1" ht="20.25" customHeight="1" x14ac:dyDescent="0.25">
      <c r="A582" s="95" t="str">
        <f>A581</f>
        <v>20th &amp; 21st Floor</v>
      </c>
      <c r="B582" s="96"/>
      <c r="C582" s="95">
        <v>1</v>
      </c>
      <c r="D582" s="96"/>
      <c r="E582" s="77" t="s">
        <v>250</v>
      </c>
      <c r="F582" s="95">
        <f>(166.14)*(10.764)</f>
        <v>1788.3309599999998</v>
      </c>
      <c r="G582" s="96">
        <f>(139.62)*(10.764)</f>
        <v>1502.86968</v>
      </c>
      <c r="H582" s="60">
        <v>0</v>
      </c>
      <c r="I582" s="60">
        <f>F582*(($I$184)+1)+H582</f>
        <v>2861.3295359999997</v>
      </c>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WYT582" s="1"/>
      <c r="WYU582" s="1"/>
      <c r="WYV582" s="1"/>
      <c r="WYW582" s="1"/>
      <c r="WYX582" s="1"/>
      <c r="WYY582" s="1"/>
      <c r="WYZ582" s="1"/>
      <c r="WZA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row>
    <row r="583" spans="1:151 16218:16384" s="11" customFormat="1" ht="20.25" customHeight="1" x14ac:dyDescent="0.25">
      <c r="A583" s="95" t="str">
        <f t="shared" ref="A583:A585" si="201">A582</f>
        <v>20th &amp; 21st Floor</v>
      </c>
      <c r="B583" s="96"/>
      <c r="C583" s="95">
        <f>C582+1</f>
        <v>2</v>
      </c>
      <c r="D583" s="96"/>
      <c r="E583" s="77" t="s">
        <v>273</v>
      </c>
      <c r="F583" s="95">
        <f>(84.49)*(10.764)</f>
        <v>909.45035999999993</v>
      </c>
      <c r="G583" s="96">
        <f>(107.89)*(10.764)</f>
        <v>1161.3279599999998</v>
      </c>
      <c r="H583" s="60">
        <v>0</v>
      </c>
      <c r="I583" s="60">
        <f t="shared" ref="I583:I585" si="202">F583*(($I$184)+1)+H583</f>
        <v>1455.120576</v>
      </c>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WYT583" s="1"/>
      <c r="WYU583" s="1"/>
      <c r="WYV583" s="1"/>
      <c r="WYW583" s="1"/>
      <c r="WYX583" s="1"/>
      <c r="WYY583" s="1"/>
      <c r="WYZ583" s="1"/>
      <c r="WZA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row>
    <row r="584" spans="1:151 16218:16384" s="11" customFormat="1" ht="20.25" customHeight="1" x14ac:dyDescent="0.25">
      <c r="A584" s="95" t="str">
        <f t="shared" si="201"/>
        <v>20th &amp; 21st Floor</v>
      </c>
      <c r="B584" s="96"/>
      <c r="C584" s="95">
        <f t="shared" ref="C584:C585" si="203">C583+1</f>
        <v>3</v>
      </c>
      <c r="D584" s="96"/>
      <c r="E584" s="77" t="s">
        <v>273</v>
      </c>
      <c r="F584" s="95">
        <f>(84.49)*(10.764)</f>
        <v>909.45035999999993</v>
      </c>
      <c r="G584" s="96">
        <f>(107.89)*(10.764)</f>
        <v>1161.3279599999998</v>
      </c>
      <c r="H584" s="60">
        <v>0</v>
      </c>
      <c r="I584" s="60">
        <f t="shared" si="202"/>
        <v>1455.120576</v>
      </c>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WYT584" s="1"/>
      <c r="WYU584" s="1"/>
      <c r="WYV584" s="1"/>
      <c r="WYW584" s="1"/>
      <c r="WYX584" s="1"/>
      <c r="WYY584" s="1"/>
      <c r="WYZ584" s="1"/>
      <c r="WZA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row>
    <row r="585" spans="1:151 16218:16384" s="11" customFormat="1" ht="20.25" customHeight="1" x14ac:dyDescent="0.25">
      <c r="A585" s="95" t="str">
        <f t="shared" si="201"/>
        <v>20th &amp; 21st Floor</v>
      </c>
      <c r="B585" s="96"/>
      <c r="C585" s="95">
        <f t="shared" si="203"/>
        <v>4</v>
      </c>
      <c r="D585" s="96"/>
      <c r="E585" s="77" t="s">
        <v>250</v>
      </c>
      <c r="F585" s="95">
        <f>(166.14)*(10.764)</f>
        <v>1788.3309599999998</v>
      </c>
      <c r="G585" s="96">
        <f>(139.62)*(10.764)</f>
        <v>1502.86968</v>
      </c>
      <c r="H585" s="60">
        <v>0</v>
      </c>
      <c r="I585" s="60">
        <f t="shared" si="202"/>
        <v>2861.3295359999997</v>
      </c>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WYT585" s="1"/>
      <c r="WYU585" s="1"/>
      <c r="WYV585" s="1"/>
      <c r="WYW585" s="1"/>
      <c r="WYX585" s="1"/>
      <c r="WYY585" s="1"/>
      <c r="WYZ585" s="1"/>
      <c r="WZA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row>
    <row r="586" spans="1:151 16218:16384" s="11" customFormat="1" ht="20.25" customHeight="1" x14ac:dyDescent="0.25">
      <c r="A586" s="97" t="s">
        <v>270</v>
      </c>
      <c r="B586" s="98"/>
      <c r="C586" s="98"/>
      <c r="D586" s="98"/>
      <c r="E586" s="98"/>
      <c r="F586" s="98"/>
      <c r="G586" s="98"/>
      <c r="H586" s="98"/>
      <c r="I586" s="9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c r="XFD586" s="1"/>
    </row>
    <row r="587" spans="1:151 16218:16384" s="11" customFormat="1" ht="20.25" customHeight="1" x14ac:dyDescent="0.25">
      <c r="A587" s="95" t="str">
        <f>A586</f>
        <v>15th Floor (Part Refuge Area)</v>
      </c>
      <c r="B587" s="96"/>
      <c r="C587" s="95">
        <v>1</v>
      </c>
      <c r="D587" s="96"/>
      <c r="E587" s="60" t="s">
        <v>250</v>
      </c>
      <c r="F587" s="95">
        <f>175.6*10.764</f>
        <v>1890.1583999999998</v>
      </c>
      <c r="G587" s="96">
        <f>(139.62)*(10.764)</f>
        <v>1502.86968</v>
      </c>
      <c r="H587" s="60">
        <v>0</v>
      </c>
      <c r="I587" s="60">
        <f>F587*(($I$184)+1)+H587</f>
        <v>3024.25344</v>
      </c>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WYT587" s="1"/>
      <c r="WYU587" s="1"/>
      <c r="WYV587" s="1"/>
      <c r="WYW587" s="1"/>
      <c r="WYX587" s="1"/>
      <c r="WYY587" s="1"/>
      <c r="WYZ587" s="1"/>
      <c r="WZA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row>
    <row r="588" spans="1:151 16218:16384" s="11" customFormat="1" ht="20.25" customHeight="1" x14ac:dyDescent="0.25">
      <c r="A588" s="95" t="str">
        <f t="shared" ref="A588:A590" si="204">A587</f>
        <v>15th Floor (Part Refuge Area)</v>
      </c>
      <c r="B588" s="96"/>
      <c r="C588" s="95">
        <f>C587+1</f>
        <v>2</v>
      </c>
      <c r="D588" s="96"/>
      <c r="E588" s="182" t="s">
        <v>252</v>
      </c>
      <c r="F588" s="183"/>
      <c r="G588" s="183"/>
      <c r="H588" s="183"/>
      <c r="I588" s="184"/>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WYT588" s="1"/>
      <c r="WYU588" s="1"/>
      <c r="WYV588" s="1"/>
      <c r="WYW588" s="1"/>
      <c r="WYX588" s="1"/>
      <c r="WYY588" s="1"/>
      <c r="WYZ588" s="1"/>
      <c r="WZA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row>
    <row r="589" spans="1:151 16218:16384" s="11" customFormat="1" ht="20.25" customHeight="1" x14ac:dyDescent="0.25">
      <c r="A589" s="95" t="str">
        <f t="shared" si="204"/>
        <v>15th Floor (Part Refuge Area)</v>
      </c>
      <c r="B589" s="96"/>
      <c r="C589" s="95">
        <f t="shared" ref="C589:C590" si="205">C588+1</f>
        <v>3</v>
      </c>
      <c r="D589" s="96"/>
      <c r="E589" s="185"/>
      <c r="F589" s="186"/>
      <c r="G589" s="186"/>
      <c r="H589" s="186"/>
      <c r="I589" s="187"/>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WYT589" s="1"/>
      <c r="WYU589" s="1"/>
      <c r="WYV589" s="1"/>
      <c r="WYW589" s="1"/>
      <c r="WYX589" s="1"/>
      <c r="WYY589" s="1"/>
      <c r="WYZ589" s="1"/>
      <c r="WZA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row>
    <row r="590" spans="1:151 16218:16384" s="11" customFormat="1" ht="20.25" customHeight="1" x14ac:dyDescent="0.25">
      <c r="A590" s="95" t="str">
        <f t="shared" si="204"/>
        <v>15th Floor (Part Refuge Area)</v>
      </c>
      <c r="B590" s="96"/>
      <c r="C590" s="95">
        <f t="shared" si="205"/>
        <v>4</v>
      </c>
      <c r="D590" s="96"/>
      <c r="E590" s="60" t="s">
        <v>250</v>
      </c>
      <c r="F590" s="95">
        <f>175.6*10.764</f>
        <v>1890.1583999999998</v>
      </c>
      <c r="G590" s="96">
        <f>(139.62)*(10.764)</f>
        <v>1502.86968</v>
      </c>
      <c r="H590" s="60">
        <v>0</v>
      </c>
      <c r="I590" s="60">
        <f t="shared" ref="I590" si="206">F590*(($I$184)+1)+H590</f>
        <v>3024.25344</v>
      </c>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WYT590" s="1"/>
      <c r="WYU590" s="1"/>
      <c r="WYV590" s="1"/>
      <c r="WYW590" s="1"/>
      <c r="WYX590" s="1"/>
      <c r="WYY590" s="1"/>
      <c r="WYZ590" s="1"/>
      <c r="WZA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row>
    <row r="591" spans="1:151 16218:16384" s="11" customFormat="1" ht="20.25" customHeight="1" x14ac:dyDescent="0.25">
      <c r="A591" s="97" t="s">
        <v>305</v>
      </c>
      <c r="B591" s="98"/>
      <c r="C591" s="98"/>
      <c r="D591" s="98"/>
      <c r="E591" s="98"/>
      <c r="F591" s="98"/>
      <c r="G591" s="98"/>
      <c r="H591" s="98"/>
      <c r="I591" s="9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c r="XFD591" s="1"/>
    </row>
    <row r="592" spans="1:151 16218:16384" s="11" customFormat="1" ht="20.25" customHeight="1" x14ac:dyDescent="0.25">
      <c r="A592" s="95" t="str">
        <f>A591</f>
        <v>16th Floor (Part Refuge Area)</v>
      </c>
      <c r="B592" s="96"/>
      <c r="C592" s="95">
        <v>1</v>
      </c>
      <c r="D592" s="96"/>
      <c r="E592" s="60" t="s">
        <v>250</v>
      </c>
      <c r="F592" s="95">
        <f>175.6*10.764</f>
        <v>1890.1583999999998</v>
      </c>
      <c r="G592" s="96">
        <f>(139.62)*(10.764)</f>
        <v>1502.86968</v>
      </c>
      <c r="H592" s="60">
        <v>0</v>
      </c>
      <c r="I592" s="60">
        <f>F592*(($I$184)+1)+H592</f>
        <v>3024.25344</v>
      </c>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WYT592" s="1"/>
      <c r="WYU592" s="1"/>
      <c r="WYV592" s="1"/>
      <c r="WYW592" s="1"/>
      <c r="WYX592" s="1"/>
      <c r="WYY592" s="1"/>
      <c r="WYZ592" s="1"/>
      <c r="WZA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row>
    <row r="593" spans="1:151 16218:16384" s="11" customFormat="1" ht="20.25" customHeight="1" x14ac:dyDescent="0.25">
      <c r="A593" s="95" t="str">
        <f t="shared" ref="A593:A595" si="207">A592</f>
        <v>16th Floor (Part Refuge Area)</v>
      </c>
      <c r="B593" s="96"/>
      <c r="C593" s="95">
        <f>C592+1</f>
        <v>2</v>
      </c>
      <c r="D593" s="96"/>
      <c r="E593" s="182" t="s">
        <v>252</v>
      </c>
      <c r="F593" s="183"/>
      <c r="G593" s="183"/>
      <c r="H593" s="183"/>
      <c r="I593" s="184"/>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WYT593" s="1"/>
      <c r="WYU593" s="1"/>
      <c r="WYV593" s="1"/>
      <c r="WYW593" s="1"/>
      <c r="WYX593" s="1"/>
      <c r="WYY593" s="1"/>
      <c r="WYZ593" s="1"/>
      <c r="WZA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row>
    <row r="594" spans="1:151 16218:16384" s="11" customFormat="1" ht="20.25" customHeight="1" x14ac:dyDescent="0.25">
      <c r="A594" s="95" t="str">
        <f t="shared" si="207"/>
        <v>16th Floor (Part Refuge Area)</v>
      </c>
      <c r="B594" s="96"/>
      <c r="C594" s="95">
        <f t="shared" ref="C594:C595" si="208">C593+1</f>
        <v>3</v>
      </c>
      <c r="D594" s="96"/>
      <c r="E594" s="185"/>
      <c r="F594" s="186"/>
      <c r="G594" s="186"/>
      <c r="H594" s="186"/>
      <c r="I594" s="187"/>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WYT594" s="1"/>
      <c r="WYU594" s="1"/>
      <c r="WYV594" s="1"/>
      <c r="WYW594" s="1"/>
      <c r="WYX594" s="1"/>
      <c r="WYY594" s="1"/>
      <c r="WYZ594" s="1"/>
      <c r="WZA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row>
    <row r="595" spans="1:151 16218:16384" s="11" customFormat="1" ht="20.25" customHeight="1" x14ac:dyDescent="0.25">
      <c r="A595" s="95" t="str">
        <f t="shared" si="207"/>
        <v>16th Floor (Part Refuge Area)</v>
      </c>
      <c r="B595" s="96"/>
      <c r="C595" s="95">
        <f t="shared" si="208"/>
        <v>4</v>
      </c>
      <c r="D595" s="96"/>
      <c r="E595" s="60" t="s">
        <v>250</v>
      </c>
      <c r="F595" s="95">
        <f>175.6*10.764</f>
        <v>1890.1583999999998</v>
      </c>
      <c r="G595" s="96">
        <f>(139.62)*(10.764)</f>
        <v>1502.86968</v>
      </c>
      <c r="H595" s="60">
        <v>0</v>
      </c>
      <c r="I595" s="60">
        <f t="shared" ref="I595" si="209">F595*(($I$184)+1)+H595</f>
        <v>3024.25344</v>
      </c>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WYT595" s="1"/>
      <c r="WYU595" s="1"/>
      <c r="WYV595" s="1"/>
      <c r="WYW595" s="1"/>
      <c r="WYX595" s="1"/>
      <c r="WYY595" s="1"/>
      <c r="WYZ595" s="1"/>
      <c r="WZA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row>
    <row r="596" spans="1:151 16218:16384" s="11" customFormat="1" ht="20.25" customHeight="1" x14ac:dyDescent="0.25">
      <c r="A596" s="97" t="s">
        <v>271</v>
      </c>
      <c r="B596" s="98"/>
      <c r="C596" s="98"/>
      <c r="D596" s="98"/>
      <c r="E596" s="98"/>
      <c r="F596" s="98"/>
      <c r="G596" s="98"/>
      <c r="H596" s="98"/>
      <c r="I596" s="9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c r="XFD596" s="1"/>
    </row>
    <row r="597" spans="1:151 16218:16384" s="11" customFormat="1" ht="20.25" customHeight="1" x14ac:dyDescent="0.25">
      <c r="A597" s="95" t="str">
        <f>A596</f>
        <v>22nd Floor (Part Refuge Area)</v>
      </c>
      <c r="B597" s="96"/>
      <c r="C597" s="95">
        <v>1</v>
      </c>
      <c r="D597" s="96"/>
      <c r="E597" s="77" t="s">
        <v>250</v>
      </c>
      <c r="F597" s="95">
        <f>(166.14)*(10.764)</f>
        <v>1788.3309599999998</v>
      </c>
      <c r="G597" s="96">
        <f>(139.62)*(10.764)</f>
        <v>1502.86968</v>
      </c>
      <c r="H597" s="60">
        <v>0</v>
      </c>
      <c r="I597" s="60">
        <f>F597*(($I$184)+1)+H597</f>
        <v>2861.3295359999997</v>
      </c>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WYT597" s="1"/>
      <c r="WYU597" s="1"/>
      <c r="WYV597" s="1"/>
      <c r="WYW597" s="1"/>
      <c r="WYX597" s="1"/>
      <c r="WYY597" s="1"/>
      <c r="WYZ597" s="1"/>
      <c r="WZA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row>
    <row r="598" spans="1:151 16218:16384" s="11" customFormat="1" ht="20.25" customHeight="1" x14ac:dyDescent="0.25">
      <c r="A598" s="95" t="str">
        <f t="shared" ref="A598:A600" si="210">A597</f>
        <v>22nd Floor (Part Refuge Area)</v>
      </c>
      <c r="B598" s="96"/>
      <c r="C598" s="95">
        <f>C597+1</f>
        <v>2</v>
      </c>
      <c r="D598" s="96"/>
      <c r="E598" s="60" t="s">
        <v>273</v>
      </c>
      <c r="F598" s="95">
        <f>(84.49)*(10.764)</f>
        <v>909.45035999999993</v>
      </c>
      <c r="G598" s="96">
        <f>(107.89)*(10.764)</f>
        <v>1161.3279599999998</v>
      </c>
      <c r="H598" s="60">
        <v>0</v>
      </c>
      <c r="I598" s="60">
        <f t="shared" ref="I598:I600" si="211">F598*(($I$184)+1)+H598</f>
        <v>1455.120576</v>
      </c>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WYT598" s="1"/>
      <c r="WYU598" s="1"/>
      <c r="WYV598" s="1"/>
      <c r="WYW598" s="1"/>
      <c r="WYX598" s="1"/>
      <c r="WYY598" s="1"/>
      <c r="WYZ598" s="1"/>
      <c r="WZA598" s="1"/>
      <c r="WZB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row>
    <row r="599" spans="1:151 16218:16384" s="11" customFormat="1" ht="20.25" customHeight="1" x14ac:dyDescent="0.25">
      <c r="A599" s="95" t="str">
        <f t="shared" si="210"/>
        <v>22nd Floor (Part Refuge Area)</v>
      </c>
      <c r="B599" s="96"/>
      <c r="C599" s="95">
        <f t="shared" ref="C599:C600" si="212">C598+1</f>
        <v>3</v>
      </c>
      <c r="D599" s="96"/>
      <c r="E599" s="60" t="s">
        <v>273</v>
      </c>
      <c r="F599" s="95">
        <f>(81.52)*(10.764)</f>
        <v>877.48127999999986</v>
      </c>
      <c r="G599" s="96">
        <f>(107.89)*(10.764)</f>
        <v>1161.3279599999998</v>
      </c>
      <c r="H599" s="60">
        <v>0</v>
      </c>
      <c r="I599" s="60">
        <f t="shared" si="211"/>
        <v>1403.9700479999999</v>
      </c>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WYT599" s="1"/>
      <c r="WYU599" s="1"/>
      <c r="WYV599" s="1"/>
      <c r="WYW599" s="1"/>
      <c r="WYX599" s="1"/>
      <c r="WYY599" s="1"/>
      <c r="WYZ599" s="1"/>
      <c r="WZA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row>
    <row r="600" spans="1:151 16218:16384" s="11" customFormat="1" ht="20.25" customHeight="1" x14ac:dyDescent="0.25">
      <c r="A600" s="95" t="str">
        <f t="shared" si="210"/>
        <v>22nd Floor (Part Refuge Area)</v>
      </c>
      <c r="B600" s="96"/>
      <c r="C600" s="95">
        <f t="shared" si="212"/>
        <v>4</v>
      </c>
      <c r="D600" s="96"/>
      <c r="E600" s="77" t="s">
        <v>273</v>
      </c>
      <c r="F600" s="95">
        <f>(106.85)*(10.764)</f>
        <v>1150.1333999999999</v>
      </c>
      <c r="G600" s="96">
        <f>(139.62)*(10.764)</f>
        <v>1502.86968</v>
      </c>
      <c r="H600" s="60">
        <v>0</v>
      </c>
      <c r="I600" s="60">
        <f t="shared" si="211"/>
        <v>1840.21344</v>
      </c>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WYT600" s="1"/>
      <c r="WYU600" s="1"/>
      <c r="WYV600" s="1"/>
      <c r="WYW600" s="1"/>
      <c r="WYX600" s="1"/>
      <c r="WYY600" s="1"/>
      <c r="WYZ600" s="1"/>
      <c r="WZA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row>
    <row r="601" spans="1:151 16218:16384" s="11" customFormat="1" ht="20.25" customHeight="1" x14ac:dyDescent="0.25">
      <c r="A601" s="97" t="s">
        <v>306</v>
      </c>
      <c r="B601" s="98"/>
      <c r="C601" s="98"/>
      <c r="D601" s="98"/>
      <c r="E601" s="98"/>
      <c r="F601" s="98"/>
      <c r="G601" s="98"/>
      <c r="H601" s="98"/>
      <c r="I601" s="9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c r="XFD601" s="1"/>
    </row>
    <row r="602" spans="1:151 16218:16384" s="11" customFormat="1" ht="20.25" customHeight="1" x14ac:dyDescent="0.25">
      <c r="A602" s="95" t="str">
        <f>A601</f>
        <v>23rd Floor (Part Double height Refuge Area)</v>
      </c>
      <c r="B602" s="96"/>
      <c r="C602" s="95">
        <v>1</v>
      </c>
      <c r="D602" s="96"/>
      <c r="E602" s="77" t="s">
        <v>250</v>
      </c>
      <c r="F602" s="95">
        <f>(166.14)*(10.764)</f>
        <v>1788.3309599999998</v>
      </c>
      <c r="G602" s="96">
        <f>(139.62)*(10.764)</f>
        <v>1502.86968</v>
      </c>
      <c r="H602" s="77">
        <v>0</v>
      </c>
      <c r="I602" s="77">
        <f>F602*(($I$184)+1)+H602</f>
        <v>2861.3295359999997</v>
      </c>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WYT602" s="1"/>
      <c r="WYU602" s="1"/>
      <c r="WYV602" s="1"/>
      <c r="WYW602" s="1"/>
      <c r="WYX602" s="1"/>
      <c r="WYY602" s="1"/>
      <c r="WYZ602" s="1"/>
      <c r="WZA602" s="1"/>
      <c r="WZB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row>
    <row r="603" spans="1:151 16218:16384" s="11" customFormat="1" ht="20.25" customHeight="1" x14ac:dyDescent="0.25">
      <c r="A603" s="95" t="str">
        <f t="shared" ref="A603:A605" si="213">A602</f>
        <v>23rd Floor (Part Double height Refuge Area)</v>
      </c>
      <c r="B603" s="96"/>
      <c r="C603" s="95">
        <f>C602+1</f>
        <v>2</v>
      </c>
      <c r="D603" s="96"/>
      <c r="E603" s="77" t="s">
        <v>273</v>
      </c>
      <c r="F603" s="95">
        <f>(84.49)*(10.764)</f>
        <v>909.45035999999993</v>
      </c>
      <c r="G603" s="96">
        <f>(107.89)*(10.764)</f>
        <v>1161.3279599999998</v>
      </c>
      <c r="H603" s="77">
        <v>0</v>
      </c>
      <c r="I603" s="77">
        <f t="shared" ref="I603:I605" si="214">F603*(($I$184)+1)+H603</f>
        <v>1455.120576</v>
      </c>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WYT603" s="1"/>
      <c r="WYU603" s="1"/>
      <c r="WYV603" s="1"/>
      <c r="WYW603" s="1"/>
      <c r="WYX603" s="1"/>
      <c r="WYY603" s="1"/>
      <c r="WYZ603" s="1"/>
      <c r="WZA603" s="1"/>
      <c r="WZB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row>
    <row r="604" spans="1:151 16218:16384" s="11" customFormat="1" ht="20.25" customHeight="1" x14ac:dyDescent="0.25">
      <c r="A604" s="95" t="str">
        <f t="shared" si="213"/>
        <v>23rd Floor (Part Double height Refuge Area)</v>
      </c>
      <c r="B604" s="96"/>
      <c r="C604" s="95">
        <f t="shared" ref="C604:C605" si="215">C603+1</f>
        <v>3</v>
      </c>
      <c r="D604" s="96"/>
      <c r="E604" s="77" t="s">
        <v>273</v>
      </c>
      <c r="F604" s="95">
        <f>(81.52)*(10.764)</f>
        <v>877.48127999999986</v>
      </c>
      <c r="G604" s="96">
        <f>(107.89)*(10.764)</f>
        <v>1161.3279599999998</v>
      </c>
      <c r="H604" s="77">
        <v>0</v>
      </c>
      <c r="I604" s="77">
        <f t="shared" si="214"/>
        <v>1403.9700479999999</v>
      </c>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WYT604" s="1"/>
      <c r="WYU604" s="1"/>
      <c r="WYV604" s="1"/>
      <c r="WYW604" s="1"/>
      <c r="WYX604" s="1"/>
      <c r="WYY604" s="1"/>
      <c r="WYZ604" s="1"/>
      <c r="WZA604" s="1"/>
      <c r="WZB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row>
    <row r="605" spans="1:151 16218:16384" s="11" customFormat="1" ht="20.25" customHeight="1" x14ac:dyDescent="0.25">
      <c r="A605" s="95" t="str">
        <f t="shared" si="213"/>
        <v>23rd Floor (Part Double height Refuge Area)</v>
      </c>
      <c r="B605" s="96"/>
      <c r="C605" s="95">
        <f t="shared" si="215"/>
        <v>4</v>
      </c>
      <c r="D605" s="96"/>
      <c r="E605" s="77" t="s">
        <v>273</v>
      </c>
      <c r="F605" s="95">
        <f>(106.85)*(10.764)</f>
        <v>1150.1333999999999</v>
      </c>
      <c r="G605" s="96">
        <f>(139.62)*(10.764)</f>
        <v>1502.86968</v>
      </c>
      <c r="H605" s="77">
        <v>0</v>
      </c>
      <c r="I605" s="77">
        <f t="shared" si="214"/>
        <v>1840.21344</v>
      </c>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WYT605" s="1"/>
      <c r="WYU605" s="1"/>
      <c r="WYV605" s="1"/>
      <c r="WYW605" s="1"/>
      <c r="WYX605" s="1"/>
      <c r="WYY605" s="1"/>
      <c r="WYZ605" s="1"/>
      <c r="WZA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row>
    <row r="606" spans="1:151 16218:16384" s="11" customFormat="1" ht="20.25" customHeight="1" x14ac:dyDescent="0.25">
      <c r="A606" s="97" t="s">
        <v>307</v>
      </c>
      <c r="B606" s="98"/>
      <c r="C606" s="98"/>
      <c r="D606" s="98"/>
      <c r="E606" s="98"/>
      <c r="F606" s="98"/>
      <c r="G606" s="98"/>
      <c r="H606" s="98"/>
      <c r="I606" s="9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c r="XFD606" s="1"/>
    </row>
    <row r="607" spans="1:151 16218:16384" s="11" customFormat="1" ht="20.25" customHeight="1" x14ac:dyDescent="0.25">
      <c r="A607" s="95" t="str">
        <f>A606</f>
        <v xml:space="preserve"> 24th Floor</v>
      </c>
      <c r="B607" s="96"/>
      <c r="C607" s="95">
        <v>1</v>
      </c>
      <c r="D607" s="96"/>
      <c r="E607" s="60" t="s">
        <v>245</v>
      </c>
      <c r="F607" s="95">
        <f>(166.14)*(10.764)</f>
        <v>1788.3309599999998</v>
      </c>
      <c r="G607" s="96">
        <f>(139.62)*(10.764)</f>
        <v>1502.86968</v>
      </c>
      <c r="H607" s="60">
        <v>0</v>
      </c>
      <c r="I607" s="60">
        <f>F607*(($I$184)+1)+H607</f>
        <v>2861.3295359999997</v>
      </c>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WYT607" s="1"/>
      <c r="WYU607" s="1"/>
      <c r="WYV607" s="1"/>
      <c r="WYW607" s="1"/>
      <c r="WYX607" s="1"/>
      <c r="WYY607" s="1"/>
      <c r="WYZ607" s="1"/>
      <c r="WZA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row>
    <row r="608" spans="1:151 16218:16384" s="11" customFormat="1" ht="20.25" customHeight="1" x14ac:dyDescent="0.25">
      <c r="A608" s="95" t="str">
        <f t="shared" ref="A608:A610" si="216">A607</f>
        <v xml:space="preserve"> 24th Floor</v>
      </c>
      <c r="B608" s="96"/>
      <c r="C608" s="95">
        <f>C607+1</f>
        <v>2</v>
      </c>
      <c r="D608" s="96"/>
      <c r="E608" s="60" t="s">
        <v>245</v>
      </c>
      <c r="F608" s="95">
        <f>(84.49)*(10.764)</f>
        <v>909.45035999999993</v>
      </c>
      <c r="G608" s="96">
        <f>(107.89)*(10.764)</f>
        <v>1161.3279599999998</v>
      </c>
      <c r="H608" s="60">
        <v>0</v>
      </c>
      <c r="I608" s="60">
        <f t="shared" ref="I608:I610" si="217">F608*(($I$184)+1)+H608</f>
        <v>1455.120576</v>
      </c>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WYT608" s="1"/>
      <c r="WYU608" s="1"/>
      <c r="WYV608" s="1"/>
      <c r="WYW608" s="1"/>
      <c r="WYX608" s="1"/>
      <c r="WYY608" s="1"/>
      <c r="WYZ608" s="1"/>
      <c r="WZA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row>
    <row r="609" spans="1:151 16209:16375" s="11" customFormat="1" ht="20.25" customHeight="1" x14ac:dyDescent="0.25">
      <c r="A609" s="95" t="str">
        <f t="shared" si="216"/>
        <v xml:space="preserve"> 24th Floor</v>
      </c>
      <c r="B609" s="96"/>
      <c r="C609" s="95">
        <f t="shared" ref="C609:C610" si="218">C608+1</f>
        <v>3</v>
      </c>
      <c r="D609" s="96"/>
      <c r="E609" s="60" t="s">
        <v>245</v>
      </c>
      <c r="F609" s="95">
        <f>(84.49)*(10.764)</f>
        <v>909.45035999999993</v>
      </c>
      <c r="G609" s="96">
        <f>(107.89)*(10.764)</f>
        <v>1161.3279599999998</v>
      </c>
      <c r="H609" s="60">
        <v>0</v>
      </c>
      <c r="I609" s="60">
        <f t="shared" si="217"/>
        <v>1455.120576</v>
      </c>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WYT609" s="1"/>
      <c r="WYU609" s="1"/>
      <c r="WYV609" s="1"/>
      <c r="WYW609" s="1"/>
      <c r="WYX609" s="1"/>
      <c r="WYY609" s="1"/>
      <c r="WYZ609" s="1"/>
      <c r="WZA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row>
    <row r="610" spans="1:151 16209:16375" s="11" customFormat="1" ht="20.25" customHeight="1" x14ac:dyDescent="0.25">
      <c r="A610" s="95" t="str">
        <f t="shared" si="216"/>
        <v xml:space="preserve"> 24th Floor</v>
      </c>
      <c r="B610" s="96"/>
      <c r="C610" s="95">
        <f t="shared" si="218"/>
        <v>4</v>
      </c>
      <c r="D610" s="96"/>
      <c r="E610" s="60" t="s">
        <v>245</v>
      </c>
      <c r="F610" s="95">
        <f>(166.14)*(10.764)</f>
        <v>1788.3309599999998</v>
      </c>
      <c r="G610" s="96">
        <f>(139.62)*(10.764)</f>
        <v>1502.86968</v>
      </c>
      <c r="H610" s="60">
        <v>0</v>
      </c>
      <c r="I610" s="60">
        <f t="shared" si="217"/>
        <v>2861.3295359999997</v>
      </c>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WYT610" s="1"/>
      <c r="WYU610" s="1"/>
      <c r="WYV610" s="1"/>
      <c r="WYW610" s="1"/>
      <c r="WYX610" s="1"/>
      <c r="WYY610" s="1"/>
      <c r="WYZ610" s="1"/>
      <c r="WZA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row>
    <row r="611" spans="1:151 16209:16375" s="11" customFormat="1" ht="20.25" customHeight="1" x14ac:dyDescent="0.25">
      <c r="A611" s="97" t="s">
        <v>263</v>
      </c>
      <c r="B611" s="98"/>
      <c r="C611" s="98"/>
      <c r="D611" s="98"/>
      <c r="E611" s="98"/>
      <c r="F611" s="98"/>
      <c r="G611" s="98"/>
      <c r="H611" s="98"/>
      <c r="I611" s="9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WYT611" s="1"/>
      <c r="WYU611" s="1"/>
      <c r="WYV611" s="1"/>
      <c r="WYW611" s="1"/>
      <c r="WYX611" s="1"/>
      <c r="WYY611" s="1"/>
      <c r="WYZ611" s="1"/>
      <c r="WZA611" s="1"/>
      <c r="WZB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row>
    <row r="612" spans="1:151 16209:16375" s="11" customFormat="1" ht="20.25" x14ac:dyDescent="0.25">
      <c r="A612" s="97" t="s">
        <v>224</v>
      </c>
      <c r="B612" s="98"/>
      <c r="C612" s="98"/>
      <c r="D612" s="98"/>
      <c r="E612" s="98"/>
      <c r="F612" s="98"/>
      <c r="G612" s="98"/>
      <c r="H612" s="98"/>
      <c r="I612" s="9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row>
    <row r="613" spans="1:151 16209:16375" s="11" customFormat="1" ht="20.25" x14ac:dyDescent="0.25">
      <c r="A613" s="97" t="s">
        <v>244</v>
      </c>
      <c r="B613" s="98"/>
      <c r="C613" s="98"/>
      <c r="D613" s="98"/>
      <c r="E613" s="98"/>
      <c r="F613" s="98"/>
      <c r="G613" s="98"/>
      <c r="H613" s="98"/>
      <c r="I613" s="9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row>
    <row r="614" spans="1:151 16209:16375" s="11" customFormat="1" ht="20.25" customHeight="1" x14ac:dyDescent="0.25">
      <c r="A614" s="95" t="str">
        <f>A613</f>
        <v>2nd Floor For Residential</v>
      </c>
      <c r="B614" s="96"/>
      <c r="C614" s="95">
        <v>1</v>
      </c>
      <c r="D614" s="96"/>
      <c r="E614" s="60" t="s">
        <v>245</v>
      </c>
      <c r="F614" s="95">
        <f>(142.7)*(10.764)</f>
        <v>1536.0227999999997</v>
      </c>
      <c r="G614" s="96">
        <f>(139.62)*(10.764)</f>
        <v>1502.86968</v>
      </c>
      <c r="H614" s="60">
        <v>0</v>
      </c>
      <c r="I614" s="60">
        <f>F614*(($I$184)+1)+H614</f>
        <v>2457.6364799999997</v>
      </c>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WYK614" s="1"/>
      <c r="WYL614" s="1"/>
      <c r="WYM614" s="1"/>
      <c r="WYN614" s="1"/>
      <c r="WYO614" s="1"/>
      <c r="WYP614" s="1"/>
      <c r="WYQ614" s="1"/>
      <c r="WYR614" s="1"/>
      <c r="WYS614" s="1"/>
      <c r="WYT614" s="1"/>
      <c r="WYU614" s="1"/>
      <c r="WYV614" s="1"/>
      <c r="WYW614" s="1"/>
      <c r="WYX614" s="1"/>
      <c r="WYY614" s="1"/>
      <c r="WYZ614" s="1"/>
      <c r="WZA614" s="1"/>
      <c r="WZB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row>
    <row r="615" spans="1:151 16209:16375" s="11" customFormat="1" ht="20.25" customHeight="1" x14ac:dyDescent="0.25">
      <c r="A615" s="95" t="str">
        <f t="shared" ref="A615:A617" si="219">A614</f>
        <v>2nd Floor For Residential</v>
      </c>
      <c r="B615" s="96"/>
      <c r="C615" s="95">
        <f>C614+1</f>
        <v>2</v>
      </c>
      <c r="D615" s="96"/>
      <c r="E615" s="60" t="s">
        <v>245</v>
      </c>
      <c r="F615" s="95">
        <f>(107.89)*(10.764)</f>
        <v>1161.3279599999998</v>
      </c>
      <c r="G615" s="96">
        <f>(107.89)*(10.764)</f>
        <v>1161.3279599999998</v>
      </c>
      <c r="H615" s="60">
        <v>0</v>
      </c>
      <c r="I615" s="60">
        <f t="shared" ref="I615:I617" si="220">F615*(($I$184)+1)+H615</f>
        <v>1858.1247359999998</v>
      </c>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WYK615" s="1"/>
      <c r="WYL615" s="1"/>
      <c r="WYM615" s="1"/>
      <c r="WYN615" s="1"/>
      <c r="WYO615" s="1"/>
      <c r="WYP615" s="1"/>
      <c r="WYQ615" s="1"/>
      <c r="WYR615" s="1"/>
      <c r="WYS615" s="1"/>
      <c r="WYT615" s="1"/>
      <c r="WYU615" s="1"/>
      <c r="WYV615" s="1"/>
      <c r="WYW615" s="1"/>
      <c r="WYX615" s="1"/>
      <c r="WYY615" s="1"/>
      <c r="WYZ615" s="1"/>
      <c r="WZA615" s="1"/>
      <c r="WZB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row>
    <row r="616" spans="1:151 16209:16375" s="11" customFormat="1" ht="20.25" customHeight="1" x14ac:dyDescent="0.25">
      <c r="A616" s="95" t="str">
        <f t="shared" si="219"/>
        <v>2nd Floor For Residential</v>
      </c>
      <c r="B616" s="96"/>
      <c r="C616" s="95">
        <f t="shared" ref="C616:C617" si="221">C615+1</f>
        <v>3</v>
      </c>
      <c r="D616" s="96"/>
      <c r="E616" s="60" t="s">
        <v>245</v>
      </c>
      <c r="F616" s="95">
        <f>(107.89)*(10.764)</f>
        <v>1161.3279599999998</v>
      </c>
      <c r="G616" s="96">
        <f>(107.89)*(10.764)</f>
        <v>1161.3279599999998</v>
      </c>
      <c r="H616" s="60">
        <v>0</v>
      </c>
      <c r="I616" s="60">
        <f t="shared" si="220"/>
        <v>1858.1247359999998</v>
      </c>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WYK616" s="1"/>
      <c r="WYL616" s="1"/>
      <c r="WYM616" s="1"/>
      <c r="WYN616" s="1"/>
      <c r="WYO616" s="1"/>
      <c r="WYP616" s="1"/>
      <c r="WYQ616" s="1"/>
      <c r="WYR616" s="1"/>
      <c r="WYS616" s="1"/>
      <c r="WYT616" s="1"/>
      <c r="WYU616" s="1"/>
      <c r="WYV616" s="1"/>
      <c r="WYW616" s="1"/>
      <c r="WYX616" s="1"/>
      <c r="WYY616" s="1"/>
      <c r="WYZ616" s="1"/>
      <c r="WZA616" s="1"/>
      <c r="WZB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row>
    <row r="617" spans="1:151 16209:16375" s="11" customFormat="1" ht="20.25" customHeight="1" x14ac:dyDescent="0.25">
      <c r="A617" s="95" t="str">
        <f t="shared" si="219"/>
        <v>2nd Floor For Residential</v>
      </c>
      <c r="B617" s="96"/>
      <c r="C617" s="95">
        <f t="shared" si="221"/>
        <v>4</v>
      </c>
      <c r="D617" s="96"/>
      <c r="E617" s="60" t="s">
        <v>245</v>
      </c>
      <c r="F617" s="95">
        <f>(142.7)*(10.764)</f>
        <v>1536.0227999999997</v>
      </c>
      <c r="G617" s="96">
        <f>(139.62)*(10.764)</f>
        <v>1502.86968</v>
      </c>
      <c r="H617" s="60">
        <v>0</v>
      </c>
      <c r="I617" s="60">
        <f t="shared" si="220"/>
        <v>2457.6364799999997</v>
      </c>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WYK617" s="1"/>
      <c r="WYL617" s="1"/>
      <c r="WYM617" s="1"/>
      <c r="WYN617" s="1"/>
      <c r="WYO617" s="1"/>
      <c r="WYP617" s="1"/>
      <c r="WYQ617" s="1"/>
      <c r="WYR617" s="1"/>
      <c r="WYS617" s="1"/>
      <c r="WYT617" s="1"/>
      <c r="WYU617" s="1"/>
      <c r="WYV617" s="1"/>
      <c r="WYW617" s="1"/>
      <c r="WYX617" s="1"/>
      <c r="WYY617" s="1"/>
      <c r="WYZ617" s="1"/>
      <c r="WZA617" s="1"/>
      <c r="WZB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row>
    <row r="618" spans="1:151 16209:16375" s="11" customFormat="1" ht="20.25" x14ac:dyDescent="0.25">
      <c r="A618" s="97" t="s">
        <v>246</v>
      </c>
      <c r="B618" s="98"/>
      <c r="C618" s="98"/>
      <c r="D618" s="98"/>
      <c r="E618" s="98"/>
      <c r="F618" s="98"/>
      <c r="G618" s="98"/>
      <c r="H618" s="98"/>
      <c r="I618" s="9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row>
    <row r="619" spans="1:151 16209:16375" s="11" customFormat="1" ht="20.25" customHeight="1" x14ac:dyDescent="0.25">
      <c r="A619" s="95" t="str">
        <f>A618</f>
        <v>3rd Floor</v>
      </c>
      <c r="B619" s="96"/>
      <c r="C619" s="95">
        <v>1</v>
      </c>
      <c r="D619" s="96"/>
      <c r="E619" s="60" t="s">
        <v>245</v>
      </c>
      <c r="F619" s="95">
        <f>(142.7)*(10.764)</f>
        <v>1536.0227999999997</v>
      </c>
      <c r="G619" s="96">
        <f>(139.62)*(10.764)</f>
        <v>1502.86968</v>
      </c>
      <c r="H619" s="60">
        <v>0</v>
      </c>
      <c r="I619" s="60">
        <f>F619*(($I$184)+1)+H619</f>
        <v>2457.6364799999997</v>
      </c>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WYK619" s="1"/>
      <c r="WYL619" s="1"/>
      <c r="WYM619" s="1"/>
      <c r="WYN619" s="1"/>
      <c r="WYO619" s="1"/>
      <c r="WYP619" s="1"/>
      <c r="WYQ619" s="1"/>
      <c r="WYR619" s="1"/>
      <c r="WYS619" s="1"/>
      <c r="WYT619" s="1"/>
      <c r="WYU619" s="1"/>
      <c r="WYV619" s="1"/>
      <c r="WYW619" s="1"/>
      <c r="WYX619" s="1"/>
      <c r="WYY619" s="1"/>
      <c r="WYZ619" s="1"/>
      <c r="WZA619" s="1"/>
      <c r="WZB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row>
    <row r="620" spans="1:151 16209:16375" s="11" customFormat="1" ht="20.25" customHeight="1" x14ac:dyDescent="0.25">
      <c r="A620" s="95" t="str">
        <f t="shared" ref="A620:A622" si="222">A619</f>
        <v>3rd Floor</v>
      </c>
      <c r="B620" s="96"/>
      <c r="C620" s="95">
        <f>C619+1</f>
        <v>2</v>
      </c>
      <c r="D620" s="96"/>
      <c r="E620" s="60" t="s">
        <v>245</v>
      </c>
      <c r="F620" s="95">
        <f>(107.89)*(10.764)</f>
        <v>1161.3279599999998</v>
      </c>
      <c r="G620" s="96">
        <f>(107.89)*(10.764)</f>
        <v>1161.3279599999998</v>
      </c>
      <c r="H620" s="60">
        <v>0</v>
      </c>
      <c r="I620" s="60">
        <f t="shared" ref="I620:I622" si="223">F620*(($I$184)+1)+H620</f>
        <v>1858.1247359999998</v>
      </c>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WYK620" s="1"/>
      <c r="WYL620" s="1"/>
      <c r="WYM620" s="1"/>
      <c r="WYN620" s="1"/>
      <c r="WYO620" s="1"/>
      <c r="WYP620" s="1"/>
      <c r="WYQ620" s="1"/>
      <c r="WYR620" s="1"/>
      <c r="WYS620" s="1"/>
      <c r="WYT620" s="1"/>
      <c r="WYU620" s="1"/>
      <c r="WYV620" s="1"/>
      <c r="WYW620" s="1"/>
      <c r="WYX620" s="1"/>
      <c r="WYY620" s="1"/>
      <c r="WYZ620" s="1"/>
      <c r="WZA620" s="1"/>
      <c r="WZB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row>
    <row r="621" spans="1:151 16209:16375" s="11" customFormat="1" ht="20.25" customHeight="1" x14ac:dyDescent="0.25">
      <c r="A621" s="95" t="str">
        <f t="shared" si="222"/>
        <v>3rd Floor</v>
      </c>
      <c r="B621" s="96"/>
      <c r="C621" s="95">
        <f t="shared" ref="C621:C622" si="224">C620+1</f>
        <v>3</v>
      </c>
      <c r="D621" s="96"/>
      <c r="E621" s="60" t="s">
        <v>245</v>
      </c>
      <c r="F621" s="95">
        <f>(107.89)*(10.764)</f>
        <v>1161.3279599999998</v>
      </c>
      <c r="G621" s="96">
        <f>(107.89)*(10.764)</f>
        <v>1161.3279599999998</v>
      </c>
      <c r="H621" s="60">
        <v>0</v>
      </c>
      <c r="I621" s="60">
        <f t="shared" si="223"/>
        <v>1858.1247359999998</v>
      </c>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WYK621" s="1"/>
      <c r="WYL621" s="1"/>
      <c r="WYM621" s="1"/>
      <c r="WYN621" s="1"/>
      <c r="WYO621" s="1"/>
      <c r="WYP621" s="1"/>
      <c r="WYQ621" s="1"/>
      <c r="WYR621" s="1"/>
      <c r="WYS621" s="1"/>
      <c r="WYT621" s="1"/>
      <c r="WYU621" s="1"/>
      <c r="WYV621" s="1"/>
      <c r="WYW621" s="1"/>
      <c r="WYX621" s="1"/>
      <c r="WYY621" s="1"/>
      <c r="WYZ621" s="1"/>
      <c r="WZA621" s="1"/>
      <c r="WZB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row>
    <row r="622" spans="1:151 16209:16375" s="11" customFormat="1" ht="20.25" customHeight="1" x14ac:dyDescent="0.25">
      <c r="A622" s="95" t="str">
        <f t="shared" si="222"/>
        <v>3rd Floor</v>
      </c>
      <c r="B622" s="96"/>
      <c r="C622" s="95">
        <f t="shared" si="224"/>
        <v>4</v>
      </c>
      <c r="D622" s="96"/>
      <c r="E622" s="60" t="s">
        <v>245</v>
      </c>
      <c r="F622" s="95">
        <f>(142.7)*(10.764)</f>
        <v>1536.0227999999997</v>
      </c>
      <c r="G622" s="96">
        <f>(139.62)*(10.764)</f>
        <v>1502.86968</v>
      </c>
      <c r="H622" s="60">
        <v>0</v>
      </c>
      <c r="I622" s="60">
        <f t="shared" si="223"/>
        <v>2457.6364799999997</v>
      </c>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WYK622" s="1"/>
      <c r="WYL622" s="1"/>
      <c r="WYM622" s="1"/>
      <c r="WYN622" s="1"/>
      <c r="WYO622" s="1"/>
      <c r="WYP622" s="1"/>
      <c r="WYQ622" s="1"/>
      <c r="WYR622" s="1"/>
      <c r="WYS622" s="1"/>
      <c r="WYT622" s="1"/>
      <c r="WYU622" s="1"/>
      <c r="WYV622" s="1"/>
      <c r="WYW622" s="1"/>
      <c r="WYX622" s="1"/>
      <c r="WYY622" s="1"/>
      <c r="WYZ622" s="1"/>
      <c r="WZA622" s="1"/>
      <c r="WZB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row>
    <row r="623" spans="1:151 16209:16375" s="11" customFormat="1" ht="20.25" x14ac:dyDescent="0.25">
      <c r="A623" s="97" t="s">
        <v>288</v>
      </c>
      <c r="B623" s="98"/>
      <c r="C623" s="98"/>
      <c r="D623" s="98"/>
      <c r="E623" s="98"/>
      <c r="F623" s="98"/>
      <c r="G623" s="98"/>
      <c r="H623" s="98"/>
      <c r="I623" s="9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row>
    <row r="624" spans="1:151 16209:16375" s="11" customFormat="1" ht="20.25" customHeight="1" x14ac:dyDescent="0.25">
      <c r="A624" s="95" t="str">
        <f>A623</f>
        <v>4th &amp; 5th Floor</v>
      </c>
      <c r="B624" s="96"/>
      <c r="C624" s="95">
        <v>1</v>
      </c>
      <c r="D624" s="96"/>
      <c r="E624" s="60" t="s">
        <v>245</v>
      </c>
      <c r="F624" s="95">
        <f>(142.7)*(10.764)</f>
        <v>1536.0227999999997</v>
      </c>
      <c r="G624" s="96">
        <f>(139.62)*(10.764)</f>
        <v>1502.86968</v>
      </c>
      <c r="H624" s="60">
        <v>0</v>
      </c>
      <c r="I624" s="60">
        <f>F624*(($I$184)+1)+H624</f>
        <v>2457.6364799999997</v>
      </c>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WYK624" s="1"/>
      <c r="WYL624" s="1"/>
      <c r="WYM624" s="1"/>
      <c r="WYN624" s="1"/>
      <c r="WYO624" s="1"/>
      <c r="WYP624" s="1"/>
      <c r="WYQ624" s="1"/>
      <c r="WYR624" s="1"/>
      <c r="WYS624" s="1"/>
      <c r="WYT624" s="1"/>
      <c r="WYU624" s="1"/>
      <c r="WYV624" s="1"/>
      <c r="WYW624" s="1"/>
      <c r="WYX624" s="1"/>
      <c r="WYY624" s="1"/>
      <c r="WYZ624" s="1"/>
      <c r="WZA624" s="1"/>
      <c r="WZB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row>
    <row r="625" spans="1:151 16209:16375" s="11" customFormat="1" ht="20.25" customHeight="1" x14ac:dyDescent="0.25">
      <c r="A625" s="95" t="str">
        <f t="shared" ref="A625:A627" si="225">A624</f>
        <v>4th &amp; 5th Floor</v>
      </c>
      <c r="B625" s="96"/>
      <c r="C625" s="95">
        <f>C624+1</f>
        <v>2</v>
      </c>
      <c r="D625" s="96"/>
      <c r="E625" s="60" t="s">
        <v>245</v>
      </c>
      <c r="F625" s="95">
        <f>(107.89)*(10.764)</f>
        <v>1161.3279599999998</v>
      </c>
      <c r="G625" s="96">
        <f>(107.89)*(10.764)</f>
        <v>1161.3279599999998</v>
      </c>
      <c r="H625" s="60">
        <v>0</v>
      </c>
      <c r="I625" s="60">
        <f t="shared" ref="I625:I627" si="226">F625*(($I$184)+1)+H625</f>
        <v>1858.1247359999998</v>
      </c>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WYK625" s="1"/>
      <c r="WYL625" s="1"/>
      <c r="WYM625" s="1"/>
      <c r="WYN625" s="1"/>
      <c r="WYO625" s="1"/>
      <c r="WYP625" s="1"/>
      <c r="WYQ625" s="1"/>
      <c r="WYR625" s="1"/>
      <c r="WYS625" s="1"/>
      <c r="WYT625" s="1"/>
      <c r="WYU625" s="1"/>
      <c r="WYV625" s="1"/>
      <c r="WYW625" s="1"/>
      <c r="WYX625" s="1"/>
      <c r="WYY625" s="1"/>
      <c r="WYZ625" s="1"/>
      <c r="WZA625" s="1"/>
      <c r="WZB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row>
    <row r="626" spans="1:151 16209:16375" s="11" customFormat="1" ht="20.25" customHeight="1" x14ac:dyDescent="0.25">
      <c r="A626" s="95" t="str">
        <f t="shared" si="225"/>
        <v>4th &amp; 5th Floor</v>
      </c>
      <c r="B626" s="96"/>
      <c r="C626" s="95">
        <f t="shared" ref="C626:C627" si="227">C625+1</f>
        <v>3</v>
      </c>
      <c r="D626" s="96"/>
      <c r="E626" s="60" t="s">
        <v>245</v>
      </c>
      <c r="F626" s="95">
        <f>(107.89)*(10.764)</f>
        <v>1161.3279599999998</v>
      </c>
      <c r="G626" s="96">
        <f>(107.89)*(10.764)</f>
        <v>1161.3279599999998</v>
      </c>
      <c r="H626" s="60">
        <v>0</v>
      </c>
      <c r="I626" s="60">
        <f t="shared" si="226"/>
        <v>1858.1247359999998</v>
      </c>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WYK626" s="1"/>
      <c r="WYL626" s="1"/>
      <c r="WYM626" s="1"/>
      <c r="WYN626" s="1"/>
      <c r="WYO626" s="1"/>
      <c r="WYP626" s="1"/>
      <c r="WYQ626" s="1"/>
      <c r="WYR626" s="1"/>
      <c r="WYS626" s="1"/>
      <c r="WYT626" s="1"/>
      <c r="WYU626" s="1"/>
      <c r="WYV626" s="1"/>
      <c r="WYW626" s="1"/>
      <c r="WYX626" s="1"/>
      <c r="WYY626" s="1"/>
      <c r="WYZ626" s="1"/>
      <c r="WZA626" s="1"/>
      <c r="WZB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row>
    <row r="627" spans="1:151 16209:16375" s="11" customFormat="1" ht="20.25" customHeight="1" x14ac:dyDescent="0.25">
      <c r="A627" s="95" t="str">
        <f t="shared" si="225"/>
        <v>4th &amp; 5th Floor</v>
      </c>
      <c r="B627" s="96"/>
      <c r="C627" s="95">
        <f t="shared" si="227"/>
        <v>4</v>
      </c>
      <c r="D627" s="96"/>
      <c r="E627" s="60" t="s">
        <v>245</v>
      </c>
      <c r="F627" s="95">
        <f>(142.7)*(10.764)</f>
        <v>1536.0227999999997</v>
      </c>
      <c r="G627" s="96">
        <f>(139.62)*(10.764)</f>
        <v>1502.86968</v>
      </c>
      <c r="H627" s="60">
        <v>0</v>
      </c>
      <c r="I627" s="60">
        <f t="shared" si="226"/>
        <v>2457.6364799999997</v>
      </c>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WYK627" s="1"/>
      <c r="WYL627" s="1"/>
      <c r="WYM627" s="1"/>
      <c r="WYN627" s="1"/>
      <c r="WYO627" s="1"/>
      <c r="WYP627" s="1"/>
      <c r="WYQ627" s="1"/>
      <c r="WYR627" s="1"/>
      <c r="WYS627" s="1"/>
      <c r="WYT627" s="1"/>
      <c r="WYU627" s="1"/>
      <c r="WYV627" s="1"/>
      <c r="WYW627" s="1"/>
      <c r="WYX627" s="1"/>
      <c r="WYY627" s="1"/>
      <c r="WYZ627" s="1"/>
      <c r="WZA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row>
    <row r="628" spans="1:151 16209:16375" s="11" customFormat="1" ht="20.25" x14ac:dyDescent="0.25">
      <c r="A628" s="97" t="s">
        <v>249</v>
      </c>
      <c r="B628" s="98"/>
      <c r="C628" s="98"/>
      <c r="D628" s="98"/>
      <c r="E628" s="98"/>
      <c r="F628" s="98"/>
      <c r="G628" s="98"/>
      <c r="H628" s="98"/>
      <c r="I628" s="9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row>
    <row r="629" spans="1:151 16209:16375" s="11" customFormat="1" ht="20.25" customHeight="1" x14ac:dyDescent="0.25">
      <c r="A629" s="95" t="str">
        <f>A628</f>
        <v>6th Floor</v>
      </c>
      <c r="B629" s="96"/>
      <c r="C629" s="95">
        <v>1</v>
      </c>
      <c r="D629" s="96"/>
      <c r="E629" s="60" t="s">
        <v>245</v>
      </c>
      <c r="F629" s="95">
        <f>(142.7)*(10.764)</f>
        <v>1536.0227999999997</v>
      </c>
      <c r="G629" s="96">
        <f>(139.62)*(10.764)</f>
        <v>1502.86968</v>
      </c>
      <c r="H629" s="60">
        <v>0</v>
      </c>
      <c r="I629" s="60">
        <f>F629*(($I$184)+1)+H629</f>
        <v>2457.6364799999997</v>
      </c>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WYK629" s="1"/>
      <c r="WYL629" s="1"/>
      <c r="WYM629" s="1"/>
      <c r="WYN629" s="1"/>
      <c r="WYO629" s="1"/>
      <c r="WYP629" s="1"/>
      <c r="WYQ629" s="1"/>
      <c r="WYR629" s="1"/>
      <c r="WYS629" s="1"/>
      <c r="WYT629" s="1"/>
      <c r="WYU629" s="1"/>
      <c r="WYV629" s="1"/>
      <c r="WYW629" s="1"/>
      <c r="WYX629" s="1"/>
      <c r="WYY629" s="1"/>
      <c r="WYZ629" s="1"/>
      <c r="WZA629" s="1"/>
      <c r="WZB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row>
    <row r="630" spans="1:151 16209:16375" s="11" customFormat="1" ht="20.25" customHeight="1" x14ac:dyDescent="0.25">
      <c r="A630" s="95" t="str">
        <f t="shared" ref="A630:A632" si="228">A629</f>
        <v>6th Floor</v>
      </c>
      <c r="B630" s="96"/>
      <c r="C630" s="95">
        <f>C629+1</f>
        <v>2</v>
      </c>
      <c r="D630" s="96"/>
      <c r="E630" s="60" t="s">
        <v>245</v>
      </c>
      <c r="F630" s="95">
        <f>(107.89)*(10.764)</f>
        <v>1161.3279599999998</v>
      </c>
      <c r="G630" s="96">
        <f>(107.89)*(10.764)</f>
        <v>1161.3279599999998</v>
      </c>
      <c r="H630" s="60">
        <v>0</v>
      </c>
      <c r="I630" s="60">
        <f t="shared" ref="I630:I632" si="229">F630*(($I$184)+1)+H630</f>
        <v>1858.1247359999998</v>
      </c>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WYK630" s="1"/>
      <c r="WYL630" s="1"/>
      <c r="WYM630" s="1"/>
      <c r="WYN630" s="1"/>
      <c r="WYO630" s="1"/>
      <c r="WYP630" s="1"/>
      <c r="WYQ630" s="1"/>
      <c r="WYR630" s="1"/>
      <c r="WYS630" s="1"/>
      <c r="WYT630" s="1"/>
      <c r="WYU630" s="1"/>
      <c r="WYV630" s="1"/>
      <c r="WYW630" s="1"/>
      <c r="WYX630" s="1"/>
      <c r="WYY630" s="1"/>
      <c r="WYZ630" s="1"/>
      <c r="WZA630" s="1"/>
      <c r="WZB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row>
    <row r="631" spans="1:151 16209:16375" s="11" customFormat="1" ht="20.25" customHeight="1" x14ac:dyDescent="0.25">
      <c r="A631" s="95" t="str">
        <f t="shared" si="228"/>
        <v>6th Floor</v>
      </c>
      <c r="B631" s="96"/>
      <c r="C631" s="95">
        <f t="shared" ref="C631:C632" si="230">C630+1</f>
        <v>3</v>
      </c>
      <c r="D631" s="96"/>
      <c r="E631" s="60" t="s">
        <v>245</v>
      </c>
      <c r="F631" s="95">
        <f>(107.89)*(10.764)</f>
        <v>1161.3279599999998</v>
      </c>
      <c r="G631" s="96">
        <f>(107.89)*(10.764)</f>
        <v>1161.3279599999998</v>
      </c>
      <c r="H631" s="60">
        <v>0</v>
      </c>
      <c r="I631" s="60">
        <f t="shared" si="229"/>
        <v>1858.1247359999998</v>
      </c>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WYK631" s="1"/>
      <c r="WYL631" s="1"/>
      <c r="WYM631" s="1"/>
      <c r="WYN631" s="1"/>
      <c r="WYO631" s="1"/>
      <c r="WYP631" s="1"/>
      <c r="WYQ631" s="1"/>
      <c r="WYR631" s="1"/>
      <c r="WYS631" s="1"/>
      <c r="WYT631" s="1"/>
      <c r="WYU631" s="1"/>
      <c r="WYV631" s="1"/>
      <c r="WYW631" s="1"/>
      <c r="WYX631" s="1"/>
      <c r="WYY631" s="1"/>
      <c r="WYZ631" s="1"/>
      <c r="WZA631" s="1"/>
      <c r="WZB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row>
    <row r="632" spans="1:151 16209:16375" s="11" customFormat="1" ht="20.25" customHeight="1" x14ac:dyDescent="0.25">
      <c r="A632" s="95" t="str">
        <f t="shared" si="228"/>
        <v>6th Floor</v>
      </c>
      <c r="B632" s="96"/>
      <c r="C632" s="95">
        <f t="shared" si="230"/>
        <v>4</v>
      </c>
      <c r="D632" s="96"/>
      <c r="E632" s="60" t="s">
        <v>245</v>
      </c>
      <c r="F632" s="95">
        <f>(142.7)*(10.764)</f>
        <v>1536.0227999999997</v>
      </c>
      <c r="G632" s="96">
        <f>(139.62)*(10.764)</f>
        <v>1502.86968</v>
      </c>
      <c r="H632" s="60">
        <v>0</v>
      </c>
      <c r="I632" s="60">
        <f t="shared" si="229"/>
        <v>2457.6364799999997</v>
      </c>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WYK632" s="1"/>
      <c r="WYL632" s="1"/>
      <c r="WYM632" s="1"/>
      <c r="WYN632" s="1"/>
      <c r="WYO632" s="1"/>
      <c r="WYP632" s="1"/>
      <c r="WYQ632" s="1"/>
      <c r="WYR632" s="1"/>
      <c r="WYS632" s="1"/>
      <c r="WYT632" s="1"/>
      <c r="WYU632" s="1"/>
      <c r="WYV632" s="1"/>
      <c r="WYW632" s="1"/>
      <c r="WYX632" s="1"/>
      <c r="WYY632" s="1"/>
      <c r="WYZ632" s="1"/>
      <c r="WZA632" s="1"/>
      <c r="WZB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row>
    <row r="633" spans="1:151 16209:16375" s="11" customFormat="1" ht="20.25" x14ac:dyDescent="0.25">
      <c r="A633" s="97" t="s">
        <v>289</v>
      </c>
      <c r="B633" s="98"/>
      <c r="C633" s="98"/>
      <c r="D633" s="98"/>
      <c r="E633" s="98"/>
      <c r="F633" s="98"/>
      <c r="G633" s="98"/>
      <c r="H633" s="98"/>
      <c r="I633" s="9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row>
    <row r="634" spans="1:151 16209:16375" s="11" customFormat="1" ht="20.25" customHeight="1" x14ac:dyDescent="0.25">
      <c r="A634" s="95" t="str">
        <f>A633</f>
        <v>7th Floor</v>
      </c>
      <c r="B634" s="96"/>
      <c r="C634" s="95">
        <v>1</v>
      </c>
      <c r="D634" s="96"/>
      <c r="E634" s="77" t="s">
        <v>245</v>
      </c>
      <c r="F634" s="95">
        <f>(142.7)*(10.764)</f>
        <v>1536.0227999999997</v>
      </c>
      <c r="G634" s="96">
        <f>(139.62)*(10.764)</f>
        <v>1502.86968</v>
      </c>
      <c r="H634" s="77">
        <v>0</v>
      </c>
      <c r="I634" s="77">
        <f>F634*(($I$184)+1)+H634</f>
        <v>2457.6364799999997</v>
      </c>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WYK634" s="1"/>
      <c r="WYL634" s="1"/>
      <c r="WYM634" s="1"/>
      <c r="WYN634" s="1"/>
      <c r="WYO634" s="1"/>
      <c r="WYP634" s="1"/>
      <c r="WYQ634" s="1"/>
      <c r="WYR634" s="1"/>
      <c r="WYS634" s="1"/>
      <c r="WYT634" s="1"/>
      <c r="WYU634" s="1"/>
      <c r="WYV634" s="1"/>
      <c r="WYW634" s="1"/>
      <c r="WYX634" s="1"/>
      <c r="WYY634" s="1"/>
      <c r="WYZ634" s="1"/>
      <c r="WZA634" s="1"/>
      <c r="WZB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row>
    <row r="635" spans="1:151 16209:16375" s="11" customFormat="1" ht="20.25" customHeight="1" x14ac:dyDescent="0.25">
      <c r="A635" s="95" t="str">
        <f t="shared" ref="A635:A637" si="231">A634</f>
        <v>7th Floor</v>
      </c>
      <c r="B635" s="96"/>
      <c r="C635" s="95">
        <f>C634+1</f>
        <v>2</v>
      </c>
      <c r="D635" s="96"/>
      <c r="E635" s="77" t="s">
        <v>245</v>
      </c>
      <c r="F635" s="95">
        <f>(107.89)*(10.764)</f>
        <v>1161.3279599999998</v>
      </c>
      <c r="G635" s="96">
        <f>(107.89)*(10.764)</f>
        <v>1161.3279599999998</v>
      </c>
      <c r="H635" s="77">
        <v>0</v>
      </c>
      <c r="I635" s="77">
        <f t="shared" ref="I635:I637" si="232">F635*(($I$184)+1)+H635</f>
        <v>1858.1247359999998</v>
      </c>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WYK635" s="1"/>
      <c r="WYL635" s="1"/>
      <c r="WYM635" s="1"/>
      <c r="WYN635" s="1"/>
      <c r="WYO635" s="1"/>
      <c r="WYP635" s="1"/>
      <c r="WYQ635" s="1"/>
      <c r="WYR635" s="1"/>
      <c r="WYS635" s="1"/>
      <c r="WYT635" s="1"/>
      <c r="WYU635" s="1"/>
      <c r="WYV635" s="1"/>
      <c r="WYW635" s="1"/>
      <c r="WYX635" s="1"/>
      <c r="WYY635" s="1"/>
      <c r="WYZ635" s="1"/>
      <c r="WZA635" s="1"/>
      <c r="WZB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row>
    <row r="636" spans="1:151 16209:16375" s="11" customFormat="1" ht="20.25" customHeight="1" x14ac:dyDescent="0.25">
      <c r="A636" s="95" t="str">
        <f t="shared" si="231"/>
        <v>7th Floor</v>
      </c>
      <c r="B636" s="96"/>
      <c r="C636" s="95">
        <f t="shared" ref="C636:C637" si="233">C635+1</f>
        <v>3</v>
      </c>
      <c r="D636" s="96"/>
      <c r="E636" s="77" t="s">
        <v>245</v>
      </c>
      <c r="F636" s="95">
        <f>(107.89)*(10.764)</f>
        <v>1161.3279599999998</v>
      </c>
      <c r="G636" s="96">
        <f>(107.89)*(10.764)</f>
        <v>1161.3279599999998</v>
      </c>
      <c r="H636" s="77">
        <v>0</v>
      </c>
      <c r="I636" s="77">
        <f t="shared" si="232"/>
        <v>1858.1247359999998</v>
      </c>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WYK636" s="1"/>
      <c r="WYL636" s="1"/>
      <c r="WYM636" s="1"/>
      <c r="WYN636" s="1"/>
      <c r="WYO636" s="1"/>
      <c r="WYP636" s="1"/>
      <c r="WYQ636" s="1"/>
      <c r="WYR636" s="1"/>
      <c r="WYS636" s="1"/>
      <c r="WYT636" s="1"/>
      <c r="WYU636" s="1"/>
      <c r="WYV636" s="1"/>
      <c r="WYW636" s="1"/>
      <c r="WYX636" s="1"/>
      <c r="WYY636" s="1"/>
      <c r="WYZ636" s="1"/>
      <c r="WZA636" s="1"/>
      <c r="WZB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row>
    <row r="637" spans="1:151 16209:16375" s="11" customFormat="1" ht="20.25" customHeight="1" x14ac:dyDescent="0.25">
      <c r="A637" s="95" t="str">
        <f t="shared" si="231"/>
        <v>7th Floor</v>
      </c>
      <c r="B637" s="96"/>
      <c r="C637" s="95">
        <f t="shared" si="233"/>
        <v>4</v>
      </c>
      <c r="D637" s="96"/>
      <c r="E637" s="77" t="s">
        <v>245</v>
      </c>
      <c r="F637" s="95">
        <f>(142.7)*(10.764)</f>
        <v>1536.0227999999997</v>
      </c>
      <c r="G637" s="96">
        <f>(139.62)*(10.764)</f>
        <v>1502.86968</v>
      </c>
      <c r="H637" s="77">
        <v>0</v>
      </c>
      <c r="I637" s="77">
        <f t="shared" si="232"/>
        <v>2457.6364799999997</v>
      </c>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WYK637" s="1"/>
      <c r="WYL637" s="1"/>
      <c r="WYM637" s="1"/>
      <c r="WYN637" s="1"/>
      <c r="WYO637" s="1"/>
      <c r="WYP637" s="1"/>
      <c r="WYQ637" s="1"/>
      <c r="WYR637" s="1"/>
      <c r="WYS637" s="1"/>
      <c r="WYT637" s="1"/>
      <c r="WYU637" s="1"/>
      <c r="WYV637" s="1"/>
      <c r="WYW637" s="1"/>
      <c r="WYX637" s="1"/>
      <c r="WYY637" s="1"/>
      <c r="WYZ637" s="1"/>
      <c r="WZA637" s="1"/>
      <c r="WZB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row>
    <row r="638" spans="1:151 16209:16375" s="11" customFormat="1" ht="20.25" x14ac:dyDescent="0.25">
      <c r="A638" s="97" t="s">
        <v>269</v>
      </c>
      <c r="B638" s="98"/>
      <c r="C638" s="98"/>
      <c r="D638" s="98"/>
      <c r="E638" s="98"/>
      <c r="F638" s="98"/>
      <c r="G638" s="98"/>
      <c r="H638" s="98"/>
      <c r="I638" s="9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row>
    <row r="639" spans="1:151 16209:16375" s="11" customFormat="1" ht="20.25" customHeight="1" x14ac:dyDescent="0.25">
      <c r="A639" s="95" t="str">
        <f>A638</f>
        <v>8th Floor (Part Refuge Area)</v>
      </c>
      <c r="B639" s="96"/>
      <c r="C639" s="95">
        <v>1</v>
      </c>
      <c r="D639" s="96"/>
      <c r="E639" s="77" t="s">
        <v>273</v>
      </c>
      <c r="F639" s="95">
        <f>(113.37)*(10.764)</f>
        <v>1220.31468</v>
      </c>
      <c r="G639" s="96">
        <f>(139.62)*(10.764)</f>
        <v>1502.86968</v>
      </c>
      <c r="H639" s="77">
        <v>0</v>
      </c>
      <c r="I639" s="77">
        <f>F639*(($I$184)+1)+H639</f>
        <v>1952.5034880000001</v>
      </c>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WYK639" s="1"/>
      <c r="WYL639" s="1"/>
      <c r="WYM639" s="1"/>
      <c r="WYN639" s="1"/>
      <c r="WYO639" s="1"/>
      <c r="WYP639" s="1"/>
      <c r="WYQ639" s="1"/>
      <c r="WYR639" s="1"/>
      <c r="WYS639" s="1"/>
      <c r="WYT639" s="1"/>
      <c r="WYU639" s="1"/>
      <c r="WYV639" s="1"/>
      <c r="WYW639" s="1"/>
      <c r="WYX639" s="1"/>
      <c r="WYY639" s="1"/>
      <c r="WYZ639" s="1"/>
      <c r="WZA639" s="1"/>
      <c r="WZB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row>
    <row r="640" spans="1:151 16209:16375" s="11" customFormat="1" ht="20.25" customHeight="1" x14ac:dyDescent="0.25">
      <c r="A640" s="95" t="str">
        <f t="shared" ref="A640:A642" si="234">A639</f>
        <v>8th Floor (Part Refuge Area)</v>
      </c>
      <c r="B640" s="96"/>
      <c r="C640" s="95">
        <f>C639+1</f>
        <v>2</v>
      </c>
      <c r="D640" s="96"/>
      <c r="E640" s="77" t="s">
        <v>245</v>
      </c>
      <c r="F640" s="95">
        <f>(107.9)*(10.764)</f>
        <v>1161.4356</v>
      </c>
      <c r="G640" s="96">
        <f>(107.89)*(10.764)</f>
        <v>1161.3279599999998</v>
      </c>
      <c r="H640" s="77">
        <v>0</v>
      </c>
      <c r="I640" s="77">
        <f>F640*(($I$184)+1)+H640</f>
        <v>1858.2969600000001</v>
      </c>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WYK640" s="1"/>
      <c r="WYL640" s="1"/>
      <c r="WYM640" s="1"/>
      <c r="WYN640" s="1"/>
      <c r="WYO640" s="1"/>
      <c r="WYP640" s="1"/>
      <c r="WYQ640" s="1"/>
      <c r="WYR640" s="1"/>
      <c r="WYS640" s="1"/>
      <c r="WYT640" s="1"/>
      <c r="WYU640" s="1"/>
      <c r="WYV640" s="1"/>
      <c r="WYW640" s="1"/>
      <c r="WYX640" s="1"/>
      <c r="WYY640" s="1"/>
      <c r="WYZ640" s="1"/>
      <c r="WZA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row>
    <row r="641" spans="1:151 16209:16375" s="11" customFormat="1" ht="20.25" customHeight="1" x14ac:dyDescent="0.25">
      <c r="A641" s="95" t="str">
        <f t="shared" si="234"/>
        <v>8th Floor (Part Refuge Area)</v>
      </c>
      <c r="B641" s="96"/>
      <c r="C641" s="95">
        <f t="shared" ref="C641:C642" si="235">C640+1</f>
        <v>3</v>
      </c>
      <c r="D641" s="96"/>
      <c r="E641" s="77" t="s">
        <v>250</v>
      </c>
      <c r="F641" s="95">
        <f>(137.29)*(10.764)</f>
        <v>1477.7895599999999</v>
      </c>
      <c r="G641" s="96">
        <f>(107.89)*(10.764)</f>
        <v>1161.3279599999998</v>
      </c>
      <c r="H641" s="77">
        <v>0</v>
      </c>
      <c r="I641" s="77">
        <f>F641*(($I$184)+1)+H641</f>
        <v>2364.4632959999999</v>
      </c>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WYK641" s="1"/>
      <c r="WYL641" s="1"/>
      <c r="WYM641" s="1"/>
      <c r="WYN641" s="1"/>
      <c r="WYO641" s="1"/>
      <c r="WYP641" s="1"/>
      <c r="WYQ641" s="1"/>
      <c r="WYR641" s="1"/>
      <c r="WYS641" s="1"/>
      <c r="WYT641" s="1"/>
      <c r="WYU641" s="1"/>
      <c r="WYV641" s="1"/>
      <c r="WYW641" s="1"/>
      <c r="WYX641" s="1"/>
      <c r="WYY641" s="1"/>
      <c r="WYZ641" s="1"/>
      <c r="WZA641" s="1"/>
      <c r="WZB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row>
    <row r="642" spans="1:151 16209:16375" s="11" customFormat="1" ht="20.25" customHeight="1" x14ac:dyDescent="0.25">
      <c r="A642" s="95" t="str">
        <f t="shared" si="234"/>
        <v>8th Floor (Part Refuge Area)</v>
      </c>
      <c r="B642" s="96"/>
      <c r="C642" s="95">
        <f t="shared" si="235"/>
        <v>4</v>
      </c>
      <c r="D642" s="96"/>
      <c r="E642" s="95" t="s">
        <v>252</v>
      </c>
      <c r="F642" s="181"/>
      <c r="G642" s="181"/>
      <c r="H642" s="181"/>
      <c r="I642" s="96"/>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WYK642" s="1"/>
      <c r="WYL642" s="1"/>
      <c r="WYM642" s="1"/>
      <c r="WYN642" s="1"/>
      <c r="WYO642" s="1"/>
      <c r="WYP642" s="1"/>
      <c r="WYQ642" s="1"/>
      <c r="WYR642" s="1"/>
      <c r="WYS642" s="1"/>
      <c r="WYT642" s="1"/>
      <c r="WYU642" s="1"/>
      <c r="WYV642" s="1"/>
      <c r="WYW642" s="1"/>
      <c r="WYX642" s="1"/>
      <c r="WYY642" s="1"/>
      <c r="WYZ642" s="1"/>
      <c r="WZA642" s="1"/>
      <c r="WZB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row>
    <row r="643" spans="1:151 16209:16375" s="11" customFormat="1" ht="20.25" x14ac:dyDescent="0.25">
      <c r="A643" s="97" t="s">
        <v>291</v>
      </c>
      <c r="B643" s="98"/>
      <c r="C643" s="98"/>
      <c r="D643" s="98"/>
      <c r="E643" s="98"/>
      <c r="F643" s="98"/>
      <c r="G643" s="98"/>
      <c r="H643" s="98"/>
      <c r="I643" s="9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row>
    <row r="644" spans="1:151 16209:16375" s="11" customFormat="1" ht="20.25" customHeight="1" x14ac:dyDescent="0.25">
      <c r="A644" s="95" t="str">
        <f>A643</f>
        <v>9th Floor (Part Refuge Area)</v>
      </c>
      <c r="B644" s="96"/>
      <c r="C644" s="95">
        <v>1</v>
      </c>
      <c r="D644" s="96"/>
      <c r="E644" s="77" t="s">
        <v>245</v>
      </c>
      <c r="F644" s="95">
        <f>(142.7)*(10.764)</f>
        <v>1536.0227999999997</v>
      </c>
      <c r="G644" s="96">
        <f>(139.62)*(10.764)</f>
        <v>1502.86968</v>
      </c>
      <c r="H644" s="77">
        <v>0</v>
      </c>
      <c r="I644" s="77">
        <f>F644*(($I$184)+1)+H644</f>
        <v>2457.6364799999997</v>
      </c>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WYK644" s="1"/>
      <c r="WYL644" s="1"/>
      <c r="WYM644" s="1"/>
      <c r="WYN644" s="1"/>
      <c r="WYO644" s="1"/>
      <c r="WYP644" s="1"/>
      <c r="WYQ644" s="1"/>
      <c r="WYR644" s="1"/>
      <c r="WYS644" s="1"/>
      <c r="WYT644" s="1"/>
      <c r="WYU644" s="1"/>
      <c r="WYV644" s="1"/>
      <c r="WYW644" s="1"/>
      <c r="WYX644" s="1"/>
      <c r="WYY644" s="1"/>
      <c r="WYZ644" s="1"/>
      <c r="WZA644" s="1"/>
      <c r="WZB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row>
    <row r="645" spans="1:151 16209:16375" s="11" customFormat="1" ht="20.25" customHeight="1" x14ac:dyDescent="0.25">
      <c r="A645" s="95" t="str">
        <f t="shared" ref="A645:A647" si="236">A644</f>
        <v>9th Floor (Part Refuge Area)</v>
      </c>
      <c r="B645" s="96"/>
      <c r="C645" s="95">
        <f>C644+1</f>
        <v>2</v>
      </c>
      <c r="D645" s="96"/>
      <c r="E645" s="77" t="s">
        <v>245</v>
      </c>
      <c r="F645" s="95">
        <f>(107.9)*(10.764)</f>
        <v>1161.4356</v>
      </c>
      <c r="G645" s="96">
        <f>(107.89)*(10.764)</f>
        <v>1161.3279599999998</v>
      </c>
      <c r="H645" s="77">
        <v>0</v>
      </c>
      <c r="I645" s="77">
        <f t="shared" ref="I645:I646" si="237">F645*(($I$184)+1)+H645</f>
        <v>1858.2969600000001</v>
      </c>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WYK645" s="1"/>
      <c r="WYL645" s="1"/>
      <c r="WYM645" s="1"/>
      <c r="WYN645" s="1"/>
      <c r="WYO645" s="1"/>
      <c r="WYP645" s="1"/>
      <c r="WYQ645" s="1"/>
      <c r="WYR645" s="1"/>
      <c r="WYS645" s="1"/>
      <c r="WYT645" s="1"/>
      <c r="WYU645" s="1"/>
      <c r="WYV645" s="1"/>
      <c r="WYW645" s="1"/>
      <c r="WYX645" s="1"/>
      <c r="WYY645" s="1"/>
      <c r="WYZ645" s="1"/>
      <c r="WZA645" s="1"/>
      <c r="WZB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row>
    <row r="646" spans="1:151 16209:16375" s="11" customFormat="1" ht="20.25" customHeight="1" x14ac:dyDescent="0.25">
      <c r="A646" s="95" t="str">
        <f t="shared" si="236"/>
        <v>9th Floor (Part Refuge Area)</v>
      </c>
      <c r="B646" s="96"/>
      <c r="C646" s="95">
        <f t="shared" ref="C646:C647" si="238">C645+1</f>
        <v>3</v>
      </c>
      <c r="D646" s="96"/>
      <c r="E646" s="77" t="s">
        <v>250</v>
      </c>
      <c r="F646" s="95">
        <f>(137.29)*(10.764)</f>
        <v>1477.7895599999999</v>
      </c>
      <c r="G646" s="96">
        <f>(107.89)*(10.764)</f>
        <v>1161.3279599999998</v>
      </c>
      <c r="H646" s="77">
        <v>0</v>
      </c>
      <c r="I646" s="77">
        <f t="shared" si="237"/>
        <v>2364.4632959999999</v>
      </c>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WYK646" s="1"/>
      <c r="WYL646" s="1"/>
      <c r="WYM646" s="1"/>
      <c r="WYN646" s="1"/>
      <c r="WYO646" s="1"/>
      <c r="WYP646" s="1"/>
      <c r="WYQ646" s="1"/>
      <c r="WYR646" s="1"/>
      <c r="WYS646" s="1"/>
      <c r="WYT646" s="1"/>
      <c r="WYU646" s="1"/>
      <c r="WYV646" s="1"/>
      <c r="WYW646" s="1"/>
      <c r="WYX646" s="1"/>
      <c r="WYY646" s="1"/>
      <c r="WYZ646" s="1"/>
      <c r="WZA646" s="1"/>
      <c r="WZB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row>
    <row r="647" spans="1:151 16209:16375" s="11" customFormat="1" ht="20.25" customHeight="1" x14ac:dyDescent="0.25">
      <c r="A647" s="95" t="str">
        <f t="shared" si="236"/>
        <v>9th Floor (Part Refuge Area)</v>
      </c>
      <c r="B647" s="96"/>
      <c r="C647" s="95">
        <f t="shared" si="238"/>
        <v>4</v>
      </c>
      <c r="D647" s="96"/>
      <c r="E647" s="95" t="s">
        <v>252</v>
      </c>
      <c r="F647" s="181"/>
      <c r="G647" s="181"/>
      <c r="H647" s="181"/>
      <c r="I647" s="96"/>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WYK647" s="1"/>
      <c r="WYL647" s="1"/>
      <c r="WYM647" s="1"/>
      <c r="WYN647" s="1"/>
      <c r="WYO647" s="1"/>
      <c r="WYP647" s="1"/>
      <c r="WYQ647" s="1"/>
      <c r="WYR647" s="1"/>
      <c r="WYS647" s="1"/>
      <c r="WYT647" s="1"/>
      <c r="WYU647" s="1"/>
      <c r="WYV647" s="1"/>
      <c r="WYW647" s="1"/>
      <c r="WYX647" s="1"/>
      <c r="WYY647" s="1"/>
      <c r="WYZ647" s="1"/>
      <c r="WZA647" s="1"/>
      <c r="WZB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row>
    <row r="648" spans="1:151 16209:16375" s="11" customFormat="1" ht="20.25" x14ac:dyDescent="0.25">
      <c r="A648" s="97" t="s">
        <v>294</v>
      </c>
      <c r="B648" s="98"/>
      <c r="C648" s="98"/>
      <c r="D648" s="98"/>
      <c r="E648" s="98"/>
      <c r="F648" s="98"/>
      <c r="G648" s="98"/>
      <c r="H648" s="98"/>
      <c r="I648" s="9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row>
    <row r="649" spans="1:151 16209:16375" s="11" customFormat="1" ht="20.25" customHeight="1" x14ac:dyDescent="0.25">
      <c r="A649" s="95" t="str">
        <f>A648</f>
        <v>10th to 14th, 17th to 19th Floor</v>
      </c>
      <c r="B649" s="96"/>
      <c r="C649" s="95">
        <v>1</v>
      </c>
      <c r="D649" s="96"/>
      <c r="E649" s="60" t="s">
        <v>245</v>
      </c>
      <c r="F649" s="95">
        <f>(142.7)*(10.764)</f>
        <v>1536.0227999999997</v>
      </c>
      <c r="G649" s="96">
        <f>(139.62)*(10.764)</f>
        <v>1502.86968</v>
      </c>
      <c r="H649" s="60">
        <v>0</v>
      </c>
      <c r="I649" s="60">
        <f>F649*(($I$184)+1)+H649</f>
        <v>2457.6364799999997</v>
      </c>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WYK649" s="1"/>
      <c r="WYL649" s="1"/>
      <c r="WYM649" s="1"/>
      <c r="WYN649" s="1"/>
      <c r="WYO649" s="1"/>
      <c r="WYP649" s="1"/>
      <c r="WYQ649" s="1"/>
      <c r="WYR649" s="1"/>
      <c r="WYS649" s="1"/>
      <c r="WYT649" s="1"/>
      <c r="WYU649" s="1"/>
      <c r="WYV649" s="1"/>
      <c r="WYW649" s="1"/>
      <c r="WYX649" s="1"/>
      <c r="WYY649" s="1"/>
      <c r="WYZ649" s="1"/>
      <c r="WZA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row>
    <row r="650" spans="1:151 16209:16375" s="11" customFormat="1" ht="20.25" customHeight="1" x14ac:dyDescent="0.25">
      <c r="A650" s="95" t="str">
        <f t="shared" ref="A650:A652" si="239">A649</f>
        <v>10th to 14th, 17th to 19th Floor</v>
      </c>
      <c r="B650" s="96"/>
      <c r="C650" s="95">
        <f>C649+1</f>
        <v>2</v>
      </c>
      <c r="D650" s="96"/>
      <c r="E650" s="60" t="s">
        <v>245</v>
      </c>
      <c r="F650" s="95">
        <f>(107.89)*(10.764)</f>
        <v>1161.3279599999998</v>
      </c>
      <c r="G650" s="96">
        <f>(107.89)*(10.764)</f>
        <v>1161.3279599999998</v>
      </c>
      <c r="H650" s="60">
        <v>0</v>
      </c>
      <c r="I650" s="60">
        <f t="shared" ref="I650:I652" si="240">F650*(($I$184)+1)+H650</f>
        <v>1858.1247359999998</v>
      </c>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WYK650" s="1"/>
      <c r="WYL650" s="1"/>
      <c r="WYM650" s="1"/>
      <c r="WYN650" s="1"/>
      <c r="WYO650" s="1"/>
      <c r="WYP650" s="1"/>
      <c r="WYQ650" s="1"/>
      <c r="WYR650" s="1"/>
      <c r="WYS650" s="1"/>
      <c r="WYT650" s="1"/>
      <c r="WYU650" s="1"/>
      <c r="WYV650" s="1"/>
      <c r="WYW650" s="1"/>
      <c r="WYX650" s="1"/>
      <c r="WYY650" s="1"/>
      <c r="WYZ650" s="1"/>
      <c r="WZA650" s="1"/>
      <c r="WZB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row>
    <row r="651" spans="1:151 16209:16375" s="11" customFormat="1" ht="20.25" customHeight="1" x14ac:dyDescent="0.25">
      <c r="A651" s="95" t="str">
        <f t="shared" si="239"/>
        <v>10th to 14th, 17th to 19th Floor</v>
      </c>
      <c r="B651" s="96"/>
      <c r="C651" s="95">
        <f t="shared" ref="C651:C652" si="241">C650+1</f>
        <v>3</v>
      </c>
      <c r="D651" s="96"/>
      <c r="E651" s="60" t="s">
        <v>245</v>
      </c>
      <c r="F651" s="95">
        <f>(107.89)*(10.764)</f>
        <v>1161.3279599999998</v>
      </c>
      <c r="G651" s="96">
        <f>(107.89)*(10.764)</f>
        <v>1161.3279599999998</v>
      </c>
      <c r="H651" s="60">
        <v>0</v>
      </c>
      <c r="I651" s="60">
        <f t="shared" si="240"/>
        <v>1858.1247359999998</v>
      </c>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WYK651" s="1"/>
      <c r="WYL651" s="1"/>
      <c r="WYM651" s="1"/>
      <c r="WYN651" s="1"/>
      <c r="WYO651" s="1"/>
      <c r="WYP651" s="1"/>
      <c r="WYQ651" s="1"/>
      <c r="WYR651" s="1"/>
      <c r="WYS651" s="1"/>
      <c r="WYT651" s="1"/>
      <c r="WYU651" s="1"/>
      <c r="WYV651" s="1"/>
      <c r="WYW651" s="1"/>
      <c r="WYX651" s="1"/>
      <c r="WYY651" s="1"/>
      <c r="WYZ651" s="1"/>
      <c r="WZA651" s="1"/>
      <c r="WZB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row>
    <row r="652" spans="1:151 16209:16375" s="11" customFormat="1" ht="20.25" customHeight="1" x14ac:dyDescent="0.25">
      <c r="A652" s="95" t="str">
        <f t="shared" si="239"/>
        <v>10th to 14th, 17th to 19th Floor</v>
      </c>
      <c r="B652" s="96"/>
      <c r="C652" s="95">
        <f t="shared" si="241"/>
        <v>4</v>
      </c>
      <c r="D652" s="96"/>
      <c r="E652" s="60" t="s">
        <v>245</v>
      </c>
      <c r="F652" s="95">
        <f>(142.7)*(10.764)</f>
        <v>1536.0227999999997</v>
      </c>
      <c r="G652" s="96">
        <f>(139.62)*(10.764)</f>
        <v>1502.86968</v>
      </c>
      <c r="H652" s="60">
        <v>0</v>
      </c>
      <c r="I652" s="60">
        <f t="shared" si="240"/>
        <v>2457.6364799999997</v>
      </c>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WYK652" s="1"/>
      <c r="WYL652" s="1"/>
      <c r="WYM652" s="1"/>
      <c r="WYN652" s="1"/>
      <c r="WYO652" s="1"/>
      <c r="WYP652" s="1"/>
      <c r="WYQ652" s="1"/>
      <c r="WYR652" s="1"/>
      <c r="WYS652" s="1"/>
      <c r="WYT652" s="1"/>
      <c r="WYU652" s="1"/>
      <c r="WYV652" s="1"/>
      <c r="WYW652" s="1"/>
      <c r="WYX652" s="1"/>
      <c r="WYY652" s="1"/>
      <c r="WYZ652" s="1"/>
      <c r="WZA652" s="1"/>
      <c r="WZB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row>
    <row r="653" spans="1:151 16209:16375" s="11" customFormat="1" ht="20.25" x14ac:dyDescent="0.25">
      <c r="A653" s="97" t="s">
        <v>295</v>
      </c>
      <c r="B653" s="98"/>
      <c r="C653" s="98"/>
      <c r="D653" s="98"/>
      <c r="E653" s="98"/>
      <c r="F653" s="98"/>
      <c r="G653" s="98"/>
      <c r="H653" s="98"/>
      <c r="I653" s="9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WZC653" s="1"/>
      <c r="WZD653" s="1"/>
      <c r="WZE653" s="1"/>
      <c r="WZF653" s="1"/>
      <c r="WZG653" s="1"/>
      <c r="WZH653" s="1"/>
      <c r="WZI653" s="1"/>
      <c r="WZJ653" s="1"/>
      <c r="WZK653" s="1"/>
      <c r="WZL653" s="1"/>
      <c r="WZM653" s="1"/>
      <c r="WZN653" s="1"/>
      <c r="WZO653" s="1"/>
      <c r="WZP653" s="1"/>
      <c r="WZQ653" s="1"/>
      <c r="WZR653" s="1"/>
      <c r="WZS653" s="1"/>
      <c r="WZT653" s="1"/>
      <c r="WZU653" s="1"/>
      <c r="WZV653" s="1"/>
      <c r="WZW653" s="1"/>
      <c r="WZX653" s="1"/>
      <c r="WZY653" s="1"/>
      <c r="WZZ653" s="1"/>
      <c r="XAA653" s="1"/>
      <c r="XAB653" s="1"/>
      <c r="XAC653" s="1"/>
      <c r="XAD653" s="1"/>
      <c r="XAE653" s="1"/>
      <c r="XAF653" s="1"/>
      <c r="XAG653" s="1"/>
      <c r="XAH653" s="1"/>
      <c r="XAI653" s="1"/>
      <c r="XAJ653" s="1"/>
      <c r="XAK653" s="1"/>
      <c r="XAL653" s="1"/>
      <c r="XAM653" s="1"/>
      <c r="XAN653" s="1"/>
      <c r="XAO653" s="1"/>
      <c r="XAP653" s="1"/>
      <c r="XAQ653" s="1"/>
      <c r="XAR653" s="1"/>
      <c r="XAS653" s="1"/>
      <c r="XAT653" s="1"/>
      <c r="XAU653" s="1"/>
      <c r="XAV653" s="1"/>
      <c r="XAW653" s="1"/>
      <c r="XAX653" s="1"/>
      <c r="XAY653" s="1"/>
      <c r="XAZ653" s="1"/>
      <c r="XBA653" s="1"/>
      <c r="XBB653" s="1"/>
      <c r="XBC653" s="1"/>
      <c r="XBD653" s="1"/>
      <c r="XBE653" s="1"/>
      <c r="XBF653" s="1"/>
      <c r="XBG653" s="1"/>
      <c r="XBH653" s="1"/>
      <c r="XBI653" s="1"/>
      <c r="XBJ653" s="1"/>
      <c r="XBK653" s="1"/>
      <c r="XBL653" s="1"/>
      <c r="XBM653" s="1"/>
      <c r="XBN653" s="1"/>
      <c r="XBO653" s="1"/>
      <c r="XBP653" s="1"/>
      <c r="XBQ653" s="1"/>
      <c r="XBR653" s="1"/>
      <c r="XBS653" s="1"/>
      <c r="XBT653" s="1"/>
      <c r="XBU653" s="1"/>
      <c r="XBV653" s="1"/>
      <c r="XBW653" s="1"/>
      <c r="XBX653" s="1"/>
      <c r="XBY653" s="1"/>
      <c r="XBZ653" s="1"/>
      <c r="XCA653" s="1"/>
      <c r="XCB653" s="1"/>
      <c r="XCC653" s="1"/>
      <c r="XCD653" s="1"/>
      <c r="XCE653" s="1"/>
      <c r="XCF653" s="1"/>
      <c r="XCG653" s="1"/>
      <c r="XCH653" s="1"/>
      <c r="XCI653" s="1"/>
      <c r="XCJ653" s="1"/>
      <c r="XCK653" s="1"/>
      <c r="XCL653" s="1"/>
      <c r="XCM653" s="1"/>
      <c r="XCN653" s="1"/>
      <c r="XCO653" s="1"/>
      <c r="XCP653" s="1"/>
      <c r="XCQ653" s="1"/>
      <c r="XCR653" s="1"/>
      <c r="XCS653" s="1"/>
      <c r="XCT653" s="1"/>
      <c r="XCU653" s="1"/>
      <c r="XCV653" s="1"/>
      <c r="XCW653" s="1"/>
      <c r="XCX653" s="1"/>
      <c r="XCY653" s="1"/>
      <c r="XCZ653" s="1"/>
      <c r="XDA653" s="1"/>
      <c r="XDB653" s="1"/>
      <c r="XDC653" s="1"/>
      <c r="XDD653" s="1"/>
      <c r="XDE653" s="1"/>
      <c r="XDF653" s="1"/>
      <c r="XDG653" s="1"/>
      <c r="XDH653" s="1"/>
      <c r="XDI653" s="1"/>
      <c r="XDJ653" s="1"/>
      <c r="XDK653" s="1"/>
      <c r="XDL653" s="1"/>
      <c r="XDM653" s="1"/>
      <c r="XDN653" s="1"/>
      <c r="XDO653" s="1"/>
      <c r="XDP653" s="1"/>
      <c r="XDQ653" s="1"/>
      <c r="XDR653" s="1"/>
      <c r="XDS653" s="1"/>
      <c r="XDT653" s="1"/>
      <c r="XDU653" s="1"/>
      <c r="XDV653" s="1"/>
      <c r="XDW653" s="1"/>
      <c r="XDX653" s="1"/>
      <c r="XDY653" s="1"/>
      <c r="XDZ653" s="1"/>
      <c r="XEA653" s="1"/>
      <c r="XEB653" s="1"/>
      <c r="XEC653" s="1"/>
      <c r="XED653" s="1"/>
      <c r="XEE653" s="1"/>
      <c r="XEF653" s="1"/>
      <c r="XEG653" s="1"/>
      <c r="XEH653" s="1"/>
      <c r="XEI653" s="1"/>
      <c r="XEJ653" s="1"/>
      <c r="XEK653" s="1"/>
      <c r="XEL653" s="1"/>
      <c r="XEM653" s="1"/>
      <c r="XEN653" s="1"/>
      <c r="XEO653" s="1"/>
      <c r="XEP653" s="1"/>
      <c r="XEQ653" s="1"/>
      <c r="XER653" s="1"/>
      <c r="XES653" s="1"/>
      <c r="XET653" s="1"/>
      <c r="XEU653" s="1"/>
    </row>
    <row r="654" spans="1:151 16209:16375" s="11" customFormat="1" ht="20.25" customHeight="1" x14ac:dyDescent="0.25">
      <c r="A654" s="95" t="str">
        <f>A653</f>
        <v>20th &amp; 21st Floor</v>
      </c>
      <c r="B654" s="96"/>
      <c r="C654" s="95">
        <v>1</v>
      </c>
      <c r="D654" s="96"/>
      <c r="E654" s="60" t="s">
        <v>245</v>
      </c>
      <c r="F654" s="95">
        <f>(142.7)*(10.764)</f>
        <v>1536.0227999999997</v>
      </c>
      <c r="G654" s="96">
        <f>(139.62)*(10.764)</f>
        <v>1502.86968</v>
      </c>
      <c r="H654" s="60">
        <v>0</v>
      </c>
      <c r="I654" s="60">
        <f>F654*(($I$184)+1)+H654</f>
        <v>2457.6364799999997</v>
      </c>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WYK654" s="1"/>
      <c r="WYL654" s="1"/>
      <c r="WYM654" s="1"/>
      <c r="WYN654" s="1"/>
      <c r="WYO654" s="1"/>
      <c r="WYP654" s="1"/>
      <c r="WYQ654" s="1"/>
      <c r="WYR654" s="1"/>
      <c r="WYS654" s="1"/>
      <c r="WYT654" s="1"/>
      <c r="WYU654" s="1"/>
      <c r="WYV654" s="1"/>
      <c r="WYW654" s="1"/>
      <c r="WYX654" s="1"/>
      <c r="WYY654" s="1"/>
      <c r="WYZ654" s="1"/>
      <c r="WZA654" s="1"/>
      <c r="WZB654" s="1"/>
      <c r="WZC654" s="1"/>
      <c r="WZD654" s="1"/>
      <c r="WZE654" s="1"/>
      <c r="WZF654" s="1"/>
      <c r="WZG654" s="1"/>
      <c r="WZH654" s="1"/>
      <c r="WZI654" s="1"/>
      <c r="WZJ654" s="1"/>
      <c r="WZK654" s="1"/>
      <c r="WZL654" s="1"/>
      <c r="WZM654" s="1"/>
      <c r="WZN654" s="1"/>
      <c r="WZO654" s="1"/>
      <c r="WZP654" s="1"/>
      <c r="WZQ654" s="1"/>
      <c r="WZR654" s="1"/>
      <c r="WZS654" s="1"/>
      <c r="WZT654" s="1"/>
      <c r="WZU654" s="1"/>
      <c r="WZV654" s="1"/>
      <c r="WZW654" s="1"/>
      <c r="WZX654" s="1"/>
      <c r="WZY654" s="1"/>
      <c r="WZZ654" s="1"/>
      <c r="XAA654" s="1"/>
      <c r="XAB654" s="1"/>
      <c r="XAC654" s="1"/>
      <c r="XAD654" s="1"/>
      <c r="XAE654" s="1"/>
      <c r="XAF654" s="1"/>
      <c r="XAG654" s="1"/>
      <c r="XAH654" s="1"/>
      <c r="XAI654" s="1"/>
      <c r="XAJ654" s="1"/>
      <c r="XAK654" s="1"/>
      <c r="XAL654" s="1"/>
      <c r="XAM654" s="1"/>
      <c r="XAN654" s="1"/>
      <c r="XAO654" s="1"/>
      <c r="XAP654" s="1"/>
      <c r="XAQ654" s="1"/>
      <c r="XAR654" s="1"/>
      <c r="XAS654" s="1"/>
      <c r="XAT654" s="1"/>
      <c r="XAU654" s="1"/>
      <c r="XAV654" s="1"/>
      <c r="XAW654" s="1"/>
      <c r="XAX654" s="1"/>
      <c r="XAY654" s="1"/>
      <c r="XAZ654" s="1"/>
      <c r="XBA654" s="1"/>
      <c r="XBB654" s="1"/>
      <c r="XBC654" s="1"/>
      <c r="XBD654" s="1"/>
      <c r="XBE654" s="1"/>
      <c r="XBF654" s="1"/>
      <c r="XBG654" s="1"/>
      <c r="XBH654" s="1"/>
      <c r="XBI654" s="1"/>
      <c r="XBJ654" s="1"/>
      <c r="XBK654" s="1"/>
      <c r="XBL654" s="1"/>
      <c r="XBM654" s="1"/>
      <c r="XBN654" s="1"/>
      <c r="XBO654" s="1"/>
      <c r="XBP654" s="1"/>
      <c r="XBQ654" s="1"/>
      <c r="XBR654" s="1"/>
      <c r="XBS654" s="1"/>
      <c r="XBT654" s="1"/>
      <c r="XBU654" s="1"/>
      <c r="XBV654" s="1"/>
      <c r="XBW654" s="1"/>
      <c r="XBX654" s="1"/>
      <c r="XBY654" s="1"/>
      <c r="XBZ654" s="1"/>
      <c r="XCA654" s="1"/>
      <c r="XCB654" s="1"/>
      <c r="XCC654" s="1"/>
      <c r="XCD654" s="1"/>
      <c r="XCE654" s="1"/>
      <c r="XCF654" s="1"/>
      <c r="XCG654" s="1"/>
      <c r="XCH654" s="1"/>
      <c r="XCI654" s="1"/>
      <c r="XCJ654" s="1"/>
      <c r="XCK654" s="1"/>
      <c r="XCL654" s="1"/>
      <c r="XCM654" s="1"/>
      <c r="XCN654" s="1"/>
      <c r="XCO654" s="1"/>
      <c r="XCP654" s="1"/>
      <c r="XCQ654" s="1"/>
      <c r="XCR654" s="1"/>
      <c r="XCS654" s="1"/>
      <c r="XCT654" s="1"/>
      <c r="XCU654" s="1"/>
      <c r="XCV654" s="1"/>
      <c r="XCW654" s="1"/>
      <c r="XCX654" s="1"/>
      <c r="XCY654" s="1"/>
      <c r="XCZ654" s="1"/>
      <c r="XDA654" s="1"/>
      <c r="XDB654" s="1"/>
      <c r="XDC654" s="1"/>
      <c r="XDD654" s="1"/>
      <c r="XDE654" s="1"/>
      <c r="XDF654" s="1"/>
      <c r="XDG654" s="1"/>
      <c r="XDH654" s="1"/>
      <c r="XDI654" s="1"/>
      <c r="XDJ654" s="1"/>
      <c r="XDK654" s="1"/>
      <c r="XDL654" s="1"/>
      <c r="XDM654" s="1"/>
      <c r="XDN654" s="1"/>
      <c r="XDO654" s="1"/>
      <c r="XDP654" s="1"/>
      <c r="XDQ654" s="1"/>
      <c r="XDR654" s="1"/>
      <c r="XDS654" s="1"/>
      <c r="XDT654" s="1"/>
      <c r="XDU654" s="1"/>
      <c r="XDV654" s="1"/>
      <c r="XDW654" s="1"/>
      <c r="XDX654" s="1"/>
      <c r="XDY654" s="1"/>
      <c r="XDZ654" s="1"/>
      <c r="XEA654" s="1"/>
      <c r="XEB654" s="1"/>
      <c r="XEC654" s="1"/>
      <c r="XED654" s="1"/>
      <c r="XEE654" s="1"/>
      <c r="XEF654" s="1"/>
      <c r="XEG654" s="1"/>
      <c r="XEH654" s="1"/>
      <c r="XEI654" s="1"/>
      <c r="XEJ654" s="1"/>
      <c r="XEK654" s="1"/>
      <c r="XEL654" s="1"/>
    </row>
    <row r="655" spans="1:151 16209:16375" s="11" customFormat="1" ht="20.25" customHeight="1" x14ac:dyDescent="0.25">
      <c r="A655" s="95" t="str">
        <f t="shared" ref="A655:A657" si="242">A654</f>
        <v>20th &amp; 21st Floor</v>
      </c>
      <c r="B655" s="96"/>
      <c r="C655" s="95">
        <f>C654+1</f>
        <v>2</v>
      </c>
      <c r="D655" s="96"/>
      <c r="E655" s="60" t="s">
        <v>245</v>
      </c>
      <c r="F655" s="95">
        <f>(107.89)*(10.764)</f>
        <v>1161.3279599999998</v>
      </c>
      <c r="G655" s="96">
        <f>(107.89)*(10.764)</f>
        <v>1161.3279599999998</v>
      </c>
      <c r="H655" s="60">
        <v>0</v>
      </c>
      <c r="I655" s="60">
        <f t="shared" ref="I655:I657" si="243">F655*(($I$184)+1)+H655</f>
        <v>1858.1247359999998</v>
      </c>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WYK655" s="1"/>
      <c r="WYL655" s="1"/>
      <c r="WYM655" s="1"/>
      <c r="WYN655" s="1"/>
      <c r="WYO655" s="1"/>
      <c r="WYP655" s="1"/>
      <c r="WYQ655" s="1"/>
      <c r="WYR655" s="1"/>
      <c r="WYS655" s="1"/>
      <c r="WYT655" s="1"/>
      <c r="WYU655" s="1"/>
      <c r="WYV655" s="1"/>
      <c r="WYW655" s="1"/>
      <c r="WYX655" s="1"/>
      <c r="WYY655" s="1"/>
      <c r="WYZ655" s="1"/>
      <c r="WZA655" s="1"/>
      <c r="WZB655" s="1"/>
      <c r="WZC655" s="1"/>
      <c r="WZD655" s="1"/>
      <c r="WZE655" s="1"/>
      <c r="WZF655" s="1"/>
      <c r="WZG655" s="1"/>
      <c r="WZH655" s="1"/>
      <c r="WZI655" s="1"/>
      <c r="WZJ655" s="1"/>
      <c r="WZK655" s="1"/>
      <c r="WZL655" s="1"/>
      <c r="WZM655" s="1"/>
      <c r="WZN655" s="1"/>
      <c r="WZO655" s="1"/>
      <c r="WZP655" s="1"/>
      <c r="WZQ655" s="1"/>
      <c r="WZR655" s="1"/>
      <c r="WZS655" s="1"/>
      <c r="WZT655" s="1"/>
      <c r="WZU655" s="1"/>
      <c r="WZV655" s="1"/>
      <c r="WZW655" s="1"/>
      <c r="WZX655" s="1"/>
      <c r="WZY655" s="1"/>
      <c r="WZZ655" s="1"/>
      <c r="XAA655" s="1"/>
      <c r="XAB655" s="1"/>
      <c r="XAC655" s="1"/>
      <c r="XAD655" s="1"/>
      <c r="XAE655" s="1"/>
      <c r="XAF655" s="1"/>
      <c r="XAG655" s="1"/>
      <c r="XAH655" s="1"/>
      <c r="XAI655" s="1"/>
      <c r="XAJ655" s="1"/>
      <c r="XAK655" s="1"/>
      <c r="XAL655" s="1"/>
      <c r="XAM655" s="1"/>
      <c r="XAN655" s="1"/>
      <c r="XAO655" s="1"/>
      <c r="XAP655" s="1"/>
      <c r="XAQ655" s="1"/>
      <c r="XAR655" s="1"/>
      <c r="XAS655" s="1"/>
      <c r="XAT655" s="1"/>
      <c r="XAU655" s="1"/>
      <c r="XAV655" s="1"/>
      <c r="XAW655" s="1"/>
      <c r="XAX655" s="1"/>
      <c r="XAY655" s="1"/>
      <c r="XAZ655" s="1"/>
      <c r="XBA655" s="1"/>
      <c r="XBB655" s="1"/>
      <c r="XBC655" s="1"/>
      <c r="XBD655" s="1"/>
      <c r="XBE655" s="1"/>
      <c r="XBF655" s="1"/>
      <c r="XBG655" s="1"/>
      <c r="XBH655" s="1"/>
      <c r="XBI655" s="1"/>
      <c r="XBJ655" s="1"/>
      <c r="XBK655" s="1"/>
      <c r="XBL655" s="1"/>
      <c r="XBM655" s="1"/>
      <c r="XBN655" s="1"/>
      <c r="XBO655" s="1"/>
      <c r="XBP655" s="1"/>
      <c r="XBQ655" s="1"/>
      <c r="XBR655" s="1"/>
      <c r="XBS655" s="1"/>
      <c r="XBT655" s="1"/>
      <c r="XBU655" s="1"/>
      <c r="XBV655" s="1"/>
      <c r="XBW655" s="1"/>
      <c r="XBX655" s="1"/>
      <c r="XBY655" s="1"/>
      <c r="XBZ655" s="1"/>
      <c r="XCA655" s="1"/>
      <c r="XCB655" s="1"/>
      <c r="XCC655" s="1"/>
      <c r="XCD655" s="1"/>
      <c r="XCE655" s="1"/>
      <c r="XCF655" s="1"/>
      <c r="XCG655" s="1"/>
      <c r="XCH655" s="1"/>
      <c r="XCI655" s="1"/>
      <c r="XCJ655" s="1"/>
      <c r="XCK655" s="1"/>
      <c r="XCL655" s="1"/>
      <c r="XCM655" s="1"/>
      <c r="XCN655" s="1"/>
      <c r="XCO655" s="1"/>
      <c r="XCP655" s="1"/>
      <c r="XCQ655" s="1"/>
      <c r="XCR655" s="1"/>
      <c r="XCS655" s="1"/>
      <c r="XCT655" s="1"/>
      <c r="XCU655" s="1"/>
      <c r="XCV655" s="1"/>
      <c r="XCW655" s="1"/>
      <c r="XCX655" s="1"/>
      <c r="XCY655" s="1"/>
      <c r="XCZ655" s="1"/>
      <c r="XDA655" s="1"/>
      <c r="XDB655" s="1"/>
      <c r="XDC655" s="1"/>
      <c r="XDD655" s="1"/>
      <c r="XDE655" s="1"/>
      <c r="XDF655" s="1"/>
      <c r="XDG655" s="1"/>
      <c r="XDH655" s="1"/>
      <c r="XDI655" s="1"/>
      <c r="XDJ655" s="1"/>
      <c r="XDK655" s="1"/>
      <c r="XDL655" s="1"/>
      <c r="XDM655" s="1"/>
      <c r="XDN655" s="1"/>
      <c r="XDO655" s="1"/>
      <c r="XDP655" s="1"/>
      <c r="XDQ655" s="1"/>
      <c r="XDR655" s="1"/>
      <c r="XDS655" s="1"/>
      <c r="XDT655" s="1"/>
      <c r="XDU655" s="1"/>
      <c r="XDV655" s="1"/>
      <c r="XDW655" s="1"/>
      <c r="XDX655" s="1"/>
      <c r="XDY655" s="1"/>
      <c r="XDZ655" s="1"/>
      <c r="XEA655" s="1"/>
      <c r="XEB655" s="1"/>
      <c r="XEC655" s="1"/>
      <c r="XED655" s="1"/>
      <c r="XEE655" s="1"/>
      <c r="XEF655" s="1"/>
      <c r="XEG655" s="1"/>
      <c r="XEH655" s="1"/>
      <c r="XEI655" s="1"/>
      <c r="XEJ655" s="1"/>
      <c r="XEK655" s="1"/>
      <c r="XEL655" s="1"/>
    </row>
    <row r="656" spans="1:151 16209:16375" s="11" customFormat="1" ht="20.25" customHeight="1" x14ac:dyDescent="0.25">
      <c r="A656" s="95" t="str">
        <f t="shared" si="242"/>
        <v>20th &amp; 21st Floor</v>
      </c>
      <c r="B656" s="96"/>
      <c r="C656" s="95">
        <f t="shared" ref="C656:C657" si="244">C655+1</f>
        <v>3</v>
      </c>
      <c r="D656" s="96"/>
      <c r="E656" s="60" t="s">
        <v>245</v>
      </c>
      <c r="F656" s="95">
        <f>(107.89)*(10.764)</f>
        <v>1161.3279599999998</v>
      </c>
      <c r="G656" s="96">
        <f>(107.89)*(10.764)</f>
        <v>1161.3279599999998</v>
      </c>
      <c r="H656" s="60">
        <v>0</v>
      </c>
      <c r="I656" s="60">
        <f t="shared" si="243"/>
        <v>1858.1247359999998</v>
      </c>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WYK656" s="1"/>
      <c r="WYL656" s="1"/>
      <c r="WYM656" s="1"/>
      <c r="WYN656" s="1"/>
      <c r="WYO656" s="1"/>
      <c r="WYP656" s="1"/>
      <c r="WYQ656" s="1"/>
      <c r="WYR656" s="1"/>
      <c r="WYS656" s="1"/>
      <c r="WYT656" s="1"/>
      <c r="WYU656" s="1"/>
      <c r="WYV656" s="1"/>
      <c r="WYW656" s="1"/>
      <c r="WYX656" s="1"/>
      <c r="WYY656" s="1"/>
      <c r="WYZ656" s="1"/>
      <c r="WZA656" s="1"/>
      <c r="WZB656" s="1"/>
      <c r="WZC656" s="1"/>
      <c r="WZD656" s="1"/>
      <c r="WZE656" s="1"/>
      <c r="WZF656" s="1"/>
      <c r="WZG656" s="1"/>
      <c r="WZH656" s="1"/>
      <c r="WZI656" s="1"/>
      <c r="WZJ656" s="1"/>
      <c r="WZK656" s="1"/>
      <c r="WZL656" s="1"/>
      <c r="WZM656" s="1"/>
      <c r="WZN656" s="1"/>
      <c r="WZO656" s="1"/>
      <c r="WZP656" s="1"/>
      <c r="WZQ656" s="1"/>
      <c r="WZR656" s="1"/>
      <c r="WZS656" s="1"/>
      <c r="WZT656" s="1"/>
      <c r="WZU656" s="1"/>
      <c r="WZV656" s="1"/>
      <c r="WZW656" s="1"/>
      <c r="WZX656" s="1"/>
      <c r="WZY656" s="1"/>
      <c r="WZZ656" s="1"/>
      <c r="XAA656" s="1"/>
      <c r="XAB656" s="1"/>
      <c r="XAC656" s="1"/>
      <c r="XAD656" s="1"/>
      <c r="XAE656" s="1"/>
      <c r="XAF656" s="1"/>
      <c r="XAG656" s="1"/>
      <c r="XAH656" s="1"/>
      <c r="XAI656" s="1"/>
      <c r="XAJ656" s="1"/>
      <c r="XAK656" s="1"/>
      <c r="XAL656" s="1"/>
      <c r="XAM656" s="1"/>
      <c r="XAN656" s="1"/>
      <c r="XAO656" s="1"/>
      <c r="XAP656" s="1"/>
      <c r="XAQ656" s="1"/>
      <c r="XAR656" s="1"/>
      <c r="XAS656" s="1"/>
      <c r="XAT656" s="1"/>
      <c r="XAU656" s="1"/>
      <c r="XAV656" s="1"/>
      <c r="XAW656" s="1"/>
      <c r="XAX656" s="1"/>
      <c r="XAY656" s="1"/>
      <c r="XAZ656" s="1"/>
      <c r="XBA656" s="1"/>
      <c r="XBB656" s="1"/>
      <c r="XBC656" s="1"/>
      <c r="XBD656" s="1"/>
      <c r="XBE656" s="1"/>
      <c r="XBF656" s="1"/>
      <c r="XBG656" s="1"/>
      <c r="XBH656" s="1"/>
      <c r="XBI656" s="1"/>
      <c r="XBJ656" s="1"/>
      <c r="XBK656" s="1"/>
      <c r="XBL656" s="1"/>
      <c r="XBM656" s="1"/>
      <c r="XBN656" s="1"/>
      <c r="XBO656" s="1"/>
      <c r="XBP656" s="1"/>
      <c r="XBQ656" s="1"/>
      <c r="XBR656" s="1"/>
      <c r="XBS656" s="1"/>
      <c r="XBT656" s="1"/>
      <c r="XBU656" s="1"/>
      <c r="XBV656" s="1"/>
      <c r="XBW656" s="1"/>
      <c r="XBX656" s="1"/>
      <c r="XBY656" s="1"/>
      <c r="XBZ656" s="1"/>
      <c r="XCA656" s="1"/>
      <c r="XCB656" s="1"/>
      <c r="XCC656" s="1"/>
      <c r="XCD656" s="1"/>
      <c r="XCE656" s="1"/>
      <c r="XCF656" s="1"/>
      <c r="XCG656" s="1"/>
      <c r="XCH656" s="1"/>
      <c r="XCI656" s="1"/>
      <c r="XCJ656" s="1"/>
      <c r="XCK656" s="1"/>
      <c r="XCL656" s="1"/>
      <c r="XCM656" s="1"/>
      <c r="XCN656" s="1"/>
      <c r="XCO656" s="1"/>
      <c r="XCP656" s="1"/>
      <c r="XCQ656" s="1"/>
      <c r="XCR656" s="1"/>
      <c r="XCS656" s="1"/>
      <c r="XCT656" s="1"/>
      <c r="XCU656" s="1"/>
      <c r="XCV656" s="1"/>
      <c r="XCW656" s="1"/>
      <c r="XCX656" s="1"/>
      <c r="XCY656" s="1"/>
      <c r="XCZ656" s="1"/>
      <c r="XDA656" s="1"/>
      <c r="XDB656" s="1"/>
      <c r="XDC656" s="1"/>
      <c r="XDD656" s="1"/>
      <c r="XDE656" s="1"/>
      <c r="XDF656" s="1"/>
      <c r="XDG656" s="1"/>
      <c r="XDH656" s="1"/>
      <c r="XDI656" s="1"/>
      <c r="XDJ656" s="1"/>
      <c r="XDK656" s="1"/>
      <c r="XDL656" s="1"/>
      <c r="XDM656" s="1"/>
      <c r="XDN656" s="1"/>
      <c r="XDO656" s="1"/>
      <c r="XDP656" s="1"/>
      <c r="XDQ656" s="1"/>
      <c r="XDR656" s="1"/>
      <c r="XDS656" s="1"/>
      <c r="XDT656" s="1"/>
      <c r="XDU656" s="1"/>
      <c r="XDV656" s="1"/>
      <c r="XDW656" s="1"/>
      <c r="XDX656" s="1"/>
      <c r="XDY656" s="1"/>
      <c r="XDZ656" s="1"/>
      <c r="XEA656" s="1"/>
      <c r="XEB656" s="1"/>
      <c r="XEC656" s="1"/>
      <c r="XED656" s="1"/>
      <c r="XEE656" s="1"/>
      <c r="XEF656" s="1"/>
      <c r="XEG656" s="1"/>
      <c r="XEH656" s="1"/>
      <c r="XEI656" s="1"/>
      <c r="XEJ656" s="1"/>
      <c r="XEK656" s="1"/>
      <c r="XEL656" s="1"/>
    </row>
    <row r="657" spans="1:151 16209:16375" s="11" customFormat="1" ht="20.25" customHeight="1" x14ac:dyDescent="0.25">
      <c r="A657" s="95" t="str">
        <f t="shared" si="242"/>
        <v>20th &amp; 21st Floor</v>
      </c>
      <c r="B657" s="96"/>
      <c r="C657" s="95">
        <f t="shared" si="244"/>
        <v>4</v>
      </c>
      <c r="D657" s="96"/>
      <c r="E657" s="60" t="s">
        <v>245</v>
      </c>
      <c r="F657" s="95">
        <f>(142.7)*(10.764)</f>
        <v>1536.0227999999997</v>
      </c>
      <c r="G657" s="96">
        <f>(139.62)*(10.764)</f>
        <v>1502.86968</v>
      </c>
      <c r="H657" s="60">
        <v>0</v>
      </c>
      <c r="I657" s="60">
        <f t="shared" si="243"/>
        <v>2457.6364799999997</v>
      </c>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WYK657" s="1"/>
      <c r="WYL657" s="1"/>
      <c r="WYM657" s="1"/>
      <c r="WYN657" s="1"/>
      <c r="WYO657" s="1"/>
      <c r="WYP657" s="1"/>
      <c r="WYQ657" s="1"/>
      <c r="WYR657" s="1"/>
      <c r="WYS657" s="1"/>
      <c r="WYT657" s="1"/>
      <c r="WYU657" s="1"/>
      <c r="WYV657" s="1"/>
      <c r="WYW657" s="1"/>
      <c r="WYX657" s="1"/>
      <c r="WYY657" s="1"/>
      <c r="WYZ657" s="1"/>
      <c r="WZA657" s="1"/>
      <c r="WZB657" s="1"/>
      <c r="WZC657" s="1"/>
      <c r="WZD657" s="1"/>
      <c r="WZE657" s="1"/>
      <c r="WZF657" s="1"/>
      <c r="WZG657" s="1"/>
      <c r="WZH657" s="1"/>
      <c r="WZI657" s="1"/>
      <c r="WZJ657" s="1"/>
      <c r="WZK657" s="1"/>
      <c r="WZL657" s="1"/>
      <c r="WZM657" s="1"/>
      <c r="WZN657" s="1"/>
      <c r="WZO657" s="1"/>
      <c r="WZP657" s="1"/>
      <c r="WZQ657" s="1"/>
      <c r="WZR657" s="1"/>
      <c r="WZS657" s="1"/>
      <c r="WZT657" s="1"/>
      <c r="WZU657" s="1"/>
      <c r="WZV657" s="1"/>
      <c r="WZW657" s="1"/>
      <c r="WZX657" s="1"/>
      <c r="WZY657" s="1"/>
      <c r="WZZ657" s="1"/>
      <c r="XAA657" s="1"/>
      <c r="XAB657" s="1"/>
      <c r="XAC657" s="1"/>
      <c r="XAD657" s="1"/>
      <c r="XAE657" s="1"/>
      <c r="XAF657" s="1"/>
      <c r="XAG657" s="1"/>
      <c r="XAH657" s="1"/>
      <c r="XAI657" s="1"/>
      <c r="XAJ657" s="1"/>
      <c r="XAK657" s="1"/>
      <c r="XAL657" s="1"/>
      <c r="XAM657" s="1"/>
      <c r="XAN657" s="1"/>
      <c r="XAO657" s="1"/>
      <c r="XAP657" s="1"/>
      <c r="XAQ657" s="1"/>
      <c r="XAR657" s="1"/>
      <c r="XAS657" s="1"/>
      <c r="XAT657" s="1"/>
      <c r="XAU657" s="1"/>
      <c r="XAV657" s="1"/>
      <c r="XAW657" s="1"/>
      <c r="XAX657" s="1"/>
      <c r="XAY657" s="1"/>
      <c r="XAZ657" s="1"/>
      <c r="XBA657" s="1"/>
      <c r="XBB657" s="1"/>
      <c r="XBC657" s="1"/>
      <c r="XBD657" s="1"/>
      <c r="XBE657" s="1"/>
      <c r="XBF657" s="1"/>
      <c r="XBG657" s="1"/>
      <c r="XBH657" s="1"/>
      <c r="XBI657" s="1"/>
      <c r="XBJ657" s="1"/>
      <c r="XBK657" s="1"/>
      <c r="XBL657" s="1"/>
      <c r="XBM657" s="1"/>
      <c r="XBN657" s="1"/>
      <c r="XBO657" s="1"/>
      <c r="XBP657" s="1"/>
      <c r="XBQ657" s="1"/>
      <c r="XBR657" s="1"/>
      <c r="XBS657" s="1"/>
      <c r="XBT657" s="1"/>
      <c r="XBU657" s="1"/>
      <c r="XBV657" s="1"/>
      <c r="XBW657" s="1"/>
      <c r="XBX657" s="1"/>
      <c r="XBY657" s="1"/>
      <c r="XBZ657" s="1"/>
      <c r="XCA657" s="1"/>
      <c r="XCB657" s="1"/>
      <c r="XCC657" s="1"/>
      <c r="XCD657" s="1"/>
      <c r="XCE657" s="1"/>
      <c r="XCF657" s="1"/>
      <c r="XCG657" s="1"/>
      <c r="XCH657" s="1"/>
      <c r="XCI657" s="1"/>
      <c r="XCJ657" s="1"/>
      <c r="XCK657" s="1"/>
      <c r="XCL657" s="1"/>
      <c r="XCM657" s="1"/>
      <c r="XCN657" s="1"/>
      <c r="XCO657" s="1"/>
      <c r="XCP657" s="1"/>
      <c r="XCQ657" s="1"/>
      <c r="XCR657" s="1"/>
      <c r="XCS657" s="1"/>
      <c r="XCT657" s="1"/>
      <c r="XCU657" s="1"/>
      <c r="XCV657" s="1"/>
      <c r="XCW657" s="1"/>
      <c r="XCX657" s="1"/>
      <c r="XCY657" s="1"/>
      <c r="XCZ657" s="1"/>
      <c r="XDA657" s="1"/>
      <c r="XDB657" s="1"/>
      <c r="XDC657" s="1"/>
      <c r="XDD657" s="1"/>
      <c r="XDE657" s="1"/>
      <c r="XDF657" s="1"/>
      <c r="XDG657" s="1"/>
      <c r="XDH657" s="1"/>
      <c r="XDI657" s="1"/>
      <c r="XDJ657" s="1"/>
      <c r="XDK657" s="1"/>
      <c r="XDL657" s="1"/>
      <c r="XDM657" s="1"/>
      <c r="XDN657" s="1"/>
      <c r="XDO657" s="1"/>
      <c r="XDP657" s="1"/>
      <c r="XDQ657" s="1"/>
      <c r="XDR657" s="1"/>
      <c r="XDS657" s="1"/>
      <c r="XDT657" s="1"/>
      <c r="XDU657" s="1"/>
      <c r="XDV657" s="1"/>
      <c r="XDW657" s="1"/>
      <c r="XDX657" s="1"/>
      <c r="XDY657" s="1"/>
      <c r="XDZ657" s="1"/>
      <c r="XEA657" s="1"/>
      <c r="XEB657" s="1"/>
      <c r="XEC657" s="1"/>
      <c r="XED657" s="1"/>
      <c r="XEE657" s="1"/>
      <c r="XEF657" s="1"/>
      <c r="XEG657" s="1"/>
      <c r="XEH657" s="1"/>
      <c r="XEI657" s="1"/>
      <c r="XEJ657" s="1"/>
      <c r="XEK657" s="1"/>
      <c r="XEL657" s="1"/>
    </row>
    <row r="658" spans="1:151 16209:16375" s="11" customFormat="1" ht="20.25" x14ac:dyDescent="0.25">
      <c r="A658" s="97" t="s">
        <v>270</v>
      </c>
      <c r="B658" s="98"/>
      <c r="C658" s="98"/>
      <c r="D658" s="98"/>
      <c r="E658" s="98"/>
      <c r="F658" s="98"/>
      <c r="G658" s="98"/>
      <c r="H658" s="98"/>
      <c r="I658" s="9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WZC658" s="1"/>
      <c r="WZD658" s="1"/>
      <c r="WZE658" s="1"/>
      <c r="WZF658" s="1"/>
      <c r="WZG658" s="1"/>
      <c r="WZH658" s="1"/>
      <c r="WZI658" s="1"/>
      <c r="WZJ658" s="1"/>
      <c r="WZK658" s="1"/>
      <c r="WZL658" s="1"/>
      <c r="WZM658" s="1"/>
      <c r="WZN658" s="1"/>
      <c r="WZO658" s="1"/>
      <c r="WZP658" s="1"/>
      <c r="WZQ658" s="1"/>
      <c r="WZR658" s="1"/>
      <c r="WZS658" s="1"/>
      <c r="WZT658" s="1"/>
      <c r="WZU658" s="1"/>
      <c r="WZV658" s="1"/>
      <c r="WZW658" s="1"/>
      <c r="WZX658" s="1"/>
      <c r="WZY658" s="1"/>
      <c r="WZZ658" s="1"/>
      <c r="XAA658" s="1"/>
      <c r="XAB658" s="1"/>
      <c r="XAC658" s="1"/>
      <c r="XAD658" s="1"/>
      <c r="XAE658" s="1"/>
      <c r="XAF658" s="1"/>
      <c r="XAG658" s="1"/>
      <c r="XAH658" s="1"/>
      <c r="XAI658" s="1"/>
      <c r="XAJ658" s="1"/>
      <c r="XAK658" s="1"/>
      <c r="XAL658" s="1"/>
      <c r="XAM658" s="1"/>
      <c r="XAN658" s="1"/>
      <c r="XAO658" s="1"/>
      <c r="XAP658" s="1"/>
      <c r="XAQ658" s="1"/>
      <c r="XAR658" s="1"/>
      <c r="XAS658" s="1"/>
      <c r="XAT658" s="1"/>
      <c r="XAU658" s="1"/>
      <c r="XAV658" s="1"/>
      <c r="XAW658" s="1"/>
      <c r="XAX658" s="1"/>
      <c r="XAY658" s="1"/>
      <c r="XAZ658" s="1"/>
      <c r="XBA658" s="1"/>
      <c r="XBB658" s="1"/>
      <c r="XBC658" s="1"/>
      <c r="XBD658" s="1"/>
      <c r="XBE658" s="1"/>
      <c r="XBF658" s="1"/>
      <c r="XBG658" s="1"/>
      <c r="XBH658" s="1"/>
      <c r="XBI658" s="1"/>
      <c r="XBJ658" s="1"/>
      <c r="XBK658" s="1"/>
      <c r="XBL658" s="1"/>
      <c r="XBM658" s="1"/>
      <c r="XBN658" s="1"/>
      <c r="XBO658" s="1"/>
      <c r="XBP658" s="1"/>
      <c r="XBQ658" s="1"/>
      <c r="XBR658" s="1"/>
      <c r="XBS658" s="1"/>
      <c r="XBT658" s="1"/>
      <c r="XBU658" s="1"/>
      <c r="XBV658" s="1"/>
      <c r="XBW658" s="1"/>
      <c r="XBX658" s="1"/>
      <c r="XBY658" s="1"/>
      <c r="XBZ658" s="1"/>
      <c r="XCA658" s="1"/>
      <c r="XCB658" s="1"/>
      <c r="XCC658" s="1"/>
      <c r="XCD658" s="1"/>
      <c r="XCE658" s="1"/>
      <c r="XCF658" s="1"/>
      <c r="XCG658" s="1"/>
      <c r="XCH658" s="1"/>
      <c r="XCI658" s="1"/>
      <c r="XCJ658" s="1"/>
      <c r="XCK658" s="1"/>
      <c r="XCL658" s="1"/>
      <c r="XCM658" s="1"/>
      <c r="XCN658" s="1"/>
      <c r="XCO658" s="1"/>
      <c r="XCP658" s="1"/>
      <c r="XCQ658" s="1"/>
      <c r="XCR658" s="1"/>
      <c r="XCS658" s="1"/>
      <c r="XCT658" s="1"/>
      <c r="XCU658" s="1"/>
      <c r="XCV658" s="1"/>
      <c r="XCW658" s="1"/>
      <c r="XCX658" s="1"/>
      <c r="XCY658" s="1"/>
      <c r="XCZ658" s="1"/>
      <c r="XDA658" s="1"/>
      <c r="XDB658" s="1"/>
      <c r="XDC658" s="1"/>
      <c r="XDD658" s="1"/>
      <c r="XDE658" s="1"/>
      <c r="XDF658" s="1"/>
      <c r="XDG658" s="1"/>
      <c r="XDH658" s="1"/>
      <c r="XDI658" s="1"/>
      <c r="XDJ658" s="1"/>
      <c r="XDK658" s="1"/>
      <c r="XDL658" s="1"/>
      <c r="XDM658" s="1"/>
      <c r="XDN658" s="1"/>
      <c r="XDO658" s="1"/>
      <c r="XDP658" s="1"/>
      <c r="XDQ658" s="1"/>
      <c r="XDR658" s="1"/>
      <c r="XDS658" s="1"/>
      <c r="XDT658" s="1"/>
      <c r="XDU658" s="1"/>
      <c r="XDV658" s="1"/>
      <c r="XDW658" s="1"/>
      <c r="XDX658" s="1"/>
      <c r="XDY658" s="1"/>
      <c r="XDZ658" s="1"/>
      <c r="XEA658" s="1"/>
      <c r="XEB658" s="1"/>
      <c r="XEC658" s="1"/>
      <c r="XED658" s="1"/>
      <c r="XEE658" s="1"/>
      <c r="XEF658" s="1"/>
      <c r="XEG658" s="1"/>
      <c r="XEH658" s="1"/>
      <c r="XEI658" s="1"/>
      <c r="XEJ658" s="1"/>
      <c r="XEK658" s="1"/>
      <c r="XEL658" s="1"/>
      <c r="XEM658" s="1"/>
      <c r="XEN658" s="1"/>
      <c r="XEO658" s="1"/>
      <c r="XEP658" s="1"/>
      <c r="XEQ658" s="1"/>
      <c r="XER658" s="1"/>
      <c r="XES658" s="1"/>
      <c r="XET658" s="1"/>
      <c r="XEU658" s="1"/>
    </row>
    <row r="659" spans="1:151 16209:16375" s="11" customFormat="1" ht="20.25" customHeight="1" x14ac:dyDescent="0.25">
      <c r="A659" s="95" t="str">
        <f>A658</f>
        <v>15th Floor (Part Refuge Area)</v>
      </c>
      <c r="B659" s="96"/>
      <c r="C659" s="95">
        <v>1</v>
      </c>
      <c r="D659" s="96"/>
      <c r="E659" s="60" t="s">
        <v>250</v>
      </c>
      <c r="F659" s="95">
        <f>(175.6)*(10.764)</f>
        <v>1890.1583999999998</v>
      </c>
      <c r="G659" s="96">
        <f>(139.62)*(10.764)</f>
        <v>1502.86968</v>
      </c>
      <c r="H659" s="60">
        <v>0</v>
      </c>
      <c r="I659" s="60">
        <f>F659*(($I$184)+1)+H659</f>
        <v>3024.25344</v>
      </c>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WYK659" s="1"/>
      <c r="WYL659" s="1"/>
      <c r="WYM659" s="1"/>
      <c r="WYN659" s="1"/>
      <c r="WYO659" s="1"/>
      <c r="WYP659" s="1"/>
      <c r="WYQ659" s="1"/>
      <c r="WYR659" s="1"/>
      <c r="WYS659" s="1"/>
      <c r="WYT659" s="1"/>
      <c r="WYU659" s="1"/>
      <c r="WYV659" s="1"/>
      <c r="WYW659" s="1"/>
      <c r="WYX659" s="1"/>
      <c r="WYY659" s="1"/>
      <c r="WYZ659" s="1"/>
      <c r="WZA659" s="1"/>
      <c r="WZB659" s="1"/>
      <c r="WZC659" s="1"/>
      <c r="WZD659" s="1"/>
      <c r="WZE659" s="1"/>
      <c r="WZF659" s="1"/>
      <c r="WZG659" s="1"/>
      <c r="WZH659" s="1"/>
      <c r="WZI659" s="1"/>
      <c r="WZJ659" s="1"/>
      <c r="WZK659" s="1"/>
      <c r="WZL659" s="1"/>
      <c r="WZM659" s="1"/>
      <c r="WZN659" s="1"/>
      <c r="WZO659" s="1"/>
      <c r="WZP659" s="1"/>
      <c r="WZQ659" s="1"/>
      <c r="WZR659" s="1"/>
      <c r="WZS659" s="1"/>
      <c r="WZT659" s="1"/>
      <c r="WZU659" s="1"/>
      <c r="WZV659" s="1"/>
      <c r="WZW659" s="1"/>
      <c r="WZX659" s="1"/>
      <c r="WZY659" s="1"/>
      <c r="WZZ659" s="1"/>
      <c r="XAA659" s="1"/>
      <c r="XAB659" s="1"/>
      <c r="XAC659" s="1"/>
      <c r="XAD659" s="1"/>
      <c r="XAE659" s="1"/>
      <c r="XAF659" s="1"/>
      <c r="XAG659" s="1"/>
      <c r="XAH659" s="1"/>
      <c r="XAI659" s="1"/>
      <c r="XAJ659" s="1"/>
      <c r="XAK659" s="1"/>
      <c r="XAL659" s="1"/>
      <c r="XAM659" s="1"/>
      <c r="XAN659" s="1"/>
      <c r="XAO659" s="1"/>
      <c r="XAP659" s="1"/>
      <c r="XAQ659" s="1"/>
      <c r="XAR659" s="1"/>
      <c r="XAS659" s="1"/>
      <c r="XAT659" s="1"/>
      <c r="XAU659" s="1"/>
      <c r="XAV659" s="1"/>
      <c r="XAW659" s="1"/>
      <c r="XAX659" s="1"/>
      <c r="XAY659" s="1"/>
      <c r="XAZ659" s="1"/>
      <c r="XBA659" s="1"/>
      <c r="XBB659" s="1"/>
      <c r="XBC659" s="1"/>
      <c r="XBD659" s="1"/>
      <c r="XBE659" s="1"/>
      <c r="XBF659" s="1"/>
      <c r="XBG659" s="1"/>
      <c r="XBH659" s="1"/>
      <c r="XBI659" s="1"/>
      <c r="XBJ659" s="1"/>
      <c r="XBK659" s="1"/>
      <c r="XBL659" s="1"/>
      <c r="XBM659" s="1"/>
      <c r="XBN659" s="1"/>
      <c r="XBO659" s="1"/>
      <c r="XBP659" s="1"/>
      <c r="XBQ659" s="1"/>
      <c r="XBR659" s="1"/>
      <c r="XBS659" s="1"/>
      <c r="XBT659" s="1"/>
      <c r="XBU659" s="1"/>
      <c r="XBV659" s="1"/>
      <c r="XBW659" s="1"/>
      <c r="XBX659" s="1"/>
      <c r="XBY659" s="1"/>
      <c r="XBZ659" s="1"/>
      <c r="XCA659" s="1"/>
      <c r="XCB659" s="1"/>
      <c r="XCC659" s="1"/>
      <c r="XCD659" s="1"/>
      <c r="XCE659" s="1"/>
      <c r="XCF659" s="1"/>
      <c r="XCG659" s="1"/>
      <c r="XCH659" s="1"/>
      <c r="XCI659" s="1"/>
      <c r="XCJ659" s="1"/>
      <c r="XCK659" s="1"/>
      <c r="XCL659" s="1"/>
      <c r="XCM659" s="1"/>
      <c r="XCN659" s="1"/>
      <c r="XCO659" s="1"/>
      <c r="XCP659" s="1"/>
      <c r="XCQ659" s="1"/>
      <c r="XCR659" s="1"/>
      <c r="XCS659" s="1"/>
      <c r="XCT659" s="1"/>
      <c r="XCU659" s="1"/>
      <c r="XCV659" s="1"/>
      <c r="XCW659" s="1"/>
      <c r="XCX659" s="1"/>
      <c r="XCY659" s="1"/>
      <c r="XCZ659" s="1"/>
      <c r="XDA659" s="1"/>
      <c r="XDB659" s="1"/>
      <c r="XDC659" s="1"/>
      <c r="XDD659" s="1"/>
      <c r="XDE659" s="1"/>
      <c r="XDF659" s="1"/>
      <c r="XDG659" s="1"/>
      <c r="XDH659" s="1"/>
      <c r="XDI659" s="1"/>
      <c r="XDJ659" s="1"/>
      <c r="XDK659" s="1"/>
      <c r="XDL659" s="1"/>
      <c r="XDM659" s="1"/>
      <c r="XDN659" s="1"/>
      <c r="XDO659" s="1"/>
      <c r="XDP659" s="1"/>
      <c r="XDQ659" s="1"/>
      <c r="XDR659" s="1"/>
      <c r="XDS659" s="1"/>
      <c r="XDT659" s="1"/>
      <c r="XDU659" s="1"/>
      <c r="XDV659" s="1"/>
      <c r="XDW659" s="1"/>
      <c r="XDX659" s="1"/>
      <c r="XDY659" s="1"/>
      <c r="XDZ659" s="1"/>
      <c r="XEA659" s="1"/>
      <c r="XEB659" s="1"/>
      <c r="XEC659" s="1"/>
      <c r="XED659" s="1"/>
      <c r="XEE659" s="1"/>
      <c r="XEF659" s="1"/>
      <c r="XEG659" s="1"/>
      <c r="XEH659" s="1"/>
      <c r="XEI659" s="1"/>
      <c r="XEJ659" s="1"/>
      <c r="XEK659" s="1"/>
      <c r="XEL659" s="1"/>
    </row>
    <row r="660" spans="1:151 16209:16375" s="11" customFormat="1" ht="20.25" customHeight="1" x14ac:dyDescent="0.25">
      <c r="A660" s="95" t="str">
        <f t="shared" ref="A660:A662" si="245">A659</f>
        <v>15th Floor (Part Refuge Area)</v>
      </c>
      <c r="B660" s="96"/>
      <c r="C660" s="95">
        <f>C659+1</f>
        <v>2</v>
      </c>
      <c r="D660" s="96"/>
      <c r="E660" s="182" t="s">
        <v>252</v>
      </c>
      <c r="F660" s="183"/>
      <c r="G660" s="183"/>
      <c r="H660" s="183"/>
      <c r="I660" s="184"/>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WYK660" s="1"/>
      <c r="WYL660" s="1"/>
      <c r="WYM660" s="1"/>
      <c r="WYN660" s="1"/>
      <c r="WYO660" s="1"/>
      <c r="WYP660" s="1"/>
      <c r="WYQ660" s="1"/>
      <c r="WYR660" s="1"/>
      <c r="WYS660" s="1"/>
      <c r="WYT660" s="1"/>
      <c r="WYU660" s="1"/>
      <c r="WYV660" s="1"/>
      <c r="WYW660" s="1"/>
      <c r="WYX660" s="1"/>
      <c r="WYY660" s="1"/>
      <c r="WYZ660" s="1"/>
      <c r="WZA660" s="1"/>
      <c r="WZB660" s="1"/>
      <c r="WZC660" s="1"/>
      <c r="WZD660" s="1"/>
      <c r="WZE660" s="1"/>
      <c r="WZF660" s="1"/>
      <c r="WZG660" s="1"/>
      <c r="WZH660" s="1"/>
      <c r="WZI660" s="1"/>
      <c r="WZJ660" s="1"/>
      <c r="WZK660" s="1"/>
      <c r="WZL660" s="1"/>
      <c r="WZM660" s="1"/>
      <c r="WZN660" s="1"/>
      <c r="WZO660" s="1"/>
      <c r="WZP660" s="1"/>
      <c r="WZQ660" s="1"/>
      <c r="WZR660" s="1"/>
      <c r="WZS660" s="1"/>
      <c r="WZT660" s="1"/>
      <c r="WZU660" s="1"/>
      <c r="WZV660" s="1"/>
      <c r="WZW660" s="1"/>
      <c r="WZX660" s="1"/>
      <c r="WZY660" s="1"/>
      <c r="WZZ660" s="1"/>
      <c r="XAA660" s="1"/>
      <c r="XAB660" s="1"/>
      <c r="XAC660" s="1"/>
      <c r="XAD660" s="1"/>
      <c r="XAE660" s="1"/>
      <c r="XAF660" s="1"/>
      <c r="XAG660" s="1"/>
      <c r="XAH660" s="1"/>
      <c r="XAI660" s="1"/>
      <c r="XAJ660" s="1"/>
      <c r="XAK660" s="1"/>
      <c r="XAL660" s="1"/>
      <c r="XAM660" s="1"/>
      <c r="XAN660" s="1"/>
      <c r="XAO660" s="1"/>
      <c r="XAP660" s="1"/>
      <c r="XAQ660" s="1"/>
      <c r="XAR660" s="1"/>
      <c r="XAS660" s="1"/>
      <c r="XAT660" s="1"/>
      <c r="XAU660" s="1"/>
      <c r="XAV660" s="1"/>
      <c r="XAW660" s="1"/>
      <c r="XAX660" s="1"/>
      <c r="XAY660" s="1"/>
      <c r="XAZ660" s="1"/>
      <c r="XBA660" s="1"/>
      <c r="XBB660" s="1"/>
      <c r="XBC660" s="1"/>
      <c r="XBD660" s="1"/>
      <c r="XBE660" s="1"/>
      <c r="XBF660" s="1"/>
      <c r="XBG660" s="1"/>
      <c r="XBH660" s="1"/>
      <c r="XBI660" s="1"/>
      <c r="XBJ660" s="1"/>
      <c r="XBK660" s="1"/>
      <c r="XBL660" s="1"/>
      <c r="XBM660" s="1"/>
      <c r="XBN660" s="1"/>
      <c r="XBO660" s="1"/>
      <c r="XBP660" s="1"/>
      <c r="XBQ660" s="1"/>
      <c r="XBR660" s="1"/>
      <c r="XBS660" s="1"/>
      <c r="XBT660" s="1"/>
      <c r="XBU660" s="1"/>
      <c r="XBV660" s="1"/>
      <c r="XBW660" s="1"/>
      <c r="XBX660" s="1"/>
      <c r="XBY660" s="1"/>
      <c r="XBZ660" s="1"/>
      <c r="XCA660" s="1"/>
      <c r="XCB660" s="1"/>
      <c r="XCC660" s="1"/>
      <c r="XCD660" s="1"/>
      <c r="XCE660" s="1"/>
      <c r="XCF660" s="1"/>
      <c r="XCG660" s="1"/>
      <c r="XCH660" s="1"/>
      <c r="XCI660" s="1"/>
      <c r="XCJ660" s="1"/>
      <c r="XCK660" s="1"/>
      <c r="XCL660" s="1"/>
      <c r="XCM660" s="1"/>
      <c r="XCN660" s="1"/>
      <c r="XCO660" s="1"/>
      <c r="XCP660" s="1"/>
      <c r="XCQ660" s="1"/>
      <c r="XCR660" s="1"/>
      <c r="XCS660" s="1"/>
      <c r="XCT660" s="1"/>
      <c r="XCU660" s="1"/>
      <c r="XCV660" s="1"/>
      <c r="XCW660" s="1"/>
      <c r="XCX660" s="1"/>
      <c r="XCY660" s="1"/>
      <c r="XCZ660" s="1"/>
      <c r="XDA660" s="1"/>
      <c r="XDB660" s="1"/>
      <c r="XDC660" s="1"/>
      <c r="XDD660" s="1"/>
      <c r="XDE660" s="1"/>
      <c r="XDF660" s="1"/>
      <c r="XDG660" s="1"/>
      <c r="XDH660" s="1"/>
      <c r="XDI660" s="1"/>
      <c r="XDJ660" s="1"/>
      <c r="XDK660" s="1"/>
      <c r="XDL660" s="1"/>
      <c r="XDM660" s="1"/>
      <c r="XDN660" s="1"/>
      <c r="XDO660" s="1"/>
      <c r="XDP660" s="1"/>
      <c r="XDQ660" s="1"/>
      <c r="XDR660" s="1"/>
      <c r="XDS660" s="1"/>
      <c r="XDT660" s="1"/>
      <c r="XDU660" s="1"/>
      <c r="XDV660" s="1"/>
      <c r="XDW660" s="1"/>
      <c r="XDX660" s="1"/>
      <c r="XDY660" s="1"/>
      <c r="XDZ660" s="1"/>
      <c r="XEA660" s="1"/>
      <c r="XEB660" s="1"/>
      <c r="XEC660" s="1"/>
      <c r="XED660" s="1"/>
      <c r="XEE660" s="1"/>
      <c r="XEF660" s="1"/>
      <c r="XEG660" s="1"/>
      <c r="XEH660" s="1"/>
      <c r="XEI660" s="1"/>
      <c r="XEJ660" s="1"/>
      <c r="XEK660" s="1"/>
      <c r="XEL660" s="1"/>
    </row>
    <row r="661" spans="1:151 16209:16375" s="11" customFormat="1" ht="20.25" customHeight="1" x14ac:dyDescent="0.25">
      <c r="A661" s="95" t="str">
        <f t="shared" si="245"/>
        <v>15th Floor (Part Refuge Area)</v>
      </c>
      <c r="B661" s="96"/>
      <c r="C661" s="95">
        <f t="shared" ref="C661:C662" si="246">C660+1</f>
        <v>3</v>
      </c>
      <c r="D661" s="96"/>
      <c r="E661" s="185"/>
      <c r="F661" s="186"/>
      <c r="G661" s="186"/>
      <c r="H661" s="186"/>
      <c r="I661" s="187"/>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WYK661" s="1"/>
      <c r="WYL661" s="1"/>
      <c r="WYM661" s="1"/>
      <c r="WYN661" s="1"/>
      <c r="WYO661" s="1"/>
      <c r="WYP661" s="1"/>
      <c r="WYQ661" s="1"/>
      <c r="WYR661" s="1"/>
      <c r="WYS661" s="1"/>
      <c r="WYT661" s="1"/>
      <c r="WYU661" s="1"/>
      <c r="WYV661" s="1"/>
      <c r="WYW661" s="1"/>
      <c r="WYX661" s="1"/>
      <c r="WYY661" s="1"/>
      <c r="WYZ661" s="1"/>
      <c r="WZA661" s="1"/>
      <c r="WZB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row>
    <row r="662" spans="1:151 16209:16375" s="11" customFormat="1" ht="20.25" customHeight="1" x14ac:dyDescent="0.25">
      <c r="A662" s="95" t="str">
        <f t="shared" si="245"/>
        <v>15th Floor (Part Refuge Area)</v>
      </c>
      <c r="B662" s="96"/>
      <c r="C662" s="95">
        <f t="shared" si="246"/>
        <v>4</v>
      </c>
      <c r="D662" s="96"/>
      <c r="E662" s="60" t="s">
        <v>250</v>
      </c>
      <c r="F662" s="95">
        <f>(175.6)*(10.764)</f>
        <v>1890.1583999999998</v>
      </c>
      <c r="G662" s="96">
        <f>(139.62)*(10.764)</f>
        <v>1502.86968</v>
      </c>
      <c r="H662" s="60">
        <v>0</v>
      </c>
      <c r="I662" s="60">
        <f>F662*(($I$184)+1)+H662</f>
        <v>3024.25344</v>
      </c>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WYK662" s="1"/>
      <c r="WYL662" s="1"/>
      <c r="WYM662" s="1"/>
      <c r="WYN662" s="1"/>
      <c r="WYO662" s="1"/>
      <c r="WYP662" s="1"/>
      <c r="WYQ662" s="1"/>
      <c r="WYR662" s="1"/>
      <c r="WYS662" s="1"/>
      <c r="WYT662" s="1"/>
      <c r="WYU662" s="1"/>
      <c r="WYV662" s="1"/>
      <c r="WYW662" s="1"/>
      <c r="WYX662" s="1"/>
      <c r="WYY662" s="1"/>
      <c r="WYZ662" s="1"/>
      <c r="WZA662" s="1"/>
      <c r="WZB662" s="1"/>
      <c r="WZC662" s="1"/>
      <c r="WZD662" s="1"/>
      <c r="WZE662" s="1"/>
      <c r="WZF662" s="1"/>
      <c r="WZG662" s="1"/>
      <c r="WZH662" s="1"/>
      <c r="WZI662" s="1"/>
      <c r="WZJ662" s="1"/>
      <c r="WZK662" s="1"/>
      <c r="WZL662" s="1"/>
      <c r="WZM662" s="1"/>
      <c r="WZN662" s="1"/>
      <c r="WZO662" s="1"/>
      <c r="WZP662" s="1"/>
      <c r="WZQ662" s="1"/>
      <c r="WZR662" s="1"/>
      <c r="WZS662" s="1"/>
      <c r="WZT662" s="1"/>
      <c r="WZU662" s="1"/>
      <c r="WZV662" s="1"/>
      <c r="WZW662" s="1"/>
      <c r="WZX662" s="1"/>
      <c r="WZY662" s="1"/>
      <c r="WZZ662" s="1"/>
      <c r="XAA662" s="1"/>
      <c r="XAB662" s="1"/>
      <c r="XAC662" s="1"/>
      <c r="XAD662" s="1"/>
      <c r="XAE662" s="1"/>
      <c r="XAF662" s="1"/>
      <c r="XAG662" s="1"/>
      <c r="XAH662" s="1"/>
      <c r="XAI662" s="1"/>
      <c r="XAJ662" s="1"/>
      <c r="XAK662" s="1"/>
      <c r="XAL662" s="1"/>
      <c r="XAM662" s="1"/>
      <c r="XAN662" s="1"/>
      <c r="XAO662" s="1"/>
      <c r="XAP662" s="1"/>
      <c r="XAQ662" s="1"/>
      <c r="XAR662" s="1"/>
      <c r="XAS662" s="1"/>
      <c r="XAT662" s="1"/>
      <c r="XAU662" s="1"/>
      <c r="XAV662" s="1"/>
      <c r="XAW662" s="1"/>
      <c r="XAX662" s="1"/>
      <c r="XAY662" s="1"/>
      <c r="XAZ662" s="1"/>
      <c r="XBA662" s="1"/>
      <c r="XBB662" s="1"/>
      <c r="XBC662" s="1"/>
      <c r="XBD662" s="1"/>
      <c r="XBE662" s="1"/>
      <c r="XBF662" s="1"/>
      <c r="XBG662" s="1"/>
      <c r="XBH662" s="1"/>
      <c r="XBI662" s="1"/>
      <c r="XBJ662" s="1"/>
      <c r="XBK662" s="1"/>
      <c r="XBL662" s="1"/>
      <c r="XBM662" s="1"/>
      <c r="XBN662" s="1"/>
      <c r="XBO662" s="1"/>
      <c r="XBP662" s="1"/>
      <c r="XBQ662" s="1"/>
      <c r="XBR662" s="1"/>
      <c r="XBS662" s="1"/>
      <c r="XBT662" s="1"/>
      <c r="XBU662" s="1"/>
      <c r="XBV662" s="1"/>
      <c r="XBW662" s="1"/>
      <c r="XBX662" s="1"/>
      <c r="XBY662" s="1"/>
      <c r="XBZ662" s="1"/>
      <c r="XCA662" s="1"/>
      <c r="XCB662" s="1"/>
      <c r="XCC662" s="1"/>
      <c r="XCD662" s="1"/>
      <c r="XCE662" s="1"/>
      <c r="XCF662" s="1"/>
      <c r="XCG662" s="1"/>
      <c r="XCH662" s="1"/>
      <c r="XCI662" s="1"/>
      <c r="XCJ662" s="1"/>
      <c r="XCK662" s="1"/>
      <c r="XCL662" s="1"/>
      <c r="XCM662" s="1"/>
      <c r="XCN662" s="1"/>
      <c r="XCO662" s="1"/>
      <c r="XCP662" s="1"/>
      <c r="XCQ662" s="1"/>
      <c r="XCR662" s="1"/>
      <c r="XCS662" s="1"/>
      <c r="XCT662" s="1"/>
      <c r="XCU662" s="1"/>
      <c r="XCV662" s="1"/>
      <c r="XCW662" s="1"/>
      <c r="XCX662" s="1"/>
      <c r="XCY662" s="1"/>
      <c r="XCZ662" s="1"/>
      <c r="XDA662" s="1"/>
      <c r="XDB662" s="1"/>
      <c r="XDC662" s="1"/>
      <c r="XDD662" s="1"/>
      <c r="XDE662" s="1"/>
      <c r="XDF662" s="1"/>
      <c r="XDG662" s="1"/>
      <c r="XDH662" s="1"/>
      <c r="XDI662" s="1"/>
      <c r="XDJ662" s="1"/>
      <c r="XDK662" s="1"/>
      <c r="XDL662" s="1"/>
      <c r="XDM662" s="1"/>
      <c r="XDN662" s="1"/>
      <c r="XDO662" s="1"/>
      <c r="XDP662" s="1"/>
      <c r="XDQ662" s="1"/>
      <c r="XDR662" s="1"/>
      <c r="XDS662" s="1"/>
      <c r="XDT662" s="1"/>
      <c r="XDU662" s="1"/>
      <c r="XDV662" s="1"/>
      <c r="XDW662" s="1"/>
      <c r="XDX662" s="1"/>
      <c r="XDY662" s="1"/>
      <c r="XDZ662" s="1"/>
      <c r="XEA662" s="1"/>
      <c r="XEB662" s="1"/>
      <c r="XEC662" s="1"/>
      <c r="XED662" s="1"/>
      <c r="XEE662" s="1"/>
      <c r="XEF662" s="1"/>
      <c r="XEG662" s="1"/>
      <c r="XEH662" s="1"/>
      <c r="XEI662" s="1"/>
      <c r="XEJ662" s="1"/>
      <c r="XEK662" s="1"/>
      <c r="XEL662" s="1"/>
    </row>
    <row r="663" spans="1:151 16209:16375" s="11" customFormat="1" ht="20.25" x14ac:dyDescent="0.25">
      <c r="A663" s="97" t="s">
        <v>308</v>
      </c>
      <c r="B663" s="98"/>
      <c r="C663" s="98"/>
      <c r="D663" s="98"/>
      <c r="E663" s="98"/>
      <c r="F663" s="98"/>
      <c r="G663" s="98"/>
      <c r="H663" s="98"/>
      <c r="I663" s="9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WZC663" s="1"/>
      <c r="WZD663" s="1"/>
      <c r="WZE663" s="1"/>
      <c r="WZF663" s="1"/>
      <c r="WZG663" s="1"/>
      <c r="WZH663" s="1"/>
      <c r="WZI663" s="1"/>
      <c r="WZJ663" s="1"/>
      <c r="WZK663" s="1"/>
      <c r="WZL663" s="1"/>
      <c r="WZM663" s="1"/>
      <c r="WZN663" s="1"/>
      <c r="WZO663" s="1"/>
      <c r="WZP663" s="1"/>
      <c r="WZQ663" s="1"/>
      <c r="WZR663" s="1"/>
      <c r="WZS663" s="1"/>
      <c r="WZT663" s="1"/>
      <c r="WZU663" s="1"/>
      <c r="WZV663" s="1"/>
      <c r="WZW663" s="1"/>
      <c r="WZX663" s="1"/>
      <c r="WZY663" s="1"/>
      <c r="WZZ663" s="1"/>
      <c r="XAA663" s="1"/>
      <c r="XAB663" s="1"/>
      <c r="XAC663" s="1"/>
      <c r="XAD663" s="1"/>
      <c r="XAE663" s="1"/>
      <c r="XAF663" s="1"/>
      <c r="XAG663" s="1"/>
      <c r="XAH663" s="1"/>
      <c r="XAI663" s="1"/>
      <c r="XAJ663" s="1"/>
      <c r="XAK663" s="1"/>
      <c r="XAL663" s="1"/>
      <c r="XAM663" s="1"/>
      <c r="XAN663" s="1"/>
      <c r="XAO663" s="1"/>
      <c r="XAP663" s="1"/>
      <c r="XAQ663" s="1"/>
      <c r="XAR663" s="1"/>
      <c r="XAS663" s="1"/>
      <c r="XAT663" s="1"/>
      <c r="XAU663" s="1"/>
      <c r="XAV663" s="1"/>
      <c r="XAW663" s="1"/>
      <c r="XAX663" s="1"/>
      <c r="XAY663" s="1"/>
      <c r="XAZ663" s="1"/>
      <c r="XBA663" s="1"/>
      <c r="XBB663" s="1"/>
      <c r="XBC663" s="1"/>
      <c r="XBD663" s="1"/>
      <c r="XBE663" s="1"/>
      <c r="XBF663" s="1"/>
      <c r="XBG663" s="1"/>
      <c r="XBH663" s="1"/>
      <c r="XBI663" s="1"/>
      <c r="XBJ663" s="1"/>
      <c r="XBK663" s="1"/>
      <c r="XBL663" s="1"/>
      <c r="XBM663" s="1"/>
      <c r="XBN663" s="1"/>
      <c r="XBO663" s="1"/>
      <c r="XBP663" s="1"/>
      <c r="XBQ663" s="1"/>
      <c r="XBR663" s="1"/>
      <c r="XBS663" s="1"/>
      <c r="XBT663" s="1"/>
      <c r="XBU663" s="1"/>
      <c r="XBV663" s="1"/>
      <c r="XBW663" s="1"/>
      <c r="XBX663" s="1"/>
      <c r="XBY663" s="1"/>
      <c r="XBZ663" s="1"/>
      <c r="XCA663" s="1"/>
      <c r="XCB663" s="1"/>
      <c r="XCC663" s="1"/>
      <c r="XCD663" s="1"/>
      <c r="XCE663" s="1"/>
      <c r="XCF663" s="1"/>
      <c r="XCG663" s="1"/>
      <c r="XCH663" s="1"/>
      <c r="XCI663" s="1"/>
      <c r="XCJ663" s="1"/>
      <c r="XCK663" s="1"/>
      <c r="XCL663" s="1"/>
      <c r="XCM663" s="1"/>
      <c r="XCN663" s="1"/>
      <c r="XCO663" s="1"/>
      <c r="XCP663" s="1"/>
      <c r="XCQ663" s="1"/>
      <c r="XCR663" s="1"/>
      <c r="XCS663" s="1"/>
      <c r="XCT663" s="1"/>
      <c r="XCU663" s="1"/>
      <c r="XCV663" s="1"/>
      <c r="XCW663" s="1"/>
      <c r="XCX663" s="1"/>
      <c r="XCY663" s="1"/>
      <c r="XCZ663" s="1"/>
      <c r="XDA663" s="1"/>
      <c r="XDB663" s="1"/>
      <c r="XDC663" s="1"/>
      <c r="XDD663" s="1"/>
      <c r="XDE663" s="1"/>
      <c r="XDF663" s="1"/>
      <c r="XDG663" s="1"/>
      <c r="XDH663" s="1"/>
      <c r="XDI663" s="1"/>
      <c r="XDJ663" s="1"/>
      <c r="XDK663" s="1"/>
      <c r="XDL663" s="1"/>
      <c r="XDM663" s="1"/>
      <c r="XDN663" s="1"/>
      <c r="XDO663" s="1"/>
      <c r="XDP663" s="1"/>
      <c r="XDQ663" s="1"/>
      <c r="XDR663" s="1"/>
      <c r="XDS663" s="1"/>
      <c r="XDT663" s="1"/>
      <c r="XDU663" s="1"/>
      <c r="XDV663" s="1"/>
      <c r="XDW663" s="1"/>
      <c r="XDX663" s="1"/>
      <c r="XDY663" s="1"/>
      <c r="XDZ663" s="1"/>
      <c r="XEA663" s="1"/>
      <c r="XEB663" s="1"/>
      <c r="XEC663" s="1"/>
      <c r="XED663" s="1"/>
      <c r="XEE663" s="1"/>
      <c r="XEF663" s="1"/>
      <c r="XEG663" s="1"/>
      <c r="XEH663" s="1"/>
      <c r="XEI663" s="1"/>
      <c r="XEJ663" s="1"/>
      <c r="XEK663" s="1"/>
      <c r="XEL663" s="1"/>
      <c r="XEM663" s="1"/>
      <c r="XEN663" s="1"/>
      <c r="XEO663" s="1"/>
      <c r="XEP663" s="1"/>
      <c r="XEQ663" s="1"/>
      <c r="XER663" s="1"/>
      <c r="XES663" s="1"/>
      <c r="XET663" s="1"/>
      <c r="XEU663" s="1"/>
    </row>
    <row r="664" spans="1:151 16209:16375" s="11" customFormat="1" ht="20.25" customHeight="1" x14ac:dyDescent="0.25">
      <c r="A664" s="95" t="str">
        <f>A663</f>
        <v>16th Floor (Part Double Height Refuge Area)</v>
      </c>
      <c r="B664" s="96"/>
      <c r="C664" s="95">
        <v>1</v>
      </c>
      <c r="D664" s="96"/>
      <c r="E664" s="60" t="s">
        <v>250</v>
      </c>
      <c r="F664" s="95">
        <f>(175.6)*(10.764)</f>
        <v>1890.1583999999998</v>
      </c>
      <c r="G664" s="96">
        <f>(139.62)*(10.764)</f>
        <v>1502.86968</v>
      </c>
      <c r="H664" s="60">
        <v>0</v>
      </c>
      <c r="I664" s="60">
        <f>F664*(($I$184)+1)+H664</f>
        <v>3024.25344</v>
      </c>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WYK664" s="1"/>
      <c r="WYL664" s="1"/>
      <c r="WYM664" s="1"/>
      <c r="WYN664" s="1"/>
      <c r="WYO664" s="1"/>
      <c r="WYP664" s="1"/>
      <c r="WYQ664" s="1"/>
      <c r="WYR664" s="1"/>
      <c r="WYS664" s="1"/>
      <c r="WYT664" s="1"/>
      <c r="WYU664" s="1"/>
      <c r="WYV664" s="1"/>
      <c r="WYW664" s="1"/>
      <c r="WYX664" s="1"/>
      <c r="WYY664" s="1"/>
      <c r="WYZ664" s="1"/>
      <c r="WZA664" s="1"/>
      <c r="WZB664" s="1"/>
      <c r="WZC664" s="1"/>
      <c r="WZD664" s="1"/>
      <c r="WZE664" s="1"/>
      <c r="WZF664" s="1"/>
      <c r="WZG664" s="1"/>
      <c r="WZH664" s="1"/>
      <c r="WZI664" s="1"/>
      <c r="WZJ664" s="1"/>
      <c r="WZK664" s="1"/>
      <c r="WZL664" s="1"/>
      <c r="WZM664" s="1"/>
      <c r="WZN664" s="1"/>
      <c r="WZO664" s="1"/>
      <c r="WZP664" s="1"/>
      <c r="WZQ664" s="1"/>
      <c r="WZR664" s="1"/>
      <c r="WZS664" s="1"/>
      <c r="WZT664" s="1"/>
      <c r="WZU664" s="1"/>
      <c r="WZV664" s="1"/>
      <c r="WZW664" s="1"/>
      <c r="WZX664" s="1"/>
      <c r="WZY664" s="1"/>
      <c r="WZZ664" s="1"/>
      <c r="XAA664" s="1"/>
      <c r="XAB664" s="1"/>
      <c r="XAC664" s="1"/>
      <c r="XAD664" s="1"/>
      <c r="XAE664" s="1"/>
      <c r="XAF664" s="1"/>
      <c r="XAG664" s="1"/>
      <c r="XAH664" s="1"/>
      <c r="XAI664" s="1"/>
      <c r="XAJ664" s="1"/>
      <c r="XAK664" s="1"/>
      <c r="XAL664" s="1"/>
      <c r="XAM664" s="1"/>
      <c r="XAN664" s="1"/>
      <c r="XAO664" s="1"/>
      <c r="XAP664" s="1"/>
      <c r="XAQ664" s="1"/>
      <c r="XAR664" s="1"/>
      <c r="XAS664" s="1"/>
      <c r="XAT664" s="1"/>
      <c r="XAU664" s="1"/>
      <c r="XAV664" s="1"/>
      <c r="XAW664" s="1"/>
      <c r="XAX664" s="1"/>
      <c r="XAY664" s="1"/>
      <c r="XAZ664" s="1"/>
      <c r="XBA664" s="1"/>
      <c r="XBB664" s="1"/>
      <c r="XBC664" s="1"/>
      <c r="XBD664" s="1"/>
      <c r="XBE664" s="1"/>
      <c r="XBF664" s="1"/>
      <c r="XBG664" s="1"/>
      <c r="XBH664" s="1"/>
      <c r="XBI664" s="1"/>
      <c r="XBJ664" s="1"/>
      <c r="XBK664" s="1"/>
      <c r="XBL664" s="1"/>
      <c r="XBM664" s="1"/>
      <c r="XBN664" s="1"/>
      <c r="XBO664" s="1"/>
      <c r="XBP664" s="1"/>
      <c r="XBQ664" s="1"/>
      <c r="XBR664" s="1"/>
      <c r="XBS664" s="1"/>
      <c r="XBT664" s="1"/>
      <c r="XBU664" s="1"/>
      <c r="XBV664" s="1"/>
      <c r="XBW664" s="1"/>
      <c r="XBX664" s="1"/>
      <c r="XBY664" s="1"/>
      <c r="XBZ664" s="1"/>
      <c r="XCA664" s="1"/>
      <c r="XCB664" s="1"/>
      <c r="XCC664" s="1"/>
      <c r="XCD664" s="1"/>
      <c r="XCE664" s="1"/>
      <c r="XCF664" s="1"/>
      <c r="XCG664" s="1"/>
      <c r="XCH664" s="1"/>
      <c r="XCI664" s="1"/>
      <c r="XCJ664" s="1"/>
      <c r="XCK664" s="1"/>
      <c r="XCL664" s="1"/>
      <c r="XCM664" s="1"/>
      <c r="XCN664" s="1"/>
      <c r="XCO664" s="1"/>
      <c r="XCP664" s="1"/>
      <c r="XCQ664" s="1"/>
      <c r="XCR664" s="1"/>
      <c r="XCS664" s="1"/>
      <c r="XCT664" s="1"/>
      <c r="XCU664" s="1"/>
      <c r="XCV664" s="1"/>
      <c r="XCW664" s="1"/>
      <c r="XCX664" s="1"/>
      <c r="XCY664" s="1"/>
      <c r="XCZ664" s="1"/>
      <c r="XDA664" s="1"/>
      <c r="XDB664" s="1"/>
      <c r="XDC664" s="1"/>
      <c r="XDD664" s="1"/>
      <c r="XDE664" s="1"/>
      <c r="XDF664" s="1"/>
      <c r="XDG664" s="1"/>
      <c r="XDH664" s="1"/>
      <c r="XDI664" s="1"/>
      <c r="XDJ664" s="1"/>
      <c r="XDK664" s="1"/>
      <c r="XDL664" s="1"/>
      <c r="XDM664" s="1"/>
      <c r="XDN664" s="1"/>
      <c r="XDO664" s="1"/>
      <c r="XDP664" s="1"/>
      <c r="XDQ664" s="1"/>
      <c r="XDR664" s="1"/>
      <c r="XDS664" s="1"/>
      <c r="XDT664" s="1"/>
      <c r="XDU664" s="1"/>
      <c r="XDV664" s="1"/>
      <c r="XDW664" s="1"/>
      <c r="XDX664" s="1"/>
      <c r="XDY664" s="1"/>
      <c r="XDZ664" s="1"/>
      <c r="XEA664" s="1"/>
      <c r="XEB664" s="1"/>
      <c r="XEC664" s="1"/>
      <c r="XED664" s="1"/>
      <c r="XEE664" s="1"/>
      <c r="XEF664" s="1"/>
      <c r="XEG664" s="1"/>
      <c r="XEH664" s="1"/>
      <c r="XEI664" s="1"/>
      <c r="XEJ664" s="1"/>
      <c r="XEK664" s="1"/>
      <c r="XEL664" s="1"/>
    </row>
    <row r="665" spans="1:151 16209:16375" s="11" customFormat="1" ht="20.25" customHeight="1" x14ac:dyDescent="0.25">
      <c r="A665" s="95" t="str">
        <f t="shared" ref="A665:A667" si="247">A664</f>
        <v>16th Floor (Part Double Height Refuge Area)</v>
      </c>
      <c r="B665" s="96"/>
      <c r="C665" s="95">
        <f>C664+1</f>
        <v>2</v>
      </c>
      <c r="D665" s="96"/>
      <c r="E665" s="182" t="s">
        <v>252</v>
      </c>
      <c r="F665" s="183"/>
      <c r="G665" s="183"/>
      <c r="H665" s="183"/>
      <c r="I665" s="184"/>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WYK665" s="1"/>
      <c r="WYL665" s="1"/>
      <c r="WYM665" s="1"/>
      <c r="WYN665" s="1"/>
      <c r="WYO665" s="1"/>
      <c r="WYP665" s="1"/>
      <c r="WYQ665" s="1"/>
      <c r="WYR665" s="1"/>
      <c r="WYS665" s="1"/>
      <c r="WYT665" s="1"/>
      <c r="WYU665" s="1"/>
      <c r="WYV665" s="1"/>
      <c r="WYW665" s="1"/>
      <c r="WYX665" s="1"/>
      <c r="WYY665" s="1"/>
      <c r="WYZ665" s="1"/>
      <c r="WZA665" s="1"/>
      <c r="WZB665" s="1"/>
      <c r="WZC665" s="1"/>
      <c r="WZD665" s="1"/>
      <c r="WZE665" s="1"/>
      <c r="WZF665" s="1"/>
      <c r="WZG665" s="1"/>
      <c r="WZH665" s="1"/>
      <c r="WZI665" s="1"/>
      <c r="WZJ665" s="1"/>
      <c r="WZK665" s="1"/>
      <c r="WZL665" s="1"/>
      <c r="WZM665" s="1"/>
      <c r="WZN665" s="1"/>
      <c r="WZO665" s="1"/>
      <c r="WZP665" s="1"/>
      <c r="WZQ665" s="1"/>
      <c r="WZR665" s="1"/>
      <c r="WZS665" s="1"/>
      <c r="WZT665" s="1"/>
      <c r="WZU665" s="1"/>
      <c r="WZV665" s="1"/>
      <c r="WZW665" s="1"/>
      <c r="WZX665" s="1"/>
      <c r="WZY665" s="1"/>
      <c r="WZZ665" s="1"/>
      <c r="XAA665" s="1"/>
      <c r="XAB665" s="1"/>
      <c r="XAC665" s="1"/>
      <c r="XAD665" s="1"/>
      <c r="XAE665" s="1"/>
      <c r="XAF665" s="1"/>
      <c r="XAG665" s="1"/>
      <c r="XAH665" s="1"/>
      <c r="XAI665" s="1"/>
      <c r="XAJ665" s="1"/>
      <c r="XAK665" s="1"/>
      <c r="XAL665" s="1"/>
      <c r="XAM665" s="1"/>
      <c r="XAN665" s="1"/>
      <c r="XAO665" s="1"/>
      <c r="XAP665" s="1"/>
      <c r="XAQ665" s="1"/>
      <c r="XAR665" s="1"/>
      <c r="XAS665" s="1"/>
      <c r="XAT665" s="1"/>
      <c r="XAU665" s="1"/>
      <c r="XAV665" s="1"/>
      <c r="XAW665" s="1"/>
      <c r="XAX665" s="1"/>
      <c r="XAY665" s="1"/>
      <c r="XAZ665" s="1"/>
      <c r="XBA665" s="1"/>
      <c r="XBB665" s="1"/>
      <c r="XBC665" s="1"/>
      <c r="XBD665" s="1"/>
      <c r="XBE665" s="1"/>
      <c r="XBF665" s="1"/>
      <c r="XBG665" s="1"/>
      <c r="XBH665" s="1"/>
      <c r="XBI665" s="1"/>
      <c r="XBJ665" s="1"/>
      <c r="XBK665" s="1"/>
      <c r="XBL665" s="1"/>
      <c r="XBM665" s="1"/>
      <c r="XBN665" s="1"/>
      <c r="XBO665" s="1"/>
      <c r="XBP665" s="1"/>
      <c r="XBQ665" s="1"/>
      <c r="XBR665" s="1"/>
      <c r="XBS665" s="1"/>
      <c r="XBT665" s="1"/>
      <c r="XBU665" s="1"/>
      <c r="XBV665" s="1"/>
      <c r="XBW665" s="1"/>
      <c r="XBX665" s="1"/>
      <c r="XBY665" s="1"/>
      <c r="XBZ665" s="1"/>
      <c r="XCA665" s="1"/>
      <c r="XCB665" s="1"/>
      <c r="XCC665" s="1"/>
      <c r="XCD665" s="1"/>
      <c r="XCE665" s="1"/>
      <c r="XCF665" s="1"/>
      <c r="XCG665" s="1"/>
      <c r="XCH665" s="1"/>
      <c r="XCI665" s="1"/>
      <c r="XCJ665" s="1"/>
      <c r="XCK665" s="1"/>
      <c r="XCL665" s="1"/>
      <c r="XCM665" s="1"/>
      <c r="XCN665" s="1"/>
      <c r="XCO665" s="1"/>
      <c r="XCP665" s="1"/>
      <c r="XCQ665" s="1"/>
      <c r="XCR665" s="1"/>
      <c r="XCS665" s="1"/>
      <c r="XCT665" s="1"/>
      <c r="XCU665" s="1"/>
      <c r="XCV665" s="1"/>
      <c r="XCW665" s="1"/>
      <c r="XCX665" s="1"/>
      <c r="XCY665" s="1"/>
      <c r="XCZ665" s="1"/>
      <c r="XDA665" s="1"/>
      <c r="XDB665" s="1"/>
      <c r="XDC665" s="1"/>
      <c r="XDD665" s="1"/>
      <c r="XDE665" s="1"/>
      <c r="XDF665" s="1"/>
      <c r="XDG665" s="1"/>
      <c r="XDH665" s="1"/>
      <c r="XDI665" s="1"/>
      <c r="XDJ665" s="1"/>
      <c r="XDK665" s="1"/>
      <c r="XDL665" s="1"/>
      <c r="XDM665" s="1"/>
      <c r="XDN665" s="1"/>
      <c r="XDO665" s="1"/>
      <c r="XDP665" s="1"/>
      <c r="XDQ665" s="1"/>
      <c r="XDR665" s="1"/>
      <c r="XDS665" s="1"/>
      <c r="XDT665" s="1"/>
      <c r="XDU665" s="1"/>
      <c r="XDV665" s="1"/>
      <c r="XDW665" s="1"/>
      <c r="XDX665" s="1"/>
      <c r="XDY665" s="1"/>
      <c r="XDZ665" s="1"/>
      <c r="XEA665" s="1"/>
      <c r="XEB665" s="1"/>
      <c r="XEC665" s="1"/>
      <c r="XED665" s="1"/>
      <c r="XEE665" s="1"/>
      <c r="XEF665" s="1"/>
      <c r="XEG665" s="1"/>
      <c r="XEH665" s="1"/>
      <c r="XEI665" s="1"/>
      <c r="XEJ665" s="1"/>
      <c r="XEK665" s="1"/>
      <c r="XEL665" s="1"/>
    </row>
    <row r="666" spans="1:151 16209:16375" s="11" customFormat="1" ht="20.25" customHeight="1" x14ac:dyDescent="0.25">
      <c r="A666" s="95" t="str">
        <f t="shared" si="247"/>
        <v>16th Floor (Part Double Height Refuge Area)</v>
      </c>
      <c r="B666" s="96"/>
      <c r="C666" s="95">
        <f t="shared" ref="C666:C667" si="248">C665+1</f>
        <v>3</v>
      </c>
      <c r="D666" s="96"/>
      <c r="E666" s="185"/>
      <c r="F666" s="186"/>
      <c r="G666" s="186"/>
      <c r="H666" s="186"/>
      <c r="I666" s="187"/>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WYK666" s="1"/>
      <c r="WYL666" s="1"/>
      <c r="WYM666" s="1"/>
      <c r="WYN666" s="1"/>
      <c r="WYO666" s="1"/>
      <c r="WYP666" s="1"/>
      <c r="WYQ666" s="1"/>
      <c r="WYR666" s="1"/>
      <c r="WYS666" s="1"/>
      <c r="WYT666" s="1"/>
      <c r="WYU666" s="1"/>
      <c r="WYV666" s="1"/>
      <c r="WYW666" s="1"/>
      <c r="WYX666" s="1"/>
      <c r="WYY666" s="1"/>
      <c r="WYZ666" s="1"/>
      <c r="WZA666" s="1"/>
      <c r="WZB666" s="1"/>
      <c r="WZC666" s="1"/>
      <c r="WZD666" s="1"/>
      <c r="WZE666" s="1"/>
      <c r="WZF666" s="1"/>
      <c r="WZG666" s="1"/>
      <c r="WZH666" s="1"/>
      <c r="WZI666" s="1"/>
      <c r="WZJ666" s="1"/>
      <c r="WZK666" s="1"/>
      <c r="WZL666" s="1"/>
      <c r="WZM666" s="1"/>
      <c r="WZN666" s="1"/>
      <c r="WZO666" s="1"/>
      <c r="WZP666" s="1"/>
      <c r="WZQ666" s="1"/>
      <c r="WZR666" s="1"/>
      <c r="WZS666" s="1"/>
      <c r="WZT666" s="1"/>
      <c r="WZU666" s="1"/>
      <c r="WZV666" s="1"/>
      <c r="WZW666" s="1"/>
      <c r="WZX666" s="1"/>
      <c r="WZY666" s="1"/>
      <c r="WZZ666" s="1"/>
      <c r="XAA666" s="1"/>
      <c r="XAB666" s="1"/>
      <c r="XAC666" s="1"/>
      <c r="XAD666" s="1"/>
      <c r="XAE666" s="1"/>
      <c r="XAF666" s="1"/>
      <c r="XAG666" s="1"/>
      <c r="XAH666" s="1"/>
      <c r="XAI666" s="1"/>
      <c r="XAJ666" s="1"/>
      <c r="XAK666" s="1"/>
      <c r="XAL666" s="1"/>
      <c r="XAM666" s="1"/>
      <c r="XAN666" s="1"/>
      <c r="XAO666" s="1"/>
      <c r="XAP666" s="1"/>
      <c r="XAQ666" s="1"/>
      <c r="XAR666" s="1"/>
      <c r="XAS666" s="1"/>
      <c r="XAT666" s="1"/>
      <c r="XAU666" s="1"/>
      <c r="XAV666" s="1"/>
      <c r="XAW666" s="1"/>
      <c r="XAX666" s="1"/>
      <c r="XAY666" s="1"/>
      <c r="XAZ666" s="1"/>
      <c r="XBA666" s="1"/>
      <c r="XBB666" s="1"/>
      <c r="XBC666" s="1"/>
      <c r="XBD666" s="1"/>
      <c r="XBE666" s="1"/>
      <c r="XBF666" s="1"/>
      <c r="XBG666" s="1"/>
      <c r="XBH666" s="1"/>
      <c r="XBI666" s="1"/>
      <c r="XBJ666" s="1"/>
      <c r="XBK666" s="1"/>
      <c r="XBL666" s="1"/>
      <c r="XBM666" s="1"/>
      <c r="XBN666" s="1"/>
      <c r="XBO666" s="1"/>
      <c r="XBP666" s="1"/>
      <c r="XBQ666" s="1"/>
      <c r="XBR666" s="1"/>
      <c r="XBS666" s="1"/>
      <c r="XBT666" s="1"/>
      <c r="XBU666" s="1"/>
      <c r="XBV666" s="1"/>
      <c r="XBW666" s="1"/>
      <c r="XBX666" s="1"/>
      <c r="XBY666" s="1"/>
      <c r="XBZ666" s="1"/>
      <c r="XCA666" s="1"/>
      <c r="XCB666" s="1"/>
      <c r="XCC666" s="1"/>
      <c r="XCD666" s="1"/>
      <c r="XCE666" s="1"/>
      <c r="XCF666" s="1"/>
      <c r="XCG666" s="1"/>
      <c r="XCH666" s="1"/>
      <c r="XCI666" s="1"/>
      <c r="XCJ666" s="1"/>
      <c r="XCK666" s="1"/>
      <c r="XCL666" s="1"/>
      <c r="XCM666" s="1"/>
      <c r="XCN666" s="1"/>
      <c r="XCO666" s="1"/>
      <c r="XCP666" s="1"/>
      <c r="XCQ666" s="1"/>
      <c r="XCR666" s="1"/>
      <c r="XCS666" s="1"/>
      <c r="XCT666" s="1"/>
      <c r="XCU666" s="1"/>
      <c r="XCV666" s="1"/>
      <c r="XCW666" s="1"/>
      <c r="XCX666" s="1"/>
      <c r="XCY666" s="1"/>
      <c r="XCZ666" s="1"/>
      <c r="XDA666" s="1"/>
      <c r="XDB666" s="1"/>
      <c r="XDC666" s="1"/>
      <c r="XDD666" s="1"/>
      <c r="XDE666" s="1"/>
      <c r="XDF666" s="1"/>
      <c r="XDG666" s="1"/>
      <c r="XDH666" s="1"/>
      <c r="XDI666" s="1"/>
      <c r="XDJ666" s="1"/>
      <c r="XDK666" s="1"/>
      <c r="XDL666" s="1"/>
      <c r="XDM666" s="1"/>
      <c r="XDN666" s="1"/>
      <c r="XDO666" s="1"/>
      <c r="XDP666" s="1"/>
      <c r="XDQ666" s="1"/>
      <c r="XDR666" s="1"/>
      <c r="XDS666" s="1"/>
      <c r="XDT666" s="1"/>
      <c r="XDU666" s="1"/>
      <c r="XDV666" s="1"/>
      <c r="XDW666" s="1"/>
      <c r="XDX666" s="1"/>
      <c r="XDY666" s="1"/>
      <c r="XDZ666" s="1"/>
      <c r="XEA666" s="1"/>
      <c r="XEB666" s="1"/>
      <c r="XEC666" s="1"/>
      <c r="XED666" s="1"/>
      <c r="XEE666" s="1"/>
      <c r="XEF666" s="1"/>
      <c r="XEG666" s="1"/>
      <c r="XEH666" s="1"/>
      <c r="XEI666" s="1"/>
      <c r="XEJ666" s="1"/>
      <c r="XEK666" s="1"/>
      <c r="XEL666" s="1"/>
    </row>
    <row r="667" spans="1:151 16209:16375" s="11" customFormat="1" ht="20.25" customHeight="1" x14ac:dyDescent="0.25">
      <c r="A667" s="95" t="str">
        <f t="shared" si="247"/>
        <v>16th Floor (Part Double Height Refuge Area)</v>
      </c>
      <c r="B667" s="96"/>
      <c r="C667" s="95">
        <f t="shared" si="248"/>
        <v>4</v>
      </c>
      <c r="D667" s="96"/>
      <c r="E667" s="60" t="s">
        <v>250</v>
      </c>
      <c r="F667" s="95">
        <f>(175.6)*(10.764)</f>
        <v>1890.1583999999998</v>
      </c>
      <c r="G667" s="96">
        <f>(139.62)*(10.764)</f>
        <v>1502.86968</v>
      </c>
      <c r="H667" s="60">
        <v>0</v>
      </c>
      <c r="I667" s="60">
        <f t="shared" ref="I667" si="249">F667*(($I$184)+1)+H667</f>
        <v>3024.25344</v>
      </c>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WYK667" s="1"/>
      <c r="WYL667" s="1"/>
      <c r="WYM667" s="1"/>
      <c r="WYN667" s="1"/>
      <c r="WYO667" s="1"/>
      <c r="WYP667" s="1"/>
      <c r="WYQ667" s="1"/>
      <c r="WYR667" s="1"/>
      <c r="WYS667" s="1"/>
      <c r="WYT667" s="1"/>
      <c r="WYU667" s="1"/>
      <c r="WYV667" s="1"/>
      <c r="WYW667" s="1"/>
      <c r="WYX667" s="1"/>
      <c r="WYY667" s="1"/>
      <c r="WYZ667" s="1"/>
      <c r="WZA667" s="1"/>
      <c r="WZB667" s="1"/>
      <c r="WZC667" s="1"/>
      <c r="WZD667" s="1"/>
      <c r="WZE667" s="1"/>
      <c r="WZF667" s="1"/>
      <c r="WZG667" s="1"/>
      <c r="WZH667" s="1"/>
      <c r="WZI667" s="1"/>
      <c r="WZJ667" s="1"/>
      <c r="WZK667" s="1"/>
      <c r="WZL667" s="1"/>
      <c r="WZM667" s="1"/>
      <c r="WZN667" s="1"/>
      <c r="WZO667" s="1"/>
      <c r="WZP667" s="1"/>
      <c r="WZQ667" s="1"/>
      <c r="WZR667" s="1"/>
      <c r="WZS667" s="1"/>
      <c r="WZT667" s="1"/>
      <c r="WZU667" s="1"/>
      <c r="WZV667" s="1"/>
      <c r="WZW667" s="1"/>
      <c r="WZX667" s="1"/>
      <c r="WZY667" s="1"/>
      <c r="WZZ667" s="1"/>
      <c r="XAA667" s="1"/>
      <c r="XAB667" s="1"/>
      <c r="XAC667" s="1"/>
      <c r="XAD667" s="1"/>
      <c r="XAE667" s="1"/>
      <c r="XAF667" s="1"/>
      <c r="XAG667" s="1"/>
      <c r="XAH667" s="1"/>
      <c r="XAI667" s="1"/>
      <c r="XAJ667" s="1"/>
      <c r="XAK667" s="1"/>
      <c r="XAL667" s="1"/>
      <c r="XAM667" s="1"/>
      <c r="XAN667" s="1"/>
      <c r="XAO667" s="1"/>
      <c r="XAP667" s="1"/>
      <c r="XAQ667" s="1"/>
      <c r="XAR667" s="1"/>
      <c r="XAS667" s="1"/>
      <c r="XAT667" s="1"/>
      <c r="XAU667" s="1"/>
      <c r="XAV667" s="1"/>
      <c r="XAW667" s="1"/>
      <c r="XAX667" s="1"/>
      <c r="XAY667" s="1"/>
      <c r="XAZ667" s="1"/>
      <c r="XBA667" s="1"/>
      <c r="XBB667" s="1"/>
      <c r="XBC667" s="1"/>
      <c r="XBD667" s="1"/>
      <c r="XBE667" s="1"/>
      <c r="XBF667" s="1"/>
      <c r="XBG667" s="1"/>
      <c r="XBH667" s="1"/>
      <c r="XBI667" s="1"/>
      <c r="XBJ667" s="1"/>
      <c r="XBK667" s="1"/>
      <c r="XBL667" s="1"/>
      <c r="XBM667" s="1"/>
      <c r="XBN667" s="1"/>
      <c r="XBO667" s="1"/>
      <c r="XBP667" s="1"/>
      <c r="XBQ667" s="1"/>
      <c r="XBR667" s="1"/>
      <c r="XBS667" s="1"/>
      <c r="XBT667" s="1"/>
      <c r="XBU667" s="1"/>
      <c r="XBV667" s="1"/>
      <c r="XBW667" s="1"/>
      <c r="XBX667" s="1"/>
      <c r="XBY667" s="1"/>
      <c r="XBZ667" s="1"/>
      <c r="XCA667" s="1"/>
      <c r="XCB667" s="1"/>
      <c r="XCC667" s="1"/>
      <c r="XCD667" s="1"/>
      <c r="XCE667" s="1"/>
      <c r="XCF667" s="1"/>
      <c r="XCG667" s="1"/>
      <c r="XCH667" s="1"/>
      <c r="XCI667" s="1"/>
      <c r="XCJ667" s="1"/>
      <c r="XCK667" s="1"/>
      <c r="XCL667" s="1"/>
      <c r="XCM667" s="1"/>
      <c r="XCN667" s="1"/>
      <c r="XCO667" s="1"/>
      <c r="XCP667" s="1"/>
      <c r="XCQ667" s="1"/>
      <c r="XCR667" s="1"/>
      <c r="XCS667" s="1"/>
      <c r="XCT667" s="1"/>
      <c r="XCU667" s="1"/>
      <c r="XCV667" s="1"/>
      <c r="XCW667" s="1"/>
      <c r="XCX667" s="1"/>
      <c r="XCY667" s="1"/>
      <c r="XCZ667" s="1"/>
      <c r="XDA667" s="1"/>
      <c r="XDB667" s="1"/>
      <c r="XDC667" s="1"/>
      <c r="XDD667" s="1"/>
      <c r="XDE667" s="1"/>
      <c r="XDF667" s="1"/>
      <c r="XDG667" s="1"/>
      <c r="XDH667" s="1"/>
      <c r="XDI667" s="1"/>
      <c r="XDJ667" s="1"/>
      <c r="XDK667" s="1"/>
      <c r="XDL667" s="1"/>
      <c r="XDM667" s="1"/>
      <c r="XDN667" s="1"/>
      <c r="XDO667" s="1"/>
      <c r="XDP667" s="1"/>
      <c r="XDQ667" s="1"/>
      <c r="XDR667" s="1"/>
      <c r="XDS667" s="1"/>
      <c r="XDT667" s="1"/>
      <c r="XDU667" s="1"/>
      <c r="XDV667" s="1"/>
      <c r="XDW667" s="1"/>
      <c r="XDX667" s="1"/>
      <c r="XDY667" s="1"/>
      <c r="XDZ667" s="1"/>
      <c r="XEA667" s="1"/>
      <c r="XEB667" s="1"/>
      <c r="XEC667" s="1"/>
      <c r="XED667" s="1"/>
      <c r="XEE667" s="1"/>
      <c r="XEF667" s="1"/>
      <c r="XEG667" s="1"/>
      <c r="XEH667" s="1"/>
      <c r="XEI667" s="1"/>
      <c r="XEJ667" s="1"/>
      <c r="XEK667" s="1"/>
      <c r="XEL667" s="1"/>
    </row>
    <row r="668" spans="1:151 16209:16375" s="11" customFormat="1" ht="20.25" hidden="1" x14ac:dyDescent="0.25">
      <c r="A668" s="97" t="s">
        <v>156</v>
      </c>
      <c r="B668" s="98"/>
      <c r="C668" s="98"/>
      <c r="D668" s="98"/>
      <c r="E668" s="98"/>
      <c r="F668" s="98"/>
      <c r="G668" s="98"/>
      <c r="H668" s="98"/>
      <c r="I668" s="9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WZC668" s="1"/>
      <c r="WZD668" s="1"/>
      <c r="WZE668" s="1"/>
      <c r="WZF668" s="1"/>
      <c r="WZG668" s="1"/>
      <c r="WZH668" s="1"/>
      <c r="WZI668" s="1"/>
      <c r="WZJ668" s="1"/>
      <c r="WZK668" s="1"/>
      <c r="WZL668" s="1"/>
      <c r="WZM668" s="1"/>
      <c r="WZN668" s="1"/>
      <c r="WZO668" s="1"/>
      <c r="WZP668" s="1"/>
      <c r="WZQ668" s="1"/>
      <c r="WZR668" s="1"/>
      <c r="WZS668" s="1"/>
      <c r="WZT668" s="1"/>
      <c r="WZU668" s="1"/>
      <c r="WZV668" s="1"/>
      <c r="WZW668" s="1"/>
      <c r="WZX668" s="1"/>
      <c r="WZY668" s="1"/>
      <c r="WZZ668" s="1"/>
      <c r="XAA668" s="1"/>
      <c r="XAB668" s="1"/>
      <c r="XAC668" s="1"/>
      <c r="XAD668" s="1"/>
      <c r="XAE668" s="1"/>
      <c r="XAF668" s="1"/>
      <c r="XAG668" s="1"/>
      <c r="XAH668" s="1"/>
      <c r="XAI668" s="1"/>
      <c r="XAJ668" s="1"/>
      <c r="XAK668" s="1"/>
      <c r="XAL668" s="1"/>
      <c r="XAM668" s="1"/>
      <c r="XAN668" s="1"/>
      <c r="XAO668" s="1"/>
      <c r="XAP668" s="1"/>
      <c r="XAQ668" s="1"/>
      <c r="XAR668" s="1"/>
      <c r="XAS668" s="1"/>
      <c r="XAT668" s="1"/>
      <c r="XAU668" s="1"/>
      <c r="XAV668" s="1"/>
      <c r="XAW668" s="1"/>
      <c r="XAX668" s="1"/>
      <c r="XAY668" s="1"/>
      <c r="XAZ668" s="1"/>
      <c r="XBA668" s="1"/>
      <c r="XBB668" s="1"/>
      <c r="XBC668" s="1"/>
      <c r="XBD668" s="1"/>
      <c r="XBE668" s="1"/>
      <c r="XBF668" s="1"/>
      <c r="XBG668" s="1"/>
      <c r="XBH668" s="1"/>
      <c r="XBI668" s="1"/>
      <c r="XBJ668" s="1"/>
      <c r="XBK668" s="1"/>
      <c r="XBL668" s="1"/>
      <c r="XBM668" s="1"/>
      <c r="XBN668" s="1"/>
      <c r="XBO668" s="1"/>
      <c r="XBP668" s="1"/>
      <c r="XBQ668" s="1"/>
      <c r="XBR668" s="1"/>
      <c r="XBS668" s="1"/>
      <c r="XBT668" s="1"/>
      <c r="XBU668" s="1"/>
      <c r="XBV668" s="1"/>
      <c r="XBW668" s="1"/>
      <c r="XBX668" s="1"/>
      <c r="XBY668" s="1"/>
      <c r="XBZ668" s="1"/>
      <c r="XCA668" s="1"/>
      <c r="XCB668" s="1"/>
      <c r="XCC668" s="1"/>
      <c r="XCD668" s="1"/>
      <c r="XCE668" s="1"/>
      <c r="XCF668" s="1"/>
      <c r="XCG668" s="1"/>
      <c r="XCH668" s="1"/>
      <c r="XCI668" s="1"/>
      <c r="XCJ668" s="1"/>
      <c r="XCK668" s="1"/>
      <c r="XCL668" s="1"/>
      <c r="XCM668" s="1"/>
      <c r="XCN668" s="1"/>
      <c r="XCO668" s="1"/>
      <c r="XCP668" s="1"/>
      <c r="XCQ668" s="1"/>
      <c r="XCR668" s="1"/>
      <c r="XCS668" s="1"/>
      <c r="XCT668" s="1"/>
      <c r="XCU668" s="1"/>
      <c r="XCV668" s="1"/>
      <c r="XCW668" s="1"/>
      <c r="XCX668" s="1"/>
      <c r="XCY668" s="1"/>
      <c r="XCZ668" s="1"/>
      <c r="XDA668" s="1"/>
      <c r="XDB668" s="1"/>
      <c r="XDC668" s="1"/>
      <c r="XDD668" s="1"/>
      <c r="XDE668" s="1"/>
      <c r="XDF668" s="1"/>
      <c r="XDG668" s="1"/>
      <c r="XDH668" s="1"/>
      <c r="XDI668" s="1"/>
      <c r="XDJ668" s="1"/>
      <c r="XDK668" s="1"/>
      <c r="XDL668" s="1"/>
      <c r="XDM668" s="1"/>
      <c r="XDN668" s="1"/>
      <c r="XDO668" s="1"/>
      <c r="XDP668" s="1"/>
      <c r="XDQ668" s="1"/>
      <c r="XDR668" s="1"/>
      <c r="XDS668" s="1"/>
      <c r="XDT668" s="1"/>
      <c r="XDU668" s="1"/>
      <c r="XDV668" s="1"/>
      <c r="XDW668" s="1"/>
      <c r="XDX668" s="1"/>
      <c r="XDY668" s="1"/>
      <c r="XDZ668" s="1"/>
      <c r="XEA668" s="1"/>
      <c r="XEB668" s="1"/>
      <c r="XEC668" s="1"/>
      <c r="XED668" s="1"/>
      <c r="XEE668" s="1"/>
      <c r="XEF668" s="1"/>
      <c r="XEG668" s="1"/>
      <c r="XEH668" s="1"/>
      <c r="XEI668" s="1"/>
      <c r="XEJ668" s="1"/>
      <c r="XEK668" s="1"/>
      <c r="XEL668" s="1"/>
      <c r="XEM668" s="1"/>
      <c r="XEN668" s="1"/>
      <c r="XEO668" s="1"/>
      <c r="XEP668" s="1"/>
      <c r="XEQ668" s="1"/>
      <c r="XER668" s="1"/>
      <c r="XES668" s="1"/>
      <c r="XET668" s="1"/>
      <c r="XEU668" s="1"/>
    </row>
    <row r="669" spans="1:151 16209:16375" s="11" customFormat="1" ht="20.25" hidden="1" customHeight="1" x14ac:dyDescent="0.25">
      <c r="A669" s="95" t="str">
        <f>A668</f>
        <v>1st Floor</v>
      </c>
      <c r="B669" s="96"/>
      <c r="C669" s="95">
        <v>1</v>
      </c>
      <c r="D669" s="96"/>
      <c r="E669" s="60"/>
      <c r="F669" s="95"/>
      <c r="G669" s="96"/>
      <c r="H669" s="60"/>
      <c r="I669" s="60">
        <f>F669*(($I$184)+1)+H669</f>
        <v>0</v>
      </c>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WYK669" s="1"/>
      <c r="WYL669" s="1"/>
      <c r="WYM669" s="1"/>
      <c r="WYN669" s="1"/>
      <c r="WYO669" s="1"/>
      <c r="WYP669" s="1"/>
      <c r="WYQ669" s="1"/>
      <c r="WYR669" s="1"/>
      <c r="WYS669" s="1"/>
      <c r="WYT669" s="1"/>
      <c r="WYU669" s="1"/>
      <c r="WYV669" s="1"/>
      <c r="WYW669" s="1"/>
      <c r="WYX669" s="1"/>
      <c r="WYY669" s="1"/>
      <c r="WYZ669" s="1"/>
      <c r="WZA669" s="1"/>
      <c r="WZB669" s="1"/>
      <c r="WZC669" s="1"/>
      <c r="WZD669" s="1"/>
      <c r="WZE669" s="1"/>
      <c r="WZF669" s="1"/>
      <c r="WZG669" s="1"/>
      <c r="WZH669" s="1"/>
      <c r="WZI669" s="1"/>
      <c r="WZJ669" s="1"/>
      <c r="WZK669" s="1"/>
      <c r="WZL669" s="1"/>
      <c r="WZM669" s="1"/>
      <c r="WZN669" s="1"/>
      <c r="WZO669" s="1"/>
      <c r="WZP669" s="1"/>
      <c r="WZQ669" s="1"/>
      <c r="WZR669" s="1"/>
      <c r="WZS669" s="1"/>
      <c r="WZT669" s="1"/>
      <c r="WZU669" s="1"/>
      <c r="WZV669" s="1"/>
      <c r="WZW669" s="1"/>
      <c r="WZX669" s="1"/>
      <c r="WZY669" s="1"/>
      <c r="WZZ669" s="1"/>
      <c r="XAA669" s="1"/>
      <c r="XAB669" s="1"/>
      <c r="XAC669" s="1"/>
      <c r="XAD669" s="1"/>
      <c r="XAE669" s="1"/>
      <c r="XAF669" s="1"/>
      <c r="XAG669" s="1"/>
      <c r="XAH669" s="1"/>
      <c r="XAI669" s="1"/>
      <c r="XAJ669" s="1"/>
      <c r="XAK669" s="1"/>
      <c r="XAL669" s="1"/>
      <c r="XAM669" s="1"/>
      <c r="XAN669" s="1"/>
      <c r="XAO669" s="1"/>
      <c r="XAP669" s="1"/>
      <c r="XAQ669" s="1"/>
      <c r="XAR669" s="1"/>
      <c r="XAS669" s="1"/>
      <c r="XAT669" s="1"/>
      <c r="XAU669" s="1"/>
      <c r="XAV669" s="1"/>
      <c r="XAW669" s="1"/>
      <c r="XAX669" s="1"/>
      <c r="XAY669" s="1"/>
      <c r="XAZ669" s="1"/>
      <c r="XBA669" s="1"/>
      <c r="XBB669" s="1"/>
      <c r="XBC669" s="1"/>
      <c r="XBD669" s="1"/>
      <c r="XBE669" s="1"/>
      <c r="XBF669" s="1"/>
      <c r="XBG669" s="1"/>
      <c r="XBH669" s="1"/>
      <c r="XBI669" s="1"/>
      <c r="XBJ669" s="1"/>
      <c r="XBK669" s="1"/>
      <c r="XBL669" s="1"/>
      <c r="XBM669" s="1"/>
      <c r="XBN669" s="1"/>
      <c r="XBO669" s="1"/>
      <c r="XBP669" s="1"/>
      <c r="XBQ669" s="1"/>
      <c r="XBR669" s="1"/>
      <c r="XBS669" s="1"/>
      <c r="XBT669" s="1"/>
      <c r="XBU669" s="1"/>
      <c r="XBV669" s="1"/>
      <c r="XBW669" s="1"/>
      <c r="XBX669" s="1"/>
      <c r="XBY669" s="1"/>
      <c r="XBZ669" s="1"/>
      <c r="XCA669" s="1"/>
      <c r="XCB669" s="1"/>
      <c r="XCC669" s="1"/>
      <c r="XCD669" s="1"/>
      <c r="XCE669" s="1"/>
      <c r="XCF669" s="1"/>
      <c r="XCG669" s="1"/>
      <c r="XCH669" s="1"/>
      <c r="XCI669" s="1"/>
      <c r="XCJ669" s="1"/>
      <c r="XCK669" s="1"/>
      <c r="XCL669" s="1"/>
      <c r="XCM669" s="1"/>
      <c r="XCN669" s="1"/>
      <c r="XCO669" s="1"/>
      <c r="XCP669" s="1"/>
      <c r="XCQ669" s="1"/>
      <c r="XCR669" s="1"/>
      <c r="XCS669" s="1"/>
      <c r="XCT669" s="1"/>
      <c r="XCU669" s="1"/>
      <c r="XCV669" s="1"/>
      <c r="XCW669" s="1"/>
      <c r="XCX669" s="1"/>
      <c r="XCY669" s="1"/>
      <c r="XCZ669" s="1"/>
      <c r="XDA669" s="1"/>
      <c r="XDB669" s="1"/>
      <c r="XDC669" s="1"/>
      <c r="XDD669" s="1"/>
      <c r="XDE669" s="1"/>
      <c r="XDF669" s="1"/>
      <c r="XDG669" s="1"/>
      <c r="XDH669" s="1"/>
      <c r="XDI669" s="1"/>
      <c r="XDJ669" s="1"/>
      <c r="XDK669" s="1"/>
      <c r="XDL669" s="1"/>
      <c r="XDM669" s="1"/>
      <c r="XDN669" s="1"/>
      <c r="XDO669" s="1"/>
      <c r="XDP669" s="1"/>
      <c r="XDQ669" s="1"/>
      <c r="XDR669" s="1"/>
      <c r="XDS669" s="1"/>
      <c r="XDT669" s="1"/>
      <c r="XDU669" s="1"/>
      <c r="XDV669" s="1"/>
      <c r="XDW669" s="1"/>
      <c r="XDX669" s="1"/>
      <c r="XDY669" s="1"/>
      <c r="XDZ669" s="1"/>
      <c r="XEA669" s="1"/>
      <c r="XEB669" s="1"/>
      <c r="XEC669" s="1"/>
      <c r="XED669" s="1"/>
      <c r="XEE669" s="1"/>
      <c r="XEF669" s="1"/>
      <c r="XEG669" s="1"/>
      <c r="XEH669" s="1"/>
      <c r="XEI669" s="1"/>
      <c r="XEJ669" s="1"/>
      <c r="XEK669" s="1"/>
      <c r="XEL669" s="1"/>
    </row>
    <row r="670" spans="1:151 16209:16375" s="11" customFormat="1" ht="20.25" hidden="1" customHeight="1" x14ac:dyDescent="0.25">
      <c r="A670" s="95" t="str">
        <f t="shared" ref="A670:A676" si="250">A669</f>
        <v>1st Floor</v>
      </c>
      <c r="B670" s="96"/>
      <c r="C670" s="95">
        <f>C669+1</f>
        <v>2</v>
      </c>
      <c r="D670" s="96"/>
      <c r="E670" s="60"/>
      <c r="F670" s="95"/>
      <c r="G670" s="96"/>
      <c r="H670" s="60"/>
      <c r="I670" s="60">
        <f t="shared" ref="I670:I687" si="251">F670*(($I$184)+1)+H670</f>
        <v>0</v>
      </c>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WYT670" s="1"/>
      <c r="WYU670" s="1"/>
      <c r="WYV670" s="1"/>
      <c r="WYW670" s="1"/>
      <c r="WYX670" s="1"/>
      <c r="WYY670" s="1"/>
      <c r="WYZ670" s="1"/>
      <c r="WZA670" s="1"/>
      <c r="WZB670" s="1"/>
      <c r="WZC670" s="1"/>
      <c r="WZD670" s="1"/>
      <c r="WZE670" s="1"/>
      <c r="WZF670" s="1"/>
      <c r="WZG670" s="1"/>
      <c r="WZH670" s="1"/>
      <c r="WZI670" s="1"/>
      <c r="WZJ670" s="1"/>
      <c r="WZK670" s="1"/>
      <c r="WZL670" s="1"/>
      <c r="WZM670" s="1"/>
      <c r="WZN670" s="1"/>
      <c r="WZO670" s="1"/>
      <c r="WZP670" s="1"/>
      <c r="WZQ670" s="1"/>
      <c r="WZR670" s="1"/>
      <c r="WZS670" s="1"/>
      <c r="WZT670" s="1"/>
      <c r="WZU670" s="1"/>
      <c r="WZV670" s="1"/>
      <c r="WZW670" s="1"/>
      <c r="WZX670" s="1"/>
      <c r="WZY670" s="1"/>
      <c r="WZZ670" s="1"/>
      <c r="XAA670" s="1"/>
      <c r="XAB670" s="1"/>
      <c r="XAC670" s="1"/>
      <c r="XAD670" s="1"/>
      <c r="XAE670" s="1"/>
      <c r="XAF670" s="1"/>
      <c r="XAG670" s="1"/>
      <c r="XAH670" s="1"/>
      <c r="XAI670" s="1"/>
      <c r="XAJ670" s="1"/>
      <c r="XAK670" s="1"/>
      <c r="XAL670" s="1"/>
      <c r="XAM670" s="1"/>
      <c r="XAN670" s="1"/>
      <c r="XAO670" s="1"/>
      <c r="XAP670" s="1"/>
      <c r="XAQ670" s="1"/>
      <c r="XAR670" s="1"/>
      <c r="XAS670" s="1"/>
      <c r="XAT670" s="1"/>
      <c r="XAU670" s="1"/>
      <c r="XAV670" s="1"/>
      <c r="XAW670" s="1"/>
      <c r="XAX670" s="1"/>
      <c r="XAY670" s="1"/>
      <c r="XAZ670" s="1"/>
      <c r="XBA670" s="1"/>
      <c r="XBB670" s="1"/>
      <c r="XBC670" s="1"/>
      <c r="XBD670" s="1"/>
      <c r="XBE670" s="1"/>
      <c r="XBF670" s="1"/>
      <c r="XBG670" s="1"/>
      <c r="XBH670" s="1"/>
      <c r="XBI670" s="1"/>
      <c r="XBJ670" s="1"/>
      <c r="XBK670" s="1"/>
      <c r="XBL670" s="1"/>
      <c r="XBM670" s="1"/>
      <c r="XBN670" s="1"/>
      <c r="XBO670" s="1"/>
      <c r="XBP670" s="1"/>
      <c r="XBQ670" s="1"/>
      <c r="XBR670" s="1"/>
      <c r="XBS670" s="1"/>
      <c r="XBT670" s="1"/>
      <c r="XBU670" s="1"/>
      <c r="XBV670" s="1"/>
      <c r="XBW670" s="1"/>
      <c r="XBX670" s="1"/>
      <c r="XBY670" s="1"/>
      <c r="XBZ670" s="1"/>
      <c r="XCA670" s="1"/>
      <c r="XCB670" s="1"/>
      <c r="XCC670" s="1"/>
      <c r="XCD670" s="1"/>
      <c r="XCE670" s="1"/>
      <c r="XCF670" s="1"/>
      <c r="XCG670" s="1"/>
      <c r="XCH670" s="1"/>
      <c r="XCI670" s="1"/>
      <c r="XCJ670" s="1"/>
      <c r="XCK670" s="1"/>
      <c r="XCL670" s="1"/>
      <c r="XCM670" s="1"/>
      <c r="XCN670" s="1"/>
      <c r="XCO670" s="1"/>
      <c r="XCP670" s="1"/>
      <c r="XCQ670" s="1"/>
      <c r="XCR670" s="1"/>
      <c r="XCS670" s="1"/>
      <c r="XCT670" s="1"/>
      <c r="XCU670" s="1"/>
      <c r="XCV670" s="1"/>
      <c r="XCW670" s="1"/>
      <c r="XCX670" s="1"/>
      <c r="XCY670" s="1"/>
      <c r="XCZ670" s="1"/>
      <c r="XDA670" s="1"/>
      <c r="XDB670" s="1"/>
      <c r="XDC670" s="1"/>
      <c r="XDD670" s="1"/>
      <c r="XDE670" s="1"/>
      <c r="XDF670" s="1"/>
      <c r="XDG670" s="1"/>
      <c r="XDH670" s="1"/>
      <c r="XDI670" s="1"/>
      <c r="XDJ670" s="1"/>
      <c r="XDK670" s="1"/>
      <c r="XDL670" s="1"/>
      <c r="XDM670" s="1"/>
      <c r="XDN670" s="1"/>
      <c r="XDO670" s="1"/>
      <c r="XDP670" s="1"/>
      <c r="XDQ670" s="1"/>
      <c r="XDR670" s="1"/>
      <c r="XDS670" s="1"/>
      <c r="XDT670" s="1"/>
      <c r="XDU670" s="1"/>
      <c r="XDV670" s="1"/>
      <c r="XDW670" s="1"/>
      <c r="XDX670" s="1"/>
      <c r="XDY670" s="1"/>
      <c r="XDZ670" s="1"/>
      <c r="XEA670" s="1"/>
      <c r="XEB670" s="1"/>
      <c r="XEC670" s="1"/>
      <c r="XED670" s="1"/>
      <c r="XEE670" s="1"/>
      <c r="XEF670" s="1"/>
      <c r="XEG670" s="1"/>
      <c r="XEH670" s="1"/>
      <c r="XEI670" s="1"/>
      <c r="XEJ670" s="1"/>
      <c r="XEK670" s="1"/>
      <c r="XEL670" s="1"/>
      <c r="XEM670" s="1"/>
      <c r="XEN670" s="1"/>
      <c r="XEO670" s="1"/>
      <c r="XEP670" s="1"/>
      <c r="XEQ670" s="1"/>
      <c r="XER670" s="1"/>
      <c r="XES670" s="1"/>
      <c r="XET670" s="1"/>
      <c r="XEU670" s="1"/>
    </row>
    <row r="671" spans="1:151 16209:16375" s="11" customFormat="1" ht="20.25" hidden="1" customHeight="1" x14ac:dyDescent="0.25">
      <c r="A671" s="95" t="str">
        <f t="shared" si="250"/>
        <v>1st Floor</v>
      </c>
      <c r="B671" s="96"/>
      <c r="C671" s="95">
        <f t="shared" ref="C671:C676" si="252">C670+1</f>
        <v>3</v>
      </c>
      <c r="D671" s="96"/>
      <c r="E671" s="60"/>
      <c r="F671" s="95"/>
      <c r="G671" s="96"/>
      <c r="H671" s="60"/>
      <c r="I671" s="60">
        <f t="shared" si="251"/>
        <v>0</v>
      </c>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WYT671" s="1"/>
      <c r="WYU671" s="1"/>
      <c r="WYV671" s="1"/>
      <c r="WYW671" s="1"/>
      <c r="WYX671" s="1"/>
      <c r="WYY671" s="1"/>
      <c r="WYZ671" s="1"/>
      <c r="WZA671" s="1"/>
      <c r="WZB671" s="1"/>
      <c r="WZC671" s="1"/>
      <c r="WZD671" s="1"/>
      <c r="WZE671" s="1"/>
      <c r="WZF671" s="1"/>
      <c r="WZG671" s="1"/>
      <c r="WZH671" s="1"/>
      <c r="WZI671" s="1"/>
      <c r="WZJ671" s="1"/>
      <c r="WZK671" s="1"/>
      <c r="WZL671" s="1"/>
      <c r="WZM671" s="1"/>
      <c r="WZN671" s="1"/>
      <c r="WZO671" s="1"/>
      <c r="WZP671" s="1"/>
      <c r="WZQ671" s="1"/>
      <c r="WZR671" s="1"/>
      <c r="WZS671" s="1"/>
      <c r="WZT671" s="1"/>
      <c r="WZU671" s="1"/>
      <c r="WZV671" s="1"/>
      <c r="WZW671" s="1"/>
      <c r="WZX671" s="1"/>
      <c r="WZY671" s="1"/>
      <c r="WZZ671" s="1"/>
      <c r="XAA671" s="1"/>
      <c r="XAB671" s="1"/>
      <c r="XAC671" s="1"/>
      <c r="XAD671" s="1"/>
      <c r="XAE671" s="1"/>
      <c r="XAF671" s="1"/>
      <c r="XAG671" s="1"/>
      <c r="XAH671" s="1"/>
      <c r="XAI671" s="1"/>
      <c r="XAJ671" s="1"/>
      <c r="XAK671" s="1"/>
      <c r="XAL671" s="1"/>
      <c r="XAM671" s="1"/>
      <c r="XAN671" s="1"/>
      <c r="XAO671" s="1"/>
      <c r="XAP671" s="1"/>
      <c r="XAQ671" s="1"/>
      <c r="XAR671" s="1"/>
      <c r="XAS671" s="1"/>
      <c r="XAT671" s="1"/>
      <c r="XAU671" s="1"/>
      <c r="XAV671" s="1"/>
      <c r="XAW671" s="1"/>
      <c r="XAX671" s="1"/>
      <c r="XAY671" s="1"/>
      <c r="XAZ671" s="1"/>
      <c r="XBA671" s="1"/>
      <c r="XBB671" s="1"/>
      <c r="XBC671" s="1"/>
      <c r="XBD671" s="1"/>
      <c r="XBE671" s="1"/>
      <c r="XBF671" s="1"/>
      <c r="XBG671" s="1"/>
      <c r="XBH671" s="1"/>
      <c r="XBI671" s="1"/>
      <c r="XBJ671" s="1"/>
      <c r="XBK671" s="1"/>
      <c r="XBL671" s="1"/>
      <c r="XBM671" s="1"/>
      <c r="XBN671" s="1"/>
      <c r="XBO671" s="1"/>
      <c r="XBP671" s="1"/>
      <c r="XBQ671" s="1"/>
      <c r="XBR671" s="1"/>
      <c r="XBS671" s="1"/>
      <c r="XBT671" s="1"/>
      <c r="XBU671" s="1"/>
      <c r="XBV671" s="1"/>
      <c r="XBW671" s="1"/>
      <c r="XBX671" s="1"/>
      <c r="XBY671" s="1"/>
      <c r="XBZ671" s="1"/>
      <c r="XCA671" s="1"/>
      <c r="XCB671" s="1"/>
      <c r="XCC671" s="1"/>
      <c r="XCD671" s="1"/>
      <c r="XCE671" s="1"/>
      <c r="XCF671" s="1"/>
      <c r="XCG671" s="1"/>
      <c r="XCH671" s="1"/>
      <c r="XCI671" s="1"/>
      <c r="XCJ671" s="1"/>
      <c r="XCK671" s="1"/>
      <c r="XCL671" s="1"/>
      <c r="XCM671" s="1"/>
      <c r="XCN671" s="1"/>
      <c r="XCO671" s="1"/>
      <c r="XCP671" s="1"/>
      <c r="XCQ671" s="1"/>
      <c r="XCR671" s="1"/>
      <c r="XCS671" s="1"/>
      <c r="XCT671" s="1"/>
      <c r="XCU671" s="1"/>
      <c r="XCV671" s="1"/>
      <c r="XCW671" s="1"/>
      <c r="XCX671" s="1"/>
      <c r="XCY671" s="1"/>
      <c r="XCZ671" s="1"/>
      <c r="XDA671" s="1"/>
      <c r="XDB671" s="1"/>
      <c r="XDC671" s="1"/>
      <c r="XDD671" s="1"/>
      <c r="XDE671" s="1"/>
      <c r="XDF671" s="1"/>
      <c r="XDG671" s="1"/>
      <c r="XDH671" s="1"/>
      <c r="XDI671" s="1"/>
      <c r="XDJ671" s="1"/>
      <c r="XDK671" s="1"/>
      <c r="XDL671" s="1"/>
      <c r="XDM671" s="1"/>
      <c r="XDN671" s="1"/>
      <c r="XDO671" s="1"/>
      <c r="XDP671" s="1"/>
      <c r="XDQ671" s="1"/>
      <c r="XDR671" s="1"/>
      <c r="XDS671" s="1"/>
      <c r="XDT671" s="1"/>
      <c r="XDU671" s="1"/>
      <c r="XDV671" s="1"/>
      <c r="XDW671" s="1"/>
      <c r="XDX671" s="1"/>
      <c r="XDY671" s="1"/>
      <c r="XDZ671" s="1"/>
      <c r="XEA671" s="1"/>
      <c r="XEB671" s="1"/>
      <c r="XEC671" s="1"/>
      <c r="XED671" s="1"/>
      <c r="XEE671" s="1"/>
      <c r="XEF671" s="1"/>
      <c r="XEG671" s="1"/>
      <c r="XEH671" s="1"/>
      <c r="XEI671" s="1"/>
      <c r="XEJ671" s="1"/>
      <c r="XEK671" s="1"/>
      <c r="XEL671" s="1"/>
      <c r="XEM671" s="1"/>
      <c r="XEN671" s="1"/>
      <c r="XEO671" s="1"/>
      <c r="XEP671" s="1"/>
      <c r="XEQ671" s="1"/>
      <c r="XER671" s="1"/>
      <c r="XES671" s="1"/>
      <c r="XET671" s="1"/>
      <c r="XEU671" s="1"/>
    </row>
    <row r="672" spans="1:151 16209:16375" s="11" customFormat="1" ht="20.25" hidden="1" customHeight="1" x14ac:dyDescent="0.25">
      <c r="A672" s="95" t="str">
        <f t="shared" si="250"/>
        <v>1st Floor</v>
      </c>
      <c r="B672" s="96"/>
      <c r="C672" s="95">
        <f t="shared" si="252"/>
        <v>4</v>
      </c>
      <c r="D672" s="96"/>
      <c r="E672" s="60"/>
      <c r="F672" s="95"/>
      <c r="G672" s="96"/>
      <c r="H672" s="60"/>
      <c r="I672" s="60">
        <f t="shared" si="251"/>
        <v>0</v>
      </c>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WYT672" s="1"/>
      <c r="WYU672" s="1"/>
      <c r="WYV672" s="1"/>
      <c r="WYW672" s="1"/>
      <c r="WYX672" s="1"/>
      <c r="WYY672" s="1"/>
      <c r="WYZ672" s="1"/>
      <c r="WZA672" s="1"/>
      <c r="WZB672" s="1"/>
      <c r="WZC672" s="1"/>
      <c r="WZD672" s="1"/>
      <c r="WZE672" s="1"/>
      <c r="WZF672" s="1"/>
      <c r="WZG672" s="1"/>
      <c r="WZH672" s="1"/>
      <c r="WZI672" s="1"/>
      <c r="WZJ672" s="1"/>
      <c r="WZK672" s="1"/>
      <c r="WZL672" s="1"/>
      <c r="WZM672" s="1"/>
      <c r="WZN672" s="1"/>
      <c r="WZO672" s="1"/>
      <c r="WZP672" s="1"/>
      <c r="WZQ672" s="1"/>
      <c r="WZR672" s="1"/>
      <c r="WZS672" s="1"/>
      <c r="WZT672" s="1"/>
      <c r="WZU672" s="1"/>
      <c r="WZV672" s="1"/>
      <c r="WZW672" s="1"/>
      <c r="WZX672" s="1"/>
      <c r="WZY672" s="1"/>
      <c r="WZZ672" s="1"/>
      <c r="XAA672" s="1"/>
      <c r="XAB672" s="1"/>
      <c r="XAC672" s="1"/>
      <c r="XAD672" s="1"/>
      <c r="XAE672" s="1"/>
      <c r="XAF672" s="1"/>
      <c r="XAG672" s="1"/>
      <c r="XAH672" s="1"/>
      <c r="XAI672" s="1"/>
      <c r="XAJ672" s="1"/>
      <c r="XAK672" s="1"/>
      <c r="XAL672" s="1"/>
      <c r="XAM672" s="1"/>
      <c r="XAN672" s="1"/>
      <c r="XAO672" s="1"/>
      <c r="XAP672" s="1"/>
      <c r="XAQ672" s="1"/>
      <c r="XAR672" s="1"/>
      <c r="XAS672" s="1"/>
      <c r="XAT672" s="1"/>
      <c r="XAU672" s="1"/>
      <c r="XAV672" s="1"/>
      <c r="XAW672" s="1"/>
      <c r="XAX672" s="1"/>
      <c r="XAY672" s="1"/>
      <c r="XAZ672" s="1"/>
      <c r="XBA672" s="1"/>
      <c r="XBB672" s="1"/>
      <c r="XBC672" s="1"/>
      <c r="XBD672" s="1"/>
      <c r="XBE672" s="1"/>
      <c r="XBF672" s="1"/>
      <c r="XBG672" s="1"/>
      <c r="XBH672" s="1"/>
      <c r="XBI672" s="1"/>
      <c r="XBJ672" s="1"/>
      <c r="XBK672" s="1"/>
      <c r="XBL672" s="1"/>
      <c r="XBM672" s="1"/>
      <c r="XBN672" s="1"/>
      <c r="XBO672" s="1"/>
      <c r="XBP672" s="1"/>
      <c r="XBQ672" s="1"/>
      <c r="XBR672" s="1"/>
      <c r="XBS672" s="1"/>
      <c r="XBT672" s="1"/>
      <c r="XBU672" s="1"/>
      <c r="XBV672" s="1"/>
      <c r="XBW672" s="1"/>
      <c r="XBX672" s="1"/>
      <c r="XBY672" s="1"/>
      <c r="XBZ672" s="1"/>
      <c r="XCA672" s="1"/>
      <c r="XCB672" s="1"/>
      <c r="XCC672" s="1"/>
      <c r="XCD672" s="1"/>
      <c r="XCE672" s="1"/>
      <c r="XCF672" s="1"/>
      <c r="XCG672" s="1"/>
      <c r="XCH672" s="1"/>
      <c r="XCI672" s="1"/>
      <c r="XCJ672" s="1"/>
      <c r="XCK672" s="1"/>
      <c r="XCL672" s="1"/>
      <c r="XCM672" s="1"/>
      <c r="XCN672" s="1"/>
      <c r="XCO672" s="1"/>
      <c r="XCP672" s="1"/>
      <c r="XCQ672" s="1"/>
      <c r="XCR672" s="1"/>
      <c r="XCS672" s="1"/>
      <c r="XCT672" s="1"/>
      <c r="XCU672" s="1"/>
      <c r="XCV672" s="1"/>
      <c r="XCW672" s="1"/>
      <c r="XCX672" s="1"/>
      <c r="XCY672" s="1"/>
      <c r="XCZ672" s="1"/>
      <c r="XDA672" s="1"/>
      <c r="XDB672" s="1"/>
      <c r="XDC672" s="1"/>
      <c r="XDD672" s="1"/>
      <c r="XDE672" s="1"/>
      <c r="XDF672" s="1"/>
      <c r="XDG672" s="1"/>
      <c r="XDH672" s="1"/>
      <c r="XDI672" s="1"/>
      <c r="XDJ672" s="1"/>
      <c r="XDK672" s="1"/>
      <c r="XDL672" s="1"/>
      <c r="XDM672" s="1"/>
      <c r="XDN672" s="1"/>
      <c r="XDO672" s="1"/>
      <c r="XDP672" s="1"/>
      <c r="XDQ672" s="1"/>
      <c r="XDR672" s="1"/>
      <c r="XDS672" s="1"/>
      <c r="XDT672" s="1"/>
      <c r="XDU672" s="1"/>
      <c r="XDV672" s="1"/>
      <c r="XDW672" s="1"/>
      <c r="XDX672" s="1"/>
      <c r="XDY672" s="1"/>
      <c r="XDZ672" s="1"/>
      <c r="XEA672" s="1"/>
      <c r="XEB672" s="1"/>
      <c r="XEC672" s="1"/>
      <c r="XED672" s="1"/>
      <c r="XEE672" s="1"/>
      <c r="XEF672" s="1"/>
      <c r="XEG672" s="1"/>
      <c r="XEH672" s="1"/>
      <c r="XEI672" s="1"/>
      <c r="XEJ672" s="1"/>
      <c r="XEK672" s="1"/>
      <c r="XEL672" s="1"/>
      <c r="XEM672" s="1"/>
      <c r="XEN672" s="1"/>
      <c r="XEO672" s="1"/>
      <c r="XEP672" s="1"/>
      <c r="XEQ672" s="1"/>
      <c r="XER672" s="1"/>
      <c r="XES672" s="1"/>
      <c r="XET672" s="1"/>
      <c r="XEU672" s="1"/>
    </row>
    <row r="673" spans="1:142 16218:16375" s="11" customFormat="1" ht="20.25" hidden="1" customHeight="1" x14ac:dyDescent="0.25">
      <c r="A673" s="94" t="str">
        <f t="shared" si="250"/>
        <v>1st Floor</v>
      </c>
      <c r="B673" s="94"/>
      <c r="C673" s="94">
        <f t="shared" si="252"/>
        <v>5</v>
      </c>
      <c r="D673" s="94"/>
      <c r="E673" s="21"/>
      <c r="F673" s="95"/>
      <c r="G673" s="96"/>
      <c r="H673" s="21"/>
      <c r="I673" s="21">
        <f t="shared" si="251"/>
        <v>0</v>
      </c>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WYT673" s="1"/>
      <c r="WYU673" s="1"/>
      <c r="WYV673" s="1"/>
      <c r="WYW673" s="1"/>
      <c r="WYX673" s="1"/>
      <c r="WYY673" s="1"/>
      <c r="WYZ673" s="1"/>
      <c r="WZA673" s="1"/>
      <c r="WZB673" s="1"/>
      <c r="WZC673" s="1"/>
      <c r="WZD673" s="1"/>
      <c r="WZE673" s="1"/>
      <c r="WZF673" s="1"/>
      <c r="WZG673" s="1"/>
      <c r="WZH673" s="1"/>
      <c r="WZI673" s="1"/>
      <c r="WZJ673" s="1"/>
      <c r="WZK673" s="1"/>
      <c r="WZL673" s="1"/>
      <c r="WZM673" s="1"/>
      <c r="WZN673" s="1"/>
      <c r="WZO673" s="1"/>
      <c r="WZP673" s="1"/>
      <c r="WZQ673" s="1"/>
      <c r="WZR673" s="1"/>
      <c r="WZS673" s="1"/>
      <c r="WZT673" s="1"/>
      <c r="WZU673" s="1"/>
      <c r="WZV673" s="1"/>
      <c r="WZW673" s="1"/>
      <c r="WZX673" s="1"/>
      <c r="WZY673" s="1"/>
      <c r="WZZ673" s="1"/>
      <c r="XAA673" s="1"/>
      <c r="XAB673" s="1"/>
      <c r="XAC673" s="1"/>
      <c r="XAD673" s="1"/>
      <c r="XAE673" s="1"/>
      <c r="XAF673" s="1"/>
      <c r="XAG673" s="1"/>
      <c r="XAH673" s="1"/>
      <c r="XAI673" s="1"/>
      <c r="XAJ673" s="1"/>
      <c r="XAK673" s="1"/>
      <c r="XAL673" s="1"/>
      <c r="XAM673" s="1"/>
      <c r="XAN673" s="1"/>
      <c r="XAO673" s="1"/>
      <c r="XAP673" s="1"/>
      <c r="XAQ673" s="1"/>
      <c r="XAR673" s="1"/>
      <c r="XAS673" s="1"/>
      <c r="XAT673" s="1"/>
      <c r="XAU673" s="1"/>
      <c r="XAV673" s="1"/>
      <c r="XAW673" s="1"/>
      <c r="XAX673" s="1"/>
      <c r="XAY673" s="1"/>
      <c r="XAZ673" s="1"/>
      <c r="XBA673" s="1"/>
      <c r="XBB673" s="1"/>
      <c r="XBC673" s="1"/>
      <c r="XBD673" s="1"/>
      <c r="XBE673" s="1"/>
      <c r="XBF673" s="1"/>
      <c r="XBG673" s="1"/>
      <c r="XBH673" s="1"/>
      <c r="XBI673" s="1"/>
      <c r="XBJ673" s="1"/>
      <c r="XBK673" s="1"/>
      <c r="XBL673" s="1"/>
      <c r="XBM673" s="1"/>
      <c r="XBN673" s="1"/>
      <c r="XBO673" s="1"/>
      <c r="XBP673" s="1"/>
      <c r="XBQ673" s="1"/>
      <c r="XBR673" s="1"/>
      <c r="XBS673" s="1"/>
      <c r="XBT673" s="1"/>
      <c r="XBU673" s="1"/>
      <c r="XBV673" s="1"/>
      <c r="XBW673" s="1"/>
      <c r="XBX673" s="1"/>
      <c r="XBY673" s="1"/>
      <c r="XBZ673" s="1"/>
      <c r="XCA673" s="1"/>
      <c r="XCB673" s="1"/>
      <c r="XCC673" s="1"/>
      <c r="XCD673" s="1"/>
      <c r="XCE673" s="1"/>
      <c r="XCF673" s="1"/>
      <c r="XCG673" s="1"/>
      <c r="XCH673" s="1"/>
      <c r="XCI673" s="1"/>
      <c r="XCJ673" s="1"/>
      <c r="XCK673" s="1"/>
      <c r="XCL673" s="1"/>
      <c r="XCM673" s="1"/>
      <c r="XCN673" s="1"/>
      <c r="XCO673" s="1"/>
      <c r="XCP673" s="1"/>
      <c r="XCQ673" s="1"/>
      <c r="XCR673" s="1"/>
      <c r="XCS673" s="1"/>
      <c r="XCT673" s="1"/>
      <c r="XCU673" s="1"/>
      <c r="XCV673" s="1"/>
      <c r="XCW673" s="1"/>
      <c r="XCX673" s="1"/>
      <c r="XCY673" s="1"/>
      <c r="XCZ673" s="1"/>
      <c r="XDA673" s="1"/>
      <c r="XDB673" s="1"/>
      <c r="XDC673" s="1"/>
      <c r="XDD673" s="1"/>
      <c r="XDE673" s="1"/>
      <c r="XDF673" s="1"/>
      <c r="XDG673" s="1"/>
      <c r="XDH673" s="1"/>
      <c r="XDI673" s="1"/>
      <c r="XDJ673" s="1"/>
      <c r="XDK673" s="1"/>
      <c r="XDL673" s="1"/>
      <c r="XDM673" s="1"/>
      <c r="XDN673" s="1"/>
      <c r="XDO673" s="1"/>
      <c r="XDP673" s="1"/>
      <c r="XDQ673" s="1"/>
      <c r="XDR673" s="1"/>
      <c r="XDS673" s="1"/>
      <c r="XDT673" s="1"/>
      <c r="XDU673" s="1"/>
      <c r="XDV673" s="1"/>
      <c r="XDW673" s="1"/>
      <c r="XDX673" s="1"/>
      <c r="XDY673" s="1"/>
      <c r="XDZ673" s="1"/>
      <c r="XEA673" s="1"/>
      <c r="XEB673" s="1"/>
      <c r="XEC673" s="1"/>
      <c r="XED673" s="1"/>
      <c r="XEE673" s="1"/>
      <c r="XEF673" s="1"/>
      <c r="XEG673" s="1"/>
      <c r="XEH673" s="1"/>
      <c r="XEI673" s="1"/>
      <c r="XEJ673" s="1"/>
      <c r="XEK673" s="1"/>
      <c r="XEL673" s="1"/>
      <c r="XEM673" s="1"/>
      <c r="XEN673" s="1"/>
      <c r="XEO673" s="1"/>
      <c r="XEP673" s="1"/>
      <c r="XEQ673" s="1"/>
      <c r="XER673" s="1"/>
      <c r="XES673" s="1"/>
      <c r="XET673" s="1"/>
      <c r="XEU673" s="1"/>
    </row>
    <row r="674" spans="1:142 16218:16375" s="11" customFormat="1" ht="20.25" hidden="1" customHeight="1" x14ac:dyDescent="0.25">
      <c r="A674" s="94" t="str">
        <f t="shared" si="250"/>
        <v>1st Floor</v>
      </c>
      <c r="B674" s="94"/>
      <c r="C674" s="94">
        <f t="shared" si="252"/>
        <v>6</v>
      </c>
      <c r="D674" s="94"/>
      <c r="E674" s="21"/>
      <c r="F674" s="95"/>
      <c r="G674" s="96"/>
      <c r="H674" s="21"/>
      <c r="I674" s="21">
        <f t="shared" si="251"/>
        <v>0</v>
      </c>
      <c r="J674" s="1"/>
      <c r="K674" s="1"/>
      <c r="L674" s="44" t="str">
        <f t="shared" ref="L674:L683" ca="1" si="253">M674&amp;""&amp;",..,"&amp;""&amp;N674</f>
        <v>201,..,901</v>
      </c>
      <c r="M674" s="44">
        <f ca="1">(SUMPRODUCT(MID(0&amp;(LEFT(A677,SUM(LEN(A677)-LEN(SUBSTITUTE(A677,{"0","1","2","3"},""))))), LARGE(INDEX(ISNUMBER(--MID((LEFT(A677,SUM(LEN(A677)-LEN(SUBSTITUTE(A677,{"0","1","2","3"},""))))), ROW(INDIRECT("1:"&amp;LEN((LEFT(A677,SUM(LEN(A677)-LEN(SUBSTITUTE(A677,{"0","1","2","3"},"")))))))), 1)) * ROW(INDIRECT("1:"&amp;LEN((LEFT(A677,SUM(LEN(A677)-LEN(SUBSTITUTE(A677,{"0","1","2","3"},"")))))))), 0), ROW(INDIRECT("1:"&amp;LEN((LEFT(A677,SUM(LEN(A677)-LEN(SUBSTITUTE(A677,{"0","1","2","3"},"")))))))))+1, 1) * 10^ROW(INDIRECT("1:"&amp;LEN((LEFT(A677,SUM(LEN(A677)-LEN(SUBSTITUTE(A677,{"0","1","2","3"},""))))))))/10))*100+1</f>
        <v>201</v>
      </c>
      <c r="N674" s="44">
        <f ca="1">(SUMPRODUCT(MID(0&amp;(--TRIM(RIGHT(SUBSTITUTE(LEFT(A677,_xlfn.AGGREGATE(16,6,FIND({0,1,2,3,4,5,6,7,8,9},A677,ROW(INDIRECT("1:"&amp;LEN(A677)))),1))," ",REPT(" ",LEN(A677))),LEN(A677)))), LARGE(INDEX(ISNUMBER(--MID((--TRIM(RIGHT(SUBSTITUTE(LEFT(A677,_xlfn.AGGREGATE(16,6,FIND({0,1,2,3,4,5,6,7,8,9},A677,ROW(INDIRECT("1:"&amp;LEN(A677)))),1))," ",REPT(" ",LEN(A677))),LEN(A677)))), ROW(INDIRECT("1:"&amp;LEN((--TRIM(RIGHT(SUBSTITUTE(LEFT(A677,_xlfn.AGGREGATE(16,6,FIND({0,1,2,3,4,5,6,7,8,9},A677,ROW(INDIRECT("1:"&amp;LEN(A677)))),1))," ",REPT(" ",LEN(A677))),LEN(A677))))))), 1)) * ROW(INDIRECT("1:"&amp;LEN((--TRIM(RIGHT(SUBSTITUTE(LEFT(A677,_xlfn.AGGREGATE(16,6,FIND({0,1,2,3,4,5,6,7,8,9},A677,ROW(INDIRECT("1:"&amp;LEN(A677)))),1))," ",REPT(" ",LEN(A677))),LEN(A677))))))), 0), ROW(INDIRECT("1:"&amp;LEN((--TRIM(RIGHT(SUBSTITUTE(LEFT(A677,_xlfn.AGGREGATE(16,6,FIND({0,1,2,3,4,5,6,7,8,9},A677,ROW(INDIRECT("1:"&amp;LEN(A677)))),1))," ",REPT(" ",LEN(A677))),LEN(A677))))))))+1, 1) * 10^ROW(INDIRECT("1:"&amp;LEN((--TRIM(RIGHT(SUBSTITUTE(LEFT(A677,_xlfn.AGGREGATE(16,6,FIND({0,1,2,3,4,5,6,7,8,9},A677,ROW(INDIRECT("1:"&amp;LEN(A677)))),1))," ",REPT(" ",LEN(A677))),LEN(A677)))))))/10))*100+1</f>
        <v>901</v>
      </c>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WYT674" s="1"/>
      <c r="WYU674" s="1"/>
      <c r="WYV674" s="1"/>
      <c r="WYW674" s="1"/>
      <c r="WYX674" s="1"/>
      <c r="WYY674" s="1"/>
      <c r="WYZ674" s="1"/>
      <c r="WZA674" s="1"/>
      <c r="WZB674" s="1"/>
      <c r="WZC674" s="1"/>
      <c r="WZD674" s="1"/>
      <c r="WZE674" s="1"/>
      <c r="WZF674" s="1"/>
      <c r="WZG674" s="1"/>
      <c r="WZH674" s="1"/>
      <c r="WZI674" s="1"/>
      <c r="WZJ674" s="1"/>
      <c r="WZK674" s="1"/>
      <c r="WZL674" s="1"/>
      <c r="WZM674" s="1"/>
      <c r="WZN674" s="1"/>
      <c r="WZO674" s="1"/>
      <c r="WZP674" s="1"/>
      <c r="WZQ674" s="1"/>
      <c r="WZR674" s="1"/>
      <c r="WZS674" s="1"/>
      <c r="WZT674" s="1"/>
      <c r="WZU674" s="1"/>
      <c r="WZV674" s="1"/>
      <c r="WZW674" s="1"/>
      <c r="WZX674" s="1"/>
      <c r="WZY674" s="1"/>
      <c r="WZZ674" s="1"/>
      <c r="XAA674" s="1"/>
      <c r="XAB674" s="1"/>
      <c r="XAC674" s="1"/>
      <c r="XAD674" s="1"/>
      <c r="XAE674" s="1"/>
      <c r="XAF674" s="1"/>
      <c r="XAG674" s="1"/>
      <c r="XAH674" s="1"/>
      <c r="XAI674" s="1"/>
      <c r="XAJ674" s="1"/>
      <c r="XAK674" s="1"/>
      <c r="XAL674" s="1"/>
      <c r="XAM674" s="1"/>
      <c r="XAN674" s="1"/>
      <c r="XAO674" s="1"/>
      <c r="XAP674" s="1"/>
      <c r="XAQ674" s="1"/>
      <c r="XAR674" s="1"/>
      <c r="XAS674" s="1"/>
      <c r="XAT674" s="1"/>
      <c r="XAU674" s="1"/>
      <c r="XAV674" s="1"/>
      <c r="XAW674" s="1"/>
      <c r="XAX674" s="1"/>
      <c r="XAY674" s="1"/>
      <c r="XAZ674" s="1"/>
      <c r="XBA674" s="1"/>
      <c r="XBB674" s="1"/>
      <c r="XBC674" s="1"/>
      <c r="XBD674" s="1"/>
      <c r="XBE674" s="1"/>
      <c r="XBF674" s="1"/>
      <c r="XBG674" s="1"/>
      <c r="XBH674" s="1"/>
      <c r="XBI674" s="1"/>
      <c r="XBJ674" s="1"/>
      <c r="XBK674" s="1"/>
      <c r="XBL674" s="1"/>
      <c r="XBM674" s="1"/>
      <c r="XBN674" s="1"/>
      <c r="XBO674" s="1"/>
      <c r="XBP674" s="1"/>
      <c r="XBQ674" s="1"/>
      <c r="XBR674" s="1"/>
      <c r="XBS674" s="1"/>
      <c r="XBT674" s="1"/>
      <c r="XBU674" s="1"/>
      <c r="XBV674" s="1"/>
      <c r="XBW674" s="1"/>
      <c r="XBX674" s="1"/>
      <c r="XBY674" s="1"/>
      <c r="XBZ674" s="1"/>
      <c r="XCA674" s="1"/>
      <c r="XCB674" s="1"/>
      <c r="XCC674" s="1"/>
      <c r="XCD674" s="1"/>
      <c r="XCE674" s="1"/>
      <c r="XCF674" s="1"/>
      <c r="XCG674" s="1"/>
      <c r="XCH674" s="1"/>
      <c r="XCI674" s="1"/>
      <c r="XCJ674" s="1"/>
      <c r="XCK674" s="1"/>
      <c r="XCL674" s="1"/>
      <c r="XCM674" s="1"/>
      <c r="XCN674" s="1"/>
      <c r="XCO674" s="1"/>
      <c r="XCP674" s="1"/>
      <c r="XCQ674" s="1"/>
      <c r="XCR674" s="1"/>
      <c r="XCS674" s="1"/>
      <c r="XCT674" s="1"/>
      <c r="XCU674" s="1"/>
      <c r="XCV674" s="1"/>
      <c r="XCW674" s="1"/>
      <c r="XCX674" s="1"/>
      <c r="XCY674" s="1"/>
      <c r="XCZ674" s="1"/>
      <c r="XDA674" s="1"/>
      <c r="XDB674" s="1"/>
      <c r="XDC674" s="1"/>
      <c r="XDD674" s="1"/>
      <c r="XDE674" s="1"/>
      <c r="XDF674" s="1"/>
      <c r="XDG674" s="1"/>
      <c r="XDH674" s="1"/>
      <c r="XDI674" s="1"/>
      <c r="XDJ674" s="1"/>
      <c r="XDK674" s="1"/>
      <c r="XDL674" s="1"/>
      <c r="XDM674" s="1"/>
      <c r="XDN674" s="1"/>
      <c r="XDO674" s="1"/>
      <c r="XDP674" s="1"/>
      <c r="XDQ674" s="1"/>
      <c r="XDR674" s="1"/>
      <c r="XDS674" s="1"/>
      <c r="XDT674" s="1"/>
      <c r="XDU674" s="1"/>
      <c r="XDV674" s="1"/>
      <c r="XDW674" s="1"/>
      <c r="XDX674" s="1"/>
      <c r="XDY674" s="1"/>
      <c r="XDZ674" s="1"/>
      <c r="XEA674" s="1"/>
      <c r="XEB674" s="1"/>
      <c r="XEC674" s="1"/>
      <c r="XED674" s="1"/>
      <c r="XEE674" s="1"/>
      <c r="XEF674" s="1"/>
      <c r="XEG674" s="1"/>
      <c r="XEH674" s="1"/>
      <c r="XEI674" s="1"/>
      <c r="XEJ674" s="1"/>
      <c r="XEK674" s="1"/>
      <c r="XEL674" s="1"/>
      <c r="XEM674" s="1"/>
      <c r="XEN674" s="1"/>
      <c r="XEO674" s="1"/>
      <c r="XEP674" s="1"/>
      <c r="XEQ674" s="1"/>
      <c r="XER674" s="1"/>
      <c r="XES674" s="1"/>
      <c r="XET674" s="1"/>
      <c r="XEU674" s="1"/>
    </row>
    <row r="675" spans="1:142 16218:16375" s="11" customFormat="1" ht="20.25" hidden="1" customHeight="1" x14ac:dyDescent="0.25">
      <c r="A675" s="94" t="str">
        <f t="shared" si="250"/>
        <v>1st Floor</v>
      </c>
      <c r="B675" s="94"/>
      <c r="C675" s="94">
        <f t="shared" si="252"/>
        <v>7</v>
      </c>
      <c r="D675" s="94"/>
      <c r="E675" s="21"/>
      <c r="F675" s="95"/>
      <c r="G675" s="96"/>
      <c r="H675" s="21"/>
      <c r="I675" s="21">
        <f t="shared" si="251"/>
        <v>0</v>
      </c>
      <c r="J675" s="1"/>
      <c r="K675" s="1"/>
      <c r="L675" s="44" t="str">
        <f t="shared" ca="1" si="253"/>
        <v>202,..,902</v>
      </c>
      <c r="M675" s="44">
        <f ca="1">M674+1</f>
        <v>202</v>
      </c>
      <c r="N675" s="44">
        <f ca="1">N674+1</f>
        <v>902</v>
      </c>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WYT675" s="1"/>
      <c r="WYU675" s="1"/>
      <c r="WYV675" s="1"/>
      <c r="WYW675" s="1"/>
      <c r="WYX675" s="1"/>
      <c r="WYY675" s="1"/>
      <c r="WYZ675" s="1"/>
      <c r="WZA675" s="1"/>
      <c r="WZB675" s="1"/>
      <c r="WZC675" s="1"/>
      <c r="WZD675" s="1"/>
      <c r="WZE675" s="1"/>
      <c r="WZF675" s="1"/>
      <c r="WZG675" s="1"/>
      <c r="WZH675" s="1"/>
      <c r="WZI675" s="1"/>
      <c r="WZJ675" s="1"/>
      <c r="WZK675" s="1"/>
      <c r="WZL675" s="1"/>
      <c r="WZM675" s="1"/>
      <c r="WZN675" s="1"/>
      <c r="WZO675" s="1"/>
      <c r="WZP675" s="1"/>
      <c r="WZQ675" s="1"/>
      <c r="WZR675" s="1"/>
      <c r="WZS675" s="1"/>
      <c r="WZT675" s="1"/>
      <c r="WZU675" s="1"/>
      <c r="WZV675" s="1"/>
      <c r="WZW675" s="1"/>
      <c r="WZX675" s="1"/>
      <c r="WZY675" s="1"/>
      <c r="WZZ675" s="1"/>
      <c r="XAA675" s="1"/>
      <c r="XAB675" s="1"/>
      <c r="XAC675" s="1"/>
      <c r="XAD675" s="1"/>
      <c r="XAE675" s="1"/>
      <c r="XAF675" s="1"/>
      <c r="XAG675" s="1"/>
      <c r="XAH675" s="1"/>
      <c r="XAI675" s="1"/>
      <c r="XAJ675" s="1"/>
      <c r="XAK675" s="1"/>
      <c r="XAL675" s="1"/>
      <c r="XAM675" s="1"/>
      <c r="XAN675" s="1"/>
      <c r="XAO675" s="1"/>
      <c r="XAP675" s="1"/>
      <c r="XAQ675" s="1"/>
      <c r="XAR675" s="1"/>
      <c r="XAS675" s="1"/>
      <c r="XAT675" s="1"/>
      <c r="XAU675" s="1"/>
      <c r="XAV675" s="1"/>
      <c r="XAW675" s="1"/>
      <c r="XAX675" s="1"/>
      <c r="XAY675" s="1"/>
      <c r="XAZ675" s="1"/>
      <c r="XBA675" s="1"/>
      <c r="XBB675" s="1"/>
      <c r="XBC675" s="1"/>
      <c r="XBD675" s="1"/>
      <c r="XBE675" s="1"/>
      <c r="XBF675" s="1"/>
      <c r="XBG675" s="1"/>
      <c r="XBH675" s="1"/>
      <c r="XBI675" s="1"/>
      <c r="XBJ675" s="1"/>
      <c r="XBK675" s="1"/>
      <c r="XBL675" s="1"/>
      <c r="XBM675" s="1"/>
      <c r="XBN675" s="1"/>
      <c r="XBO675" s="1"/>
      <c r="XBP675" s="1"/>
      <c r="XBQ675" s="1"/>
      <c r="XBR675" s="1"/>
      <c r="XBS675" s="1"/>
      <c r="XBT675" s="1"/>
      <c r="XBU675" s="1"/>
      <c r="XBV675" s="1"/>
      <c r="XBW675" s="1"/>
      <c r="XBX675" s="1"/>
      <c r="XBY675" s="1"/>
      <c r="XBZ675" s="1"/>
      <c r="XCA675" s="1"/>
      <c r="XCB675" s="1"/>
      <c r="XCC675" s="1"/>
      <c r="XCD675" s="1"/>
      <c r="XCE675" s="1"/>
      <c r="XCF675" s="1"/>
      <c r="XCG675" s="1"/>
      <c r="XCH675" s="1"/>
      <c r="XCI675" s="1"/>
      <c r="XCJ675" s="1"/>
      <c r="XCK675" s="1"/>
      <c r="XCL675" s="1"/>
      <c r="XCM675" s="1"/>
      <c r="XCN675" s="1"/>
      <c r="XCO675" s="1"/>
      <c r="XCP675" s="1"/>
      <c r="XCQ675" s="1"/>
      <c r="XCR675" s="1"/>
      <c r="XCS675" s="1"/>
      <c r="XCT675" s="1"/>
      <c r="XCU675" s="1"/>
      <c r="XCV675" s="1"/>
      <c r="XCW675" s="1"/>
      <c r="XCX675" s="1"/>
      <c r="XCY675" s="1"/>
      <c r="XCZ675" s="1"/>
      <c r="XDA675" s="1"/>
      <c r="XDB675" s="1"/>
      <c r="XDC675" s="1"/>
      <c r="XDD675" s="1"/>
      <c r="XDE675" s="1"/>
      <c r="XDF675" s="1"/>
      <c r="XDG675" s="1"/>
      <c r="XDH675" s="1"/>
      <c r="XDI675" s="1"/>
      <c r="XDJ675" s="1"/>
      <c r="XDK675" s="1"/>
      <c r="XDL675" s="1"/>
      <c r="XDM675" s="1"/>
      <c r="XDN675" s="1"/>
      <c r="XDO675" s="1"/>
      <c r="XDP675" s="1"/>
      <c r="XDQ675" s="1"/>
      <c r="XDR675" s="1"/>
      <c r="XDS675" s="1"/>
      <c r="XDT675" s="1"/>
      <c r="XDU675" s="1"/>
      <c r="XDV675" s="1"/>
      <c r="XDW675" s="1"/>
      <c r="XDX675" s="1"/>
      <c r="XDY675" s="1"/>
      <c r="XDZ675" s="1"/>
      <c r="XEA675" s="1"/>
      <c r="XEB675" s="1"/>
      <c r="XEC675" s="1"/>
      <c r="XED675" s="1"/>
      <c r="XEE675" s="1"/>
      <c r="XEF675" s="1"/>
      <c r="XEG675" s="1"/>
      <c r="XEH675" s="1"/>
      <c r="XEI675" s="1"/>
      <c r="XEJ675" s="1"/>
      <c r="XEK675" s="1"/>
      <c r="XEL675" s="1"/>
      <c r="XEM675" s="1"/>
      <c r="XEN675" s="1"/>
      <c r="XEO675" s="1"/>
      <c r="XEP675" s="1"/>
      <c r="XEQ675" s="1"/>
      <c r="XER675" s="1"/>
      <c r="XES675" s="1"/>
      <c r="XET675" s="1"/>
      <c r="XEU675" s="1"/>
    </row>
    <row r="676" spans="1:142 16218:16375" s="11" customFormat="1" ht="20.25" hidden="1" customHeight="1" x14ac:dyDescent="0.25">
      <c r="A676" s="94" t="str">
        <f t="shared" si="250"/>
        <v>1st Floor</v>
      </c>
      <c r="B676" s="94"/>
      <c r="C676" s="94">
        <f t="shared" si="252"/>
        <v>8</v>
      </c>
      <c r="D676" s="94"/>
      <c r="E676" s="21"/>
      <c r="F676" s="95"/>
      <c r="G676" s="96"/>
      <c r="H676" s="21"/>
      <c r="I676" s="21">
        <f t="shared" si="251"/>
        <v>0</v>
      </c>
      <c r="J676" s="1"/>
      <c r="K676" s="1"/>
      <c r="L676" s="44" t="str">
        <f t="shared" ca="1" si="253"/>
        <v>203,..,903</v>
      </c>
      <c r="M676" s="44">
        <f t="shared" ref="M676:M683" ca="1" si="254">M675+1</f>
        <v>203</v>
      </c>
      <c r="N676" s="44">
        <f t="shared" ref="N676:N683" ca="1" si="255">N675+1</f>
        <v>903</v>
      </c>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WYT676" s="1"/>
      <c r="WYU676" s="1"/>
      <c r="WYV676" s="1"/>
      <c r="WYW676" s="1"/>
      <c r="WYX676" s="1"/>
      <c r="WYY676" s="1"/>
      <c r="WYZ676" s="1"/>
      <c r="WZA676" s="1"/>
      <c r="WZB676" s="1"/>
      <c r="WZC676" s="1"/>
      <c r="WZD676" s="1"/>
      <c r="WZE676" s="1"/>
      <c r="WZF676" s="1"/>
      <c r="WZG676" s="1"/>
      <c r="WZH676" s="1"/>
      <c r="WZI676" s="1"/>
      <c r="WZJ676" s="1"/>
      <c r="WZK676" s="1"/>
      <c r="WZL676" s="1"/>
      <c r="WZM676" s="1"/>
      <c r="WZN676" s="1"/>
      <c r="WZO676" s="1"/>
      <c r="WZP676" s="1"/>
      <c r="WZQ676" s="1"/>
      <c r="WZR676" s="1"/>
      <c r="WZS676" s="1"/>
      <c r="WZT676" s="1"/>
      <c r="WZU676" s="1"/>
      <c r="WZV676" s="1"/>
      <c r="WZW676" s="1"/>
      <c r="WZX676" s="1"/>
      <c r="WZY676" s="1"/>
      <c r="WZZ676" s="1"/>
      <c r="XAA676" s="1"/>
      <c r="XAB676" s="1"/>
      <c r="XAC676" s="1"/>
      <c r="XAD676" s="1"/>
      <c r="XAE676" s="1"/>
      <c r="XAF676" s="1"/>
      <c r="XAG676" s="1"/>
      <c r="XAH676" s="1"/>
      <c r="XAI676" s="1"/>
      <c r="XAJ676" s="1"/>
      <c r="XAK676" s="1"/>
      <c r="XAL676" s="1"/>
      <c r="XAM676" s="1"/>
      <c r="XAN676" s="1"/>
      <c r="XAO676" s="1"/>
      <c r="XAP676" s="1"/>
      <c r="XAQ676" s="1"/>
      <c r="XAR676" s="1"/>
      <c r="XAS676" s="1"/>
      <c r="XAT676" s="1"/>
      <c r="XAU676" s="1"/>
      <c r="XAV676" s="1"/>
      <c r="XAW676" s="1"/>
      <c r="XAX676" s="1"/>
      <c r="XAY676" s="1"/>
      <c r="XAZ676" s="1"/>
      <c r="XBA676" s="1"/>
      <c r="XBB676" s="1"/>
      <c r="XBC676" s="1"/>
      <c r="XBD676" s="1"/>
      <c r="XBE676" s="1"/>
      <c r="XBF676" s="1"/>
      <c r="XBG676" s="1"/>
      <c r="XBH676" s="1"/>
      <c r="XBI676" s="1"/>
      <c r="XBJ676" s="1"/>
      <c r="XBK676" s="1"/>
      <c r="XBL676" s="1"/>
      <c r="XBM676" s="1"/>
      <c r="XBN676" s="1"/>
      <c r="XBO676" s="1"/>
      <c r="XBP676" s="1"/>
      <c r="XBQ676" s="1"/>
      <c r="XBR676" s="1"/>
      <c r="XBS676" s="1"/>
      <c r="XBT676" s="1"/>
      <c r="XBU676" s="1"/>
      <c r="XBV676" s="1"/>
      <c r="XBW676" s="1"/>
      <c r="XBX676" s="1"/>
      <c r="XBY676" s="1"/>
      <c r="XBZ676" s="1"/>
      <c r="XCA676" s="1"/>
      <c r="XCB676" s="1"/>
      <c r="XCC676" s="1"/>
      <c r="XCD676" s="1"/>
      <c r="XCE676" s="1"/>
      <c r="XCF676" s="1"/>
      <c r="XCG676" s="1"/>
      <c r="XCH676" s="1"/>
      <c r="XCI676" s="1"/>
      <c r="XCJ676" s="1"/>
      <c r="XCK676" s="1"/>
      <c r="XCL676" s="1"/>
      <c r="XCM676" s="1"/>
      <c r="XCN676" s="1"/>
      <c r="XCO676" s="1"/>
      <c r="XCP676" s="1"/>
      <c r="XCQ676" s="1"/>
      <c r="XCR676" s="1"/>
      <c r="XCS676" s="1"/>
      <c r="XCT676" s="1"/>
      <c r="XCU676" s="1"/>
      <c r="XCV676" s="1"/>
      <c r="XCW676" s="1"/>
      <c r="XCX676" s="1"/>
      <c r="XCY676" s="1"/>
      <c r="XCZ676" s="1"/>
      <c r="XDA676" s="1"/>
      <c r="XDB676" s="1"/>
      <c r="XDC676" s="1"/>
      <c r="XDD676" s="1"/>
      <c r="XDE676" s="1"/>
      <c r="XDF676" s="1"/>
      <c r="XDG676" s="1"/>
      <c r="XDH676" s="1"/>
      <c r="XDI676" s="1"/>
      <c r="XDJ676" s="1"/>
      <c r="XDK676" s="1"/>
      <c r="XDL676" s="1"/>
      <c r="XDM676" s="1"/>
      <c r="XDN676" s="1"/>
      <c r="XDO676" s="1"/>
      <c r="XDP676" s="1"/>
      <c r="XDQ676" s="1"/>
      <c r="XDR676" s="1"/>
      <c r="XDS676" s="1"/>
      <c r="XDT676" s="1"/>
      <c r="XDU676" s="1"/>
      <c r="XDV676" s="1"/>
      <c r="XDW676" s="1"/>
      <c r="XDX676" s="1"/>
      <c r="XDY676" s="1"/>
      <c r="XDZ676" s="1"/>
      <c r="XEA676" s="1"/>
      <c r="XEB676" s="1"/>
      <c r="XEC676" s="1"/>
      <c r="XED676" s="1"/>
      <c r="XEE676" s="1"/>
      <c r="XEF676" s="1"/>
      <c r="XEG676" s="1"/>
      <c r="XEH676" s="1"/>
      <c r="XEI676" s="1"/>
      <c r="XEJ676" s="1"/>
      <c r="XEK676" s="1"/>
      <c r="XEL676" s="1"/>
      <c r="XEM676" s="1"/>
      <c r="XEN676" s="1"/>
      <c r="XEO676" s="1"/>
      <c r="XEP676" s="1"/>
      <c r="XEQ676" s="1"/>
      <c r="XER676" s="1"/>
      <c r="XES676" s="1"/>
      <c r="XET676" s="1"/>
      <c r="XEU676" s="1"/>
    </row>
    <row r="677" spans="1:142 16218:16375" s="11" customFormat="1" ht="20.25" hidden="1" x14ac:dyDescent="0.25">
      <c r="A677" s="97" t="s">
        <v>157</v>
      </c>
      <c r="B677" s="98"/>
      <c r="C677" s="98"/>
      <c r="D677" s="98"/>
      <c r="E677" s="98"/>
      <c r="F677" s="98"/>
      <c r="G677" s="98"/>
      <c r="H677" s="98"/>
      <c r="I677" s="99"/>
      <c r="J677" s="1"/>
      <c r="K677" s="1"/>
      <c r="L677" s="44" t="str">
        <f t="shared" ca="1" si="253"/>
        <v>204,..,904</v>
      </c>
      <c r="M677" s="44">
        <f t="shared" ca="1" si="254"/>
        <v>204</v>
      </c>
      <c r="N677" s="44">
        <f t="shared" ca="1" si="255"/>
        <v>904</v>
      </c>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WYT677" s="1"/>
      <c r="WYU677" s="1"/>
      <c r="WYV677" s="1"/>
      <c r="WYW677" s="1"/>
      <c r="WYX677" s="1"/>
      <c r="WYY677" s="1"/>
      <c r="WYZ677" s="1"/>
      <c r="WZA677" s="1"/>
      <c r="WZB677" s="1"/>
      <c r="WZC677" s="1"/>
      <c r="WZD677" s="1"/>
      <c r="WZE677" s="1"/>
      <c r="WZF677" s="1"/>
      <c r="WZG677" s="1"/>
      <c r="WZH677" s="1"/>
      <c r="WZI677" s="1"/>
      <c r="WZJ677" s="1"/>
      <c r="WZK677" s="1"/>
      <c r="WZL677" s="1"/>
      <c r="WZM677" s="1"/>
      <c r="WZN677" s="1"/>
      <c r="WZO677" s="1"/>
      <c r="WZP677" s="1"/>
      <c r="WZQ677" s="1"/>
      <c r="WZR677" s="1"/>
      <c r="WZS677" s="1"/>
      <c r="WZT677" s="1"/>
      <c r="WZU677" s="1"/>
      <c r="WZV677" s="1"/>
      <c r="WZW677" s="1"/>
      <c r="WZX677" s="1"/>
      <c r="WZY677" s="1"/>
      <c r="WZZ677" s="1"/>
      <c r="XAA677" s="1"/>
      <c r="XAB677" s="1"/>
      <c r="XAC677" s="1"/>
      <c r="XAD677" s="1"/>
      <c r="XAE677" s="1"/>
      <c r="XAF677" s="1"/>
      <c r="XAG677" s="1"/>
      <c r="XAH677" s="1"/>
      <c r="XAI677" s="1"/>
      <c r="XAJ677" s="1"/>
      <c r="XAK677" s="1"/>
      <c r="XAL677" s="1"/>
      <c r="XAM677" s="1"/>
      <c r="XAN677" s="1"/>
      <c r="XAO677" s="1"/>
      <c r="XAP677" s="1"/>
      <c r="XAQ677" s="1"/>
      <c r="XAR677" s="1"/>
      <c r="XAS677" s="1"/>
      <c r="XAT677" s="1"/>
      <c r="XAU677" s="1"/>
      <c r="XAV677" s="1"/>
      <c r="XAW677" s="1"/>
      <c r="XAX677" s="1"/>
      <c r="XAY677" s="1"/>
      <c r="XAZ677" s="1"/>
      <c r="XBA677" s="1"/>
      <c r="XBB677" s="1"/>
      <c r="XBC677" s="1"/>
      <c r="XBD677" s="1"/>
      <c r="XBE677" s="1"/>
      <c r="XBF677" s="1"/>
      <c r="XBG677" s="1"/>
      <c r="XBH677" s="1"/>
      <c r="XBI677" s="1"/>
      <c r="XBJ677" s="1"/>
      <c r="XBK677" s="1"/>
      <c r="XBL677" s="1"/>
      <c r="XBM677" s="1"/>
      <c r="XBN677" s="1"/>
      <c r="XBO677" s="1"/>
      <c r="XBP677" s="1"/>
      <c r="XBQ677" s="1"/>
      <c r="XBR677" s="1"/>
      <c r="XBS677" s="1"/>
      <c r="XBT677" s="1"/>
      <c r="XBU677" s="1"/>
      <c r="XBV677" s="1"/>
      <c r="XBW677" s="1"/>
      <c r="XBX677" s="1"/>
      <c r="XBY677" s="1"/>
      <c r="XBZ677" s="1"/>
      <c r="XCA677" s="1"/>
      <c r="XCB677" s="1"/>
      <c r="XCC677" s="1"/>
      <c r="XCD677" s="1"/>
      <c r="XCE677" s="1"/>
      <c r="XCF677" s="1"/>
      <c r="XCG677" s="1"/>
      <c r="XCH677" s="1"/>
      <c r="XCI677" s="1"/>
      <c r="XCJ677" s="1"/>
      <c r="XCK677" s="1"/>
      <c r="XCL677" s="1"/>
      <c r="XCM677" s="1"/>
      <c r="XCN677" s="1"/>
      <c r="XCO677" s="1"/>
      <c r="XCP677" s="1"/>
      <c r="XCQ677" s="1"/>
      <c r="XCR677" s="1"/>
      <c r="XCS677" s="1"/>
      <c r="XCT677" s="1"/>
      <c r="XCU677" s="1"/>
      <c r="XCV677" s="1"/>
      <c r="XCW677" s="1"/>
      <c r="XCX677" s="1"/>
      <c r="XCY677" s="1"/>
      <c r="XCZ677" s="1"/>
      <c r="XDA677" s="1"/>
      <c r="XDB677" s="1"/>
      <c r="XDC677" s="1"/>
      <c r="XDD677" s="1"/>
      <c r="XDE677" s="1"/>
      <c r="XDF677" s="1"/>
      <c r="XDG677" s="1"/>
      <c r="XDH677" s="1"/>
      <c r="XDI677" s="1"/>
      <c r="XDJ677" s="1"/>
      <c r="XDK677" s="1"/>
      <c r="XDL677" s="1"/>
      <c r="XDM677" s="1"/>
      <c r="XDN677" s="1"/>
      <c r="XDO677" s="1"/>
      <c r="XDP677" s="1"/>
      <c r="XDQ677" s="1"/>
      <c r="XDR677" s="1"/>
      <c r="XDS677" s="1"/>
      <c r="XDT677" s="1"/>
      <c r="XDU677" s="1"/>
      <c r="XDV677" s="1"/>
      <c r="XDW677" s="1"/>
      <c r="XDX677" s="1"/>
      <c r="XDY677" s="1"/>
      <c r="XDZ677" s="1"/>
      <c r="XEA677" s="1"/>
      <c r="XEB677" s="1"/>
      <c r="XEC677" s="1"/>
      <c r="XED677" s="1"/>
      <c r="XEE677" s="1"/>
      <c r="XEF677" s="1"/>
      <c r="XEG677" s="1"/>
      <c r="XEH677" s="1"/>
      <c r="XEI677" s="1"/>
      <c r="XEJ677" s="1"/>
      <c r="XEK677" s="1"/>
      <c r="XEL677" s="1"/>
      <c r="XEM677" s="1"/>
      <c r="XEN677" s="1"/>
      <c r="XEO677" s="1"/>
      <c r="XEP677" s="1"/>
      <c r="XEQ677" s="1"/>
      <c r="XER677" s="1"/>
      <c r="XES677" s="1"/>
      <c r="XET677" s="1"/>
      <c r="XEU677" s="1"/>
    </row>
    <row r="678" spans="1:142 16218:16375" s="11" customFormat="1" ht="20.25" hidden="1" customHeight="1" x14ac:dyDescent="0.25">
      <c r="A678" s="94" t="str">
        <f>A677</f>
        <v>2nd, 3rd, 4th, 6th, 8th, 7th, 9th Floor</v>
      </c>
      <c r="B678" s="94"/>
      <c r="C678" s="95" t="str">
        <f t="shared" ref="C678:C687" ca="1" si="256">L674</f>
        <v>201,..,901</v>
      </c>
      <c r="D678" s="96"/>
      <c r="E678" s="21"/>
      <c r="F678" s="95"/>
      <c r="G678" s="96"/>
      <c r="H678" s="21"/>
      <c r="I678" s="21">
        <f t="shared" si="251"/>
        <v>0</v>
      </c>
      <c r="J678" s="1"/>
      <c r="K678" s="1"/>
      <c r="L678" s="44" t="str">
        <f t="shared" ca="1" si="253"/>
        <v>205,..,905</v>
      </c>
      <c r="M678" s="44">
        <f t="shared" ca="1" si="254"/>
        <v>205</v>
      </c>
      <c r="N678" s="44">
        <f t="shared" ca="1" si="255"/>
        <v>905</v>
      </c>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WYT678" s="1"/>
      <c r="WYU678" s="1"/>
      <c r="WYV678" s="1"/>
      <c r="WYW678" s="1"/>
      <c r="WYX678" s="1"/>
      <c r="WYY678" s="1"/>
      <c r="WYZ678" s="1"/>
      <c r="WZA678" s="1"/>
      <c r="WZB678" s="1"/>
      <c r="WZC678" s="1"/>
      <c r="WZD678" s="1"/>
      <c r="WZE678" s="1"/>
      <c r="WZF678" s="1"/>
      <c r="WZG678" s="1"/>
      <c r="WZH678" s="1"/>
      <c r="WZI678" s="1"/>
      <c r="WZJ678" s="1"/>
      <c r="WZK678" s="1"/>
      <c r="WZL678" s="1"/>
      <c r="WZM678" s="1"/>
      <c r="WZN678" s="1"/>
      <c r="WZO678" s="1"/>
      <c r="WZP678" s="1"/>
      <c r="WZQ678" s="1"/>
      <c r="WZR678" s="1"/>
      <c r="WZS678" s="1"/>
      <c r="WZT678" s="1"/>
      <c r="WZU678" s="1"/>
      <c r="WZV678" s="1"/>
      <c r="WZW678" s="1"/>
      <c r="WZX678" s="1"/>
      <c r="WZY678" s="1"/>
      <c r="WZZ678" s="1"/>
      <c r="XAA678" s="1"/>
      <c r="XAB678" s="1"/>
      <c r="XAC678" s="1"/>
      <c r="XAD678" s="1"/>
      <c r="XAE678" s="1"/>
      <c r="XAF678" s="1"/>
      <c r="XAG678" s="1"/>
      <c r="XAH678" s="1"/>
      <c r="XAI678" s="1"/>
      <c r="XAJ678" s="1"/>
      <c r="XAK678" s="1"/>
      <c r="XAL678" s="1"/>
      <c r="XAM678" s="1"/>
      <c r="XAN678" s="1"/>
      <c r="XAO678" s="1"/>
      <c r="XAP678" s="1"/>
      <c r="XAQ678" s="1"/>
      <c r="XAR678" s="1"/>
      <c r="XAS678" s="1"/>
      <c r="XAT678" s="1"/>
      <c r="XAU678" s="1"/>
      <c r="XAV678" s="1"/>
      <c r="XAW678" s="1"/>
      <c r="XAX678" s="1"/>
      <c r="XAY678" s="1"/>
      <c r="XAZ678" s="1"/>
      <c r="XBA678" s="1"/>
      <c r="XBB678" s="1"/>
      <c r="XBC678" s="1"/>
      <c r="XBD678" s="1"/>
      <c r="XBE678" s="1"/>
      <c r="XBF678" s="1"/>
      <c r="XBG678" s="1"/>
      <c r="XBH678" s="1"/>
      <c r="XBI678" s="1"/>
      <c r="XBJ678" s="1"/>
      <c r="XBK678" s="1"/>
      <c r="XBL678" s="1"/>
      <c r="XBM678" s="1"/>
      <c r="XBN678" s="1"/>
      <c r="XBO678" s="1"/>
      <c r="XBP678" s="1"/>
      <c r="XBQ678" s="1"/>
      <c r="XBR678" s="1"/>
      <c r="XBS678" s="1"/>
      <c r="XBT678" s="1"/>
      <c r="XBU678" s="1"/>
      <c r="XBV678" s="1"/>
      <c r="XBW678" s="1"/>
      <c r="XBX678" s="1"/>
      <c r="XBY678" s="1"/>
      <c r="XBZ678" s="1"/>
      <c r="XCA678" s="1"/>
      <c r="XCB678" s="1"/>
      <c r="XCC678" s="1"/>
      <c r="XCD678" s="1"/>
      <c r="XCE678" s="1"/>
      <c r="XCF678" s="1"/>
      <c r="XCG678" s="1"/>
      <c r="XCH678" s="1"/>
      <c r="XCI678" s="1"/>
      <c r="XCJ678" s="1"/>
      <c r="XCK678" s="1"/>
      <c r="XCL678" s="1"/>
      <c r="XCM678" s="1"/>
      <c r="XCN678" s="1"/>
      <c r="XCO678" s="1"/>
      <c r="XCP678" s="1"/>
      <c r="XCQ678" s="1"/>
      <c r="XCR678" s="1"/>
      <c r="XCS678" s="1"/>
      <c r="XCT678" s="1"/>
      <c r="XCU678" s="1"/>
      <c r="XCV678" s="1"/>
      <c r="XCW678" s="1"/>
      <c r="XCX678" s="1"/>
      <c r="XCY678" s="1"/>
      <c r="XCZ678" s="1"/>
      <c r="XDA678" s="1"/>
      <c r="XDB678" s="1"/>
      <c r="XDC678" s="1"/>
      <c r="XDD678" s="1"/>
      <c r="XDE678" s="1"/>
      <c r="XDF678" s="1"/>
      <c r="XDG678" s="1"/>
      <c r="XDH678" s="1"/>
      <c r="XDI678" s="1"/>
      <c r="XDJ678" s="1"/>
      <c r="XDK678" s="1"/>
      <c r="XDL678" s="1"/>
      <c r="XDM678" s="1"/>
      <c r="XDN678" s="1"/>
      <c r="XDO678" s="1"/>
      <c r="XDP678" s="1"/>
      <c r="XDQ678" s="1"/>
      <c r="XDR678" s="1"/>
      <c r="XDS678" s="1"/>
      <c r="XDT678" s="1"/>
      <c r="XDU678" s="1"/>
      <c r="XDV678" s="1"/>
      <c r="XDW678" s="1"/>
      <c r="XDX678" s="1"/>
      <c r="XDY678" s="1"/>
      <c r="XDZ678" s="1"/>
      <c r="XEA678" s="1"/>
      <c r="XEB678" s="1"/>
      <c r="XEC678" s="1"/>
      <c r="XED678" s="1"/>
      <c r="XEE678" s="1"/>
      <c r="XEF678" s="1"/>
      <c r="XEG678" s="1"/>
      <c r="XEH678" s="1"/>
      <c r="XEI678" s="1"/>
      <c r="XEJ678" s="1"/>
      <c r="XEK678" s="1"/>
      <c r="XEL678" s="1"/>
      <c r="XEM678" s="1"/>
      <c r="XEN678" s="1"/>
      <c r="XEO678" s="1"/>
      <c r="XEP678" s="1"/>
      <c r="XEQ678" s="1"/>
      <c r="XER678" s="1"/>
      <c r="XES678" s="1"/>
      <c r="XET678" s="1"/>
      <c r="XEU678" s="1"/>
    </row>
    <row r="679" spans="1:142 16218:16375" s="11" customFormat="1" ht="20.25" hidden="1" customHeight="1" x14ac:dyDescent="0.25">
      <c r="A679" s="94" t="str">
        <f t="shared" ref="A679:A687" si="257">A678</f>
        <v>2nd, 3rd, 4th, 6th, 8th, 7th, 9th Floor</v>
      </c>
      <c r="B679" s="94"/>
      <c r="C679" s="95" t="str">
        <f t="shared" ca="1" si="256"/>
        <v>202,..,902</v>
      </c>
      <c r="D679" s="96"/>
      <c r="E679" s="21"/>
      <c r="F679" s="95"/>
      <c r="G679" s="96"/>
      <c r="H679" s="21"/>
      <c r="I679" s="21">
        <f t="shared" si="251"/>
        <v>0</v>
      </c>
      <c r="J679" s="1"/>
      <c r="K679" s="1"/>
      <c r="L679" s="44" t="str">
        <f t="shared" ca="1" si="253"/>
        <v>206,..,906</v>
      </c>
      <c r="M679" s="44">
        <f t="shared" ca="1" si="254"/>
        <v>206</v>
      </c>
      <c r="N679" s="44">
        <f t="shared" ca="1" si="255"/>
        <v>906</v>
      </c>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WYT679" s="1"/>
      <c r="WYU679" s="1"/>
      <c r="WYV679" s="1"/>
      <c r="WYW679" s="1"/>
      <c r="WYX679" s="1"/>
      <c r="WYY679" s="1"/>
      <c r="WYZ679" s="1"/>
      <c r="WZA679" s="1"/>
      <c r="WZB679" s="1"/>
      <c r="WZC679" s="1"/>
      <c r="WZD679" s="1"/>
      <c r="WZE679" s="1"/>
      <c r="WZF679" s="1"/>
      <c r="WZG679" s="1"/>
      <c r="WZH679" s="1"/>
      <c r="WZI679" s="1"/>
      <c r="WZJ679" s="1"/>
      <c r="WZK679" s="1"/>
      <c r="WZL679" s="1"/>
      <c r="WZM679" s="1"/>
      <c r="WZN679" s="1"/>
      <c r="WZO679" s="1"/>
      <c r="WZP679" s="1"/>
      <c r="WZQ679" s="1"/>
      <c r="WZR679" s="1"/>
      <c r="WZS679" s="1"/>
      <c r="WZT679" s="1"/>
      <c r="WZU679" s="1"/>
      <c r="WZV679" s="1"/>
      <c r="WZW679" s="1"/>
      <c r="WZX679" s="1"/>
      <c r="WZY679" s="1"/>
      <c r="WZZ679" s="1"/>
      <c r="XAA679" s="1"/>
      <c r="XAB679" s="1"/>
      <c r="XAC679" s="1"/>
      <c r="XAD679" s="1"/>
      <c r="XAE679" s="1"/>
      <c r="XAF679" s="1"/>
      <c r="XAG679" s="1"/>
      <c r="XAH679" s="1"/>
      <c r="XAI679" s="1"/>
      <c r="XAJ679" s="1"/>
      <c r="XAK679" s="1"/>
      <c r="XAL679" s="1"/>
      <c r="XAM679" s="1"/>
      <c r="XAN679" s="1"/>
      <c r="XAO679" s="1"/>
      <c r="XAP679" s="1"/>
      <c r="XAQ679" s="1"/>
      <c r="XAR679" s="1"/>
      <c r="XAS679" s="1"/>
      <c r="XAT679" s="1"/>
      <c r="XAU679" s="1"/>
      <c r="XAV679" s="1"/>
      <c r="XAW679" s="1"/>
      <c r="XAX679" s="1"/>
      <c r="XAY679" s="1"/>
      <c r="XAZ679" s="1"/>
      <c r="XBA679" s="1"/>
      <c r="XBB679" s="1"/>
      <c r="XBC679" s="1"/>
      <c r="XBD679" s="1"/>
      <c r="XBE679" s="1"/>
      <c r="XBF679" s="1"/>
      <c r="XBG679" s="1"/>
      <c r="XBH679" s="1"/>
      <c r="XBI679" s="1"/>
      <c r="XBJ679" s="1"/>
      <c r="XBK679" s="1"/>
      <c r="XBL679" s="1"/>
      <c r="XBM679" s="1"/>
      <c r="XBN679" s="1"/>
      <c r="XBO679" s="1"/>
      <c r="XBP679" s="1"/>
      <c r="XBQ679" s="1"/>
      <c r="XBR679" s="1"/>
      <c r="XBS679" s="1"/>
      <c r="XBT679" s="1"/>
      <c r="XBU679" s="1"/>
      <c r="XBV679" s="1"/>
      <c r="XBW679" s="1"/>
      <c r="XBX679" s="1"/>
      <c r="XBY679" s="1"/>
      <c r="XBZ679" s="1"/>
      <c r="XCA679" s="1"/>
      <c r="XCB679" s="1"/>
      <c r="XCC679" s="1"/>
      <c r="XCD679" s="1"/>
      <c r="XCE679" s="1"/>
      <c r="XCF679" s="1"/>
      <c r="XCG679" s="1"/>
      <c r="XCH679" s="1"/>
      <c r="XCI679" s="1"/>
      <c r="XCJ679" s="1"/>
      <c r="XCK679" s="1"/>
      <c r="XCL679" s="1"/>
      <c r="XCM679" s="1"/>
      <c r="XCN679" s="1"/>
      <c r="XCO679" s="1"/>
      <c r="XCP679" s="1"/>
      <c r="XCQ679" s="1"/>
      <c r="XCR679" s="1"/>
      <c r="XCS679" s="1"/>
      <c r="XCT679" s="1"/>
      <c r="XCU679" s="1"/>
      <c r="XCV679" s="1"/>
      <c r="XCW679" s="1"/>
      <c r="XCX679" s="1"/>
      <c r="XCY679" s="1"/>
      <c r="XCZ679" s="1"/>
      <c r="XDA679" s="1"/>
      <c r="XDB679" s="1"/>
      <c r="XDC679" s="1"/>
      <c r="XDD679" s="1"/>
      <c r="XDE679" s="1"/>
      <c r="XDF679" s="1"/>
      <c r="XDG679" s="1"/>
      <c r="XDH679" s="1"/>
      <c r="XDI679" s="1"/>
      <c r="XDJ679" s="1"/>
      <c r="XDK679" s="1"/>
      <c r="XDL679" s="1"/>
      <c r="XDM679" s="1"/>
      <c r="XDN679" s="1"/>
      <c r="XDO679" s="1"/>
      <c r="XDP679" s="1"/>
      <c r="XDQ679" s="1"/>
      <c r="XDR679" s="1"/>
      <c r="XDS679" s="1"/>
      <c r="XDT679" s="1"/>
      <c r="XDU679" s="1"/>
      <c r="XDV679" s="1"/>
      <c r="XDW679" s="1"/>
      <c r="XDX679" s="1"/>
      <c r="XDY679" s="1"/>
      <c r="XDZ679" s="1"/>
      <c r="XEA679" s="1"/>
      <c r="XEB679" s="1"/>
      <c r="XEC679" s="1"/>
      <c r="XED679" s="1"/>
      <c r="XEE679" s="1"/>
      <c r="XEF679" s="1"/>
      <c r="XEG679" s="1"/>
      <c r="XEH679" s="1"/>
      <c r="XEI679" s="1"/>
      <c r="XEJ679" s="1"/>
      <c r="XEK679" s="1"/>
      <c r="XEL679" s="1"/>
      <c r="XEM679" s="1"/>
      <c r="XEN679" s="1"/>
      <c r="XEO679" s="1"/>
      <c r="XEP679" s="1"/>
      <c r="XEQ679" s="1"/>
      <c r="XER679" s="1"/>
      <c r="XES679" s="1"/>
      <c r="XET679" s="1"/>
      <c r="XEU679" s="1"/>
    </row>
    <row r="680" spans="1:142 16218:16375" s="11" customFormat="1" ht="20.25" hidden="1" customHeight="1" x14ac:dyDescent="0.25">
      <c r="A680" s="94" t="str">
        <f t="shared" si="257"/>
        <v>2nd, 3rd, 4th, 6th, 8th, 7th, 9th Floor</v>
      </c>
      <c r="B680" s="94"/>
      <c r="C680" s="95" t="str">
        <f t="shared" ca="1" si="256"/>
        <v>203,..,903</v>
      </c>
      <c r="D680" s="96"/>
      <c r="E680" s="21"/>
      <c r="F680" s="95"/>
      <c r="G680" s="96"/>
      <c r="H680" s="21"/>
      <c r="I680" s="21">
        <f t="shared" si="251"/>
        <v>0</v>
      </c>
      <c r="J680" s="1"/>
      <c r="K680" s="1"/>
      <c r="L680" s="44" t="str">
        <f t="shared" ca="1" si="253"/>
        <v>207,..,907</v>
      </c>
      <c r="M680" s="44">
        <f t="shared" ca="1" si="254"/>
        <v>207</v>
      </c>
      <c r="N680" s="44">
        <f t="shared" ca="1" si="255"/>
        <v>907</v>
      </c>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WYT680" s="1"/>
      <c r="WYU680" s="1"/>
      <c r="WYV680" s="1"/>
      <c r="WYW680" s="1"/>
      <c r="WYX680" s="1"/>
      <c r="WYY680" s="1"/>
      <c r="WYZ680" s="1"/>
      <c r="WZA680" s="1"/>
      <c r="WZB680" s="1"/>
      <c r="WZC680" s="1"/>
      <c r="WZD680" s="1"/>
      <c r="WZE680" s="1"/>
      <c r="WZF680" s="1"/>
      <c r="WZG680" s="1"/>
      <c r="WZH680" s="1"/>
      <c r="WZI680" s="1"/>
      <c r="WZJ680" s="1"/>
      <c r="WZK680" s="1"/>
      <c r="WZL680" s="1"/>
      <c r="WZM680" s="1"/>
      <c r="WZN680" s="1"/>
      <c r="WZO680" s="1"/>
      <c r="WZP680" s="1"/>
      <c r="WZQ680" s="1"/>
      <c r="WZR680" s="1"/>
      <c r="WZS680" s="1"/>
      <c r="WZT680" s="1"/>
      <c r="WZU680" s="1"/>
      <c r="WZV680" s="1"/>
      <c r="WZW680" s="1"/>
      <c r="WZX680" s="1"/>
      <c r="WZY680" s="1"/>
      <c r="WZZ680" s="1"/>
      <c r="XAA680" s="1"/>
      <c r="XAB680" s="1"/>
      <c r="XAC680" s="1"/>
      <c r="XAD680" s="1"/>
      <c r="XAE680" s="1"/>
      <c r="XAF680" s="1"/>
      <c r="XAG680" s="1"/>
      <c r="XAH680" s="1"/>
      <c r="XAI680" s="1"/>
      <c r="XAJ680" s="1"/>
      <c r="XAK680" s="1"/>
      <c r="XAL680" s="1"/>
      <c r="XAM680" s="1"/>
      <c r="XAN680" s="1"/>
      <c r="XAO680" s="1"/>
      <c r="XAP680" s="1"/>
      <c r="XAQ680" s="1"/>
      <c r="XAR680" s="1"/>
      <c r="XAS680" s="1"/>
      <c r="XAT680" s="1"/>
      <c r="XAU680" s="1"/>
      <c r="XAV680" s="1"/>
      <c r="XAW680" s="1"/>
      <c r="XAX680" s="1"/>
      <c r="XAY680" s="1"/>
      <c r="XAZ680" s="1"/>
      <c r="XBA680" s="1"/>
      <c r="XBB680" s="1"/>
      <c r="XBC680" s="1"/>
      <c r="XBD680" s="1"/>
      <c r="XBE680" s="1"/>
      <c r="XBF680" s="1"/>
      <c r="XBG680" s="1"/>
      <c r="XBH680" s="1"/>
      <c r="XBI680" s="1"/>
      <c r="XBJ680" s="1"/>
      <c r="XBK680" s="1"/>
      <c r="XBL680" s="1"/>
      <c r="XBM680" s="1"/>
      <c r="XBN680" s="1"/>
      <c r="XBO680" s="1"/>
      <c r="XBP680" s="1"/>
      <c r="XBQ680" s="1"/>
      <c r="XBR680" s="1"/>
      <c r="XBS680" s="1"/>
      <c r="XBT680" s="1"/>
      <c r="XBU680" s="1"/>
      <c r="XBV680" s="1"/>
      <c r="XBW680" s="1"/>
      <c r="XBX680" s="1"/>
      <c r="XBY680" s="1"/>
      <c r="XBZ680" s="1"/>
      <c r="XCA680" s="1"/>
      <c r="XCB680" s="1"/>
      <c r="XCC680" s="1"/>
      <c r="XCD680" s="1"/>
      <c r="XCE680" s="1"/>
      <c r="XCF680" s="1"/>
      <c r="XCG680" s="1"/>
      <c r="XCH680" s="1"/>
      <c r="XCI680" s="1"/>
      <c r="XCJ680" s="1"/>
      <c r="XCK680" s="1"/>
      <c r="XCL680" s="1"/>
      <c r="XCM680" s="1"/>
      <c r="XCN680" s="1"/>
      <c r="XCO680" s="1"/>
      <c r="XCP680" s="1"/>
      <c r="XCQ680" s="1"/>
      <c r="XCR680" s="1"/>
      <c r="XCS680" s="1"/>
      <c r="XCT680" s="1"/>
      <c r="XCU680" s="1"/>
      <c r="XCV680" s="1"/>
      <c r="XCW680" s="1"/>
      <c r="XCX680" s="1"/>
      <c r="XCY680" s="1"/>
      <c r="XCZ680" s="1"/>
      <c r="XDA680" s="1"/>
      <c r="XDB680" s="1"/>
      <c r="XDC680" s="1"/>
      <c r="XDD680" s="1"/>
      <c r="XDE680" s="1"/>
      <c r="XDF680" s="1"/>
      <c r="XDG680" s="1"/>
      <c r="XDH680" s="1"/>
      <c r="XDI680" s="1"/>
      <c r="XDJ680" s="1"/>
      <c r="XDK680" s="1"/>
      <c r="XDL680" s="1"/>
      <c r="XDM680" s="1"/>
      <c r="XDN680" s="1"/>
      <c r="XDO680" s="1"/>
      <c r="XDP680" s="1"/>
      <c r="XDQ680" s="1"/>
      <c r="XDR680" s="1"/>
      <c r="XDS680" s="1"/>
      <c r="XDT680" s="1"/>
      <c r="XDU680" s="1"/>
      <c r="XDV680" s="1"/>
      <c r="XDW680" s="1"/>
      <c r="XDX680" s="1"/>
      <c r="XDY680" s="1"/>
      <c r="XDZ680" s="1"/>
      <c r="XEA680" s="1"/>
      <c r="XEB680" s="1"/>
      <c r="XEC680" s="1"/>
      <c r="XED680" s="1"/>
      <c r="XEE680" s="1"/>
      <c r="XEF680" s="1"/>
      <c r="XEG680" s="1"/>
      <c r="XEH680" s="1"/>
      <c r="XEI680" s="1"/>
      <c r="XEJ680" s="1"/>
      <c r="XEK680" s="1"/>
      <c r="XEL680" s="1"/>
      <c r="XEM680" s="1"/>
      <c r="XEN680" s="1"/>
      <c r="XEO680" s="1"/>
      <c r="XEP680" s="1"/>
      <c r="XEQ680" s="1"/>
      <c r="XER680" s="1"/>
      <c r="XES680" s="1"/>
      <c r="XET680" s="1"/>
      <c r="XEU680" s="1"/>
    </row>
    <row r="681" spans="1:142 16218:16375" s="11" customFormat="1" ht="20.25" hidden="1" customHeight="1" x14ac:dyDescent="0.25">
      <c r="A681" s="94" t="str">
        <f t="shared" si="257"/>
        <v>2nd, 3rd, 4th, 6th, 8th, 7th, 9th Floor</v>
      </c>
      <c r="B681" s="94"/>
      <c r="C681" s="95" t="str">
        <f t="shared" ca="1" si="256"/>
        <v>204,..,904</v>
      </c>
      <c r="D681" s="96"/>
      <c r="E681" s="21"/>
      <c r="F681" s="95"/>
      <c r="G681" s="96"/>
      <c r="H681" s="21"/>
      <c r="I681" s="21">
        <f t="shared" si="251"/>
        <v>0</v>
      </c>
      <c r="J681" s="1"/>
      <c r="K681" s="1"/>
      <c r="L681" s="44" t="str">
        <f t="shared" ca="1" si="253"/>
        <v>208,..,908</v>
      </c>
      <c r="M681" s="44">
        <f t="shared" ca="1" si="254"/>
        <v>208</v>
      </c>
      <c r="N681" s="44">
        <f t="shared" ca="1" si="255"/>
        <v>908</v>
      </c>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WYT681" s="1"/>
      <c r="WYU681" s="1"/>
      <c r="WYV681" s="1"/>
      <c r="WYW681" s="1"/>
      <c r="WYX681" s="1"/>
      <c r="WYY681" s="1"/>
      <c r="WYZ681" s="1"/>
      <c r="WZA681" s="1"/>
      <c r="WZB681" s="1"/>
      <c r="WZC681" s="1"/>
      <c r="WZD681" s="1"/>
      <c r="WZE681" s="1"/>
      <c r="WZF681" s="1"/>
      <c r="WZG681" s="1"/>
      <c r="WZH681" s="1"/>
      <c r="WZI681" s="1"/>
      <c r="WZJ681" s="1"/>
      <c r="WZK681" s="1"/>
      <c r="WZL681" s="1"/>
      <c r="WZM681" s="1"/>
      <c r="WZN681" s="1"/>
      <c r="WZO681" s="1"/>
      <c r="WZP681" s="1"/>
      <c r="WZQ681" s="1"/>
      <c r="WZR681" s="1"/>
      <c r="WZS681" s="1"/>
      <c r="WZT681" s="1"/>
      <c r="WZU681" s="1"/>
      <c r="WZV681" s="1"/>
      <c r="WZW681" s="1"/>
      <c r="WZX681" s="1"/>
      <c r="WZY681" s="1"/>
      <c r="WZZ681" s="1"/>
      <c r="XAA681" s="1"/>
      <c r="XAB681" s="1"/>
      <c r="XAC681" s="1"/>
      <c r="XAD681" s="1"/>
      <c r="XAE681" s="1"/>
      <c r="XAF681" s="1"/>
      <c r="XAG681" s="1"/>
      <c r="XAH681" s="1"/>
      <c r="XAI681" s="1"/>
      <c r="XAJ681" s="1"/>
      <c r="XAK681" s="1"/>
      <c r="XAL681" s="1"/>
      <c r="XAM681" s="1"/>
      <c r="XAN681" s="1"/>
      <c r="XAO681" s="1"/>
      <c r="XAP681" s="1"/>
      <c r="XAQ681" s="1"/>
      <c r="XAR681" s="1"/>
      <c r="XAS681" s="1"/>
      <c r="XAT681" s="1"/>
      <c r="XAU681" s="1"/>
      <c r="XAV681" s="1"/>
      <c r="XAW681" s="1"/>
      <c r="XAX681" s="1"/>
      <c r="XAY681" s="1"/>
      <c r="XAZ681" s="1"/>
      <c r="XBA681" s="1"/>
      <c r="XBB681" s="1"/>
      <c r="XBC681" s="1"/>
      <c r="XBD681" s="1"/>
      <c r="XBE681" s="1"/>
      <c r="XBF681" s="1"/>
      <c r="XBG681" s="1"/>
      <c r="XBH681" s="1"/>
      <c r="XBI681" s="1"/>
      <c r="XBJ681" s="1"/>
      <c r="XBK681" s="1"/>
      <c r="XBL681" s="1"/>
      <c r="XBM681" s="1"/>
      <c r="XBN681" s="1"/>
      <c r="XBO681" s="1"/>
      <c r="XBP681" s="1"/>
      <c r="XBQ681" s="1"/>
      <c r="XBR681" s="1"/>
      <c r="XBS681" s="1"/>
      <c r="XBT681" s="1"/>
      <c r="XBU681" s="1"/>
      <c r="XBV681" s="1"/>
      <c r="XBW681" s="1"/>
      <c r="XBX681" s="1"/>
      <c r="XBY681" s="1"/>
      <c r="XBZ681" s="1"/>
      <c r="XCA681" s="1"/>
      <c r="XCB681" s="1"/>
      <c r="XCC681" s="1"/>
      <c r="XCD681" s="1"/>
      <c r="XCE681" s="1"/>
      <c r="XCF681" s="1"/>
      <c r="XCG681" s="1"/>
      <c r="XCH681" s="1"/>
      <c r="XCI681" s="1"/>
      <c r="XCJ681" s="1"/>
      <c r="XCK681" s="1"/>
      <c r="XCL681" s="1"/>
      <c r="XCM681" s="1"/>
      <c r="XCN681" s="1"/>
      <c r="XCO681" s="1"/>
      <c r="XCP681" s="1"/>
      <c r="XCQ681" s="1"/>
      <c r="XCR681" s="1"/>
      <c r="XCS681" s="1"/>
      <c r="XCT681" s="1"/>
      <c r="XCU681" s="1"/>
      <c r="XCV681" s="1"/>
      <c r="XCW681" s="1"/>
      <c r="XCX681" s="1"/>
      <c r="XCY681" s="1"/>
      <c r="XCZ681" s="1"/>
      <c r="XDA681" s="1"/>
      <c r="XDB681" s="1"/>
      <c r="XDC681" s="1"/>
      <c r="XDD681" s="1"/>
      <c r="XDE681" s="1"/>
      <c r="XDF681" s="1"/>
      <c r="XDG681" s="1"/>
      <c r="XDH681" s="1"/>
      <c r="XDI681" s="1"/>
      <c r="XDJ681" s="1"/>
      <c r="XDK681" s="1"/>
      <c r="XDL681" s="1"/>
      <c r="XDM681" s="1"/>
      <c r="XDN681" s="1"/>
      <c r="XDO681" s="1"/>
      <c r="XDP681" s="1"/>
      <c r="XDQ681" s="1"/>
      <c r="XDR681" s="1"/>
      <c r="XDS681" s="1"/>
      <c r="XDT681" s="1"/>
      <c r="XDU681" s="1"/>
      <c r="XDV681" s="1"/>
      <c r="XDW681" s="1"/>
      <c r="XDX681" s="1"/>
      <c r="XDY681" s="1"/>
      <c r="XDZ681" s="1"/>
      <c r="XEA681" s="1"/>
      <c r="XEB681" s="1"/>
      <c r="XEC681" s="1"/>
      <c r="XED681" s="1"/>
      <c r="XEE681" s="1"/>
      <c r="XEF681" s="1"/>
      <c r="XEG681" s="1"/>
      <c r="XEH681" s="1"/>
      <c r="XEI681" s="1"/>
      <c r="XEJ681" s="1"/>
      <c r="XEK681" s="1"/>
      <c r="XEL681" s="1"/>
      <c r="XEM681" s="1"/>
      <c r="XEN681" s="1"/>
      <c r="XEO681" s="1"/>
      <c r="XEP681" s="1"/>
      <c r="XEQ681" s="1"/>
      <c r="XER681" s="1"/>
      <c r="XES681" s="1"/>
      <c r="XET681" s="1"/>
      <c r="XEU681" s="1"/>
    </row>
    <row r="682" spans="1:142 16218:16375" s="11" customFormat="1" ht="20.25" hidden="1" customHeight="1" x14ac:dyDescent="0.25">
      <c r="A682" s="94" t="str">
        <f t="shared" si="257"/>
        <v>2nd, 3rd, 4th, 6th, 8th, 7th, 9th Floor</v>
      </c>
      <c r="B682" s="94"/>
      <c r="C682" s="95" t="str">
        <f t="shared" ca="1" si="256"/>
        <v>205,..,905</v>
      </c>
      <c r="D682" s="96"/>
      <c r="E682" s="21"/>
      <c r="F682" s="95"/>
      <c r="G682" s="96"/>
      <c r="H682" s="21"/>
      <c r="I682" s="21">
        <f t="shared" si="251"/>
        <v>0</v>
      </c>
      <c r="J682" s="1"/>
      <c r="K682" s="1"/>
      <c r="L682" s="44" t="str">
        <f t="shared" ca="1" si="253"/>
        <v>209,..,909</v>
      </c>
      <c r="M682" s="44">
        <f t="shared" ca="1" si="254"/>
        <v>209</v>
      </c>
      <c r="N682" s="44">
        <f t="shared" ca="1" si="255"/>
        <v>909</v>
      </c>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WYT682" s="1"/>
      <c r="WYU682" s="1"/>
      <c r="WYV682" s="1"/>
      <c r="WYW682" s="1"/>
      <c r="WYX682" s="1"/>
      <c r="WYY682" s="1"/>
      <c r="WYZ682" s="1"/>
      <c r="WZA682" s="1"/>
      <c r="WZB682" s="1"/>
      <c r="WZC682" s="1"/>
      <c r="WZD682" s="1"/>
      <c r="WZE682" s="1"/>
      <c r="WZF682" s="1"/>
      <c r="WZG682" s="1"/>
      <c r="WZH682" s="1"/>
      <c r="WZI682" s="1"/>
      <c r="WZJ682" s="1"/>
      <c r="WZK682" s="1"/>
      <c r="WZL682" s="1"/>
      <c r="WZM682" s="1"/>
      <c r="WZN682" s="1"/>
      <c r="WZO682" s="1"/>
      <c r="WZP682" s="1"/>
      <c r="WZQ682" s="1"/>
      <c r="WZR682" s="1"/>
      <c r="WZS682" s="1"/>
      <c r="WZT682" s="1"/>
      <c r="WZU682" s="1"/>
      <c r="WZV682" s="1"/>
      <c r="WZW682" s="1"/>
      <c r="WZX682" s="1"/>
      <c r="WZY682" s="1"/>
      <c r="WZZ682" s="1"/>
      <c r="XAA682" s="1"/>
      <c r="XAB682" s="1"/>
      <c r="XAC682" s="1"/>
      <c r="XAD682" s="1"/>
      <c r="XAE682" s="1"/>
      <c r="XAF682" s="1"/>
      <c r="XAG682" s="1"/>
      <c r="XAH682" s="1"/>
      <c r="XAI682" s="1"/>
      <c r="XAJ682" s="1"/>
      <c r="XAK682" s="1"/>
      <c r="XAL682" s="1"/>
      <c r="XAM682" s="1"/>
      <c r="XAN682" s="1"/>
      <c r="XAO682" s="1"/>
      <c r="XAP682" s="1"/>
      <c r="XAQ682" s="1"/>
      <c r="XAR682" s="1"/>
      <c r="XAS682" s="1"/>
      <c r="XAT682" s="1"/>
      <c r="XAU682" s="1"/>
      <c r="XAV682" s="1"/>
      <c r="XAW682" s="1"/>
      <c r="XAX682" s="1"/>
      <c r="XAY682" s="1"/>
      <c r="XAZ682" s="1"/>
      <c r="XBA682" s="1"/>
      <c r="XBB682" s="1"/>
      <c r="XBC682" s="1"/>
      <c r="XBD682" s="1"/>
      <c r="XBE682" s="1"/>
      <c r="XBF682" s="1"/>
      <c r="XBG682" s="1"/>
      <c r="XBH682" s="1"/>
      <c r="XBI682" s="1"/>
      <c r="XBJ682" s="1"/>
      <c r="XBK682" s="1"/>
      <c r="XBL682" s="1"/>
      <c r="XBM682" s="1"/>
      <c r="XBN682" s="1"/>
      <c r="XBO682" s="1"/>
      <c r="XBP682" s="1"/>
      <c r="XBQ682" s="1"/>
      <c r="XBR682" s="1"/>
      <c r="XBS682" s="1"/>
      <c r="XBT682" s="1"/>
      <c r="XBU682" s="1"/>
      <c r="XBV682" s="1"/>
      <c r="XBW682" s="1"/>
      <c r="XBX682" s="1"/>
      <c r="XBY682" s="1"/>
      <c r="XBZ682" s="1"/>
      <c r="XCA682" s="1"/>
      <c r="XCB682" s="1"/>
      <c r="XCC682" s="1"/>
      <c r="XCD682" s="1"/>
      <c r="XCE682" s="1"/>
      <c r="XCF682" s="1"/>
      <c r="XCG682" s="1"/>
      <c r="XCH682" s="1"/>
      <c r="XCI682" s="1"/>
      <c r="XCJ682" s="1"/>
      <c r="XCK682" s="1"/>
      <c r="XCL682" s="1"/>
      <c r="XCM682" s="1"/>
      <c r="XCN682" s="1"/>
      <c r="XCO682" s="1"/>
      <c r="XCP682" s="1"/>
      <c r="XCQ682" s="1"/>
      <c r="XCR682" s="1"/>
      <c r="XCS682" s="1"/>
      <c r="XCT682" s="1"/>
      <c r="XCU682" s="1"/>
      <c r="XCV682" s="1"/>
      <c r="XCW682" s="1"/>
      <c r="XCX682" s="1"/>
      <c r="XCY682" s="1"/>
      <c r="XCZ682" s="1"/>
      <c r="XDA682" s="1"/>
      <c r="XDB682" s="1"/>
      <c r="XDC682" s="1"/>
      <c r="XDD682" s="1"/>
      <c r="XDE682" s="1"/>
      <c r="XDF682" s="1"/>
      <c r="XDG682" s="1"/>
      <c r="XDH682" s="1"/>
      <c r="XDI682" s="1"/>
      <c r="XDJ682" s="1"/>
      <c r="XDK682" s="1"/>
      <c r="XDL682" s="1"/>
      <c r="XDM682" s="1"/>
      <c r="XDN682" s="1"/>
      <c r="XDO682" s="1"/>
      <c r="XDP682" s="1"/>
      <c r="XDQ682" s="1"/>
      <c r="XDR682" s="1"/>
      <c r="XDS682" s="1"/>
      <c r="XDT682" s="1"/>
      <c r="XDU682" s="1"/>
      <c r="XDV682" s="1"/>
      <c r="XDW682" s="1"/>
      <c r="XDX682" s="1"/>
      <c r="XDY682" s="1"/>
      <c r="XDZ682" s="1"/>
      <c r="XEA682" s="1"/>
      <c r="XEB682" s="1"/>
      <c r="XEC682" s="1"/>
      <c r="XED682" s="1"/>
      <c r="XEE682" s="1"/>
      <c r="XEF682" s="1"/>
      <c r="XEG682" s="1"/>
      <c r="XEH682" s="1"/>
      <c r="XEI682" s="1"/>
      <c r="XEJ682" s="1"/>
      <c r="XEK682" s="1"/>
      <c r="XEL682" s="1"/>
      <c r="XEM682" s="1"/>
      <c r="XEN682" s="1"/>
      <c r="XEO682" s="1"/>
      <c r="XEP682" s="1"/>
      <c r="XEQ682" s="1"/>
      <c r="XER682" s="1"/>
      <c r="XES682" s="1"/>
      <c r="XET682" s="1"/>
      <c r="XEU682" s="1"/>
    </row>
    <row r="683" spans="1:142 16218:16375" s="11" customFormat="1" ht="20.25" hidden="1" customHeight="1" x14ac:dyDescent="0.25">
      <c r="A683" s="94" t="str">
        <f t="shared" si="257"/>
        <v>2nd, 3rd, 4th, 6th, 8th, 7th, 9th Floor</v>
      </c>
      <c r="B683" s="94"/>
      <c r="C683" s="95" t="str">
        <f t="shared" ca="1" si="256"/>
        <v>206,..,906</v>
      </c>
      <c r="D683" s="96"/>
      <c r="E683" s="21"/>
      <c r="F683" s="95"/>
      <c r="G683" s="96"/>
      <c r="H683" s="21"/>
      <c r="I683" s="21">
        <f t="shared" si="251"/>
        <v>0</v>
      </c>
      <c r="J683" s="1"/>
      <c r="K683" s="1"/>
      <c r="L683" s="44" t="str">
        <f t="shared" ca="1" si="253"/>
        <v>210,..,910</v>
      </c>
      <c r="M683" s="44">
        <f t="shared" ca="1" si="254"/>
        <v>210</v>
      </c>
      <c r="N683" s="44">
        <f t="shared" ca="1" si="255"/>
        <v>910</v>
      </c>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WYT683" s="1"/>
      <c r="WYU683" s="1"/>
      <c r="WYV683" s="1"/>
      <c r="WYW683" s="1"/>
      <c r="WYX683" s="1"/>
      <c r="WYY683" s="1"/>
      <c r="WYZ683" s="1"/>
      <c r="WZA683" s="1"/>
      <c r="WZB683" s="1"/>
      <c r="WZC683" s="1"/>
      <c r="WZD683" s="1"/>
      <c r="WZE683" s="1"/>
      <c r="WZF683" s="1"/>
      <c r="WZG683" s="1"/>
      <c r="WZH683" s="1"/>
      <c r="WZI683" s="1"/>
      <c r="WZJ683" s="1"/>
      <c r="WZK683" s="1"/>
      <c r="WZL683" s="1"/>
      <c r="WZM683" s="1"/>
      <c r="WZN683" s="1"/>
      <c r="WZO683" s="1"/>
      <c r="WZP683" s="1"/>
      <c r="WZQ683" s="1"/>
      <c r="WZR683" s="1"/>
      <c r="WZS683" s="1"/>
      <c r="WZT683" s="1"/>
      <c r="WZU683" s="1"/>
      <c r="WZV683" s="1"/>
      <c r="WZW683" s="1"/>
      <c r="WZX683" s="1"/>
      <c r="WZY683" s="1"/>
      <c r="WZZ683" s="1"/>
      <c r="XAA683" s="1"/>
      <c r="XAB683" s="1"/>
      <c r="XAC683" s="1"/>
      <c r="XAD683" s="1"/>
      <c r="XAE683" s="1"/>
      <c r="XAF683" s="1"/>
      <c r="XAG683" s="1"/>
      <c r="XAH683" s="1"/>
      <c r="XAI683" s="1"/>
      <c r="XAJ683" s="1"/>
      <c r="XAK683" s="1"/>
      <c r="XAL683" s="1"/>
      <c r="XAM683" s="1"/>
      <c r="XAN683" s="1"/>
      <c r="XAO683" s="1"/>
      <c r="XAP683" s="1"/>
      <c r="XAQ683" s="1"/>
      <c r="XAR683" s="1"/>
      <c r="XAS683" s="1"/>
      <c r="XAT683" s="1"/>
      <c r="XAU683" s="1"/>
      <c r="XAV683" s="1"/>
      <c r="XAW683" s="1"/>
      <c r="XAX683" s="1"/>
      <c r="XAY683" s="1"/>
      <c r="XAZ683" s="1"/>
      <c r="XBA683" s="1"/>
      <c r="XBB683" s="1"/>
      <c r="XBC683" s="1"/>
      <c r="XBD683" s="1"/>
      <c r="XBE683" s="1"/>
      <c r="XBF683" s="1"/>
      <c r="XBG683" s="1"/>
      <c r="XBH683" s="1"/>
      <c r="XBI683" s="1"/>
      <c r="XBJ683" s="1"/>
      <c r="XBK683" s="1"/>
      <c r="XBL683" s="1"/>
      <c r="XBM683" s="1"/>
      <c r="XBN683" s="1"/>
      <c r="XBO683" s="1"/>
      <c r="XBP683" s="1"/>
      <c r="XBQ683" s="1"/>
      <c r="XBR683" s="1"/>
      <c r="XBS683" s="1"/>
      <c r="XBT683" s="1"/>
      <c r="XBU683" s="1"/>
      <c r="XBV683" s="1"/>
      <c r="XBW683" s="1"/>
      <c r="XBX683" s="1"/>
      <c r="XBY683" s="1"/>
      <c r="XBZ683" s="1"/>
      <c r="XCA683" s="1"/>
      <c r="XCB683" s="1"/>
      <c r="XCC683" s="1"/>
      <c r="XCD683" s="1"/>
      <c r="XCE683" s="1"/>
      <c r="XCF683" s="1"/>
      <c r="XCG683" s="1"/>
      <c r="XCH683" s="1"/>
      <c r="XCI683" s="1"/>
      <c r="XCJ683" s="1"/>
      <c r="XCK683" s="1"/>
      <c r="XCL683" s="1"/>
      <c r="XCM683" s="1"/>
      <c r="XCN683" s="1"/>
      <c r="XCO683" s="1"/>
      <c r="XCP683" s="1"/>
      <c r="XCQ683" s="1"/>
      <c r="XCR683" s="1"/>
      <c r="XCS683" s="1"/>
      <c r="XCT683" s="1"/>
      <c r="XCU683" s="1"/>
      <c r="XCV683" s="1"/>
      <c r="XCW683" s="1"/>
      <c r="XCX683" s="1"/>
      <c r="XCY683" s="1"/>
      <c r="XCZ683" s="1"/>
      <c r="XDA683" s="1"/>
      <c r="XDB683" s="1"/>
      <c r="XDC683" s="1"/>
      <c r="XDD683" s="1"/>
      <c r="XDE683" s="1"/>
      <c r="XDF683" s="1"/>
      <c r="XDG683" s="1"/>
      <c r="XDH683" s="1"/>
      <c r="XDI683" s="1"/>
      <c r="XDJ683" s="1"/>
      <c r="XDK683" s="1"/>
      <c r="XDL683" s="1"/>
      <c r="XDM683" s="1"/>
      <c r="XDN683" s="1"/>
      <c r="XDO683" s="1"/>
      <c r="XDP683" s="1"/>
      <c r="XDQ683" s="1"/>
      <c r="XDR683" s="1"/>
      <c r="XDS683" s="1"/>
      <c r="XDT683" s="1"/>
      <c r="XDU683" s="1"/>
      <c r="XDV683" s="1"/>
      <c r="XDW683" s="1"/>
      <c r="XDX683" s="1"/>
      <c r="XDY683" s="1"/>
      <c r="XDZ683" s="1"/>
      <c r="XEA683" s="1"/>
      <c r="XEB683" s="1"/>
      <c r="XEC683" s="1"/>
      <c r="XED683" s="1"/>
      <c r="XEE683" s="1"/>
      <c r="XEF683" s="1"/>
      <c r="XEG683" s="1"/>
      <c r="XEH683" s="1"/>
      <c r="XEI683" s="1"/>
      <c r="XEJ683" s="1"/>
      <c r="XEK683" s="1"/>
      <c r="XEL683" s="1"/>
      <c r="XEM683" s="1"/>
      <c r="XEN683" s="1"/>
      <c r="XEO683" s="1"/>
      <c r="XEP683" s="1"/>
      <c r="XEQ683" s="1"/>
      <c r="XER683" s="1"/>
      <c r="XES683" s="1"/>
      <c r="XET683" s="1"/>
      <c r="XEU683" s="1"/>
    </row>
    <row r="684" spans="1:142 16218:16375" s="11" customFormat="1" ht="20.25" hidden="1" customHeight="1" x14ac:dyDescent="0.25">
      <c r="A684" s="94" t="str">
        <f t="shared" si="257"/>
        <v>2nd, 3rd, 4th, 6th, 8th, 7th, 9th Floor</v>
      </c>
      <c r="B684" s="94"/>
      <c r="C684" s="95" t="str">
        <f t="shared" ca="1" si="256"/>
        <v>207,..,907</v>
      </c>
      <c r="D684" s="96"/>
      <c r="E684" s="21"/>
      <c r="F684" s="95"/>
      <c r="G684" s="96"/>
      <c r="H684" s="21"/>
      <c r="I684" s="21">
        <f t="shared" si="251"/>
        <v>0</v>
      </c>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WYT684" s="1"/>
      <c r="WYU684" s="1"/>
      <c r="WYV684" s="1"/>
      <c r="WYW684" s="1"/>
      <c r="WYX684" s="1"/>
      <c r="WYY684" s="1"/>
      <c r="WYZ684" s="1"/>
      <c r="WZA684" s="1"/>
      <c r="WZB684" s="1"/>
      <c r="WZC684" s="1"/>
      <c r="WZD684" s="1"/>
      <c r="WZE684" s="1"/>
      <c r="WZF684" s="1"/>
      <c r="WZG684" s="1"/>
      <c r="WZH684" s="1"/>
      <c r="WZI684" s="1"/>
      <c r="WZJ684" s="1"/>
      <c r="WZK684" s="1"/>
      <c r="WZL684" s="1"/>
      <c r="WZM684" s="1"/>
      <c r="WZN684" s="1"/>
      <c r="WZO684" s="1"/>
      <c r="WZP684" s="1"/>
      <c r="WZQ684" s="1"/>
      <c r="WZR684" s="1"/>
      <c r="WZS684" s="1"/>
      <c r="WZT684" s="1"/>
      <c r="WZU684" s="1"/>
      <c r="WZV684" s="1"/>
      <c r="WZW684" s="1"/>
      <c r="WZX684" s="1"/>
      <c r="WZY684" s="1"/>
      <c r="WZZ684" s="1"/>
      <c r="XAA684" s="1"/>
      <c r="XAB684" s="1"/>
      <c r="XAC684" s="1"/>
      <c r="XAD684" s="1"/>
      <c r="XAE684" s="1"/>
      <c r="XAF684" s="1"/>
      <c r="XAG684" s="1"/>
      <c r="XAH684" s="1"/>
      <c r="XAI684" s="1"/>
      <c r="XAJ684" s="1"/>
      <c r="XAK684" s="1"/>
      <c r="XAL684" s="1"/>
      <c r="XAM684" s="1"/>
      <c r="XAN684" s="1"/>
      <c r="XAO684" s="1"/>
      <c r="XAP684" s="1"/>
      <c r="XAQ684" s="1"/>
      <c r="XAR684" s="1"/>
      <c r="XAS684" s="1"/>
      <c r="XAT684" s="1"/>
      <c r="XAU684" s="1"/>
      <c r="XAV684" s="1"/>
      <c r="XAW684" s="1"/>
      <c r="XAX684" s="1"/>
      <c r="XAY684" s="1"/>
      <c r="XAZ684" s="1"/>
      <c r="XBA684" s="1"/>
      <c r="XBB684" s="1"/>
      <c r="XBC684" s="1"/>
      <c r="XBD684" s="1"/>
      <c r="XBE684" s="1"/>
      <c r="XBF684" s="1"/>
      <c r="XBG684" s="1"/>
      <c r="XBH684" s="1"/>
      <c r="XBI684" s="1"/>
      <c r="XBJ684" s="1"/>
      <c r="XBK684" s="1"/>
      <c r="XBL684" s="1"/>
      <c r="XBM684" s="1"/>
      <c r="XBN684" s="1"/>
      <c r="XBO684" s="1"/>
      <c r="XBP684" s="1"/>
      <c r="XBQ684" s="1"/>
      <c r="XBR684" s="1"/>
      <c r="XBS684" s="1"/>
      <c r="XBT684" s="1"/>
      <c r="XBU684" s="1"/>
      <c r="XBV684" s="1"/>
      <c r="XBW684" s="1"/>
      <c r="XBX684" s="1"/>
      <c r="XBY684" s="1"/>
      <c r="XBZ684" s="1"/>
      <c r="XCA684" s="1"/>
      <c r="XCB684" s="1"/>
      <c r="XCC684" s="1"/>
      <c r="XCD684" s="1"/>
      <c r="XCE684" s="1"/>
      <c r="XCF684" s="1"/>
      <c r="XCG684" s="1"/>
      <c r="XCH684" s="1"/>
      <c r="XCI684" s="1"/>
      <c r="XCJ684" s="1"/>
      <c r="XCK684" s="1"/>
      <c r="XCL684" s="1"/>
      <c r="XCM684" s="1"/>
      <c r="XCN684" s="1"/>
      <c r="XCO684" s="1"/>
      <c r="XCP684" s="1"/>
      <c r="XCQ684" s="1"/>
      <c r="XCR684" s="1"/>
      <c r="XCS684" s="1"/>
      <c r="XCT684" s="1"/>
      <c r="XCU684" s="1"/>
      <c r="XCV684" s="1"/>
      <c r="XCW684" s="1"/>
      <c r="XCX684" s="1"/>
      <c r="XCY684" s="1"/>
      <c r="XCZ684" s="1"/>
      <c r="XDA684" s="1"/>
      <c r="XDB684" s="1"/>
      <c r="XDC684" s="1"/>
      <c r="XDD684" s="1"/>
      <c r="XDE684" s="1"/>
      <c r="XDF684" s="1"/>
      <c r="XDG684" s="1"/>
      <c r="XDH684" s="1"/>
      <c r="XDI684" s="1"/>
      <c r="XDJ684" s="1"/>
      <c r="XDK684" s="1"/>
      <c r="XDL684" s="1"/>
      <c r="XDM684" s="1"/>
      <c r="XDN684" s="1"/>
      <c r="XDO684" s="1"/>
      <c r="XDP684" s="1"/>
      <c r="XDQ684" s="1"/>
      <c r="XDR684" s="1"/>
      <c r="XDS684" s="1"/>
      <c r="XDT684" s="1"/>
      <c r="XDU684" s="1"/>
      <c r="XDV684" s="1"/>
      <c r="XDW684" s="1"/>
      <c r="XDX684" s="1"/>
      <c r="XDY684" s="1"/>
      <c r="XDZ684" s="1"/>
      <c r="XEA684" s="1"/>
      <c r="XEB684" s="1"/>
      <c r="XEC684" s="1"/>
      <c r="XED684" s="1"/>
      <c r="XEE684" s="1"/>
      <c r="XEF684" s="1"/>
      <c r="XEG684" s="1"/>
      <c r="XEH684" s="1"/>
      <c r="XEI684" s="1"/>
      <c r="XEJ684" s="1"/>
      <c r="XEK684" s="1"/>
      <c r="XEL684" s="1"/>
      <c r="XEM684" s="1"/>
      <c r="XEN684" s="1"/>
      <c r="XEO684" s="1"/>
      <c r="XEP684" s="1"/>
      <c r="XEQ684" s="1"/>
      <c r="XER684" s="1"/>
      <c r="XES684" s="1"/>
      <c r="XET684" s="1"/>
      <c r="XEU684" s="1"/>
    </row>
    <row r="685" spans="1:142 16218:16375" s="11" customFormat="1" ht="20.25" hidden="1" customHeight="1" x14ac:dyDescent="0.25">
      <c r="A685" s="94" t="str">
        <f t="shared" si="257"/>
        <v>2nd, 3rd, 4th, 6th, 8th, 7th, 9th Floor</v>
      </c>
      <c r="B685" s="94"/>
      <c r="C685" s="95" t="str">
        <f t="shared" ca="1" si="256"/>
        <v>208,..,908</v>
      </c>
      <c r="D685" s="96"/>
      <c r="E685" s="21"/>
      <c r="F685" s="95"/>
      <c r="G685" s="96"/>
      <c r="H685" s="21"/>
      <c r="I685" s="21">
        <f t="shared" si="251"/>
        <v>0</v>
      </c>
      <c r="J685" s="1"/>
      <c r="K685" s="1"/>
      <c r="L685" s="44" t="str">
        <f ca="1">M685&amp;""&amp;" to "&amp;""&amp;N685</f>
        <v>201 to 501</v>
      </c>
      <c r="M685" s="44">
        <f ca="1">(SUMPRODUCT(MID(0&amp;(LEFT(A688,SUM(LEN(A688)-LEN(SUBSTITUTE(A688,{"0","1","2","3"},""))))), LARGE(INDEX(ISNUMBER(--MID((LEFT(A688,SUM(LEN(A688)-LEN(SUBSTITUTE(A688,{"0","1","2","3"},""))))), ROW(INDIRECT("1:"&amp;LEN((LEFT(A688,SUM(LEN(A688)-LEN(SUBSTITUTE(A688,{"0","1","2","3"},"")))))))), 1)) * ROW(INDIRECT("1:"&amp;LEN((LEFT(A688,SUM(LEN(A688)-LEN(SUBSTITUTE(A688,{"0","1","2","3"},"")))))))), 0), ROW(INDIRECT("1:"&amp;LEN((LEFT(A688,SUM(LEN(A688)-LEN(SUBSTITUTE(A688,{"0","1","2","3"},"")))))))))+1, 1) * 10^ROW(INDIRECT("1:"&amp;LEN((LEFT(A688,SUM(LEN(A688)-LEN(SUBSTITUTE(A688,{"0","1","2","3"},""))))))))/10))*100+1</f>
        <v>201</v>
      </c>
      <c r="N685" s="44">
        <f ca="1">(SUMPRODUCT(MID(0&amp;(--TRIM(RIGHT(SUBSTITUTE(LEFT(A688,_xlfn.AGGREGATE(16,6,FIND({0,1,2,3,4,5,6,7,8,9},A688,ROW(INDIRECT("1:"&amp;LEN(A688)))),1))," ",REPT(" ",LEN(A688))),LEN(A688)))), LARGE(INDEX(ISNUMBER(--MID((--TRIM(RIGHT(SUBSTITUTE(LEFT(A688,_xlfn.AGGREGATE(16,6,FIND({0,1,2,3,4,5,6,7,8,9},A688,ROW(INDIRECT("1:"&amp;LEN(A688)))),1))," ",REPT(" ",LEN(A688))),LEN(A688)))), ROW(INDIRECT("1:"&amp;LEN((--TRIM(RIGHT(SUBSTITUTE(LEFT(A688,_xlfn.AGGREGATE(16,6,FIND({0,1,2,3,4,5,6,7,8,9},A688,ROW(INDIRECT("1:"&amp;LEN(A688)))),1))," ",REPT(" ",LEN(A688))),LEN(A688))))))), 1)) * ROW(INDIRECT("1:"&amp;LEN((--TRIM(RIGHT(SUBSTITUTE(LEFT(A688,_xlfn.AGGREGATE(16,6,FIND({0,1,2,3,4,5,6,7,8,9},A688,ROW(INDIRECT("1:"&amp;LEN(A688)))),1))," ",REPT(" ",LEN(A688))),LEN(A688))))))), 0), ROW(INDIRECT("1:"&amp;LEN((--TRIM(RIGHT(SUBSTITUTE(LEFT(A688,_xlfn.AGGREGATE(16,6,FIND({0,1,2,3,4,5,6,7,8,9},A688,ROW(INDIRECT("1:"&amp;LEN(A688)))),1))," ",REPT(" ",LEN(A688))),LEN(A688))))))))+1, 1) * 10^ROW(INDIRECT("1:"&amp;LEN((--TRIM(RIGHT(SUBSTITUTE(LEFT(A688,_xlfn.AGGREGATE(16,6,FIND({0,1,2,3,4,5,6,7,8,9},A688,ROW(INDIRECT("1:"&amp;LEN(A688)))),1))," ",REPT(" ",LEN(A688))),LEN(A688)))))))/10))*100+1</f>
        <v>501</v>
      </c>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WYT685" s="1"/>
      <c r="WYU685" s="1"/>
      <c r="WYV685" s="1"/>
      <c r="WYW685" s="1"/>
      <c r="WYX685" s="1"/>
      <c r="WYY685" s="1"/>
      <c r="WYZ685" s="1"/>
      <c r="WZA685" s="1"/>
      <c r="WZB685" s="1"/>
      <c r="WZC685" s="1"/>
      <c r="WZD685" s="1"/>
      <c r="WZE685" s="1"/>
      <c r="WZF685" s="1"/>
      <c r="WZG685" s="1"/>
      <c r="WZH685" s="1"/>
      <c r="WZI685" s="1"/>
      <c r="WZJ685" s="1"/>
      <c r="WZK685" s="1"/>
      <c r="WZL685" s="1"/>
      <c r="WZM685" s="1"/>
      <c r="WZN685" s="1"/>
      <c r="WZO685" s="1"/>
      <c r="WZP685" s="1"/>
      <c r="WZQ685" s="1"/>
      <c r="WZR685" s="1"/>
      <c r="WZS685" s="1"/>
      <c r="WZT685" s="1"/>
      <c r="WZU685" s="1"/>
      <c r="WZV685" s="1"/>
      <c r="WZW685" s="1"/>
      <c r="WZX685" s="1"/>
      <c r="WZY685" s="1"/>
      <c r="WZZ685" s="1"/>
      <c r="XAA685" s="1"/>
      <c r="XAB685" s="1"/>
      <c r="XAC685" s="1"/>
      <c r="XAD685" s="1"/>
      <c r="XAE685" s="1"/>
      <c r="XAF685" s="1"/>
      <c r="XAG685" s="1"/>
      <c r="XAH685" s="1"/>
      <c r="XAI685" s="1"/>
      <c r="XAJ685" s="1"/>
      <c r="XAK685" s="1"/>
      <c r="XAL685" s="1"/>
      <c r="XAM685" s="1"/>
      <c r="XAN685" s="1"/>
      <c r="XAO685" s="1"/>
      <c r="XAP685" s="1"/>
      <c r="XAQ685" s="1"/>
      <c r="XAR685" s="1"/>
      <c r="XAS685" s="1"/>
      <c r="XAT685" s="1"/>
      <c r="XAU685" s="1"/>
      <c r="XAV685" s="1"/>
      <c r="XAW685" s="1"/>
      <c r="XAX685" s="1"/>
      <c r="XAY685" s="1"/>
      <c r="XAZ685" s="1"/>
      <c r="XBA685" s="1"/>
      <c r="XBB685" s="1"/>
      <c r="XBC685" s="1"/>
      <c r="XBD685" s="1"/>
      <c r="XBE685" s="1"/>
      <c r="XBF685" s="1"/>
      <c r="XBG685" s="1"/>
      <c r="XBH685" s="1"/>
      <c r="XBI685" s="1"/>
      <c r="XBJ685" s="1"/>
      <c r="XBK685" s="1"/>
      <c r="XBL685" s="1"/>
      <c r="XBM685" s="1"/>
      <c r="XBN685" s="1"/>
      <c r="XBO685" s="1"/>
      <c r="XBP685" s="1"/>
      <c r="XBQ685" s="1"/>
      <c r="XBR685" s="1"/>
      <c r="XBS685" s="1"/>
      <c r="XBT685" s="1"/>
      <c r="XBU685" s="1"/>
      <c r="XBV685" s="1"/>
      <c r="XBW685" s="1"/>
      <c r="XBX685" s="1"/>
      <c r="XBY685" s="1"/>
      <c r="XBZ685" s="1"/>
      <c r="XCA685" s="1"/>
      <c r="XCB685" s="1"/>
      <c r="XCC685" s="1"/>
      <c r="XCD685" s="1"/>
      <c r="XCE685" s="1"/>
      <c r="XCF685" s="1"/>
      <c r="XCG685" s="1"/>
      <c r="XCH685" s="1"/>
      <c r="XCI685" s="1"/>
      <c r="XCJ685" s="1"/>
      <c r="XCK685" s="1"/>
      <c r="XCL685" s="1"/>
      <c r="XCM685" s="1"/>
      <c r="XCN685" s="1"/>
      <c r="XCO685" s="1"/>
      <c r="XCP685" s="1"/>
      <c r="XCQ685" s="1"/>
      <c r="XCR685" s="1"/>
      <c r="XCS685" s="1"/>
      <c r="XCT685" s="1"/>
      <c r="XCU685" s="1"/>
      <c r="XCV685" s="1"/>
      <c r="XCW685" s="1"/>
      <c r="XCX685" s="1"/>
      <c r="XCY685" s="1"/>
      <c r="XCZ685" s="1"/>
      <c r="XDA685" s="1"/>
      <c r="XDB685" s="1"/>
      <c r="XDC685" s="1"/>
      <c r="XDD685" s="1"/>
      <c r="XDE685" s="1"/>
      <c r="XDF685" s="1"/>
      <c r="XDG685" s="1"/>
      <c r="XDH685" s="1"/>
      <c r="XDI685" s="1"/>
      <c r="XDJ685" s="1"/>
      <c r="XDK685" s="1"/>
      <c r="XDL685" s="1"/>
      <c r="XDM685" s="1"/>
      <c r="XDN685" s="1"/>
      <c r="XDO685" s="1"/>
      <c r="XDP685" s="1"/>
      <c r="XDQ685" s="1"/>
      <c r="XDR685" s="1"/>
      <c r="XDS685" s="1"/>
      <c r="XDT685" s="1"/>
      <c r="XDU685" s="1"/>
      <c r="XDV685" s="1"/>
      <c r="XDW685" s="1"/>
      <c r="XDX685" s="1"/>
      <c r="XDY685" s="1"/>
      <c r="XDZ685" s="1"/>
      <c r="XEA685" s="1"/>
      <c r="XEB685" s="1"/>
      <c r="XEC685" s="1"/>
      <c r="XED685" s="1"/>
      <c r="XEE685" s="1"/>
      <c r="XEF685" s="1"/>
      <c r="XEG685" s="1"/>
      <c r="XEH685" s="1"/>
      <c r="XEI685" s="1"/>
      <c r="XEJ685" s="1"/>
      <c r="XEK685" s="1"/>
      <c r="XEL685" s="1"/>
      <c r="XEM685" s="1"/>
      <c r="XEN685" s="1"/>
      <c r="XEO685" s="1"/>
      <c r="XEP685" s="1"/>
      <c r="XEQ685" s="1"/>
      <c r="XER685" s="1"/>
      <c r="XES685" s="1"/>
      <c r="XET685" s="1"/>
      <c r="XEU685" s="1"/>
    </row>
    <row r="686" spans="1:142 16218:16375" s="11" customFormat="1" ht="20.25" hidden="1" customHeight="1" x14ac:dyDescent="0.25">
      <c r="A686" s="94" t="str">
        <f t="shared" si="257"/>
        <v>2nd, 3rd, 4th, 6th, 8th, 7th, 9th Floor</v>
      </c>
      <c r="B686" s="94"/>
      <c r="C686" s="95" t="str">
        <f t="shared" ca="1" si="256"/>
        <v>209,..,909</v>
      </c>
      <c r="D686" s="96"/>
      <c r="E686" s="21"/>
      <c r="F686" s="95"/>
      <c r="G686" s="96"/>
      <c r="H686" s="21"/>
      <c r="I686" s="21">
        <f t="shared" si="251"/>
        <v>0</v>
      </c>
      <c r="J686" s="1"/>
      <c r="K686" s="1"/>
      <c r="L686" s="44" t="str">
        <f t="shared" ref="L686:U698" ca="1" si="258">M686&amp;""&amp;" to "&amp;""&amp;N686</f>
        <v>202 to 502</v>
      </c>
      <c r="M686" s="44">
        <f ca="1">M685+1</f>
        <v>202</v>
      </c>
      <c r="N686" s="44">
        <f ca="1">N685+1</f>
        <v>502</v>
      </c>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WYT686" s="1"/>
      <c r="WYU686" s="1"/>
      <c r="WYV686" s="1"/>
      <c r="WYW686" s="1"/>
      <c r="WYX686" s="1"/>
      <c r="WYY686" s="1"/>
      <c r="WYZ686" s="1"/>
      <c r="WZA686" s="1"/>
      <c r="WZB686" s="1"/>
      <c r="WZC686" s="1"/>
      <c r="WZD686" s="1"/>
      <c r="WZE686" s="1"/>
      <c r="WZF686" s="1"/>
      <c r="WZG686" s="1"/>
      <c r="WZH686" s="1"/>
      <c r="WZI686" s="1"/>
      <c r="WZJ686" s="1"/>
      <c r="WZK686" s="1"/>
      <c r="WZL686" s="1"/>
      <c r="WZM686" s="1"/>
      <c r="WZN686" s="1"/>
      <c r="WZO686" s="1"/>
      <c r="WZP686" s="1"/>
      <c r="WZQ686" s="1"/>
      <c r="WZR686" s="1"/>
      <c r="WZS686" s="1"/>
      <c r="WZT686" s="1"/>
      <c r="WZU686" s="1"/>
      <c r="WZV686" s="1"/>
      <c r="WZW686" s="1"/>
      <c r="WZX686" s="1"/>
      <c r="WZY686" s="1"/>
      <c r="WZZ686" s="1"/>
      <c r="XAA686" s="1"/>
      <c r="XAB686" s="1"/>
      <c r="XAC686" s="1"/>
      <c r="XAD686" s="1"/>
      <c r="XAE686" s="1"/>
      <c r="XAF686" s="1"/>
      <c r="XAG686" s="1"/>
      <c r="XAH686" s="1"/>
      <c r="XAI686" s="1"/>
      <c r="XAJ686" s="1"/>
      <c r="XAK686" s="1"/>
      <c r="XAL686" s="1"/>
      <c r="XAM686" s="1"/>
      <c r="XAN686" s="1"/>
      <c r="XAO686" s="1"/>
      <c r="XAP686" s="1"/>
      <c r="XAQ686" s="1"/>
      <c r="XAR686" s="1"/>
      <c r="XAS686" s="1"/>
      <c r="XAT686" s="1"/>
      <c r="XAU686" s="1"/>
      <c r="XAV686" s="1"/>
      <c r="XAW686" s="1"/>
      <c r="XAX686" s="1"/>
      <c r="XAY686" s="1"/>
      <c r="XAZ686" s="1"/>
      <c r="XBA686" s="1"/>
      <c r="XBB686" s="1"/>
      <c r="XBC686" s="1"/>
      <c r="XBD686" s="1"/>
      <c r="XBE686" s="1"/>
      <c r="XBF686" s="1"/>
      <c r="XBG686" s="1"/>
      <c r="XBH686" s="1"/>
      <c r="XBI686" s="1"/>
      <c r="XBJ686" s="1"/>
      <c r="XBK686" s="1"/>
      <c r="XBL686" s="1"/>
      <c r="XBM686" s="1"/>
      <c r="XBN686" s="1"/>
      <c r="XBO686" s="1"/>
      <c r="XBP686" s="1"/>
      <c r="XBQ686" s="1"/>
      <c r="XBR686" s="1"/>
      <c r="XBS686" s="1"/>
      <c r="XBT686" s="1"/>
      <c r="XBU686" s="1"/>
      <c r="XBV686" s="1"/>
      <c r="XBW686" s="1"/>
      <c r="XBX686" s="1"/>
      <c r="XBY686" s="1"/>
      <c r="XBZ686" s="1"/>
      <c r="XCA686" s="1"/>
      <c r="XCB686" s="1"/>
      <c r="XCC686" s="1"/>
      <c r="XCD686" s="1"/>
      <c r="XCE686" s="1"/>
      <c r="XCF686" s="1"/>
      <c r="XCG686" s="1"/>
      <c r="XCH686" s="1"/>
      <c r="XCI686" s="1"/>
      <c r="XCJ686" s="1"/>
      <c r="XCK686" s="1"/>
      <c r="XCL686" s="1"/>
      <c r="XCM686" s="1"/>
      <c r="XCN686" s="1"/>
      <c r="XCO686" s="1"/>
      <c r="XCP686" s="1"/>
      <c r="XCQ686" s="1"/>
      <c r="XCR686" s="1"/>
      <c r="XCS686" s="1"/>
      <c r="XCT686" s="1"/>
      <c r="XCU686" s="1"/>
      <c r="XCV686" s="1"/>
      <c r="XCW686" s="1"/>
      <c r="XCX686" s="1"/>
      <c r="XCY686" s="1"/>
      <c r="XCZ686" s="1"/>
      <c r="XDA686" s="1"/>
      <c r="XDB686" s="1"/>
      <c r="XDC686" s="1"/>
      <c r="XDD686" s="1"/>
      <c r="XDE686" s="1"/>
      <c r="XDF686" s="1"/>
      <c r="XDG686" s="1"/>
      <c r="XDH686" s="1"/>
      <c r="XDI686" s="1"/>
      <c r="XDJ686" s="1"/>
      <c r="XDK686" s="1"/>
      <c r="XDL686" s="1"/>
      <c r="XDM686" s="1"/>
      <c r="XDN686" s="1"/>
      <c r="XDO686" s="1"/>
      <c r="XDP686" s="1"/>
      <c r="XDQ686" s="1"/>
      <c r="XDR686" s="1"/>
      <c r="XDS686" s="1"/>
      <c r="XDT686" s="1"/>
      <c r="XDU686" s="1"/>
      <c r="XDV686" s="1"/>
      <c r="XDW686" s="1"/>
      <c r="XDX686" s="1"/>
      <c r="XDY686" s="1"/>
      <c r="XDZ686" s="1"/>
      <c r="XEA686" s="1"/>
      <c r="XEB686" s="1"/>
      <c r="XEC686" s="1"/>
      <c r="XED686" s="1"/>
      <c r="XEE686" s="1"/>
      <c r="XEF686" s="1"/>
      <c r="XEG686" s="1"/>
      <c r="XEH686" s="1"/>
      <c r="XEI686" s="1"/>
      <c r="XEJ686" s="1"/>
      <c r="XEK686" s="1"/>
      <c r="XEL686" s="1"/>
      <c r="XEM686" s="1"/>
      <c r="XEN686" s="1"/>
      <c r="XEO686" s="1"/>
      <c r="XEP686" s="1"/>
      <c r="XEQ686" s="1"/>
      <c r="XER686" s="1"/>
      <c r="XES686" s="1"/>
      <c r="XET686" s="1"/>
      <c r="XEU686" s="1"/>
    </row>
    <row r="687" spans="1:142 16218:16375" s="11" customFormat="1" ht="20.25" hidden="1" customHeight="1" x14ac:dyDescent="0.25">
      <c r="A687" s="94" t="str">
        <f t="shared" si="257"/>
        <v>2nd, 3rd, 4th, 6th, 8th, 7th, 9th Floor</v>
      </c>
      <c r="B687" s="94"/>
      <c r="C687" s="95" t="str">
        <f t="shared" ca="1" si="256"/>
        <v>210,..,910</v>
      </c>
      <c r="D687" s="96"/>
      <c r="E687" s="21"/>
      <c r="F687" s="95"/>
      <c r="G687" s="96"/>
      <c r="H687" s="21"/>
      <c r="I687" s="21">
        <f t="shared" si="251"/>
        <v>0</v>
      </c>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WYT687" s="1"/>
      <c r="WYU687" s="1"/>
      <c r="WYV687" s="1"/>
      <c r="WYW687" s="1"/>
      <c r="WYX687" s="1"/>
      <c r="WYY687" s="1"/>
      <c r="WYZ687" s="1"/>
      <c r="WZA687" s="1"/>
      <c r="WZB687" s="1"/>
      <c r="WZC687" s="1"/>
      <c r="WZD687" s="1"/>
      <c r="WZE687" s="1"/>
      <c r="WZF687" s="1"/>
      <c r="WZG687" s="1"/>
      <c r="WZH687" s="1"/>
      <c r="WZI687" s="1"/>
      <c r="WZJ687" s="1"/>
      <c r="WZK687" s="1"/>
      <c r="WZL687" s="1"/>
      <c r="WZM687" s="1"/>
      <c r="WZN687" s="1"/>
      <c r="WZO687" s="1"/>
      <c r="WZP687" s="1"/>
      <c r="WZQ687" s="1"/>
      <c r="WZR687" s="1"/>
      <c r="WZS687" s="1"/>
      <c r="WZT687" s="1"/>
      <c r="WZU687" s="1"/>
      <c r="WZV687" s="1"/>
      <c r="WZW687" s="1"/>
      <c r="WZX687" s="1"/>
      <c r="WZY687" s="1"/>
      <c r="WZZ687" s="1"/>
      <c r="XAA687" s="1"/>
      <c r="XAB687" s="1"/>
      <c r="XAC687" s="1"/>
      <c r="XAD687" s="1"/>
      <c r="XAE687" s="1"/>
      <c r="XAF687" s="1"/>
      <c r="XAG687" s="1"/>
      <c r="XAH687" s="1"/>
      <c r="XAI687" s="1"/>
      <c r="XAJ687" s="1"/>
      <c r="XAK687" s="1"/>
      <c r="XAL687" s="1"/>
      <c r="XAM687" s="1"/>
      <c r="XAN687" s="1"/>
      <c r="XAO687" s="1"/>
      <c r="XAP687" s="1"/>
      <c r="XAQ687" s="1"/>
      <c r="XAR687" s="1"/>
      <c r="XAS687" s="1"/>
      <c r="XAT687" s="1"/>
      <c r="XAU687" s="1"/>
      <c r="XAV687" s="1"/>
      <c r="XAW687" s="1"/>
      <c r="XAX687" s="1"/>
      <c r="XAY687" s="1"/>
      <c r="XAZ687" s="1"/>
      <c r="XBA687" s="1"/>
      <c r="XBB687" s="1"/>
      <c r="XBC687" s="1"/>
      <c r="XBD687" s="1"/>
      <c r="XBE687" s="1"/>
      <c r="XBF687" s="1"/>
      <c r="XBG687" s="1"/>
      <c r="XBH687" s="1"/>
      <c r="XBI687" s="1"/>
      <c r="XBJ687" s="1"/>
      <c r="XBK687" s="1"/>
      <c r="XBL687" s="1"/>
      <c r="XBM687" s="1"/>
      <c r="XBN687" s="1"/>
      <c r="XBO687" s="1"/>
      <c r="XBP687" s="1"/>
      <c r="XBQ687" s="1"/>
      <c r="XBR687" s="1"/>
      <c r="XBS687" s="1"/>
      <c r="XBT687" s="1"/>
      <c r="XBU687" s="1"/>
      <c r="XBV687" s="1"/>
      <c r="XBW687" s="1"/>
      <c r="XBX687" s="1"/>
      <c r="XBY687" s="1"/>
      <c r="XBZ687" s="1"/>
      <c r="XCA687" s="1"/>
      <c r="XCB687" s="1"/>
      <c r="XCC687" s="1"/>
      <c r="XCD687" s="1"/>
      <c r="XCE687" s="1"/>
      <c r="XCF687" s="1"/>
      <c r="XCG687" s="1"/>
      <c r="XCH687" s="1"/>
      <c r="XCI687" s="1"/>
      <c r="XCJ687" s="1"/>
      <c r="XCK687" s="1"/>
      <c r="XCL687" s="1"/>
      <c r="XCM687" s="1"/>
      <c r="XCN687" s="1"/>
      <c r="XCO687" s="1"/>
      <c r="XCP687" s="1"/>
      <c r="XCQ687" s="1"/>
      <c r="XCR687" s="1"/>
      <c r="XCS687" s="1"/>
      <c r="XCT687" s="1"/>
      <c r="XCU687" s="1"/>
      <c r="XCV687" s="1"/>
      <c r="XCW687" s="1"/>
      <c r="XCX687" s="1"/>
      <c r="XCY687" s="1"/>
      <c r="XCZ687" s="1"/>
      <c r="XDA687" s="1"/>
      <c r="XDB687" s="1"/>
      <c r="XDC687" s="1"/>
      <c r="XDD687" s="1"/>
      <c r="XDE687" s="1"/>
      <c r="XDF687" s="1"/>
      <c r="XDG687" s="1"/>
      <c r="XDH687" s="1"/>
      <c r="XDI687" s="1"/>
      <c r="XDJ687" s="1"/>
      <c r="XDK687" s="1"/>
      <c r="XDL687" s="1"/>
      <c r="XDM687" s="1"/>
      <c r="XDN687" s="1"/>
      <c r="XDO687" s="1"/>
      <c r="XDP687" s="1"/>
      <c r="XDQ687" s="1"/>
      <c r="XDR687" s="1"/>
      <c r="XDS687" s="1"/>
      <c r="XDT687" s="1"/>
      <c r="XDU687" s="1"/>
      <c r="XDV687" s="1"/>
      <c r="XDW687" s="1"/>
      <c r="XDX687" s="1"/>
      <c r="XDY687" s="1"/>
      <c r="XDZ687" s="1"/>
      <c r="XEA687" s="1"/>
      <c r="XEB687" s="1"/>
      <c r="XEC687" s="1"/>
      <c r="XED687" s="1"/>
      <c r="XEE687" s="1"/>
      <c r="XEF687" s="1"/>
      <c r="XEG687" s="1"/>
      <c r="XEH687" s="1"/>
      <c r="XEI687" s="1"/>
      <c r="XEJ687" s="1"/>
      <c r="XEK687" s="1"/>
      <c r="XEL687" s="1"/>
      <c r="XEM687" s="1"/>
      <c r="XEN687" s="1"/>
      <c r="XEO687" s="1"/>
      <c r="XEP687" s="1"/>
      <c r="XEQ687" s="1"/>
      <c r="XER687" s="1"/>
      <c r="XES687" s="1"/>
      <c r="XET687" s="1"/>
      <c r="XEU687" s="1"/>
    </row>
    <row r="688" spans="1:142 16218:16375" s="11" customFormat="1" ht="20.25" hidden="1" x14ac:dyDescent="0.25">
      <c r="A688" s="97" t="s">
        <v>158</v>
      </c>
      <c r="B688" s="98"/>
      <c r="C688" s="98"/>
      <c r="D688" s="98"/>
      <c r="E688" s="98"/>
      <c r="F688" s="98"/>
      <c r="G688" s="98"/>
      <c r="H688" s="98"/>
      <c r="I688" s="9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WYT688" s="1"/>
      <c r="WYU688" s="1"/>
      <c r="WYV688" s="1"/>
      <c r="WYW688" s="1"/>
      <c r="WYX688" s="1"/>
      <c r="WYY688" s="1"/>
      <c r="WYZ688" s="1"/>
      <c r="WZA688" s="1"/>
      <c r="WZB688" s="1"/>
      <c r="WZC688" s="1"/>
      <c r="WZD688" s="1"/>
      <c r="WZE688" s="1"/>
      <c r="WZF688" s="1"/>
      <c r="WZG688" s="1"/>
      <c r="WZH688" s="1"/>
      <c r="WZI688" s="1"/>
      <c r="WZJ688" s="1"/>
      <c r="WZK688" s="1"/>
      <c r="WZL688" s="1"/>
      <c r="WZM688" s="1"/>
      <c r="WZN688" s="1"/>
      <c r="WZO688" s="1"/>
      <c r="WZP688" s="1"/>
      <c r="WZQ688" s="1"/>
      <c r="WZR688" s="1"/>
      <c r="WZS688" s="1"/>
      <c r="WZT688" s="1"/>
      <c r="WZU688" s="1"/>
      <c r="WZV688" s="1"/>
      <c r="WZW688" s="1"/>
      <c r="WZX688" s="1"/>
      <c r="WZY688" s="1"/>
      <c r="WZZ688" s="1"/>
      <c r="XAA688" s="1"/>
      <c r="XAB688" s="1"/>
      <c r="XAC688" s="1"/>
      <c r="XAD688" s="1"/>
      <c r="XAE688" s="1"/>
      <c r="XAF688" s="1"/>
      <c r="XAG688" s="1"/>
      <c r="XAH688" s="1"/>
      <c r="XAI688" s="1"/>
      <c r="XAJ688" s="1"/>
      <c r="XAK688" s="1"/>
      <c r="XAL688" s="1"/>
      <c r="XAM688" s="1"/>
      <c r="XAN688" s="1"/>
      <c r="XAO688" s="1"/>
      <c r="XAP688" s="1"/>
      <c r="XAQ688" s="1"/>
      <c r="XAR688" s="1"/>
      <c r="XAS688" s="1"/>
      <c r="XAT688" s="1"/>
      <c r="XAU688" s="1"/>
      <c r="XAV688" s="1"/>
      <c r="XAW688" s="1"/>
      <c r="XAX688" s="1"/>
      <c r="XAY688" s="1"/>
      <c r="XAZ688" s="1"/>
      <c r="XBA688" s="1"/>
      <c r="XBB688" s="1"/>
      <c r="XBC688" s="1"/>
      <c r="XBD688" s="1"/>
      <c r="XBE688" s="1"/>
      <c r="XBF688" s="1"/>
      <c r="XBG688" s="1"/>
      <c r="XBH688" s="1"/>
      <c r="XBI688" s="1"/>
      <c r="XBJ688" s="1"/>
      <c r="XBK688" s="1"/>
      <c r="XBL688" s="1"/>
      <c r="XBM688" s="1"/>
      <c r="XBN688" s="1"/>
      <c r="XBO688" s="1"/>
      <c r="XBP688" s="1"/>
      <c r="XBQ688" s="1"/>
      <c r="XBR688" s="1"/>
      <c r="XBS688" s="1"/>
      <c r="XBT688" s="1"/>
      <c r="XBU688" s="1"/>
      <c r="XBV688" s="1"/>
      <c r="XBW688" s="1"/>
      <c r="XBX688" s="1"/>
      <c r="XBY688" s="1"/>
      <c r="XBZ688" s="1"/>
      <c r="XCA688" s="1"/>
      <c r="XCB688" s="1"/>
      <c r="XCC688" s="1"/>
      <c r="XCD688" s="1"/>
      <c r="XCE688" s="1"/>
      <c r="XCF688" s="1"/>
      <c r="XCG688" s="1"/>
      <c r="XCH688" s="1"/>
      <c r="XCI688" s="1"/>
      <c r="XCJ688" s="1"/>
      <c r="XCK688" s="1"/>
      <c r="XCL688" s="1"/>
      <c r="XCM688" s="1"/>
      <c r="XCN688" s="1"/>
      <c r="XCO688" s="1"/>
      <c r="XCP688" s="1"/>
      <c r="XCQ688" s="1"/>
      <c r="XCR688" s="1"/>
      <c r="XCS688" s="1"/>
      <c r="XCT688" s="1"/>
      <c r="XCU688" s="1"/>
      <c r="XCV688" s="1"/>
      <c r="XCW688" s="1"/>
      <c r="XCX688" s="1"/>
      <c r="XCY688" s="1"/>
      <c r="XCZ688" s="1"/>
      <c r="XDA688" s="1"/>
      <c r="XDB688" s="1"/>
      <c r="XDC688" s="1"/>
      <c r="XDD688" s="1"/>
      <c r="XDE688" s="1"/>
      <c r="XDF688" s="1"/>
      <c r="XDG688" s="1"/>
      <c r="XDH688" s="1"/>
      <c r="XDI688" s="1"/>
      <c r="XDJ688" s="1"/>
      <c r="XDK688" s="1"/>
      <c r="XDL688" s="1"/>
      <c r="XDM688" s="1"/>
      <c r="XDN688" s="1"/>
      <c r="XDO688" s="1"/>
      <c r="XDP688" s="1"/>
      <c r="XDQ688" s="1"/>
      <c r="XDR688" s="1"/>
      <c r="XDS688" s="1"/>
      <c r="XDT688" s="1"/>
      <c r="XDU688" s="1"/>
      <c r="XDV688" s="1"/>
      <c r="XDW688" s="1"/>
      <c r="XDX688" s="1"/>
      <c r="XDY688" s="1"/>
      <c r="XDZ688" s="1"/>
      <c r="XEA688" s="1"/>
      <c r="XEB688" s="1"/>
      <c r="XEC688" s="1"/>
      <c r="XED688" s="1"/>
      <c r="XEE688" s="1"/>
      <c r="XEF688" s="1"/>
      <c r="XEG688" s="1"/>
      <c r="XEH688" s="1"/>
      <c r="XEI688" s="1"/>
      <c r="XEJ688" s="1"/>
      <c r="XEK688" s="1"/>
      <c r="XEL688" s="1"/>
      <c r="XEM688" s="1"/>
      <c r="XEN688" s="1"/>
      <c r="XEO688" s="1"/>
      <c r="XEP688" s="1"/>
      <c r="XEQ688" s="1"/>
      <c r="XER688" s="1"/>
      <c r="XES688" s="1"/>
      <c r="XET688" s="1"/>
      <c r="XEU688" s="1"/>
    </row>
    <row r="689" spans="1:151 16218:16384" s="11" customFormat="1" ht="20.25" hidden="1" customHeight="1" x14ac:dyDescent="0.25">
      <c r="A689" s="94" t="str">
        <f>A688</f>
        <v>2nd to 5th Floor</v>
      </c>
      <c r="B689" s="94"/>
      <c r="C689" s="95" t="str">
        <f ca="1">L685</f>
        <v>201 to 501</v>
      </c>
      <c r="D689" s="96"/>
      <c r="E689" s="21"/>
      <c r="F689" s="95"/>
      <c r="G689" s="96"/>
      <c r="H689" s="21"/>
      <c r="I689" s="21">
        <f t="shared" ref="I689:I698" si="259">F689*(($I$184)+1)+H689</f>
        <v>0</v>
      </c>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WYT689" s="1"/>
      <c r="WYU689" s="1"/>
      <c r="WYV689" s="1"/>
      <c r="WYW689" s="1"/>
      <c r="WYX689" s="1"/>
      <c r="WYY689" s="1"/>
      <c r="WYZ689" s="1"/>
      <c r="WZA689" s="1"/>
      <c r="WZB689" s="1"/>
      <c r="WZC689" s="1"/>
      <c r="WZD689" s="1"/>
      <c r="WZE689" s="1"/>
      <c r="WZF689" s="1"/>
      <c r="WZG689" s="1"/>
      <c r="WZH689" s="1"/>
      <c r="WZI689" s="1"/>
      <c r="WZJ689" s="1"/>
      <c r="WZK689" s="1"/>
      <c r="WZL689" s="1"/>
      <c r="WZM689" s="1"/>
      <c r="WZN689" s="1"/>
      <c r="WZO689" s="1"/>
      <c r="WZP689" s="1"/>
      <c r="WZQ689" s="1"/>
      <c r="WZR689" s="1"/>
      <c r="WZS689" s="1"/>
      <c r="WZT689" s="1"/>
      <c r="WZU689" s="1"/>
      <c r="WZV689" s="1"/>
      <c r="WZW689" s="1"/>
      <c r="WZX689" s="1"/>
      <c r="WZY689" s="1"/>
      <c r="WZZ689" s="1"/>
      <c r="XAA689" s="1"/>
      <c r="XAB689" s="1"/>
      <c r="XAC689" s="1"/>
      <c r="XAD689" s="1"/>
      <c r="XAE689" s="1"/>
      <c r="XAF689" s="1"/>
      <c r="XAG689" s="1"/>
      <c r="XAH689" s="1"/>
      <c r="XAI689" s="1"/>
      <c r="XAJ689" s="1"/>
      <c r="XAK689" s="1"/>
      <c r="XAL689" s="1"/>
      <c r="XAM689" s="1"/>
      <c r="XAN689" s="1"/>
      <c r="XAO689" s="1"/>
      <c r="XAP689" s="1"/>
      <c r="XAQ689" s="1"/>
      <c r="XAR689" s="1"/>
      <c r="XAS689" s="1"/>
      <c r="XAT689" s="1"/>
      <c r="XAU689" s="1"/>
      <c r="XAV689" s="1"/>
      <c r="XAW689" s="1"/>
      <c r="XAX689" s="1"/>
      <c r="XAY689" s="1"/>
      <c r="XAZ689" s="1"/>
      <c r="XBA689" s="1"/>
      <c r="XBB689" s="1"/>
      <c r="XBC689" s="1"/>
      <c r="XBD689" s="1"/>
      <c r="XBE689" s="1"/>
      <c r="XBF689" s="1"/>
      <c r="XBG689" s="1"/>
      <c r="XBH689" s="1"/>
      <c r="XBI689" s="1"/>
      <c r="XBJ689" s="1"/>
      <c r="XBK689" s="1"/>
      <c r="XBL689" s="1"/>
      <c r="XBM689" s="1"/>
      <c r="XBN689" s="1"/>
      <c r="XBO689" s="1"/>
      <c r="XBP689" s="1"/>
      <c r="XBQ689" s="1"/>
      <c r="XBR689" s="1"/>
      <c r="XBS689" s="1"/>
      <c r="XBT689" s="1"/>
      <c r="XBU689" s="1"/>
      <c r="XBV689" s="1"/>
      <c r="XBW689" s="1"/>
      <c r="XBX689" s="1"/>
      <c r="XBY689" s="1"/>
      <c r="XBZ689" s="1"/>
      <c r="XCA689" s="1"/>
      <c r="XCB689" s="1"/>
      <c r="XCC689" s="1"/>
      <c r="XCD689" s="1"/>
      <c r="XCE689" s="1"/>
      <c r="XCF689" s="1"/>
      <c r="XCG689" s="1"/>
      <c r="XCH689" s="1"/>
      <c r="XCI689" s="1"/>
      <c r="XCJ689" s="1"/>
      <c r="XCK689" s="1"/>
      <c r="XCL689" s="1"/>
      <c r="XCM689" s="1"/>
      <c r="XCN689" s="1"/>
      <c r="XCO689" s="1"/>
      <c r="XCP689" s="1"/>
      <c r="XCQ689" s="1"/>
      <c r="XCR689" s="1"/>
      <c r="XCS689" s="1"/>
      <c r="XCT689" s="1"/>
      <c r="XCU689" s="1"/>
      <c r="XCV689" s="1"/>
      <c r="XCW689" s="1"/>
      <c r="XCX689" s="1"/>
      <c r="XCY689" s="1"/>
      <c r="XCZ689" s="1"/>
      <c r="XDA689" s="1"/>
      <c r="XDB689" s="1"/>
      <c r="XDC689" s="1"/>
      <c r="XDD689" s="1"/>
      <c r="XDE689" s="1"/>
      <c r="XDF689" s="1"/>
      <c r="XDG689" s="1"/>
      <c r="XDH689" s="1"/>
      <c r="XDI689" s="1"/>
      <c r="XDJ689" s="1"/>
      <c r="XDK689" s="1"/>
      <c r="XDL689" s="1"/>
      <c r="XDM689" s="1"/>
      <c r="XDN689" s="1"/>
      <c r="XDO689" s="1"/>
      <c r="XDP689" s="1"/>
      <c r="XDQ689" s="1"/>
      <c r="XDR689" s="1"/>
      <c r="XDS689" s="1"/>
      <c r="XDT689" s="1"/>
      <c r="XDU689" s="1"/>
      <c r="XDV689" s="1"/>
      <c r="XDW689" s="1"/>
      <c r="XDX689" s="1"/>
      <c r="XDY689" s="1"/>
      <c r="XDZ689" s="1"/>
      <c r="XEA689" s="1"/>
      <c r="XEB689" s="1"/>
      <c r="XEC689" s="1"/>
      <c r="XED689" s="1"/>
      <c r="XEE689" s="1"/>
      <c r="XEF689" s="1"/>
      <c r="XEG689" s="1"/>
      <c r="XEH689" s="1"/>
      <c r="XEI689" s="1"/>
      <c r="XEJ689" s="1"/>
      <c r="XEK689" s="1"/>
      <c r="XEL689" s="1"/>
      <c r="XEM689" s="1"/>
      <c r="XEN689" s="1"/>
      <c r="XEO689" s="1"/>
      <c r="XEP689" s="1"/>
      <c r="XEQ689" s="1"/>
      <c r="XER689" s="1"/>
      <c r="XES689" s="1"/>
      <c r="XET689" s="1"/>
      <c r="XEU689" s="1"/>
    </row>
    <row r="690" spans="1:151 16218:16384" s="11" customFormat="1" ht="20.25" hidden="1" customHeight="1" x14ac:dyDescent="0.25">
      <c r="A690" s="94" t="str">
        <f t="shared" ref="A690:A698" si="260">A689</f>
        <v>2nd to 5th Floor</v>
      </c>
      <c r="B690" s="94"/>
      <c r="C690" s="95" t="str">
        <f ca="1">L686</f>
        <v>202 to 502</v>
      </c>
      <c r="D690" s="96"/>
      <c r="E690" s="21"/>
      <c r="F690" s="95"/>
      <c r="G690" s="96"/>
      <c r="H690" s="21"/>
      <c r="I690" s="21">
        <f t="shared" si="259"/>
        <v>0</v>
      </c>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WYT690" s="1"/>
      <c r="WYU690" s="1"/>
      <c r="WYV690" s="1"/>
      <c r="WYW690" s="1"/>
      <c r="WYX690" s="1"/>
      <c r="WYY690" s="1"/>
      <c r="WYZ690" s="1"/>
      <c r="WZA690" s="1"/>
      <c r="WZB690" s="1"/>
      <c r="WZC690" s="1"/>
      <c r="WZD690" s="1"/>
      <c r="WZE690" s="1"/>
      <c r="WZF690" s="1"/>
      <c r="WZG690" s="1"/>
      <c r="WZH690" s="1"/>
      <c r="WZI690" s="1"/>
      <c r="WZJ690" s="1"/>
      <c r="WZK690" s="1"/>
      <c r="WZL690" s="1"/>
      <c r="WZM690" s="1"/>
      <c r="WZN690" s="1"/>
      <c r="WZO690" s="1"/>
      <c r="WZP690" s="1"/>
      <c r="WZQ690" s="1"/>
      <c r="WZR690" s="1"/>
      <c r="WZS690" s="1"/>
      <c r="WZT690" s="1"/>
      <c r="WZU690" s="1"/>
      <c r="WZV690" s="1"/>
      <c r="WZW690" s="1"/>
      <c r="WZX690" s="1"/>
      <c r="WZY690" s="1"/>
      <c r="WZZ690" s="1"/>
      <c r="XAA690" s="1"/>
      <c r="XAB690" s="1"/>
      <c r="XAC690" s="1"/>
      <c r="XAD690" s="1"/>
      <c r="XAE690" s="1"/>
      <c r="XAF690" s="1"/>
      <c r="XAG690" s="1"/>
      <c r="XAH690" s="1"/>
      <c r="XAI690" s="1"/>
      <c r="XAJ690" s="1"/>
      <c r="XAK690" s="1"/>
      <c r="XAL690" s="1"/>
      <c r="XAM690" s="1"/>
      <c r="XAN690" s="1"/>
      <c r="XAO690" s="1"/>
      <c r="XAP690" s="1"/>
      <c r="XAQ690" s="1"/>
      <c r="XAR690" s="1"/>
      <c r="XAS690" s="1"/>
      <c r="XAT690" s="1"/>
      <c r="XAU690" s="1"/>
      <c r="XAV690" s="1"/>
      <c r="XAW690" s="1"/>
      <c r="XAX690" s="1"/>
      <c r="XAY690" s="1"/>
      <c r="XAZ690" s="1"/>
      <c r="XBA690" s="1"/>
      <c r="XBB690" s="1"/>
      <c r="XBC690" s="1"/>
      <c r="XBD690" s="1"/>
      <c r="XBE690" s="1"/>
      <c r="XBF690" s="1"/>
      <c r="XBG690" s="1"/>
      <c r="XBH690" s="1"/>
      <c r="XBI690" s="1"/>
      <c r="XBJ690" s="1"/>
      <c r="XBK690" s="1"/>
      <c r="XBL690" s="1"/>
      <c r="XBM690" s="1"/>
      <c r="XBN690" s="1"/>
      <c r="XBO690" s="1"/>
      <c r="XBP690" s="1"/>
      <c r="XBQ690" s="1"/>
      <c r="XBR690" s="1"/>
      <c r="XBS690" s="1"/>
      <c r="XBT690" s="1"/>
      <c r="XBU690" s="1"/>
      <c r="XBV690" s="1"/>
      <c r="XBW690" s="1"/>
      <c r="XBX690" s="1"/>
      <c r="XBY690" s="1"/>
      <c r="XBZ690" s="1"/>
      <c r="XCA690" s="1"/>
      <c r="XCB690" s="1"/>
      <c r="XCC690" s="1"/>
      <c r="XCD690" s="1"/>
      <c r="XCE690" s="1"/>
      <c r="XCF690" s="1"/>
      <c r="XCG690" s="1"/>
      <c r="XCH690" s="1"/>
      <c r="XCI690" s="1"/>
      <c r="XCJ690" s="1"/>
      <c r="XCK690" s="1"/>
      <c r="XCL690" s="1"/>
      <c r="XCM690" s="1"/>
      <c r="XCN690" s="1"/>
      <c r="XCO690" s="1"/>
      <c r="XCP690" s="1"/>
      <c r="XCQ690" s="1"/>
      <c r="XCR690" s="1"/>
      <c r="XCS690" s="1"/>
      <c r="XCT690" s="1"/>
      <c r="XCU690" s="1"/>
      <c r="XCV690" s="1"/>
      <c r="XCW690" s="1"/>
      <c r="XCX690" s="1"/>
      <c r="XCY690" s="1"/>
      <c r="XCZ690" s="1"/>
      <c r="XDA690" s="1"/>
      <c r="XDB690" s="1"/>
      <c r="XDC690" s="1"/>
      <c r="XDD690" s="1"/>
      <c r="XDE690" s="1"/>
      <c r="XDF690" s="1"/>
      <c r="XDG690" s="1"/>
      <c r="XDH690" s="1"/>
      <c r="XDI690" s="1"/>
      <c r="XDJ690" s="1"/>
      <c r="XDK690" s="1"/>
      <c r="XDL690" s="1"/>
      <c r="XDM690" s="1"/>
      <c r="XDN690" s="1"/>
      <c r="XDO690" s="1"/>
      <c r="XDP690" s="1"/>
      <c r="XDQ690" s="1"/>
      <c r="XDR690" s="1"/>
      <c r="XDS690" s="1"/>
      <c r="XDT690" s="1"/>
      <c r="XDU690" s="1"/>
      <c r="XDV690" s="1"/>
      <c r="XDW690" s="1"/>
      <c r="XDX690" s="1"/>
      <c r="XDY690" s="1"/>
      <c r="XDZ690" s="1"/>
      <c r="XEA690" s="1"/>
      <c r="XEB690" s="1"/>
      <c r="XEC690" s="1"/>
      <c r="XED690" s="1"/>
      <c r="XEE690" s="1"/>
      <c r="XEF690" s="1"/>
      <c r="XEG690" s="1"/>
      <c r="XEH690" s="1"/>
      <c r="XEI690" s="1"/>
      <c r="XEJ690" s="1"/>
      <c r="XEK690" s="1"/>
      <c r="XEL690" s="1"/>
      <c r="XEM690" s="1"/>
      <c r="XEN690" s="1"/>
      <c r="XEO690" s="1"/>
      <c r="XEP690" s="1"/>
      <c r="XEQ690" s="1"/>
      <c r="XER690" s="1"/>
      <c r="XES690" s="1"/>
      <c r="XET690" s="1"/>
      <c r="XEU690" s="1"/>
    </row>
    <row r="691" spans="1:151 16218:16384" s="11" customFormat="1" ht="20.25" hidden="1" customHeight="1" x14ac:dyDescent="0.25">
      <c r="A691" s="94" t="str">
        <f t="shared" si="260"/>
        <v>2nd to 5th Floor</v>
      </c>
      <c r="B691" s="94"/>
      <c r="C691" s="95" t="str">
        <f t="shared" ref="C691:C698" ca="1" si="261">U691</f>
        <v>203 to 503</v>
      </c>
      <c r="D691" s="96"/>
      <c r="E691" s="21"/>
      <c r="F691" s="95"/>
      <c r="G691" s="96"/>
      <c r="H691" s="21"/>
      <c r="I691" s="21">
        <f t="shared" si="259"/>
        <v>0</v>
      </c>
      <c r="J691" s="1"/>
      <c r="K691" s="1"/>
      <c r="L691" s="1"/>
      <c r="M691" s="1"/>
      <c r="N691" s="1"/>
      <c r="O691" s="1"/>
      <c r="P691" s="1"/>
      <c r="Q691" s="1"/>
      <c r="R691" s="1"/>
      <c r="S691" s="1"/>
      <c r="T691" s="1"/>
      <c r="U691" s="44" t="str">
        <f t="shared" ca="1" si="258"/>
        <v>203 to 503</v>
      </c>
      <c r="V691" s="44">
        <f ca="1">M686+1</f>
        <v>203</v>
      </c>
      <c r="W691" s="44">
        <f ca="1">N686+1</f>
        <v>503</v>
      </c>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WZC691" s="1"/>
      <c r="WZD691" s="1"/>
      <c r="WZE691" s="1"/>
      <c r="WZF691" s="1"/>
      <c r="WZG691" s="1"/>
      <c r="WZH691" s="1"/>
      <c r="WZI691" s="1"/>
      <c r="WZJ691" s="1"/>
      <c r="WZK691" s="1"/>
      <c r="WZL691" s="1"/>
      <c r="WZM691" s="1"/>
      <c r="WZN691" s="1"/>
      <c r="WZO691" s="1"/>
      <c r="WZP691" s="1"/>
      <c r="WZQ691" s="1"/>
      <c r="WZR691" s="1"/>
      <c r="WZS691" s="1"/>
      <c r="WZT691" s="1"/>
      <c r="WZU691" s="1"/>
      <c r="WZV691" s="1"/>
      <c r="WZW691" s="1"/>
      <c r="WZX691" s="1"/>
      <c r="WZY691" s="1"/>
      <c r="WZZ691" s="1"/>
      <c r="XAA691" s="1"/>
      <c r="XAB691" s="1"/>
      <c r="XAC691" s="1"/>
      <c r="XAD691" s="1"/>
      <c r="XAE691" s="1"/>
      <c r="XAF691" s="1"/>
      <c r="XAG691" s="1"/>
      <c r="XAH691" s="1"/>
      <c r="XAI691" s="1"/>
      <c r="XAJ691" s="1"/>
      <c r="XAK691" s="1"/>
      <c r="XAL691" s="1"/>
      <c r="XAM691" s="1"/>
      <c r="XAN691" s="1"/>
      <c r="XAO691" s="1"/>
      <c r="XAP691" s="1"/>
      <c r="XAQ691" s="1"/>
      <c r="XAR691" s="1"/>
      <c r="XAS691" s="1"/>
      <c r="XAT691" s="1"/>
      <c r="XAU691" s="1"/>
      <c r="XAV691" s="1"/>
      <c r="XAW691" s="1"/>
      <c r="XAX691" s="1"/>
      <c r="XAY691" s="1"/>
      <c r="XAZ691" s="1"/>
      <c r="XBA691" s="1"/>
      <c r="XBB691" s="1"/>
      <c r="XBC691" s="1"/>
      <c r="XBD691" s="1"/>
      <c r="XBE691" s="1"/>
      <c r="XBF691" s="1"/>
      <c r="XBG691" s="1"/>
      <c r="XBH691" s="1"/>
      <c r="XBI691" s="1"/>
      <c r="XBJ691" s="1"/>
      <c r="XBK691" s="1"/>
      <c r="XBL691" s="1"/>
      <c r="XBM691" s="1"/>
      <c r="XBN691" s="1"/>
      <c r="XBO691" s="1"/>
      <c r="XBP691" s="1"/>
      <c r="XBQ691" s="1"/>
      <c r="XBR691" s="1"/>
      <c r="XBS691" s="1"/>
      <c r="XBT691" s="1"/>
      <c r="XBU691" s="1"/>
      <c r="XBV691" s="1"/>
      <c r="XBW691" s="1"/>
      <c r="XBX691" s="1"/>
      <c r="XBY691" s="1"/>
      <c r="XBZ691" s="1"/>
      <c r="XCA691" s="1"/>
      <c r="XCB691" s="1"/>
      <c r="XCC691" s="1"/>
      <c r="XCD691" s="1"/>
      <c r="XCE691" s="1"/>
      <c r="XCF691" s="1"/>
      <c r="XCG691" s="1"/>
      <c r="XCH691" s="1"/>
      <c r="XCI691" s="1"/>
      <c r="XCJ691" s="1"/>
      <c r="XCK691" s="1"/>
      <c r="XCL691" s="1"/>
      <c r="XCM691" s="1"/>
      <c r="XCN691" s="1"/>
      <c r="XCO691" s="1"/>
      <c r="XCP691" s="1"/>
      <c r="XCQ691" s="1"/>
      <c r="XCR691" s="1"/>
      <c r="XCS691" s="1"/>
      <c r="XCT691" s="1"/>
      <c r="XCU691" s="1"/>
      <c r="XCV691" s="1"/>
      <c r="XCW691" s="1"/>
      <c r="XCX691" s="1"/>
      <c r="XCY691" s="1"/>
      <c r="XCZ691" s="1"/>
      <c r="XDA691" s="1"/>
      <c r="XDB691" s="1"/>
      <c r="XDC691" s="1"/>
      <c r="XDD691" s="1"/>
      <c r="XDE691" s="1"/>
      <c r="XDF691" s="1"/>
      <c r="XDG691" s="1"/>
      <c r="XDH691" s="1"/>
      <c r="XDI691" s="1"/>
      <c r="XDJ691" s="1"/>
      <c r="XDK691" s="1"/>
      <c r="XDL691" s="1"/>
      <c r="XDM691" s="1"/>
      <c r="XDN691" s="1"/>
      <c r="XDO691" s="1"/>
      <c r="XDP691" s="1"/>
      <c r="XDQ691" s="1"/>
      <c r="XDR691" s="1"/>
      <c r="XDS691" s="1"/>
      <c r="XDT691" s="1"/>
      <c r="XDU691" s="1"/>
      <c r="XDV691" s="1"/>
      <c r="XDW691" s="1"/>
      <c r="XDX691" s="1"/>
      <c r="XDY691" s="1"/>
      <c r="XDZ691" s="1"/>
      <c r="XEA691" s="1"/>
      <c r="XEB691" s="1"/>
      <c r="XEC691" s="1"/>
      <c r="XED691" s="1"/>
      <c r="XEE691" s="1"/>
      <c r="XEF691" s="1"/>
      <c r="XEG691" s="1"/>
      <c r="XEH691" s="1"/>
      <c r="XEI691" s="1"/>
      <c r="XEJ691" s="1"/>
      <c r="XEK691" s="1"/>
      <c r="XEL691" s="1"/>
      <c r="XEM691" s="1"/>
      <c r="XEN691" s="1"/>
      <c r="XEO691" s="1"/>
      <c r="XEP691" s="1"/>
      <c r="XEQ691" s="1"/>
      <c r="XER691" s="1"/>
      <c r="XES691" s="1"/>
      <c r="XET691" s="1"/>
      <c r="XEU691" s="1"/>
      <c r="XEV691" s="1"/>
      <c r="XEW691" s="1"/>
      <c r="XEX691" s="1"/>
      <c r="XEY691" s="1"/>
      <c r="XEZ691" s="1"/>
      <c r="XFA691" s="1"/>
      <c r="XFB691" s="1"/>
      <c r="XFC691" s="1"/>
      <c r="XFD691" s="1"/>
    </row>
    <row r="692" spans="1:151 16218:16384" s="11" customFormat="1" ht="20.25" hidden="1" customHeight="1" x14ac:dyDescent="0.25">
      <c r="A692" s="94" t="str">
        <f t="shared" si="260"/>
        <v>2nd to 5th Floor</v>
      </c>
      <c r="B692" s="94"/>
      <c r="C692" s="95" t="str">
        <f t="shared" ca="1" si="261"/>
        <v>204 to 504</v>
      </c>
      <c r="D692" s="96"/>
      <c r="E692" s="21"/>
      <c r="F692" s="95"/>
      <c r="G692" s="96"/>
      <c r="H692" s="21"/>
      <c r="I692" s="21">
        <f t="shared" si="259"/>
        <v>0</v>
      </c>
      <c r="J692" s="1"/>
      <c r="K692" s="1"/>
      <c r="L692" s="1"/>
      <c r="M692" s="1"/>
      <c r="N692" s="1"/>
      <c r="O692" s="1"/>
      <c r="P692" s="1"/>
      <c r="Q692" s="1"/>
      <c r="R692" s="1"/>
      <c r="S692" s="1"/>
      <c r="T692" s="1"/>
      <c r="U692" s="44" t="str">
        <f t="shared" ca="1" si="258"/>
        <v>204 to 504</v>
      </c>
      <c r="V692" s="44">
        <f t="shared" ref="V692:V698" ca="1" si="262">V691+1</f>
        <v>204</v>
      </c>
      <c r="W692" s="44">
        <f t="shared" ref="W692:W698" ca="1" si="263">W691+1</f>
        <v>504</v>
      </c>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WZC692" s="1"/>
      <c r="WZD692" s="1"/>
      <c r="WZE692" s="1"/>
      <c r="WZF692" s="1"/>
      <c r="WZG692" s="1"/>
      <c r="WZH692" s="1"/>
      <c r="WZI692" s="1"/>
      <c r="WZJ692" s="1"/>
      <c r="WZK692" s="1"/>
      <c r="WZL692" s="1"/>
      <c r="WZM692" s="1"/>
      <c r="WZN692" s="1"/>
      <c r="WZO692" s="1"/>
      <c r="WZP692" s="1"/>
      <c r="WZQ692" s="1"/>
      <c r="WZR692" s="1"/>
      <c r="WZS692" s="1"/>
      <c r="WZT692" s="1"/>
      <c r="WZU692" s="1"/>
      <c r="WZV692" s="1"/>
      <c r="WZW692" s="1"/>
      <c r="WZX692" s="1"/>
      <c r="WZY692" s="1"/>
      <c r="WZZ692" s="1"/>
      <c r="XAA692" s="1"/>
      <c r="XAB692" s="1"/>
      <c r="XAC692" s="1"/>
      <c r="XAD692" s="1"/>
      <c r="XAE692" s="1"/>
      <c r="XAF692" s="1"/>
      <c r="XAG692" s="1"/>
      <c r="XAH692" s="1"/>
      <c r="XAI692" s="1"/>
      <c r="XAJ692" s="1"/>
      <c r="XAK692" s="1"/>
      <c r="XAL692" s="1"/>
      <c r="XAM692" s="1"/>
      <c r="XAN692" s="1"/>
      <c r="XAO692" s="1"/>
      <c r="XAP692" s="1"/>
      <c r="XAQ692" s="1"/>
      <c r="XAR692" s="1"/>
      <c r="XAS692" s="1"/>
      <c r="XAT692" s="1"/>
      <c r="XAU692" s="1"/>
      <c r="XAV692" s="1"/>
      <c r="XAW692" s="1"/>
      <c r="XAX692" s="1"/>
      <c r="XAY692" s="1"/>
      <c r="XAZ692" s="1"/>
      <c r="XBA692" s="1"/>
      <c r="XBB692" s="1"/>
      <c r="XBC692" s="1"/>
      <c r="XBD692" s="1"/>
      <c r="XBE692" s="1"/>
      <c r="XBF692" s="1"/>
      <c r="XBG692" s="1"/>
      <c r="XBH692" s="1"/>
      <c r="XBI692" s="1"/>
      <c r="XBJ692" s="1"/>
      <c r="XBK692" s="1"/>
      <c r="XBL692" s="1"/>
      <c r="XBM692" s="1"/>
      <c r="XBN692" s="1"/>
      <c r="XBO692" s="1"/>
      <c r="XBP692" s="1"/>
      <c r="XBQ692" s="1"/>
      <c r="XBR692" s="1"/>
      <c r="XBS692" s="1"/>
      <c r="XBT692" s="1"/>
      <c r="XBU692" s="1"/>
      <c r="XBV692" s="1"/>
      <c r="XBW692" s="1"/>
      <c r="XBX692" s="1"/>
      <c r="XBY692" s="1"/>
      <c r="XBZ692" s="1"/>
      <c r="XCA692" s="1"/>
      <c r="XCB692" s="1"/>
      <c r="XCC692" s="1"/>
      <c r="XCD692" s="1"/>
      <c r="XCE692" s="1"/>
      <c r="XCF692" s="1"/>
      <c r="XCG692" s="1"/>
      <c r="XCH692" s="1"/>
      <c r="XCI692" s="1"/>
      <c r="XCJ692" s="1"/>
      <c r="XCK692" s="1"/>
      <c r="XCL692" s="1"/>
      <c r="XCM692" s="1"/>
      <c r="XCN692" s="1"/>
      <c r="XCO692" s="1"/>
      <c r="XCP692" s="1"/>
      <c r="XCQ692" s="1"/>
      <c r="XCR692" s="1"/>
      <c r="XCS692" s="1"/>
      <c r="XCT692" s="1"/>
      <c r="XCU692" s="1"/>
      <c r="XCV692" s="1"/>
      <c r="XCW692" s="1"/>
      <c r="XCX692" s="1"/>
      <c r="XCY692" s="1"/>
      <c r="XCZ692" s="1"/>
      <c r="XDA692" s="1"/>
      <c r="XDB692" s="1"/>
      <c r="XDC692" s="1"/>
      <c r="XDD692" s="1"/>
      <c r="XDE692" s="1"/>
      <c r="XDF692" s="1"/>
      <c r="XDG692" s="1"/>
      <c r="XDH692" s="1"/>
      <c r="XDI692" s="1"/>
      <c r="XDJ692" s="1"/>
      <c r="XDK692" s="1"/>
      <c r="XDL692" s="1"/>
      <c r="XDM692" s="1"/>
      <c r="XDN692" s="1"/>
      <c r="XDO692" s="1"/>
      <c r="XDP692" s="1"/>
      <c r="XDQ692" s="1"/>
      <c r="XDR692" s="1"/>
      <c r="XDS692" s="1"/>
      <c r="XDT692" s="1"/>
      <c r="XDU692" s="1"/>
      <c r="XDV692" s="1"/>
      <c r="XDW692" s="1"/>
      <c r="XDX692" s="1"/>
      <c r="XDY692" s="1"/>
      <c r="XDZ692" s="1"/>
      <c r="XEA692" s="1"/>
      <c r="XEB692" s="1"/>
      <c r="XEC692" s="1"/>
      <c r="XED692" s="1"/>
      <c r="XEE692" s="1"/>
      <c r="XEF692" s="1"/>
      <c r="XEG692" s="1"/>
      <c r="XEH692" s="1"/>
      <c r="XEI692" s="1"/>
      <c r="XEJ692" s="1"/>
      <c r="XEK692" s="1"/>
      <c r="XEL692" s="1"/>
      <c r="XEM692" s="1"/>
      <c r="XEN692" s="1"/>
      <c r="XEO692" s="1"/>
      <c r="XEP692" s="1"/>
      <c r="XEQ692" s="1"/>
      <c r="XER692" s="1"/>
      <c r="XES692" s="1"/>
      <c r="XET692" s="1"/>
      <c r="XEU692" s="1"/>
      <c r="XEV692" s="1"/>
      <c r="XEW692" s="1"/>
      <c r="XEX692" s="1"/>
      <c r="XEY692" s="1"/>
      <c r="XEZ692" s="1"/>
      <c r="XFA692" s="1"/>
      <c r="XFB692" s="1"/>
      <c r="XFC692" s="1"/>
      <c r="XFD692" s="1"/>
    </row>
    <row r="693" spans="1:151 16218:16384" s="11" customFormat="1" ht="20.25" hidden="1" customHeight="1" x14ac:dyDescent="0.25">
      <c r="A693" s="94" t="str">
        <f t="shared" si="260"/>
        <v>2nd to 5th Floor</v>
      </c>
      <c r="B693" s="94"/>
      <c r="C693" s="95" t="str">
        <f t="shared" ca="1" si="261"/>
        <v>205 to 505</v>
      </c>
      <c r="D693" s="96"/>
      <c r="E693" s="21"/>
      <c r="F693" s="95"/>
      <c r="G693" s="96"/>
      <c r="H693" s="21"/>
      <c r="I693" s="21">
        <f t="shared" si="259"/>
        <v>0</v>
      </c>
      <c r="J693" s="1"/>
      <c r="K693" s="1"/>
      <c r="L693" s="1"/>
      <c r="M693" s="1"/>
      <c r="N693" s="1"/>
      <c r="O693" s="1"/>
      <c r="P693" s="1"/>
      <c r="Q693" s="1"/>
      <c r="R693" s="1"/>
      <c r="S693" s="1"/>
      <c r="T693" s="1"/>
      <c r="U693" s="44" t="str">
        <f t="shared" ca="1" si="258"/>
        <v>205 to 505</v>
      </c>
      <c r="V693" s="44">
        <f t="shared" ca="1" si="262"/>
        <v>205</v>
      </c>
      <c r="W693" s="44">
        <f t="shared" ca="1" si="263"/>
        <v>505</v>
      </c>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WZC693" s="1"/>
      <c r="WZD693" s="1"/>
      <c r="WZE693" s="1"/>
      <c r="WZF693" s="1"/>
      <c r="WZG693" s="1"/>
      <c r="WZH693" s="1"/>
      <c r="WZI693" s="1"/>
      <c r="WZJ693" s="1"/>
      <c r="WZK693" s="1"/>
      <c r="WZL693" s="1"/>
      <c r="WZM693" s="1"/>
      <c r="WZN693" s="1"/>
      <c r="WZO693" s="1"/>
      <c r="WZP693" s="1"/>
      <c r="WZQ693" s="1"/>
      <c r="WZR693" s="1"/>
      <c r="WZS693" s="1"/>
      <c r="WZT693" s="1"/>
      <c r="WZU693" s="1"/>
      <c r="WZV693" s="1"/>
      <c r="WZW693" s="1"/>
      <c r="WZX693" s="1"/>
      <c r="WZY693" s="1"/>
      <c r="WZZ693" s="1"/>
      <c r="XAA693" s="1"/>
      <c r="XAB693" s="1"/>
      <c r="XAC693" s="1"/>
      <c r="XAD693" s="1"/>
      <c r="XAE693" s="1"/>
      <c r="XAF693" s="1"/>
      <c r="XAG693" s="1"/>
      <c r="XAH693" s="1"/>
      <c r="XAI693" s="1"/>
      <c r="XAJ693" s="1"/>
      <c r="XAK693" s="1"/>
      <c r="XAL693" s="1"/>
      <c r="XAM693" s="1"/>
      <c r="XAN693" s="1"/>
      <c r="XAO693" s="1"/>
      <c r="XAP693" s="1"/>
      <c r="XAQ693" s="1"/>
      <c r="XAR693" s="1"/>
      <c r="XAS693" s="1"/>
      <c r="XAT693" s="1"/>
      <c r="XAU693" s="1"/>
      <c r="XAV693" s="1"/>
      <c r="XAW693" s="1"/>
      <c r="XAX693" s="1"/>
      <c r="XAY693" s="1"/>
      <c r="XAZ693" s="1"/>
      <c r="XBA693" s="1"/>
      <c r="XBB693" s="1"/>
      <c r="XBC693" s="1"/>
      <c r="XBD693" s="1"/>
      <c r="XBE693" s="1"/>
      <c r="XBF693" s="1"/>
      <c r="XBG693" s="1"/>
      <c r="XBH693" s="1"/>
      <c r="XBI693" s="1"/>
      <c r="XBJ693" s="1"/>
      <c r="XBK693" s="1"/>
      <c r="XBL693" s="1"/>
      <c r="XBM693" s="1"/>
      <c r="XBN693" s="1"/>
      <c r="XBO693" s="1"/>
      <c r="XBP693" s="1"/>
      <c r="XBQ693" s="1"/>
      <c r="XBR693" s="1"/>
      <c r="XBS693" s="1"/>
      <c r="XBT693" s="1"/>
      <c r="XBU693" s="1"/>
      <c r="XBV693" s="1"/>
      <c r="XBW693" s="1"/>
      <c r="XBX693" s="1"/>
      <c r="XBY693" s="1"/>
      <c r="XBZ693" s="1"/>
      <c r="XCA693" s="1"/>
      <c r="XCB693" s="1"/>
      <c r="XCC693" s="1"/>
      <c r="XCD693" s="1"/>
      <c r="XCE693" s="1"/>
      <c r="XCF693" s="1"/>
      <c r="XCG693" s="1"/>
      <c r="XCH693" s="1"/>
      <c r="XCI693" s="1"/>
      <c r="XCJ693" s="1"/>
      <c r="XCK693" s="1"/>
      <c r="XCL693" s="1"/>
      <c r="XCM693" s="1"/>
      <c r="XCN693" s="1"/>
      <c r="XCO693" s="1"/>
      <c r="XCP693" s="1"/>
      <c r="XCQ693" s="1"/>
      <c r="XCR693" s="1"/>
      <c r="XCS693" s="1"/>
      <c r="XCT693" s="1"/>
      <c r="XCU693" s="1"/>
      <c r="XCV693" s="1"/>
      <c r="XCW693" s="1"/>
      <c r="XCX693" s="1"/>
      <c r="XCY693" s="1"/>
      <c r="XCZ693" s="1"/>
      <c r="XDA693" s="1"/>
      <c r="XDB693" s="1"/>
      <c r="XDC693" s="1"/>
      <c r="XDD693" s="1"/>
      <c r="XDE693" s="1"/>
      <c r="XDF693" s="1"/>
      <c r="XDG693" s="1"/>
      <c r="XDH693" s="1"/>
      <c r="XDI693" s="1"/>
      <c r="XDJ693" s="1"/>
      <c r="XDK693" s="1"/>
      <c r="XDL693" s="1"/>
      <c r="XDM693" s="1"/>
      <c r="XDN693" s="1"/>
      <c r="XDO693" s="1"/>
      <c r="XDP693" s="1"/>
      <c r="XDQ693" s="1"/>
      <c r="XDR693" s="1"/>
      <c r="XDS693" s="1"/>
      <c r="XDT693" s="1"/>
      <c r="XDU693" s="1"/>
      <c r="XDV693" s="1"/>
      <c r="XDW693" s="1"/>
      <c r="XDX693" s="1"/>
      <c r="XDY693" s="1"/>
      <c r="XDZ693" s="1"/>
      <c r="XEA693" s="1"/>
      <c r="XEB693" s="1"/>
      <c r="XEC693" s="1"/>
      <c r="XED693" s="1"/>
      <c r="XEE693" s="1"/>
      <c r="XEF693" s="1"/>
      <c r="XEG693" s="1"/>
      <c r="XEH693" s="1"/>
      <c r="XEI693" s="1"/>
      <c r="XEJ693" s="1"/>
      <c r="XEK693" s="1"/>
      <c r="XEL693" s="1"/>
      <c r="XEM693" s="1"/>
      <c r="XEN693" s="1"/>
      <c r="XEO693" s="1"/>
      <c r="XEP693" s="1"/>
      <c r="XEQ693" s="1"/>
      <c r="XER693" s="1"/>
      <c r="XES693" s="1"/>
      <c r="XET693" s="1"/>
      <c r="XEU693" s="1"/>
      <c r="XEV693" s="1"/>
      <c r="XEW693" s="1"/>
      <c r="XEX693" s="1"/>
      <c r="XEY693" s="1"/>
      <c r="XEZ693" s="1"/>
      <c r="XFA693" s="1"/>
      <c r="XFB693" s="1"/>
      <c r="XFC693" s="1"/>
      <c r="XFD693" s="1"/>
    </row>
    <row r="694" spans="1:151 16218:16384" s="11" customFormat="1" ht="20.25" hidden="1" customHeight="1" x14ac:dyDescent="0.25">
      <c r="A694" s="94" t="str">
        <f t="shared" si="260"/>
        <v>2nd to 5th Floor</v>
      </c>
      <c r="B694" s="94"/>
      <c r="C694" s="95" t="str">
        <f t="shared" ca="1" si="261"/>
        <v>206 to 506</v>
      </c>
      <c r="D694" s="96"/>
      <c r="E694" s="21"/>
      <c r="F694" s="95"/>
      <c r="G694" s="96"/>
      <c r="H694" s="21"/>
      <c r="I694" s="21">
        <f t="shared" si="259"/>
        <v>0</v>
      </c>
      <c r="J694" s="1"/>
      <c r="K694" s="1"/>
      <c r="L694" s="1"/>
      <c r="M694" s="1"/>
      <c r="N694" s="1"/>
      <c r="O694" s="1"/>
      <c r="P694" s="1"/>
      <c r="Q694" s="1"/>
      <c r="R694" s="1"/>
      <c r="S694" s="1"/>
      <c r="T694" s="1"/>
      <c r="U694" s="44" t="str">
        <f t="shared" ca="1" si="258"/>
        <v>206 to 506</v>
      </c>
      <c r="V694" s="44">
        <f t="shared" ca="1" si="262"/>
        <v>206</v>
      </c>
      <c r="W694" s="44">
        <f t="shared" ca="1" si="263"/>
        <v>506</v>
      </c>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WZC694" s="1"/>
      <c r="WZD694" s="1"/>
      <c r="WZE694" s="1"/>
      <c r="WZF694" s="1"/>
      <c r="WZG694" s="1"/>
      <c r="WZH694" s="1"/>
      <c r="WZI694" s="1"/>
      <c r="WZJ694" s="1"/>
      <c r="WZK694" s="1"/>
      <c r="WZL694" s="1"/>
      <c r="WZM694" s="1"/>
      <c r="WZN694" s="1"/>
      <c r="WZO694" s="1"/>
      <c r="WZP694" s="1"/>
      <c r="WZQ694" s="1"/>
      <c r="WZR694" s="1"/>
      <c r="WZS694" s="1"/>
      <c r="WZT694" s="1"/>
      <c r="WZU694" s="1"/>
      <c r="WZV694" s="1"/>
      <c r="WZW694" s="1"/>
      <c r="WZX694" s="1"/>
      <c r="WZY694" s="1"/>
      <c r="WZZ694" s="1"/>
      <c r="XAA694" s="1"/>
      <c r="XAB694" s="1"/>
      <c r="XAC694" s="1"/>
      <c r="XAD694" s="1"/>
      <c r="XAE694" s="1"/>
      <c r="XAF694" s="1"/>
      <c r="XAG694" s="1"/>
      <c r="XAH694" s="1"/>
      <c r="XAI694" s="1"/>
      <c r="XAJ694" s="1"/>
      <c r="XAK694" s="1"/>
      <c r="XAL694" s="1"/>
      <c r="XAM694" s="1"/>
      <c r="XAN694" s="1"/>
      <c r="XAO694" s="1"/>
      <c r="XAP694" s="1"/>
      <c r="XAQ694" s="1"/>
      <c r="XAR694" s="1"/>
      <c r="XAS694" s="1"/>
      <c r="XAT694" s="1"/>
      <c r="XAU694" s="1"/>
      <c r="XAV694" s="1"/>
      <c r="XAW694" s="1"/>
      <c r="XAX694" s="1"/>
      <c r="XAY694" s="1"/>
      <c r="XAZ694" s="1"/>
      <c r="XBA694" s="1"/>
      <c r="XBB694" s="1"/>
      <c r="XBC694" s="1"/>
      <c r="XBD694" s="1"/>
      <c r="XBE694" s="1"/>
      <c r="XBF694" s="1"/>
      <c r="XBG694" s="1"/>
      <c r="XBH694" s="1"/>
      <c r="XBI694" s="1"/>
      <c r="XBJ694" s="1"/>
      <c r="XBK694" s="1"/>
      <c r="XBL694" s="1"/>
      <c r="XBM694" s="1"/>
      <c r="XBN694" s="1"/>
      <c r="XBO694" s="1"/>
      <c r="XBP694" s="1"/>
      <c r="XBQ694" s="1"/>
      <c r="XBR694" s="1"/>
      <c r="XBS694" s="1"/>
      <c r="XBT694" s="1"/>
      <c r="XBU694" s="1"/>
      <c r="XBV694" s="1"/>
      <c r="XBW694" s="1"/>
      <c r="XBX694" s="1"/>
      <c r="XBY694" s="1"/>
      <c r="XBZ694" s="1"/>
      <c r="XCA694" s="1"/>
      <c r="XCB694" s="1"/>
      <c r="XCC694" s="1"/>
      <c r="XCD694" s="1"/>
      <c r="XCE694" s="1"/>
      <c r="XCF694" s="1"/>
      <c r="XCG694" s="1"/>
      <c r="XCH694" s="1"/>
      <c r="XCI694" s="1"/>
      <c r="XCJ694" s="1"/>
      <c r="XCK694" s="1"/>
      <c r="XCL694" s="1"/>
      <c r="XCM694" s="1"/>
      <c r="XCN694" s="1"/>
      <c r="XCO694" s="1"/>
      <c r="XCP694" s="1"/>
      <c r="XCQ694" s="1"/>
      <c r="XCR694" s="1"/>
      <c r="XCS694" s="1"/>
      <c r="XCT694" s="1"/>
      <c r="XCU694" s="1"/>
      <c r="XCV694" s="1"/>
      <c r="XCW694" s="1"/>
      <c r="XCX694" s="1"/>
      <c r="XCY694" s="1"/>
      <c r="XCZ694" s="1"/>
      <c r="XDA694" s="1"/>
      <c r="XDB694" s="1"/>
      <c r="XDC694" s="1"/>
      <c r="XDD694" s="1"/>
      <c r="XDE694" s="1"/>
      <c r="XDF694" s="1"/>
      <c r="XDG694" s="1"/>
      <c r="XDH694" s="1"/>
      <c r="XDI694" s="1"/>
      <c r="XDJ694" s="1"/>
      <c r="XDK694" s="1"/>
      <c r="XDL694" s="1"/>
      <c r="XDM694" s="1"/>
      <c r="XDN694" s="1"/>
      <c r="XDO694" s="1"/>
      <c r="XDP694" s="1"/>
      <c r="XDQ694" s="1"/>
      <c r="XDR694" s="1"/>
      <c r="XDS694" s="1"/>
      <c r="XDT694" s="1"/>
      <c r="XDU694" s="1"/>
      <c r="XDV694" s="1"/>
      <c r="XDW694" s="1"/>
      <c r="XDX694" s="1"/>
      <c r="XDY694" s="1"/>
      <c r="XDZ694" s="1"/>
      <c r="XEA694" s="1"/>
      <c r="XEB694" s="1"/>
      <c r="XEC694" s="1"/>
      <c r="XED694" s="1"/>
      <c r="XEE694" s="1"/>
      <c r="XEF694" s="1"/>
      <c r="XEG694" s="1"/>
      <c r="XEH694" s="1"/>
      <c r="XEI694" s="1"/>
      <c r="XEJ694" s="1"/>
      <c r="XEK694" s="1"/>
      <c r="XEL694" s="1"/>
      <c r="XEM694" s="1"/>
      <c r="XEN694" s="1"/>
      <c r="XEO694" s="1"/>
      <c r="XEP694" s="1"/>
      <c r="XEQ694" s="1"/>
      <c r="XER694" s="1"/>
      <c r="XES694" s="1"/>
      <c r="XET694" s="1"/>
      <c r="XEU694" s="1"/>
      <c r="XEV694" s="1"/>
      <c r="XEW694" s="1"/>
      <c r="XEX694" s="1"/>
      <c r="XEY694" s="1"/>
      <c r="XEZ694" s="1"/>
      <c r="XFA694" s="1"/>
      <c r="XFB694" s="1"/>
      <c r="XFC694" s="1"/>
      <c r="XFD694" s="1"/>
    </row>
    <row r="695" spans="1:151 16218:16384" s="11" customFormat="1" ht="20.25" hidden="1" customHeight="1" x14ac:dyDescent="0.25">
      <c r="A695" s="94" t="str">
        <f t="shared" si="260"/>
        <v>2nd to 5th Floor</v>
      </c>
      <c r="B695" s="94"/>
      <c r="C695" s="95" t="str">
        <f t="shared" ca="1" si="261"/>
        <v>207 to 507</v>
      </c>
      <c r="D695" s="96"/>
      <c r="E695" s="21"/>
      <c r="F695" s="95"/>
      <c r="G695" s="96"/>
      <c r="H695" s="21"/>
      <c r="I695" s="21">
        <f t="shared" si="259"/>
        <v>0</v>
      </c>
      <c r="J695" s="1"/>
      <c r="K695" s="1"/>
      <c r="L695" s="1"/>
      <c r="M695" s="1"/>
      <c r="N695" s="1"/>
      <c r="O695" s="1"/>
      <c r="P695" s="1"/>
      <c r="Q695" s="1"/>
      <c r="R695" s="1"/>
      <c r="S695" s="1"/>
      <c r="T695" s="1"/>
      <c r="U695" s="44" t="str">
        <f t="shared" ca="1" si="258"/>
        <v>207 to 507</v>
      </c>
      <c r="V695" s="44">
        <f t="shared" ca="1" si="262"/>
        <v>207</v>
      </c>
      <c r="W695" s="44">
        <f t="shared" ca="1" si="263"/>
        <v>507</v>
      </c>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WZC695" s="1"/>
      <c r="WZD695" s="1"/>
      <c r="WZE695" s="1"/>
      <c r="WZF695" s="1"/>
      <c r="WZG695" s="1"/>
      <c r="WZH695" s="1"/>
      <c r="WZI695" s="1"/>
      <c r="WZJ695" s="1"/>
      <c r="WZK695" s="1"/>
      <c r="WZL695" s="1"/>
      <c r="WZM695" s="1"/>
      <c r="WZN695" s="1"/>
      <c r="WZO695" s="1"/>
      <c r="WZP695" s="1"/>
      <c r="WZQ695" s="1"/>
      <c r="WZR695" s="1"/>
      <c r="WZS695" s="1"/>
      <c r="WZT695" s="1"/>
      <c r="WZU695" s="1"/>
      <c r="WZV695" s="1"/>
      <c r="WZW695" s="1"/>
      <c r="WZX695" s="1"/>
      <c r="WZY695" s="1"/>
      <c r="WZZ695" s="1"/>
      <c r="XAA695" s="1"/>
      <c r="XAB695" s="1"/>
      <c r="XAC695" s="1"/>
      <c r="XAD695" s="1"/>
      <c r="XAE695" s="1"/>
      <c r="XAF695" s="1"/>
      <c r="XAG695" s="1"/>
      <c r="XAH695" s="1"/>
      <c r="XAI695" s="1"/>
      <c r="XAJ695" s="1"/>
      <c r="XAK695" s="1"/>
      <c r="XAL695" s="1"/>
      <c r="XAM695" s="1"/>
      <c r="XAN695" s="1"/>
      <c r="XAO695" s="1"/>
      <c r="XAP695" s="1"/>
      <c r="XAQ695" s="1"/>
      <c r="XAR695" s="1"/>
      <c r="XAS695" s="1"/>
      <c r="XAT695" s="1"/>
      <c r="XAU695" s="1"/>
      <c r="XAV695" s="1"/>
      <c r="XAW695" s="1"/>
      <c r="XAX695" s="1"/>
      <c r="XAY695" s="1"/>
      <c r="XAZ695" s="1"/>
      <c r="XBA695" s="1"/>
      <c r="XBB695" s="1"/>
      <c r="XBC695" s="1"/>
      <c r="XBD695" s="1"/>
      <c r="XBE695" s="1"/>
      <c r="XBF695" s="1"/>
      <c r="XBG695" s="1"/>
      <c r="XBH695" s="1"/>
      <c r="XBI695" s="1"/>
      <c r="XBJ695" s="1"/>
      <c r="XBK695" s="1"/>
      <c r="XBL695" s="1"/>
      <c r="XBM695" s="1"/>
      <c r="XBN695" s="1"/>
      <c r="XBO695" s="1"/>
      <c r="XBP695" s="1"/>
      <c r="XBQ695" s="1"/>
      <c r="XBR695" s="1"/>
      <c r="XBS695" s="1"/>
      <c r="XBT695" s="1"/>
      <c r="XBU695" s="1"/>
      <c r="XBV695" s="1"/>
      <c r="XBW695" s="1"/>
      <c r="XBX695" s="1"/>
      <c r="XBY695" s="1"/>
      <c r="XBZ695" s="1"/>
      <c r="XCA695" s="1"/>
      <c r="XCB695" s="1"/>
      <c r="XCC695" s="1"/>
      <c r="XCD695" s="1"/>
      <c r="XCE695" s="1"/>
      <c r="XCF695" s="1"/>
      <c r="XCG695" s="1"/>
      <c r="XCH695" s="1"/>
      <c r="XCI695" s="1"/>
      <c r="XCJ695" s="1"/>
      <c r="XCK695" s="1"/>
      <c r="XCL695" s="1"/>
      <c r="XCM695" s="1"/>
      <c r="XCN695" s="1"/>
      <c r="XCO695" s="1"/>
      <c r="XCP695" s="1"/>
      <c r="XCQ695" s="1"/>
      <c r="XCR695" s="1"/>
      <c r="XCS695" s="1"/>
      <c r="XCT695" s="1"/>
      <c r="XCU695" s="1"/>
      <c r="XCV695" s="1"/>
      <c r="XCW695" s="1"/>
      <c r="XCX695" s="1"/>
      <c r="XCY695" s="1"/>
      <c r="XCZ695" s="1"/>
      <c r="XDA695" s="1"/>
      <c r="XDB695" s="1"/>
      <c r="XDC695" s="1"/>
      <c r="XDD695" s="1"/>
      <c r="XDE695" s="1"/>
      <c r="XDF695" s="1"/>
      <c r="XDG695" s="1"/>
      <c r="XDH695" s="1"/>
      <c r="XDI695" s="1"/>
      <c r="XDJ695" s="1"/>
      <c r="XDK695" s="1"/>
      <c r="XDL695" s="1"/>
      <c r="XDM695" s="1"/>
      <c r="XDN695" s="1"/>
      <c r="XDO695" s="1"/>
      <c r="XDP695" s="1"/>
      <c r="XDQ695" s="1"/>
      <c r="XDR695" s="1"/>
      <c r="XDS695" s="1"/>
      <c r="XDT695" s="1"/>
      <c r="XDU695" s="1"/>
      <c r="XDV695" s="1"/>
      <c r="XDW695" s="1"/>
      <c r="XDX695" s="1"/>
      <c r="XDY695" s="1"/>
      <c r="XDZ695" s="1"/>
      <c r="XEA695" s="1"/>
      <c r="XEB695" s="1"/>
      <c r="XEC695" s="1"/>
      <c r="XED695" s="1"/>
      <c r="XEE695" s="1"/>
      <c r="XEF695" s="1"/>
      <c r="XEG695" s="1"/>
      <c r="XEH695" s="1"/>
      <c r="XEI695" s="1"/>
      <c r="XEJ695" s="1"/>
      <c r="XEK695" s="1"/>
      <c r="XEL695" s="1"/>
      <c r="XEM695" s="1"/>
      <c r="XEN695" s="1"/>
      <c r="XEO695" s="1"/>
      <c r="XEP695" s="1"/>
      <c r="XEQ695" s="1"/>
      <c r="XER695" s="1"/>
      <c r="XES695" s="1"/>
      <c r="XET695" s="1"/>
      <c r="XEU695" s="1"/>
      <c r="XEV695" s="1"/>
      <c r="XEW695" s="1"/>
      <c r="XEX695" s="1"/>
      <c r="XEY695" s="1"/>
      <c r="XEZ695" s="1"/>
      <c r="XFA695" s="1"/>
      <c r="XFB695" s="1"/>
      <c r="XFC695" s="1"/>
      <c r="XFD695" s="1"/>
    </row>
    <row r="696" spans="1:151 16218:16384" s="11" customFormat="1" ht="20.25" hidden="1" customHeight="1" x14ac:dyDescent="0.25">
      <c r="A696" s="94" t="str">
        <f t="shared" si="260"/>
        <v>2nd to 5th Floor</v>
      </c>
      <c r="B696" s="94"/>
      <c r="C696" s="95" t="str">
        <f t="shared" ca="1" si="261"/>
        <v>208 to 508</v>
      </c>
      <c r="D696" s="96"/>
      <c r="E696" s="21"/>
      <c r="F696" s="95"/>
      <c r="G696" s="96"/>
      <c r="H696" s="21"/>
      <c r="I696" s="21">
        <f t="shared" si="259"/>
        <v>0</v>
      </c>
      <c r="J696" s="1"/>
      <c r="K696" s="1"/>
      <c r="L696" s="1"/>
      <c r="M696" s="1"/>
      <c r="N696" s="1"/>
      <c r="O696" s="1"/>
      <c r="P696" s="1"/>
      <c r="Q696" s="1"/>
      <c r="R696" s="1"/>
      <c r="S696" s="1"/>
      <c r="T696" s="1"/>
      <c r="U696" s="44" t="str">
        <f t="shared" ca="1" si="258"/>
        <v>208 to 508</v>
      </c>
      <c r="V696" s="44">
        <f t="shared" ca="1" si="262"/>
        <v>208</v>
      </c>
      <c r="W696" s="44">
        <f t="shared" ca="1" si="263"/>
        <v>508</v>
      </c>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WZC696" s="1"/>
      <c r="WZD696" s="1"/>
      <c r="WZE696" s="1"/>
      <c r="WZF696" s="1"/>
      <c r="WZG696" s="1"/>
      <c r="WZH696" s="1"/>
      <c r="WZI696" s="1"/>
      <c r="WZJ696" s="1"/>
      <c r="WZK696" s="1"/>
      <c r="WZL696" s="1"/>
      <c r="WZM696" s="1"/>
      <c r="WZN696" s="1"/>
      <c r="WZO696" s="1"/>
      <c r="WZP696" s="1"/>
      <c r="WZQ696" s="1"/>
      <c r="WZR696" s="1"/>
      <c r="WZS696" s="1"/>
      <c r="WZT696" s="1"/>
      <c r="WZU696" s="1"/>
      <c r="WZV696" s="1"/>
      <c r="WZW696" s="1"/>
      <c r="WZX696" s="1"/>
      <c r="WZY696" s="1"/>
      <c r="WZZ696" s="1"/>
      <c r="XAA696" s="1"/>
      <c r="XAB696" s="1"/>
      <c r="XAC696" s="1"/>
      <c r="XAD696" s="1"/>
      <c r="XAE696" s="1"/>
      <c r="XAF696" s="1"/>
      <c r="XAG696" s="1"/>
      <c r="XAH696" s="1"/>
      <c r="XAI696" s="1"/>
      <c r="XAJ696" s="1"/>
      <c r="XAK696" s="1"/>
      <c r="XAL696" s="1"/>
      <c r="XAM696" s="1"/>
      <c r="XAN696" s="1"/>
      <c r="XAO696" s="1"/>
      <c r="XAP696" s="1"/>
      <c r="XAQ696" s="1"/>
      <c r="XAR696" s="1"/>
      <c r="XAS696" s="1"/>
      <c r="XAT696" s="1"/>
      <c r="XAU696" s="1"/>
      <c r="XAV696" s="1"/>
      <c r="XAW696" s="1"/>
      <c r="XAX696" s="1"/>
      <c r="XAY696" s="1"/>
      <c r="XAZ696" s="1"/>
      <c r="XBA696" s="1"/>
      <c r="XBB696" s="1"/>
      <c r="XBC696" s="1"/>
      <c r="XBD696" s="1"/>
      <c r="XBE696" s="1"/>
      <c r="XBF696" s="1"/>
      <c r="XBG696" s="1"/>
      <c r="XBH696" s="1"/>
      <c r="XBI696" s="1"/>
      <c r="XBJ696" s="1"/>
      <c r="XBK696" s="1"/>
      <c r="XBL696" s="1"/>
      <c r="XBM696" s="1"/>
      <c r="XBN696" s="1"/>
      <c r="XBO696" s="1"/>
      <c r="XBP696" s="1"/>
      <c r="XBQ696" s="1"/>
      <c r="XBR696" s="1"/>
      <c r="XBS696" s="1"/>
      <c r="XBT696" s="1"/>
      <c r="XBU696" s="1"/>
      <c r="XBV696" s="1"/>
      <c r="XBW696" s="1"/>
      <c r="XBX696" s="1"/>
      <c r="XBY696" s="1"/>
      <c r="XBZ696" s="1"/>
      <c r="XCA696" s="1"/>
      <c r="XCB696" s="1"/>
      <c r="XCC696" s="1"/>
      <c r="XCD696" s="1"/>
      <c r="XCE696" s="1"/>
      <c r="XCF696" s="1"/>
      <c r="XCG696" s="1"/>
      <c r="XCH696" s="1"/>
      <c r="XCI696" s="1"/>
      <c r="XCJ696" s="1"/>
      <c r="XCK696" s="1"/>
      <c r="XCL696" s="1"/>
      <c r="XCM696" s="1"/>
      <c r="XCN696" s="1"/>
      <c r="XCO696" s="1"/>
      <c r="XCP696" s="1"/>
      <c r="XCQ696" s="1"/>
      <c r="XCR696" s="1"/>
      <c r="XCS696" s="1"/>
      <c r="XCT696" s="1"/>
      <c r="XCU696" s="1"/>
      <c r="XCV696" s="1"/>
      <c r="XCW696" s="1"/>
      <c r="XCX696" s="1"/>
      <c r="XCY696" s="1"/>
      <c r="XCZ696" s="1"/>
      <c r="XDA696" s="1"/>
      <c r="XDB696" s="1"/>
      <c r="XDC696" s="1"/>
      <c r="XDD696" s="1"/>
      <c r="XDE696" s="1"/>
      <c r="XDF696" s="1"/>
      <c r="XDG696" s="1"/>
      <c r="XDH696" s="1"/>
      <c r="XDI696" s="1"/>
      <c r="XDJ696" s="1"/>
      <c r="XDK696" s="1"/>
      <c r="XDL696" s="1"/>
      <c r="XDM696" s="1"/>
      <c r="XDN696" s="1"/>
      <c r="XDO696" s="1"/>
      <c r="XDP696" s="1"/>
      <c r="XDQ696" s="1"/>
      <c r="XDR696" s="1"/>
      <c r="XDS696" s="1"/>
      <c r="XDT696" s="1"/>
      <c r="XDU696" s="1"/>
      <c r="XDV696" s="1"/>
      <c r="XDW696" s="1"/>
      <c r="XDX696" s="1"/>
      <c r="XDY696" s="1"/>
      <c r="XDZ696" s="1"/>
      <c r="XEA696" s="1"/>
      <c r="XEB696" s="1"/>
      <c r="XEC696" s="1"/>
      <c r="XED696" s="1"/>
      <c r="XEE696" s="1"/>
      <c r="XEF696" s="1"/>
      <c r="XEG696" s="1"/>
      <c r="XEH696" s="1"/>
      <c r="XEI696" s="1"/>
      <c r="XEJ696" s="1"/>
      <c r="XEK696" s="1"/>
      <c r="XEL696" s="1"/>
      <c r="XEM696" s="1"/>
      <c r="XEN696" s="1"/>
      <c r="XEO696" s="1"/>
      <c r="XEP696" s="1"/>
      <c r="XEQ696" s="1"/>
      <c r="XER696" s="1"/>
      <c r="XES696" s="1"/>
      <c r="XET696" s="1"/>
      <c r="XEU696" s="1"/>
      <c r="XEV696" s="1"/>
      <c r="XEW696" s="1"/>
      <c r="XEX696" s="1"/>
      <c r="XEY696" s="1"/>
      <c r="XEZ696" s="1"/>
      <c r="XFA696" s="1"/>
      <c r="XFB696" s="1"/>
      <c r="XFC696" s="1"/>
      <c r="XFD696" s="1"/>
    </row>
    <row r="697" spans="1:151 16218:16384" s="11" customFormat="1" ht="20.25" hidden="1" customHeight="1" x14ac:dyDescent="0.25">
      <c r="A697" s="94" t="str">
        <f t="shared" si="260"/>
        <v>2nd to 5th Floor</v>
      </c>
      <c r="B697" s="94"/>
      <c r="C697" s="95" t="str">
        <f t="shared" ca="1" si="261"/>
        <v>209 to 509</v>
      </c>
      <c r="D697" s="96"/>
      <c r="E697" s="21"/>
      <c r="F697" s="95"/>
      <c r="G697" s="96"/>
      <c r="H697" s="21"/>
      <c r="I697" s="21">
        <f t="shared" si="259"/>
        <v>0</v>
      </c>
      <c r="J697" s="1"/>
      <c r="K697" s="1"/>
      <c r="L697" s="1"/>
      <c r="M697" s="1"/>
      <c r="N697" s="1"/>
      <c r="O697" s="1"/>
      <c r="P697" s="1"/>
      <c r="Q697" s="1"/>
      <c r="R697" s="1"/>
      <c r="S697" s="1"/>
      <c r="T697" s="1"/>
      <c r="U697" s="44" t="str">
        <f t="shared" ca="1" si="258"/>
        <v>209 to 509</v>
      </c>
      <c r="V697" s="44">
        <f t="shared" ca="1" si="262"/>
        <v>209</v>
      </c>
      <c r="W697" s="44">
        <f t="shared" ca="1" si="263"/>
        <v>509</v>
      </c>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WZC697" s="1"/>
      <c r="WZD697" s="1"/>
      <c r="WZE697" s="1"/>
      <c r="WZF697" s="1"/>
      <c r="WZG697" s="1"/>
      <c r="WZH697" s="1"/>
      <c r="WZI697" s="1"/>
      <c r="WZJ697" s="1"/>
      <c r="WZK697" s="1"/>
      <c r="WZL697" s="1"/>
      <c r="WZM697" s="1"/>
      <c r="WZN697" s="1"/>
      <c r="WZO697" s="1"/>
      <c r="WZP697" s="1"/>
      <c r="WZQ697" s="1"/>
      <c r="WZR697" s="1"/>
      <c r="WZS697" s="1"/>
      <c r="WZT697" s="1"/>
      <c r="WZU697" s="1"/>
      <c r="WZV697" s="1"/>
      <c r="WZW697" s="1"/>
      <c r="WZX697" s="1"/>
      <c r="WZY697" s="1"/>
      <c r="WZZ697" s="1"/>
      <c r="XAA697" s="1"/>
      <c r="XAB697" s="1"/>
      <c r="XAC697" s="1"/>
      <c r="XAD697" s="1"/>
      <c r="XAE697" s="1"/>
      <c r="XAF697" s="1"/>
      <c r="XAG697" s="1"/>
      <c r="XAH697" s="1"/>
      <c r="XAI697" s="1"/>
      <c r="XAJ697" s="1"/>
      <c r="XAK697" s="1"/>
      <c r="XAL697" s="1"/>
      <c r="XAM697" s="1"/>
      <c r="XAN697" s="1"/>
      <c r="XAO697" s="1"/>
      <c r="XAP697" s="1"/>
      <c r="XAQ697" s="1"/>
      <c r="XAR697" s="1"/>
      <c r="XAS697" s="1"/>
      <c r="XAT697" s="1"/>
      <c r="XAU697" s="1"/>
      <c r="XAV697" s="1"/>
      <c r="XAW697" s="1"/>
      <c r="XAX697" s="1"/>
      <c r="XAY697" s="1"/>
      <c r="XAZ697" s="1"/>
      <c r="XBA697" s="1"/>
      <c r="XBB697" s="1"/>
      <c r="XBC697" s="1"/>
      <c r="XBD697" s="1"/>
      <c r="XBE697" s="1"/>
      <c r="XBF697" s="1"/>
      <c r="XBG697" s="1"/>
      <c r="XBH697" s="1"/>
      <c r="XBI697" s="1"/>
      <c r="XBJ697" s="1"/>
      <c r="XBK697" s="1"/>
      <c r="XBL697" s="1"/>
      <c r="XBM697" s="1"/>
      <c r="XBN697" s="1"/>
      <c r="XBO697" s="1"/>
      <c r="XBP697" s="1"/>
      <c r="XBQ697" s="1"/>
      <c r="XBR697" s="1"/>
      <c r="XBS697" s="1"/>
      <c r="XBT697" s="1"/>
      <c r="XBU697" s="1"/>
      <c r="XBV697" s="1"/>
      <c r="XBW697" s="1"/>
      <c r="XBX697" s="1"/>
      <c r="XBY697" s="1"/>
      <c r="XBZ697" s="1"/>
      <c r="XCA697" s="1"/>
      <c r="XCB697" s="1"/>
      <c r="XCC697" s="1"/>
      <c r="XCD697" s="1"/>
      <c r="XCE697" s="1"/>
      <c r="XCF697" s="1"/>
      <c r="XCG697" s="1"/>
      <c r="XCH697" s="1"/>
      <c r="XCI697" s="1"/>
      <c r="XCJ697" s="1"/>
      <c r="XCK697" s="1"/>
      <c r="XCL697" s="1"/>
      <c r="XCM697" s="1"/>
      <c r="XCN697" s="1"/>
      <c r="XCO697" s="1"/>
      <c r="XCP697" s="1"/>
      <c r="XCQ697" s="1"/>
      <c r="XCR697" s="1"/>
      <c r="XCS697" s="1"/>
      <c r="XCT697" s="1"/>
      <c r="XCU697" s="1"/>
      <c r="XCV697" s="1"/>
      <c r="XCW697" s="1"/>
      <c r="XCX697" s="1"/>
      <c r="XCY697" s="1"/>
      <c r="XCZ697" s="1"/>
      <c r="XDA697" s="1"/>
      <c r="XDB697" s="1"/>
      <c r="XDC697" s="1"/>
      <c r="XDD697" s="1"/>
      <c r="XDE697" s="1"/>
      <c r="XDF697" s="1"/>
      <c r="XDG697" s="1"/>
      <c r="XDH697" s="1"/>
      <c r="XDI697" s="1"/>
      <c r="XDJ697" s="1"/>
      <c r="XDK697" s="1"/>
      <c r="XDL697" s="1"/>
      <c r="XDM697" s="1"/>
      <c r="XDN697" s="1"/>
      <c r="XDO697" s="1"/>
      <c r="XDP697" s="1"/>
      <c r="XDQ697" s="1"/>
      <c r="XDR697" s="1"/>
      <c r="XDS697" s="1"/>
      <c r="XDT697" s="1"/>
      <c r="XDU697" s="1"/>
      <c r="XDV697" s="1"/>
      <c r="XDW697" s="1"/>
      <c r="XDX697" s="1"/>
      <c r="XDY697" s="1"/>
      <c r="XDZ697" s="1"/>
      <c r="XEA697" s="1"/>
      <c r="XEB697" s="1"/>
      <c r="XEC697" s="1"/>
      <c r="XED697" s="1"/>
      <c r="XEE697" s="1"/>
      <c r="XEF697" s="1"/>
      <c r="XEG697" s="1"/>
      <c r="XEH697" s="1"/>
      <c r="XEI697" s="1"/>
      <c r="XEJ697" s="1"/>
      <c r="XEK697" s="1"/>
      <c r="XEL697" s="1"/>
      <c r="XEM697" s="1"/>
      <c r="XEN697" s="1"/>
      <c r="XEO697" s="1"/>
      <c r="XEP697" s="1"/>
      <c r="XEQ697" s="1"/>
      <c r="XER697" s="1"/>
      <c r="XES697" s="1"/>
      <c r="XET697" s="1"/>
      <c r="XEU697" s="1"/>
      <c r="XEV697" s="1"/>
      <c r="XEW697" s="1"/>
      <c r="XEX697" s="1"/>
      <c r="XEY697" s="1"/>
      <c r="XEZ697" s="1"/>
      <c r="XFA697" s="1"/>
      <c r="XFB697" s="1"/>
      <c r="XFC697" s="1"/>
      <c r="XFD697" s="1"/>
    </row>
    <row r="698" spans="1:151 16218:16384" s="11" customFormat="1" ht="20.25" hidden="1" customHeight="1" x14ac:dyDescent="0.25">
      <c r="A698" s="94" t="str">
        <f t="shared" si="260"/>
        <v>2nd to 5th Floor</v>
      </c>
      <c r="B698" s="94"/>
      <c r="C698" s="95" t="str">
        <f t="shared" ca="1" si="261"/>
        <v>210 to 510</v>
      </c>
      <c r="D698" s="96"/>
      <c r="E698" s="21"/>
      <c r="F698" s="95"/>
      <c r="G698" s="96"/>
      <c r="H698" s="21"/>
      <c r="I698" s="21">
        <f t="shared" si="259"/>
        <v>0</v>
      </c>
      <c r="J698" s="1"/>
      <c r="K698" s="1"/>
      <c r="L698" s="1"/>
      <c r="M698" s="1"/>
      <c r="N698" s="1"/>
      <c r="O698" s="1"/>
      <c r="P698" s="1"/>
      <c r="Q698" s="1"/>
      <c r="R698" s="1"/>
      <c r="S698" s="1"/>
      <c r="T698" s="1"/>
      <c r="U698" s="44" t="str">
        <f t="shared" ca="1" si="258"/>
        <v>210 to 510</v>
      </c>
      <c r="V698" s="44">
        <f t="shared" ca="1" si="262"/>
        <v>210</v>
      </c>
      <c r="W698" s="44">
        <f t="shared" ca="1" si="263"/>
        <v>510</v>
      </c>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WZC698" s="1"/>
      <c r="WZD698" s="1"/>
      <c r="WZE698" s="1"/>
      <c r="WZF698" s="1"/>
      <c r="WZG698" s="1"/>
      <c r="WZH698" s="1"/>
      <c r="WZI698" s="1"/>
      <c r="WZJ698" s="1"/>
      <c r="WZK698" s="1"/>
      <c r="WZL698" s="1"/>
      <c r="WZM698" s="1"/>
      <c r="WZN698" s="1"/>
      <c r="WZO698" s="1"/>
      <c r="WZP698" s="1"/>
      <c r="WZQ698" s="1"/>
      <c r="WZR698" s="1"/>
      <c r="WZS698" s="1"/>
      <c r="WZT698" s="1"/>
      <c r="WZU698" s="1"/>
      <c r="WZV698" s="1"/>
      <c r="WZW698" s="1"/>
      <c r="WZX698" s="1"/>
      <c r="WZY698" s="1"/>
      <c r="WZZ698" s="1"/>
      <c r="XAA698" s="1"/>
      <c r="XAB698" s="1"/>
      <c r="XAC698" s="1"/>
      <c r="XAD698" s="1"/>
      <c r="XAE698" s="1"/>
      <c r="XAF698" s="1"/>
      <c r="XAG698" s="1"/>
      <c r="XAH698" s="1"/>
      <c r="XAI698" s="1"/>
      <c r="XAJ698" s="1"/>
      <c r="XAK698" s="1"/>
      <c r="XAL698" s="1"/>
      <c r="XAM698" s="1"/>
      <c r="XAN698" s="1"/>
      <c r="XAO698" s="1"/>
      <c r="XAP698" s="1"/>
      <c r="XAQ698" s="1"/>
      <c r="XAR698" s="1"/>
      <c r="XAS698" s="1"/>
      <c r="XAT698" s="1"/>
      <c r="XAU698" s="1"/>
      <c r="XAV698" s="1"/>
      <c r="XAW698" s="1"/>
      <c r="XAX698" s="1"/>
      <c r="XAY698" s="1"/>
      <c r="XAZ698" s="1"/>
      <c r="XBA698" s="1"/>
      <c r="XBB698" s="1"/>
      <c r="XBC698" s="1"/>
      <c r="XBD698" s="1"/>
      <c r="XBE698" s="1"/>
      <c r="XBF698" s="1"/>
      <c r="XBG698" s="1"/>
      <c r="XBH698" s="1"/>
      <c r="XBI698" s="1"/>
      <c r="XBJ698" s="1"/>
      <c r="XBK698" s="1"/>
      <c r="XBL698" s="1"/>
      <c r="XBM698" s="1"/>
      <c r="XBN698" s="1"/>
      <c r="XBO698" s="1"/>
      <c r="XBP698" s="1"/>
      <c r="XBQ698" s="1"/>
      <c r="XBR698" s="1"/>
      <c r="XBS698" s="1"/>
      <c r="XBT698" s="1"/>
      <c r="XBU698" s="1"/>
      <c r="XBV698" s="1"/>
      <c r="XBW698" s="1"/>
      <c r="XBX698" s="1"/>
      <c r="XBY698" s="1"/>
      <c r="XBZ698" s="1"/>
      <c r="XCA698" s="1"/>
      <c r="XCB698" s="1"/>
      <c r="XCC698" s="1"/>
      <c r="XCD698" s="1"/>
      <c r="XCE698" s="1"/>
      <c r="XCF698" s="1"/>
      <c r="XCG698" s="1"/>
      <c r="XCH698" s="1"/>
      <c r="XCI698" s="1"/>
      <c r="XCJ698" s="1"/>
      <c r="XCK698" s="1"/>
      <c r="XCL698" s="1"/>
      <c r="XCM698" s="1"/>
      <c r="XCN698" s="1"/>
      <c r="XCO698" s="1"/>
      <c r="XCP698" s="1"/>
      <c r="XCQ698" s="1"/>
      <c r="XCR698" s="1"/>
      <c r="XCS698" s="1"/>
      <c r="XCT698" s="1"/>
      <c r="XCU698" s="1"/>
      <c r="XCV698" s="1"/>
      <c r="XCW698" s="1"/>
      <c r="XCX698" s="1"/>
      <c r="XCY698" s="1"/>
      <c r="XCZ698" s="1"/>
      <c r="XDA698" s="1"/>
      <c r="XDB698" s="1"/>
      <c r="XDC698" s="1"/>
      <c r="XDD698" s="1"/>
      <c r="XDE698" s="1"/>
      <c r="XDF698" s="1"/>
      <c r="XDG698" s="1"/>
      <c r="XDH698" s="1"/>
      <c r="XDI698" s="1"/>
      <c r="XDJ698" s="1"/>
      <c r="XDK698" s="1"/>
      <c r="XDL698" s="1"/>
      <c r="XDM698" s="1"/>
      <c r="XDN698" s="1"/>
      <c r="XDO698" s="1"/>
      <c r="XDP698" s="1"/>
      <c r="XDQ698" s="1"/>
      <c r="XDR698" s="1"/>
      <c r="XDS698" s="1"/>
      <c r="XDT698" s="1"/>
      <c r="XDU698" s="1"/>
      <c r="XDV698" s="1"/>
      <c r="XDW698" s="1"/>
      <c r="XDX698" s="1"/>
      <c r="XDY698" s="1"/>
      <c r="XDZ698" s="1"/>
      <c r="XEA698" s="1"/>
      <c r="XEB698" s="1"/>
      <c r="XEC698" s="1"/>
      <c r="XED698" s="1"/>
      <c r="XEE698" s="1"/>
      <c r="XEF698" s="1"/>
      <c r="XEG698" s="1"/>
      <c r="XEH698" s="1"/>
      <c r="XEI698" s="1"/>
      <c r="XEJ698" s="1"/>
      <c r="XEK698" s="1"/>
      <c r="XEL698" s="1"/>
      <c r="XEM698" s="1"/>
      <c r="XEN698" s="1"/>
      <c r="XEO698" s="1"/>
      <c r="XEP698" s="1"/>
      <c r="XEQ698" s="1"/>
      <c r="XER698" s="1"/>
      <c r="XES698" s="1"/>
      <c r="XET698" s="1"/>
      <c r="XEU698" s="1"/>
      <c r="XEV698" s="1"/>
      <c r="XEW698" s="1"/>
      <c r="XEX698" s="1"/>
      <c r="XEY698" s="1"/>
      <c r="XEZ698" s="1"/>
      <c r="XFA698" s="1"/>
      <c r="XFB698" s="1"/>
      <c r="XFC698" s="1"/>
      <c r="XFD698" s="1"/>
    </row>
    <row r="699" spans="1:151 16218:16384" s="11" customFormat="1" ht="20.25" hidden="1" x14ac:dyDescent="0.25">
      <c r="A699" s="97" t="s">
        <v>159</v>
      </c>
      <c r="B699" s="98"/>
      <c r="C699" s="98"/>
      <c r="D699" s="98"/>
      <c r="E699" s="98"/>
      <c r="F699" s="98"/>
      <c r="G699" s="98"/>
      <c r="H699" s="98"/>
      <c r="I699" s="9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WZC699" s="1"/>
      <c r="WZD699" s="1"/>
      <c r="WZE699" s="1"/>
      <c r="WZF699" s="1"/>
      <c r="WZG699" s="1"/>
      <c r="WZH699" s="1"/>
      <c r="WZI699" s="1"/>
      <c r="WZJ699" s="1"/>
      <c r="WZK699" s="1"/>
      <c r="WZL699" s="1"/>
      <c r="WZM699" s="1"/>
      <c r="WZN699" s="1"/>
      <c r="WZO699" s="1"/>
      <c r="WZP699" s="1"/>
      <c r="WZQ699" s="1"/>
      <c r="WZR699" s="1"/>
      <c r="WZS699" s="1"/>
      <c r="WZT699" s="1"/>
      <c r="WZU699" s="1"/>
      <c r="WZV699" s="1"/>
      <c r="WZW699" s="1"/>
      <c r="WZX699" s="1"/>
      <c r="WZY699" s="1"/>
      <c r="WZZ699" s="1"/>
      <c r="XAA699" s="1"/>
      <c r="XAB699" s="1"/>
      <c r="XAC699" s="1"/>
      <c r="XAD699" s="1"/>
      <c r="XAE699" s="1"/>
      <c r="XAF699" s="1"/>
      <c r="XAG699" s="1"/>
      <c r="XAH699" s="1"/>
      <c r="XAI699" s="1"/>
      <c r="XAJ699" s="1"/>
      <c r="XAK699" s="1"/>
      <c r="XAL699" s="1"/>
      <c r="XAM699" s="1"/>
      <c r="XAN699" s="1"/>
      <c r="XAO699" s="1"/>
      <c r="XAP699" s="1"/>
      <c r="XAQ699" s="1"/>
      <c r="XAR699" s="1"/>
      <c r="XAS699" s="1"/>
      <c r="XAT699" s="1"/>
      <c r="XAU699" s="1"/>
      <c r="XAV699" s="1"/>
      <c r="XAW699" s="1"/>
      <c r="XAX699" s="1"/>
      <c r="XAY699" s="1"/>
      <c r="XAZ699" s="1"/>
      <c r="XBA699" s="1"/>
      <c r="XBB699" s="1"/>
      <c r="XBC699" s="1"/>
      <c r="XBD699" s="1"/>
      <c r="XBE699" s="1"/>
      <c r="XBF699" s="1"/>
      <c r="XBG699" s="1"/>
      <c r="XBH699" s="1"/>
      <c r="XBI699" s="1"/>
      <c r="XBJ699" s="1"/>
      <c r="XBK699" s="1"/>
      <c r="XBL699" s="1"/>
      <c r="XBM699" s="1"/>
      <c r="XBN699" s="1"/>
      <c r="XBO699" s="1"/>
      <c r="XBP699" s="1"/>
      <c r="XBQ699" s="1"/>
      <c r="XBR699" s="1"/>
      <c r="XBS699" s="1"/>
      <c r="XBT699" s="1"/>
      <c r="XBU699" s="1"/>
      <c r="XBV699" s="1"/>
      <c r="XBW699" s="1"/>
      <c r="XBX699" s="1"/>
      <c r="XBY699" s="1"/>
      <c r="XBZ699" s="1"/>
      <c r="XCA699" s="1"/>
      <c r="XCB699" s="1"/>
      <c r="XCC699" s="1"/>
      <c r="XCD699" s="1"/>
      <c r="XCE699" s="1"/>
      <c r="XCF699" s="1"/>
      <c r="XCG699" s="1"/>
      <c r="XCH699" s="1"/>
      <c r="XCI699" s="1"/>
      <c r="XCJ699" s="1"/>
      <c r="XCK699" s="1"/>
      <c r="XCL699" s="1"/>
      <c r="XCM699" s="1"/>
      <c r="XCN699" s="1"/>
      <c r="XCO699" s="1"/>
      <c r="XCP699" s="1"/>
      <c r="XCQ699" s="1"/>
      <c r="XCR699" s="1"/>
      <c r="XCS699" s="1"/>
      <c r="XCT699" s="1"/>
      <c r="XCU699" s="1"/>
      <c r="XCV699" s="1"/>
      <c r="XCW699" s="1"/>
      <c r="XCX699" s="1"/>
      <c r="XCY699" s="1"/>
      <c r="XCZ699" s="1"/>
      <c r="XDA699" s="1"/>
      <c r="XDB699" s="1"/>
      <c r="XDC699" s="1"/>
      <c r="XDD699" s="1"/>
      <c r="XDE699" s="1"/>
      <c r="XDF699" s="1"/>
      <c r="XDG699" s="1"/>
      <c r="XDH699" s="1"/>
      <c r="XDI699" s="1"/>
      <c r="XDJ699" s="1"/>
      <c r="XDK699" s="1"/>
      <c r="XDL699" s="1"/>
      <c r="XDM699" s="1"/>
      <c r="XDN699" s="1"/>
      <c r="XDO699" s="1"/>
      <c r="XDP699" s="1"/>
      <c r="XDQ699" s="1"/>
      <c r="XDR699" s="1"/>
      <c r="XDS699" s="1"/>
      <c r="XDT699" s="1"/>
      <c r="XDU699" s="1"/>
      <c r="XDV699" s="1"/>
      <c r="XDW699" s="1"/>
      <c r="XDX699" s="1"/>
      <c r="XDY699" s="1"/>
      <c r="XDZ699" s="1"/>
      <c r="XEA699" s="1"/>
      <c r="XEB699" s="1"/>
      <c r="XEC699" s="1"/>
      <c r="XED699" s="1"/>
      <c r="XEE699" s="1"/>
      <c r="XEF699" s="1"/>
      <c r="XEG699" s="1"/>
      <c r="XEH699" s="1"/>
      <c r="XEI699" s="1"/>
      <c r="XEJ699" s="1"/>
      <c r="XEK699" s="1"/>
      <c r="XEL699" s="1"/>
      <c r="XEM699" s="1"/>
      <c r="XEN699" s="1"/>
      <c r="XEO699" s="1"/>
      <c r="XEP699" s="1"/>
      <c r="XEQ699" s="1"/>
      <c r="XER699" s="1"/>
      <c r="XES699" s="1"/>
      <c r="XET699" s="1"/>
      <c r="XEU699" s="1"/>
      <c r="XEV699" s="1"/>
      <c r="XEW699" s="1"/>
      <c r="XEX699" s="1"/>
      <c r="XEY699" s="1"/>
      <c r="XEZ699" s="1"/>
      <c r="XFA699" s="1"/>
      <c r="XFB699" s="1"/>
      <c r="XFC699" s="1"/>
      <c r="XFD699" s="1"/>
    </row>
    <row r="700" spans="1:151 16218:16384" s="11" customFormat="1" ht="20.25" hidden="1" customHeight="1" x14ac:dyDescent="0.25">
      <c r="A700" s="94" t="str">
        <f>A699</f>
        <v>2nd &amp; 5th Floor</v>
      </c>
      <c r="B700" s="94"/>
      <c r="C700" s="95" t="str">
        <f ca="1">U700</f>
        <v>201 &amp; 501</v>
      </c>
      <c r="D700" s="96"/>
      <c r="E700" s="21"/>
      <c r="F700" s="95"/>
      <c r="G700" s="96"/>
      <c r="H700" s="21"/>
      <c r="I700" s="21">
        <f t="shared" ref="I700:I709" si="264">F700*(($I$184)+1)+H700</f>
        <v>0</v>
      </c>
      <c r="J700" s="1"/>
      <c r="K700" s="1"/>
      <c r="L700" s="1"/>
      <c r="M700" s="1"/>
      <c r="N700" s="1"/>
      <c r="O700" s="1"/>
      <c r="P700" s="1"/>
      <c r="Q700" s="1"/>
      <c r="R700" s="1"/>
      <c r="S700" s="1"/>
      <c r="T700" s="1"/>
      <c r="U700" s="44" t="str">
        <f ca="1">V700&amp;""&amp;" &amp; "&amp;""&amp;W700</f>
        <v>201 &amp; 501</v>
      </c>
      <c r="V700" s="44">
        <f ca="1">(SUMPRODUCT(MID(0&amp;(LEFT(A699,SUM(LEN(A699)-LEN(SUBSTITUTE(A699,{"0","1","2","3"},""))))), LARGE(INDEX(ISNUMBER(--MID((LEFT(A699,SUM(LEN(A699)-LEN(SUBSTITUTE(A699,{"0","1","2","3"},""))))), ROW(INDIRECT("1:"&amp;LEN((LEFT(A699,SUM(LEN(A699)-LEN(SUBSTITUTE(A699,{"0","1","2","3"},"")))))))), 1)) * ROW(INDIRECT("1:"&amp;LEN((LEFT(A699,SUM(LEN(A699)-LEN(SUBSTITUTE(A699,{"0","1","2","3"},"")))))))), 0), ROW(INDIRECT("1:"&amp;LEN((LEFT(A699,SUM(LEN(A699)-LEN(SUBSTITUTE(A699,{"0","1","2","3"},"")))))))))+1, 1) * 10^ROW(INDIRECT("1:"&amp;LEN((LEFT(A699,SUM(LEN(A699)-LEN(SUBSTITUTE(A699,{"0","1","2","3"},""))))))))/10))*100+1</f>
        <v>201</v>
      </c>
      <c r="W700" s="44">
        <f ca="1">(SUMPRODUCT(MID(0&amp;(--TRIM(RIGHT(SUBSTITUTE(LEFT(A699,_xlfn.AGGREGATE(16,6,FIND({0,1,2,3,4,5,6,7,8,9},A699,ROW(INDIRECT("1:"&amp;LEN(A699)))),1))," ",REPT(" ",LEN(A699))),LEN(A699)))), LARGE(INDEX(ISNUMBER(--MID((--TRIM(RIGHT(SUBSTITUTE(LEFT(A699,_xlfn.AGGREGATE(16,6,FIND({0,1,2,3,4,5,6,7,8,9},A699,ROW(INDIRECT("1:"&amp;LEN(A699)))),1))," ",REPT(" ",LEN(A699))),LEN(A699)))), ROW(INDIRECT("1:"&amp;LEN((--TRIM(RIGHT(SUBSTITUTE(LEFT(A699,_xlfn.AGGREGATE(16,6,FIND({0,1,2,3,4,5,6,7,8,9},A699,ROW(INDIRECT("1:"&amp;LEN(A699)))),1))," ",REPT(" ",LEN(A699))),LEN(A699))))))), 1)) * ROW(INDIRECT("1:"&amp;LEN((--TRIM(RIGHT(SUBSTITUTE(LEFT(A699,_xlfn.AGGREGATE(16,6,FIND({0,1,2,3,4,5,6,7,8,9},A699,ROW(INDIRECT("1:"&amp;LEN(A699)))),1))," ",REPT(" ",LEN(A699))),LEN(A699))))))), 0), ROW(INDIRECT("1:"&amp;LEN((--TRIM(RIGHT(SUBSTITUTE(LEFT(A699,_xlfn.AGGREGATE(16,6,FIND({0,1,2,3,4,5,6,7,8,9},A699,ROW(INDIRECT("1:"&amp;LEN(A699)))),1))," ",REPT(" ",LEN(A699))),LEN(A699))))))))+1, 1) * 10^ROW(INDIRECT("1:"&amp;LEN((--TRIM(RIGHT(SUBSTITUTE(LEFT(A699,_xlfn.AGGREGATE(16,6,FIND({0,1,2,3,4,5,6,7,8,9},A699,ROW(INDIRECT("1:"&amp;LEN(A699)))),1))," ",REPT(" ",LEN(A699))),LEN(A699)))))))/10))*100+1</f>
        <v>501</v>
      </c>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WZC700" s="1"/>
      <c r="WZD700" s="1"/>
      <c r="WZE700" s="1"/>
      <c r="WZF700" s="1"/>
      <c r="WZG700" s="1"/>
      <c r="WZH700" s="1"/>
      <c r="WZI700" s="1"/>
      <c r="WZJ700" s="1"/>
      <c r="WZK700" s="1"/>
      <c r="WZL700" s="1"/>
      <c r="WZM700" s="1"/>
      <c r="WZN700" s="1"/>
      <c r="WZO700" s="1"/>
      <c r="WZP700" s="1"/>
      <c r="WZQ700" s="1"/>
      <c r="WZR700" s="1"/>
      <c r="WZS700" s="1"/>
      <c r="WZT700" s="1"/>
      <c r="WZU700" s="1"/>
      <c r="WZV700" s="1"/>
      <c r="WZW700" s="1"/>
      <c r="WZX700" s="1"/>
      <c r="WZY700" s="1"/>
      <c r="WZZ700" s="1"/>
      <c r="XAA700" s="1"/>
      <c r="XAB700" s="1"/>
      <c r="XAC700" s="1"/>
      <c r="XAD700" s="1"/>
      <c r="XAE700" s="1"/>
      <c r="XAF700" s="1"/>
      <c r="XAG700" s="1"/>
      <c r="XAH700" s="1"/>
      <c r="XAI700" s="1"/>
      <c r="XAJ700" s="1"/>
      <c r="XAK700" s="1"/>
      <c r="XAL700" s="1"/>
      <c r="XAM700" s="1"/>
      <c r="XAN700" s="1"/>
      <c r="XAO700" s="1"/>
      <c r="XAP700" s="1"/>
      <c r="XAQ700" s="1"/>
      <c r="XAR700" s="1"/>
      <c r="XAS700" s="1"/>
      <c r="XAT700" s="1"/>
      <c r="XAU700" s="1"/>
      <c r="XAV700" s="1"/>
      <c r="XAW700" s="1"/>
      <c r="XAX700" s="1"/>
      <c r="XAY700" s="1"/>
      <c r="XAZ700" s="1"/>
      <c r="XBA700" s="1"/>
      <c r="XBB700" s="1"/>
      <c r="XBC700" s="1"/>
      <c r="XBD700" s="1"/>
      <c r="XBE700" s="1"/>
      <c r="XBF700" s="1"/>
      <c r="XBG700" s="1"/>
      <c r="XBH700" s="1"/>
      <c r="XBI700" s="1"/>
      <c r="XBJ700" s="1"/>
      <c r="XBK700" s="1"/>
      <c r="XBL700" s="1"/>
      <c r="XBM700" s="1"/>
      <c r="XBN700" s="1"/>
      <c r="XBO700" s="1"/>
      <c r="XBP700" s="1"/>
      <c r="XBQ700" s="1"/>
      <c r="XBR700" s="1"/>
      <c r="XBS700" s="1"/>
      <c r="XBT700" s="1"/>
      <c r="XBU700" s="1"/>
      <c r="XBV700" s="1"/>
      <c r="XBW700" s="1"/>
      <c r="XBX700" s="1"/>
      <c r="XBY700" s="1"/>
      <c r="XBZ700" s="1"/>
      <c r="XCA700" s="1"/>
      <c r="XCB700" s="1"/>
      <c r="XCC700" s="1"/>
      <c r="XCD700" s="1"/>
      <c r="XCE700" s="1"/>
      <c r="XCF700" s="1"/>
      <c r="XCG700" s="1"/>
      <c r="XCH700" s="1"/>
      <c r="XCI700" s="1"/>
      <c r="XCJ700" s="1"/>
      <c r="XCK700" s="1"/>
      <c r="XCL700" s="1"/>
      <c r="XCM700" s="1"/>
      <c r="XCN700" s="1"/>
      <c r="XCO700" s="1"/>
      <c r="XCP700" s="1"/>
      <c r="XCQ700" s="1"/>
      <c r="XCR700" s="1"/>
      <c r="XCS700" s="1"/>
      <c r="XCT700" s="1"/>
      <c r="XCU700" s="1"/>
      <c r="XCV700" s="1"/>
      <c r="XCW700" s="1"/>
      <c r="XCX700" s="1"/>
      <c r="XCY700" s="1"/>
      <c r="XCZ700" s="1"/>
      <c r="XDA700" s="1"/>
      <c r="XDB700" s="1"/>
      <c r="XDC700" s="1"/>
      <c r="XDD700" s="1"/>
      <c r="XDE700" s="1"/>
      <c r="XDF700" s="1"/>
      <c r="XDG700" s="1"/>
      <c r="XDH700" s="1"/>
      <c r="XDI700" s="1"/>
      <c r="XDJ700" s="1"/>
      <c r="XDK700" s="1"/>
      <c r="XDL700" s="1"/>
      <c r="XDM700" s="1"/>
      <c r="XDN700" s="1"/>
      <c r="XDO700" s="1"/>
      <c r="XDP700" s="1"/>
      <c r="XDQ700" s="1"/>
      <c r="XDR700" s="1"/>
      <c r="XDS700" s="1"/>
      <c r="XDT700" s="1"/>
      <c r="XDU700" s="1"/>
      <c r="XDV700" s="1"/>
      <c r="XDW700" s="1"/>
      <c r="XDX700" s="1"/>
      <c r="XDY700" s="1"/>
      <c r="XDZ700" s="1"/>
      <c r="XEA700" s="1"/>
      <c r="XEB700" s="1"/>
      <c r="XEC700" s="1"/>
      <c r="XED700" s="1"/>
      <c r="XEE700" s="1"/>
      <c r="XEF700" s="1"/>
      <c r="XEG700" s="1"/>
      <c r="XEH700" s="1"/>
      <c r="XEI700" s="1"/>
      <c r="XEJ700" s="1"/>
      <c r="XEK700" s="1"/>
      <c r="XEL700" s="1"/>
      <c r="XEM700" s="1"/>
      <c r="XEN700" s="1"/>
      <c r="XEO700" s="1"/>
      <c r="XEP700" s="1"/>
      <c r="XEQ700" s="1"/>
      <c r="XER700" s="1"/>
      <c r="XES700" s="1"/>
      <c r="XET700" s="1"/>
      <c r="XEU700" s="1"/>
      <c r="XEV700" s="1"/>
      <c r="XEW700" s="1"/>
      <c r="XEX700" s="1"/>
      <c r="XEY700" s="1"/>
      <c r="XEZ700" s="1"/>
      <c r="XFA700" s="1"/>
      <c r="XFB700" s="1"/>
      <c r="XFC700" s="1"/>
      <c r="XFD700" s="1"/>
    </row>
    <row r="701" spans="1:151 16218:16384" s="11" customFormat="1" ht="20.25" hidden="1" customHeight="1" x14ac:dyDescent="0.25">
      <c r="A701" s="94" t="str">
        <f t="shared" ref="A701:A709" si="265">A700</f>
        <v>2nd &amp; 5th Floor</v>
      </c>
      <c r="B701" s="94"/>
      <c r="C701" s="95" t="str">
        <f t="shared" ref="C701:C709" ca="1" si="266">U701</f>
        <v>202 &amp; 502</v>
      </c>
      <c r="D701" s="96"/>
      <c r="E701" s="21"/>
      <c r="F701" s="95"/>
      <c r="G701" s="96"/>
      <c r="H701" s="21"/>
      <c r="I701" s="21">
        <f t="shared" si="264"/>
        <v>0</v>
      </c>
      <c r="J701" s="1"/>
      <c r="K701" s="1"/>
      <c r="L701" s="1"/>
      <c r="M701" s="1"/>
      <c r="N701" s="1"/>
      <c r="O701" s="1"/>
      <c r="P701" s="1"/>
      <c r="Q701" s="1"/>
      <c r="R701" s="1"/>
      <c r="S701" s="1"/>
      <c r="T701" s="1"/>
      <c r="U701" s="44" t="str">
        <f t="shared" ref="U701:U709" ca="1" si="267">V701&amp;""&amp;" &amp; "&amp;""&amp;W701</f>
        <v>202 &amp; 502</v>
      </c>
      <c r="V701" s="44">
        <f ca="1">V700+1</f>
        <v>202</v>
      </c>
      <c r="W701" s="44">
        <f ca="1">W700+1</f>
        <v>502</v>
      </c>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WZC701" s="1"/>
      <c r="WZD701" s="1"/>
      <c r="WZE701" s="1"/>
      <c r="WZF701" s="1"/>
      <c r="WZG701" s="1"/>
      <c r="WZH701" s="1"/>
      <c r="WZI701" s="1"/>
      <c r="WZJ701" s="1"/>
      <c r="WZK701" s="1"/>
      <c r="WZL701" s="1"/>
      <c r="WZM701" s="1"/>
      <c r="WZN701" s="1"/>
      <c r="WZO701" s="1"/>
      <c r="WZP701" s="1"/>
      <c r="WZQ701" s="1"/>
      <c r="WZR701" s="1"/>
      <c r="WZS701" s="1"/>
      <c r="WZT701" s="1"/>
      <c r="WZU701" s="1"/>
      <c r="WZV701" s="1"/>
      <c r="WZW701" s="1"/>
      <c r="WZX701" s="1"/>
      <c r="WZY701" s="1"/>
      <c r="WZZ701" s="1"/>
      <c r="XAA701" s="1"/>
      <c r="XAB701" s="1"/>
      <c r="XAC701" s="1"/>
      <c r="XAD701" s="1"/>
      <c r="XAE701" s="1"/>
      <c r="XAF701" s="1"/>
      <c r="XAG701" s="1"/>
      <c r="XAH701" s="1"/>
      <c r="XAI701" s="1"/>
      <c r="XAJ701" s="1"/>
      <c r="XAK701" s="1"/>
      <c r="XAL701" s="1"/>
      <c r="XAM701" s="1"/>
      <c r="XAN701" s="1"/>
      <c r="XAO701" s="1"/>
      <c r="XAP701" s="1"/>
      <c r="XAQ701" s="1"/>
      <c r="XAR701" s="1"/>
      <c r="XAS701" s="1"/>
      <c r="XAT701" s="1"/>
      <c r="XAU701" s="1"/>
      <c r="XAV701" s="1"/>
      <c r="XAW701" s="1"/>
      <c r="XAX701" s="1"/>
      <c r="XAY701" s="1"/>
      <c r="XAZ701" s="1"/>
      <c r="XBA701" s="1"/>
      <c r="XBB701" s="1"/>
      <c r="XBC701" s="1"/>
      <c r="XBD701" s="1"/>
      <c r="XBE701" s="1"/>
      <c r="XBF701" s="1"/>
      <c r="XBG701" s="1"/>
      <c r="XBH701" s="1"/>
      <c r="XBI701" s="1"/>
      <c r="XBJ701" s="1"/>
      <c r="XBK701" s="1"/>
      <c r="XBL701" s="1"/>
      <c r="XBM701" s="1"/>
      <c r="XBN701" s="1"/>
      <c r="XBO701" s="1"/>
      <c r="XBP701" s="1"/>
      <c r="XBQ701" s="1"/>
      <c r="XBR701" s="1"/>
      <c r="XBS701" s="1"/>
      <c r="XBT701" s="1"/>
      <c r="XBU701" s="1"/>
      <c r="XBV701" s="1"/>
      <c r="XBW701" s="1"/>
      <c r="XBX701" s="1"/>
      <c r="XBY701" s="1"/>
      <c r="XBZ701" s="1"/>
      <c r="XCA701" s="1"/>
      <c r="XCB701" s="1"/>
      <c r="XCC701" s="1"/>
      <c r="XCD701" s="1"/>
      <c r="XCE701" s="1"/>
      <c r="XCF701" s="1"/>
      <c r="XCG701" s="1"/>
      <c r="XCH701" s="1"/>
      <c r="XCI701" s="1"/>
      <c r="XCJ701" s="1"/>
      <c r="XCK701" s="1"/>
      <c r="XCL701" s="1"/>
      <c r="XCM701" s="1"/>
      <c r="XCN701" s="1"/>
      <c r="XCO701" s="1"/>
      <c r="XCP701" s="1"/>
      <c r="XCQ701" s="1"/>
      <c r="XCR701" s="1"/>
      <c r="XCS701" s="1"/>
      <c r="XCT701" s="1"/>
      <c r="XCU701" s="1"/>
      <c r="XCV701" s="1"/>
      <c r="XCW701" s="1"/>
      <c r="XCX701" s="1"/>
      <c r="XCY701" s="1"/>
      <c r="XCZ701" s="1"/>
      <c r="XDA701" s="1"/>
      <c r="XDB701" s="1"/>
      <c r="XDC701" s="1"/>
      <c r="XDD701" s="1"/>
      <c r="XDE701" s="1"/>
      <c r="XDF701" s="1"/>
      <c r="XDG701" s="1"/>
      <c r="XDH701" s="1"/>
      <c r="XDI701" s="1"/>
      <c r="XDJ701" s="1"/>
      <c r="XDK701" s="1"/>
      <c r="XDL701" s="1"/>
      <c r="XDM701" s="1"/>
      <c r="XDN701" s="1"/>
      <c r="XDO701" s="1"/>
      <c r="XDP701" s="1"/>
      <c r="XDQ701" s="1"/>
      <c r="XDR701" s="1"/>
      <c r="XDS701" s="1"/>
      <c r="XDT701" s="1"/>
      <c r="XDU701" s="1"/>
      <c r="XDV701" s="1"/>
      <c r="XDW701" s="1"/>
      <c r="XDX701" s="1"/>
      <c r="XDY701" s="1"/>
      <c r="XDZ701" s="1"/>
      <c r="XEA701" s="1"/>
      <c r="XEB701" s="1"/>
      <c r="XEC701" s="1"/>
      <c r="XED701" s="1"/>
      <c r="XEE701" s="1"/>
      <c r="XEF701" s="1"/>
      <c r="XEG701" s="1"/>
      <c r="XEH701" s="1"/>
      <c r="XEI701" s="1"/>
      <c r="XEJ701" s="1"/>
      <c r="XEK701" s="1"/>
      <c r="XEL701" s="1"/>
      <c r="XEM701" s="1"/>
      <c r="XEN701" s="1"/>
      <c r="XEO701" s="1"/>
      <c r="XEP701" s="1"/>
      <c r="XEQ701" s="1"/>
      <c r="XER701" s="1"/>
      <c r="XES701" s="1"/>
      <c r="XET701" s="1"/>
      <c r="XEU701" s="1"/>
      <c r="XEV701" s="1"/>
      <c r="XEW701" s="1"/>
      <c r="XEX701" s="1"/>
      <c r="XEY701" s="1"/>
      <c r="XEZ701" s="1"/>
      <c r="XFA701" s="1"/>
      <c r="XFB701" s="1"/>
      <c r="XFC701" s="1"/>
      <c r="XFD701" s="1"/>
    </row>
    <row r="702" spans="1:151 16218:16384" s="11" customFormat="1" ht="20.25" hidden="1" customHeight="1" x14ac:dyDescent="0.25">
      <c r="A702" s="94" t="str">
        <f t="shared" si="265"/>
        <v>2nd &amp; 5th Floor</v>
      </c>
      <c r="B702" s="94"/>
      <c r="C702" s="95" t="str">
        <f t="shared" ca="1" si="266"/>
        <v>203 &amp; 503</v>
      </c>
      <c r="D702" s="96"/>
      <c r="E702" s="21"/>
      <c r="F702" s="95"/>
      <c r="G702" s="96"/>
      <c r="H702" s="21"/>
      <c r="I702" s="21">
        <f t="shared" si="264"/>
        <v>0</v>
      </c>
      <c r="J702" s="1"/>
      <c r="K702" s="1"/>
      <c r="L702" s="1"/>
      <c r="M702" s="1"/>
      <c r="N702" s="1"/>
      <c r="O702" s="1"/>
      <c r="P702" s="1"/>
      <c r="Q702" s="1"/>
      <c r="R702" s="1"/>
      <c r="S702" s="1"/>
      <c r="T702" s="1"/>
      <c r="U702" s="44" t="str">
        <f t="shared" ca="1" si="267"/>
        <v>203 &amp; 503</v>
      </c>
      <c r="V702" s="44">
        <f t="shared" ref="V702:V709" ca="1" si="268">V701+1</f>
        <v>203</v>
      </c>
      <c r="W702" s="44">
        <f t="shared" ref="W702:W709" ca="1" si="269">W701+1</f>
        <v>503</v>
      </c>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WZC702" s="1"/>
      <c r="WZD702" s="1"/>
      <c r="WZE702" s="1"/>
      <c r="WZF702" s="1"/>
      <c r="WZG702" s="1"/>
      <c r="WZH702" s="1"/>
      <c r="WZI702" s="1"/>
      <c r="WZJ702" s="1"/>
      <c r="WZK702" s="1"/>
      <c r="WZL702" s="1"/>
      <c r="WZM702" s="1"/>
      <c r="WZN702" s="1"/>
      <c r="WZO702" s="1"/>
      <c r="WZP702" s="1"/>
      <c r="WZQ702" s="1"/>
      <c r="WZR702" s="1"/>
      <c r="WZS702" s="1"/>
      <c r="WZT702" s="1"/>
      <c r="WZU702" s="1"/>
      <c r="WZV702" s="1"/>
      <c r="WZW702" s="1"/>
      <c r="WZX702" s="1"/>
      <c r="WZY702" s="1"/>
      <c r="WZZ702" s="1"/>
      <c r="XAA702" s="1"/>
      <c r="XAB702" s="1"/>
      <c r="XAC702" s="1"/>
      <c r="XAD702" s="1"/>
      <c r="XAE702" s="1"/>
      <c r="XAF702" s="1"/>
      <c r="XAG702" s="1"/>
      <c r="XAH702" s="1"/>
      <c r="XAI702" s="1"/>
      <c r="XAJ702" s="1"/>
      <c r="XAK702" s="1"/>
      <c r="XAL702" s="1"/>
      <c r="XAM702" s="1"/>
      <c r="XAN702" s="1"/>
      <c r="XAO702" s="1"/>
      <c r="XAP702" s="1"/>
      <c r="XAQ702" s="1"/>
      <c r="XAR702" s="1"/>
      <c r="XAS702" s="1"/>
      <c r="XAT702" s="1"/>
      <c r="XAU702" s="1"/>
      <c r="XAV702" s="1"/>
      <c r="XAW702" s="1"/>
      <c r="XAX702" s="1"/>
      <c r="XAY702" s="1"/>
      <c r="XAZ702" s="1"/>
      <c r="XBA702" s="1"/>
      <c r="XBB702" s="1"/>
      <c r="XBC702" s="1"/>
      <c r="XBD702" s="1"/>
      <c r="XBE702" s="1"/>
      <c r="XBF702" s="1"/>
      <c r="XBG702" s="1"/>
      <c r="XBH702" s="1"/>
      <c r="XBI702" s="1"/>
      <c r="XBJ702" s="1"/>
      <c r="XBK702" s="1"/>
      <c r="XBL702" s="1"/>
      <c r="XBM702" s="1"/>
      <c r="XBN702" s="1"/>
      <c r="XBO702" s="1"/>
      <c r="XBP702" s="1"/>
      <c r="XBQ702" s="1"/>
      <c r="XBR702" s="1"/>
      <c r="XBS702" s="1"/>
      <c r="XBT702" s="1"/>
      <c r="XBU702" s="1"/>
      <c r="XBV702" s="1"/>
      <c r="XBW702" s="1"/>
      <c r="XBX702" s="1"/>
      <c r="XBY702" s="1"/>
      <c r="XBZ702" s="1"/>
      <c r="XCA702" s="1"/>
      <c r="XCB702" s="1"/>
      <c r="XCC702" s="1"/>
      <c r="XCD702" s="1"/>
      <c r="XCE702" s="1"/>
      <c r="XCF702" s="1"/>
      <c r="XCG702" s="1"/>
      <c r="XCH702" s="1"/>
      <c r="XCI702" s="1"/>
      <c r="XCJ702" s="1"/>
      <c r="XCK702" s="1"/>
      <c r="XCL702" s="1"/>
      <c r="XCM702" s="1"/>
      <c r="XCN702" s="1"/>
      <c r="XCO702" s="1"/>
      <c r="XCP702" s="1"/>
      <c r="XCQ702" s="1"/>
      <c r="XCR702" s="1"/>
      <c r="XCS702" s="1"/>
      <c r="XCT702" s="1"/>
      <c r="XCU702" s="1"/>
      <c r="XCV702" s="1"/>
      <c r="XCW702" s="1"/>
      <c r="XCX702" s="1"/>
      <c r="XCY702" s="1"/>
      <c r="XCZ702" s="1"/>
      <c r="XDA702" s="1"/>
      <c r="XDB702" s="1"/>
      <c r="XDC702" s="1"/>
      <c r="XDD702" s="1"/>
      <c r="XDE702" s="1"/>
      <c r="XDF702" s="1"/>
      <c r="XDG702" s="1"/>
      <c r="XDH702" s="1"/>
      <c r="XDI702" s="1"/>
      <c r="XDJ702" s="1"/>
      <c r="XDK702" s="1"/>
      <c r="XDL702" s="1"/>
      <c r="XDM702" s="1"/>
      <c r="XDN702" s="1"/>
      <c r="XDO702" s="1"/>
      <c r="XDP702" s="1"/>
      <c r="XDQ702" s="1"/>
      <c r="XDR702" s="1"/>
      <c r="XDS702" s="1"/>
      <c r="XDT702" s="1"/>
      <c r="XDU702" s="1"/>
      <c r="XDV702" s="1"/>
      <c r="XDW702" s="1"/>
      <c r="XDX702" s="1"/>
      <c r="XDY702" s="1"/>
      <c r="XDZ702" s="1"/>
      <c r="XEA702" s="1"/>
      <c r="XEB702" s="1"/>
      <c r="XEC702" s="1"/>
      <c r="XED702" s="1"/>
      <c r="XEE702" s="1"/>
      <c r="XEF702" s="1"/>
      <c r="XEG702" s="1"/>
      <c r="XEH702" s="1"/>
      <c r="XEI702" s="1"/>
      <c r="XEJ702" s="1"/>
      <c r="XEK702" s="1"/>
      <c r="XEL702" s="1"/>
      <c r="XEM702" s="1"/>
      <c r="XEN702" s="1"/>
      <c r="XEO702" s="1"/>
      <c r="XEP702" s="1"/>
      <c r="XEQ702" s="1"/>
      <c r="XER702" s="1"/>
      <c r="XES702" s="1"/>
      <c r="XET702" s="1"/>
      <c r="XEU702" s="1"/>
      <c r="XEV702" s="1"/>
      <c r="XEW702" s="1"/>
      <c r="XEX702" s="1"/>
      <c r="XEY702" s="1"/>
      <c r="XEZ702" s="1"/>
      <c r="XFA702" s="1"/>
      <c r="XFB702" s="1"/>
      <c r="XFC702" s="1"/>
      <c r="XFD702" s="1"/>
    </row>
    <row r="703" spans="1:151 16218:16384" s="11" customFormat="1" ht="20.25" hidden="1" customHeight="1" x14ac:dyDescent="0.25">
      <c r="A703" s="94" t="str">
        <f t="shared" si="265"/>
        <v>2nd &amp; 5th Floor</v>
      </c>
      <c r="B703" s="94"/>
      <c r="C703" s="95" t="str">
        <f t="shared" ca="1" si="266"/>
        <v>204 &amp; 504</v>
      </c>
      <c r="D703" s="96"/>
      <c r="E703" s="21"/>
      <c r="F703" s="95"/>
      <c r="G703" s="96"/>
      <c r="H703" s="21"/>
      <c r="I703" s="21">
        <f t="shared" si="264"/>
        <v>0</v>
      </c>
      <c r="J703" s="1"/>
      <c r="K703" s="1"/>
      <c r="L703" s="1"/>
      <c r="M703" s="1"/>
      <c r="N703" s="1"/>
      <c r="O703" s="1"/>
      <c r="P703" s="1"/>
      <c r="Q703" s="1"/>
      <c r="R703" s="1"/>
      <c r="S703" s="1"/>
      <c r="T703" s="1"/>
      <c r="U703" s="44" t="str">
        <f t="shared" ca="1" si="267"/>
        <v>204 &amp; 504</v>
      </c>
      <c r="V703" s="44">
        <f t="shared" ca="1" si="268"/>
        <v>204</v>
      </c>
      <c r="W703" s="44">
        <f t="shared" ca="1" si="269"/>
        <v>504</v>
      </c>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WZC703" s="1"/>
      <c r="WZD703" s="1"/>
      <c r="WZE703" s="1"/>
      <c r="WZF703" s="1"/>
      <c r="WZG703" s="1"/>
      <c r="WZH703" s="1"/>
      <c r="WZI703" s="1"/>
      <c r="WZJ703" s="1"/>
      <c r="WZK703" s="1"/>
      <c r="WZL703" s="1"/>
      <c r="WZM703" s="1"/>
      <c r="WZN703" s="1"/>
      <c r="WZO703" s="1"/>
      <c r="WZP703" s="1"/>
      <c r="WZQ703" s="1"/>
      <c r="WZR703" s="1"/>
      <c r="WZS703" s="1"/>
      <c r="WZT703" s="1"/>
      <c r="WZU703" s="1"/>
      <c r="WZV703" s="1"/>
      <c r="WZW703" s="1"/>
      <c r="WZX703" s="1"/>
      <c r="WZY703" s="1"/>
      <c r="WZZ703" s="1"/>
      <c r="XAA703" s="1"/>
      <c r="XAB703" s="1"/>
      <c r="XAC703" s="1"/>
      <c r="XAD703" s="1"/>
      <c r="XAE703" s="1"/>
      <c r="XAF703" s="1"/>
      <c r="XAG703" s="1"/>
      <c r="XAH703" s="1"/>
      <c r="XAI703" s="1"/>
      <c r="XAJ703" s="1"/>
      <c r="XAK703" s="1"/>
      <c r="XAL703" s="1"/>
      <c r="XAM703" s="1"/>
      <c r="XAN703" s="1"/>
      <c r="XAO703" s="1"/>
      <c r="XAP703" s="1"/>
      <c r="XAQ703" s="1"/>
      <c r="XAR703" s="1"/>
      <c r="XAS703" s="1"/>
      <c r="XAT703" s="1"/>
      <c r="XAU703" s="1"/>
      <c r="XAV703" s="1"/>
      <c r="XAW703" s="1"/>
      <c r="XAX703" s="1"/>
      <c r="XAY703" s="1"/>
      <c r="XAZ703" s="1"/>
      <c r="XBA703" s="1"/>
      <c r="XBB703" s="1"/>
      <c r="XBC703" s="1"/>
      <c r="XBD703" s="1"/>
      <c r="XBE703" s="1"/>
      <c r="XBF703" s="1"/>
      <c r="XBG703" s="1"/>
      <c r="XBH703" s="1"/>
      <c r="XBI703" s="1"/>
      <c r="XBJ703" s="1"/>
      <c r="XBK703" s="1"/>
      <c r="XBL703" s="1"/>
      <c r="XBM703" s="1"/>
      <c r="XBN703" s="1"/>
      <c r="XBO703" s="1"/>
      <c r="XBP703" s="1"/>
      <c r="XBQ703" s="1"/>
      <c r="XBR703" s="1"/>
      <c r="XBS703" s="1"/>
      <c r="XBT703" s="1"/>
      <c r="XBU703" s="1"/>
      <c r="XBV703" s="1"/>
      <c r="XBW703" s="1"/>
      <c r="XBX703" s="1"/>
      <c r="XBY703" s="1"/>
      <c r="XBZ703" s="1"/>
      <c r="XCA703" s="1"/>
      <c r="XCB703" s="1"/>
      <c r="XCC703" s="1"/>
      <c r="XCD703" s="1"/>
      <c r="XCE703" s="1"/>
      <c r="XCF703" s="1"/>
      <c r="XCG703" s="1"/>
      <c r="XCH703" s="1"/>
      <c r="XCI703" s="1"/>
      <c r="XCJ703" s="1"/>
      <c r="XCK703" s="1"/>
      <c r="XCL703" s="1"/>
      <c r="XCM703" s="1"/>
      <c r="XCN703" s="1"/>
      <c r="XCO703" s="1"/>
      <c r="XCP703" s="1"/>
      <c r="XCQ703" s="1"/>
      <c r="XCR703" s="1"/>
      <c r="XCS703" s="1"/>
      <c r="XCT703" s="1"/>
      <c r="XCU703" s="1"/>
      <c r="XCV703" s="1"/>
      <c r="XCW703" s="1"/>
      <c r="XCX703" s="1"/>
      <c r="XCY703" s="1"/>
      <c r="XCZ703" s="1"/>
      <c r="XDA703" s="1"/>
      <c r="XDB703" s="1"/>
      <c r="XDC703" s="1"/>
      <c r="XDD703" s="1"/>
      <c r="XDE703" s="1"/>
      <c r="XDF703" s="1"/>
      <c r="XDG703" s="1"/>
      <c r="XDH703" s="1"/>
      <c r="XDI703" s="1"/>
      <c r="XDJ703" s="1"/>
      <c r="XDK703" s="1"/>
      <c r="XDL703" s="1"/>
      <c r="XDM703" s="1"/>
      <c r="XDN703" s="1"/>
      <c r="XDO703" s="1"/>
      <c r="XDP703" s="1"/>
      <c r="XDQ703" s="1"/>
      <c r="XDR703" s="1"/>
      <c r="XDS703" s="1"/>
      <c r="XDT703" s="1"/>
      <c r="XDU703" s="1"/>
      <c r="XDV703" s="1"/>
      <c r="XDW703" s="1"/>
      <c r="XDX703" s="1"/>
      <c r="XDY703" s="1"/>
      <c r="XDZ703" s="1"/>
      <c r="XEA703" s="1"/>
      <c r="XEB703" s="1"/>
      <c r="XEC703" s="1"/>
      <c r="XED703" s="1"/>
      <c r="XEE703" s="1"/>
      <c r="XEF703" s="1"/>
      <c r="XEG703" s="1"/>
      <c r="XEH703" s="1"/>
      <c r="XEI703" s="1"/>
      <c r="XEJ703" s="1"/>
      <c r="XEK703" s="1"/>
      <c r="XEL703" s="1"/>
      <c r="XEM703" s="1"/>
      <c r="XEN703" s="1"/>
      <c r="XEO703" s="1"/>
      <c r="XEP703" s="1"/>
      <c r="XEQ703" s="1"/>
      <c r="XER703" s="1"/>
      <c r="XES703" s="1"/>
      <c r="XET703" s="1"/>
      <c r="XEU703" s="1"/>
      <c r="XEV703" s="1"/>
      <c r="XEW703" s="1"/>
      <c r="XEX703" s="1"/>
      <c r="XEY703" s="1"/>
      <c r="XEZ703" s="1"/>
      <c r="XFA703" s="1"/>
      <c r="XFB703" s="1"/>
      <c r="XFC703" s="1"/>
      <c r="XFD703" s="1"/>
    </row>
    <row r="704" spans="1:151 16218:16384" s="11" customFormat="1" ht="20.25" hidden="1" customHeight="1" x14ac:dyDescent="0.25">
      <c r="A704" s="94" t="str">
        <f t="shared" si="265"/>
        <v>2nd &amp; 5th Floor</v>
      </c>
      <c r="B704" s="94"/>
      <c r="C704" s="95" t="str">
        <f t="shared" ca="1" si="266"/>
        <v>205 &amp; 505</v>
      </c>
      <c r="D704" s="96"/>
      <c r="E704" s="21"/>
      <c r="F704" s="95"/>
      <c r="G704" s="96"/>
      <c r="H704" s="21"/>
      <c r="I704" s="21">
        <f t="shared" si="264"/>
        <v>0</v>
      </c>
      <c r="J704" s="1"/>
      <c r="K704" s="1"/>
      <c r="L704" s="1"/>
      <c r="M704" s="1"/>
      <c r="N704" s="1"/>
      <c r="O704" s="1"/>
      <c r="P704" s="1"/>
      <c r="Q704" s="1"/>
      <c r="R704" s="1"/>
      <c r="S704" s="1"/>
      <c r="T704" s="1"/>
      <c r="U704" s="44" t="str">
        <f t="shared" ca="1" si="267"/>
        <v>205 &amp; 505</v>
      </c>
      <c r="V704" s="44">
        <f t="shared" ca="1" si="268"/>
        <v>205</v>
      </c>
      <c r="W704" s="44">
        <f t="shared" ca="1" si="269"/>
        <v>505</v>
      </c>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WZC704" s="1"/>
      <c r="WZD704" s="1"/>
      <c r="WZE704" s="1"/>
      <c r="WZF704" s="1"/>
      <c r="WZG704" s="1"/>
      <c r="WZH704" s="1"/>
      <c r="WZI704" s="1"/>
      <c r="WZJ704" s="1"/>
      <c r="WZK704" s="1"/>
      <c r="WZL704" s="1"/>
      <c r="WZM704" s="1"/>
      <c r="WZN704" s="1"/>
      <c r="WZO704" s="1"/>
      <c r="WZP704" s="1"/>
      <c r="WZQ704" s="1"/>
      <c r="WZR704" s="1"/>
      <c r="WZS704" s="1"/>
      <c r="WZT704" s="1"/>
      <c r="WZU704" s="1"/>
      <c r="WZV704" s="1"/>
      <c r="WZW704" s="1"/>
      <c r="WZX704" s="1"/>
      <c r="WZY704" s="1"/>
      <c r="WZZ704" s="1"/>
      <c r="XAA704" s="1"/>
      <c r="XAB704" s="1"/>
      <c r="XAC704" s="1"/>
      <c r="XAD704" s="1"/>
      <c r="XAE704" s="1"/>
      <c r="XAF704" s="1"/>
      <c r="XAG704" s="1"/>
      <c r="XAH704" s="1"/>
      <c r="XAI704" s="1"/>
      <c r="XAJ704" s="1"/>
      <c r="XAK704" s="1"/>
      <c r="XAL704" s="1"/>
      <c r="XAM704" s="1"/>
      <c r="XAN704" s="1"/>
      <c r="XAO704" s="1"/>
      <c r="XAP704" s="1"/>
      <c r="XAQ704" s="1"/>
      <c r="XAR704" s="1"/>
      <c r="XAS704" s="1"/>
      <c r="XAT704" s="1"/>
      <c r="XAU704" s="1"/>
      <c r="XAV704" s="1"/>
      <c r="XAW704" s="1"/>
      <c r="XAX704" s="1"/>
      <c r="XAY704" s="1"/>
      <c r="XAZ704" s="1"/>
      <c r="XBA704" s="1"/>
      <c r="XBB704" s="1"/>
      <c r="XBC704" s="1"/>
      <c r="XBD704" s="1"/>
      <c r="XBE704" s="1"/>
      <c r="XBF704" s="1"/>
      <c r="XBG704" s="1"/>
      <c r="XBH704" s="1"/>
      <c r="XBI704" s="1"/>
      <c r="XBJ704" s="1"/>
      <c r="XBK704" s="1"/>
      <c r="XBL704" s="1"/>
      <c r="XBM704" s="1"/>
      <c r="XBN704" s="1"/>
      <c r="XBO704" s="1"/>
      <c r="XBP704" s="1"/>
      <c r="XBQ704" s="1"/>
      <c r="XBR704" s="1"/>
      <c r="XBS704" s="1"/>
      <c r="XBT704" s="1"/>
      <c r="XBU704" s="1"/>
      <c r="XBV704" s="1"/>
      <c r="XBW704" s="1"/>
      <c r="XBX704" s="1"/>
      <c r="XBY704" s="1"/>
      <c r="XBZ704" s="1"/>
      <c r="XCA704" s="1"/>
      <c r="XCB704" s="1"/>
      <c r="XCC704" s="1"/>
      <c r="XCD704" s="1"/>
      <c r="XCE704" s="1"/>
      <c r="XCF704" s="1"/>
      <c r="XCG704" s="1"/>
      <c r="XCH704" s="1"/>
      <c r="XCI704" s="1"/>
      <c r="XCJ704" s="1"/>
      <c r="XCK704" s="1"/>
      <c r="XCL704" s="1"/>
      <c r="XCM704" s="1"/>
      <c r="XCN704" s="1"/>
      <c r="XCO704" s="1"/>
      <c r="XCP704" s="1"/>
      <c r="XCQ704" s="1"/>
      <c r="XCR704" s="1"/>
      <c r="XCS704" s="1"/>
      <c r="XCT704" s="1"/>
      <c r="XCU704" s="1"/>
      <c r="XCV704" s="1"/>
      <c r="XCW704" s="1"/>
      <c r="XCX704" s="1"/>
      <c r="XCY704" s="1"/>
      <c r="XCZ704" s="1"/>
      <c r="XDA704" s="1"/>
      <c r="XDB704" s="1"/>
      <c r="XDC704" s="1"/>
      <c r="XDD704" s="1"/>
      <c r="XDE704" s="1"/>
      <c r="XDF704" s="1"/>
      <c r="XDG704" s="1"/>
      <c r="XDH704" s="1"/>
      <c r="XDI704" s="1"/>
      <c r="XDJ704" s="1"/>
      <c r="XDK704" s="1"/>
      <c r="XDL704" s="1"/>
      <c r="XDM704" s="1"/>
      <c r="XDN704" s="1"/>
      <c r="XDO704" s="1"/>
      <c r="XDP704" s="1"/>
      <c r="XDQ704" s="1"/>
      <c r="XDR704" s="1"/>
      <c r="XDS704" s="1"/>
      <c r="XDT704" s="1"/>
      <c r="XDU704" s="1"/>
      <c r="XDV704" s="1"/>
      <c r="XDW704" s="1"/>
      <c r="XDX704" s="1"/>
      <c r="XDY704" s="1"/>
      <c r="XDZ704" s="1"/>
      <c r="XEA704" s="1"/>
      <c r="XEB704" s="1"/>
      <c r="XEC704" s="1"/>
      <c r="XED704" s="1"/>
      <c r="XEE704" s="1"/>
      <c r="XEF704" s="1"/>
      <c r="XEG704" s="1"/>
      <c r="XEH704" s="1"/>
      <c r="XEI704" s="1"/>
      <c r="XEJ704" s="1"/>
      <c r="XEK704" s="1"/>
      <c r="XEL704" s="1"/>
      <c r="XEM704" s="1"/>
      <c r="XEN704" s="1"/>
      <c r="XEO704" s="1"/>
      <c r="XEP704" s="1"/>
      <c r="XEQ704" s="1"/>
      <c r="XER704" s="1"/>
      <c r="XES704" s="1"/>
      <c r="XET704" s="1"/>
      <c r="XEU704" s="1"/>
      <c r="XEV704" s="1"/>
      <c r="XEW704" s="1"/>
      <c r="XEX704" s="1"/>
      <c r="XEY704" s="1"/>
      <c r="XEZ704" s="1"/>
      <c r="XFA704" s="1"/>
      <c r="XFB704" s="1"/>
      <c r="XFC704" s="1"/>
      <c r="XFD704" s="1"/>
    </row>
    <row r="705" spans="1:151 16227:16384" s="11" customFormat="1" ht="20.25" hidden="1" customHeight="1" x14ac:dyDescent="0.25">
      <c r="A705" s="94" t="str">
        <f t="shared" si="265"/>
        <v>2nd &amp; 5th Floor</v>
      </c>
      <c r="B705" s="94"/>
      <c r="C705" s="95" t="str">
        <f t="shared" ca="1" si="266"/>
        <v>206 &amp; 506</v>
      </c>
      <c r="D705" s="96"/>
      <c r="E705" s="21"/>
      <c r="F705" s="95"/>
      <c r="G705" s="96"/>
      <c r="H705" s="21"/>
      <c r="I705" s="21">
        <f t="shared" si="264"/>
        <v>0</v>
      </c>
      <c r="J705" s="1"/>
      <c r="K705" s="1"/>
      <c r="L705" s="1"/>
      <c r="M705" s="1"/>
      <c r="N705" s="1"/>
      <c r="O705" s="1"/>
      <c r="P705" s="1"/>
      <c r="Q705" s="1"/>
      <c r="R705" s="1"/>
      <c r="S705" s="1"/>
      <c r="T705" s="1"/>
      <c r="U705" s="44" t="str">
        <f t="shared" ca="1" si="267"/>
        <v>206 &amp; 506</v>
      </c>
      <c r="V705" s="44">
        <f t="shared" ca="1" si="268"/>
        <v>206</v>
      </c>
      <c r="W705" s="44">
        <f t="shared" ca="1" si="269"/>
        <v>506</v>
      </c>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WZC705" s="1"/>
      <c r="WZD705" s="1"/>
      <c r="WZE705" s="1"/>
      <c r="WZF705" s="1"/>
      <c r="WZG705" s="1"/>
      <c r="WZH705" s="1"/>
      <c r="WZI705" s="1"/>
      <c r="WZJ705" s="1"/>
      <c r="WZK705" s="1"/>
      <c r="WZL705" s="1"/>
      <c r="WZM705" s="1"/>
      <c r="WZN705" s="1"/>
      <c r="WZO705" s="1"/>
      <c r="WZP705" s="1"/>
      <c r="WZQ705" s="1"/>
      <c r="WZR705" s="1"/>
      <c r="WZS705" s="1"/>
      <c r="WZT705" s="1"/>
      <c r="WZU705" s="1"/>
      <c r="WZV705" s="1"/>
      <c r="WZW705" s="1"/>
      <c r="WZX705" s="1"/>
      <c r="WZY705" s="1"/>
      <c r="WZZ705" s="1"/>
      <c r="XAA705" s="1"/>
      <c r="XAB705" s="1"/>
      <c r="XAC705" s="1"/>
      <c r="XAD705" s="1"/>
      <c r="XAE705" s="1"/>
      <c r="XAF705" s="1"/>
      <c r="XAG705" s="1"/>
      <c r="XAH705" s="1"/>
      <c r="XAI705" s="1"/>
      <c r="XAJ705" s="1"/>
      <c r="XAK705" s="1"/>
      <c r="XAL705" s="1"/>
      <c r="XAM705" s="1"/>
      <c r="XAN705" s="1"/>
      <c r="XAO705" s="1"/>
      <c r="XAP705" s="1"/>
      <c r="XAQ705" s="1"/>
      <c r="XAR705" s="1"/>
      <c r="XAS705" s="1"/>
      <c r="XAT705" s="1"/>
      <c r="XAU705" s="1"/>
      <c r="XAV705" s="1"/>
      <c r="XAW705" s="1"/>
      <c r="XAX705" s="1"/>
      <c r="XAY705" s="1"/>
      <c r="XAZ705" s="1"/>
      <c r="XBA705" s="1"/>
      <c r="XBB705" s="1"/>
      <c r="XBC705" s="1"/>
      <c r="XBD705" s="1"/>
      <c r="XBE705" s="1"/>
      <c r="XBF705" s="1"/>
      <c r="XBG705" s="1"/>
      <c r="XBH705" s="1"/>
      <c r="XBI705" s="1"/>
      <c r="XBJ705" s="1"/>
      <c r="XBK705" s="1"/>
      <c r="XBL705" s="1"/>
      <c r="XBM705" s="1"/>
      <c r="XBN705" s="1"/>
      <c r="XBO705" s="1"/>
      <c r="XBP705" s="1"/>
      <c r="XBQ705" s="1"/>
      <c r="XBR705" s="1"/>
      <c r="XBS705" s="1"/>
      <c r="XBT705" s="1"/>
      <c r="XBU705" s="1"/>
      <c r="XBV705" s="1"/>
      <c r="XBW705" s="1"/>
      <c r="XBX705" s="1"/>
      <c r="XBY705" s="1"/>
      <c r="XBZ705" s="1"/>
      <c r="XCA705" s="1"/>
      <c r="XCB705" s="1"/>
      <c r="XCC705" s="1"/>
      <c r="XCD705" s="1"/>
      <c r="XCE705" s="1"/>
      <c r="XCF705" s="1"/>
      <c r="XCG705" s="1"/>
      <c r="XCH705" s="1"/>
      <c r="XCI705" s="1"/>
      <c r="XCJ705" s="1"/>
      <c r="XCK705" s="1"/>
      <c r="XCL705" s="1"/>
      <c r="XCM705" s="1"/>
      <c r="XCN705" s="1"/>
      <c r="XCO705" s="1"/>
      <c r="XCP705" s="1"/>
      <c r="XCQ705" s="1"/>
      <c r="XCR705" s="1"/>
      <c r="XCS705" s="1"/>
      <c r="XCT705" s="1"/>
      <c r="XCU705" s="1"/>
      <c r="XCV705" s="1"/>
      <c r="XCW705" s="1"/>
      <c r="XCX705" s="1"/>
      <c r="XCY705" s="1"/>
      <c r="XCZ705" s="1"/>
      <c r="XDA705" s="1"/>
      <c r="XDB705" s="1"/>
      <c r="XDC705" s="1"/>
      <c r="XDD705" s="1"/>
      <c r="XDE705" s="1"/>
      <c r="XDF705" s="1"/>
      <c r="XDG705" s="1"/>
      <c r="XDH705" s="1"/>
      <c r="XDI705" s="1"/>
      <c r="XDJ705" s="1"/>
      <c r="XDK705" s="1"/>
      <c r="XDL705" s="1"/>
      <c r="XDM705" s="1"/>
      <c r="XDN705" s="1"/>
      <c r="XDO705" s="1"/>
      <c r="XDP705" s="1"/>
      <c r="XDQ705" s="1"/>
      <c r="XDR705" s="1"/>
      <c r="XDS705" s="1"/>
      <c r="XDT705" s="1"/>
      <c r="XDU705" s="1"/>
      <c r="XDV705" s="1"/>
      <c r="XDW705" s="1"/>
      <c r="XDX705" s="1"/>
      <c r="XDY705" s="1"/>
      <c r="XDZ705" s="1"/>
      <c r="XEA705" s="1"/>
      <c r="XEB705" s="1"/>
      <c r="XEC705" s="1"/>
      <c r="XED705" s="1"/>
      <c r="XEE705" s="1"/>
      <c r="XEF705" s="1"/>
      <c r="XEG705" s="1"/>
      <c r="XEH705" s="1"/>
      <c r="XEI705" s="1"/>
      <c r="XEJ705" s="1"/>
      <c r="XEK705" s="1"/>
      <c r="XEL705" s="1"/>
      <c r="XEM705" s="1"/>
      <c r="XEN705" s="1"/>
      <c r="XEO705" s="1"/>
      <c r="XEP705" s="1"/>
      <c r="XEQ705" s="1"/>
      <c r="XER705" s="1"/>
      <c r="XES705" s="1"/>
      <c r="XET705" s="1"/>
      <c r="XEU705" s="1"/>
      <c r="XEV705" s="1"/>
      <c r="XEW705" s="1"/>
      <c r="XEX705" s="1"/>
      <c r="XEY705" s="1"/>
      <c r="XEZ705" s="1"/>
      <c r="XFA705" s="1"/>
      <c r="XFB705" s="1"/>
      <c r="XFC705" s="1"/>
      <c r="XFD705" s="1"/>
    </row>
    <row r="706" spans="1:151 16227:16384" s="11" customFormat="1" ht="20.25" hidden="1" customHeight="1" x14ac:dyDescent="0.25">
      <c r="A706" s="94" t="str">
        <f t="shared" si="265"/>
        <v>2nd &amp; 5th Floor</v>
      </c>
      <c r="B706" s="94"/>
      <c r="C706" s="95" t="str">
        <f t="shared" ca="1" si="266"/>
        <v>207 &amp; 507</v>
      </c>
      <c r="D706" s="96"/>
      <c r="E706" s="21"/>
      <c r="F706" s="95"/>
      <c r="G706" s="96"/>
      <c r="H706" s="21"/>
      <c r="I706" s="21">
        <f t="shared" si="264"/>
        <v>0</v>
      </c>
      <c r="J706" s="1"/>
      <c r="K706" s="1"/>
      <c r="L706" s="1"/>
      <c r="M706" s="1"/>
      <c r="N706" s="1"/>
      <c r="O706" s="1"/>
      <c r="P706" s="1"/>
      <c r="Q706" s="1"/>
      <c r="R706" s="1"/>
      <c r="S706" s="1"/>
      <c r="T706" s="1"/>
      <c r="U706" s="44" t="str">
        <f t="shared" ca="1" si="267"/>
        <v>207 &amp; 507</v>
      </c>
      <c r="V706" s="44">
        <f t="shared" ca="1" si="268"/>
        <v>207</v>
      </c>
      <c r="W706" s="44">
        <f t="shared" ca="1" si="269"/>
        <v>507</v>
      </c>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WZC706" s="1"/>
      <c r="WZD706" s="1"/>
      <c r="WZE706" s="1"/>
      <c r="WZF706" s="1"/>
      <c r="WZG706" s="1"/>
      <c r="WZH706" s="1"/>
      <c r="WZI706" s="1"/>
      <c r="WZJ706" s="1"/>
      <c r="WZK706" s="1"/>
      <c r="WZL706" s="1"/>
      <c r="WZM706" s="1"/>
      <c r="WZN706" s="1"/>
      <c r="WZO706" s="1"/>
      <c r="WZP706" s="1"/>
      <c r="WZQ706" s="1"/>
      <c r="WZR706" s="1"/>
      <c r="WZS706" s="1"/>
      <c r="WZT706" s="1"/>
      <c r="WZU706" s="1"/>
      <c r="WZV706" s="1"/>
      <c r="WZW706" s="1"/>
      <c r="WZX706" s="1"/>
      <c r="WZY706" s="1"/>
      <c r="WZZ706" s="1"/>
      <c r="XAA706" s="1"/>
      <c r="XAB706" s="1"/>
      <c r="XAC706" s="1"/>
      <c r="XAD706" s="1"/>
      <c r="XAE706" s="1"/>
      <c r="XAF706" s="1"/>
      <c r="XAG706" s="1"/>
      <c r="XAH706" s="1"/>
      <c r="XAI706" s="1"/>
      <c r="XAJ706" s="1"/>
      <c r="XAK706" s="1"/>
      <c r="XAL706" s="1"/>
      <c r="XAM706" s="1"/>
      <c r="XAN706" s="1"/>
      <c r="XAO706" s="1"/>
      <c r="XAP706" s="1"/>
      <c r="XAQ706" s="1"/>
      <c r="XAR706" s="1"/>
      <c r="XAS706" s="1"/>
      <c r="XAT706" s="1"/>
      <c r="XAU706" s="1"/>
      <c r="XAV706" s="1"/>
      <c r="XAW706" s="1"/>
      <c r="XAX706" s="1"/>
      <c r="XAY706" s="1"/>
      <c r="XAZ706" s="1"/>
      <c r="XBA706" s="1"/>
      <c r="XBB706" s="1"/>
      <c r="XBC706" s="1"/>
      <c r="XBD706" s="1"/>
      <c r="XBE706" s="1"/>
      <c r="XBF706" s="1"/>
      <c r="XBG706" s="1"/>
      <c r="XBH706" s="1"/>
      <c r="XBI706" s="1"/>
      <c r="XBJ706" s="1"/>
      <c r="XBK706" s="1"/>
      <c r="XBL706" s="1"/>
      <c r="XBM706" s="1"/>
      <c r="XBN706" s="1"/>
      <c r="XBO706" s="1"/>
      <c r="XBP706" s="1"/>
      <c r="XBQ706" s="1"/>
      <c r="XBR706" s="1"/>
      <c r="XBS706" s="1"/>
      <c r="XBT706" s="1"/>
      <c r="XBU706" s="1"/>
      <c r="XBV706" s="1"/>
      <c r="XBW706" s="1"/>
      <c r="XBX706" s="1"/>
      <c r="XBY706" s="1"/>
      <c r="XBZ706" s="1"/>
      <c r="XCA706" s="1"/>
      <c r="XCB706" s="1"/>
      <c r="XCC706" s="1"/>
      <c r="XCD706" s="1"/>
      <c r="XCE706" s="1"/>
      <c r="XCF706" s="1"/>
      <c r="XCG706" s="1"/>
      <c r="XCH706" s="1"/>
      <c r="XCI706" s="1"/>
      <c r="XCJ706" s="1"/>
      <c r="XCK706" s="1"/>
      <c r="XCL706" s="1"/>
      <c r="XCM706" s="1"/>
      <c r="XCN706" s="1"/>
      <c r="XCO706" s="1"/>
      <c r="XCP706" s="1"/>
      <c r="XCQ706" s="1"/>
      <c r="XCR706" s="1"/>
      <c r="XCS706" s="1"/>
      <c r="XCT706" s="1"/>
      <c r="XCU706" s="1"/>
      <c r="XCV706" s="1"/>
      <c r="XCW706" s="1"/>
      <c r="XCX706" s="1"/>
      <c r="XCY706" s="1"/>
      <c r="XCZ706" s="1"/>
      <c r="XDA706" s="1"/>
      <c r="XDB706" s="1"/>
      <c r="XDC706" s="1"/>
      <c r="XDD706" s="1"/>
      <c r="XDE706" s="1"/>
      <c r="XDF706" s="1"/>
      <c r="XDG706" s="1"/>
      <c r="XDH706" s="1"/>
      <c r="XDI706" s="1"/>
      <c r="XDJ706" s="1"/>
      <c r="XDK706" s="1"/>
      <c r="XDL706" s="1"/>
      <c r="XDM706" s="1"/>
      <c r="XDN706" s="1"/>
      <c r="XDO706" s="1"/>
      <c r="XDP706" s="1"/>
      <c r="XDQ706" s="1"/>
      <c r="XDR706" s="1"/>
      <c r="XDS706" s="1"/>
      <c r="XDT706" s="1"/>
      <c r="XDU706" s="1"/>
      <c r="XDV706" s="1"/>
      <c r="XDW706" s="1"/>
      <c r="XDX706" s="1"/>
      <c r="XDY706" s="1"/>
      <c r="XDZ706" s="1"/>
      <c r="XEA706" s="1"/>
      <c r="XEB706" s="1"/>
      <c r="XEC706" s="1"/>
      <c r="XED706" s="1"/>
      <c r="XEE706" s="1"/>
      <c r="XEF706" s="1"/>
      <c r="XEG706" s="1"/>
      <c r="XEH706" s="1"/>
      <c r="XEI706" s="1"/>
      <c r="XEJ706" s="1"/>
      <c r="XEK706" s="1"/>
      <c r="XEL706" s="1"/>
      <c r="XEM706" s="1"/>
      <c r="XEN706" s="1"/>
      <c r="XEO706" s="1"/>
      <c r="XEP706" s="1"/>
      <c r="XEQ706" s="1"/>
      <c r="XER706" s="1"/>
      <c r="XES706" s="1"/>
      <c r="XET706" s="1"/>
      <c r="XEU706" s="1"/>
      <c r="XEV706" s="1"/>
      <c r="XEW706" s="1"/>
      <c r="XEX706" s="1"/>
      <c r="XEY706" s="1"/>
      <c r="XEZ706" s="1"/>
      <c r="XFA706" s="1"/>
      <c r="XFB706" s="1"/>
      <c r="XFC706" s="1"/>
      <c r="XFD706" s="1"/>
    </row>
    <row r="707" spans="1:151 16227:16384" s="11" customFormat="1" ht="20.25" hidden="1" customHeight="1" x14ac:dyDescent="0.25">
      <c r="A707" s="94" t="str">
        <f t="shared" si="265"/>
        <v>2nd &amp; 5th Floor</v>
      </c>
      <c r="B707" s="94"/>
      <c r="C707" s="95" t="str">
        <f t="shared" ca="1" si="266"/>
        <v>208 &amp; 508</v>
      </c>
      <c r="D707" s="96"/>
      <c r="E707" s="21"/>
      <c r="F707" s="95"/>
      <c r="G707" s="96"/>
      <c r="H707" s="21"/>
      <c r="I707" s="21">
        <f t="shared" si="264"/>
        <v>0</v>
      </c>
      <c r="J707" s="1"/>
      <c r="K707" s="1"/>
      <c r="L707" s="1"/>
      <c r="M707" s="1"/>
      <c r="N707" s="1"/>
      <c r="O707" s="1"/>
      <c r="P707" s="1"/>
      <c r="Q707" s="1"/>
      <c r="R707" s="1"/>
      <c r="S707" s="1"/>
      <c r="T707" s="1"/>
      <c r="U707" s="44" t="str">
        <f t="shared" ca="1" si="267"/>
        <v>208 &amp; 508</v>
      </c>
      <c r="V707" s="44">
        <f t="shared" ca="1" si="268"/>
        <v>208</v>
      </c>
      <c r="W707" s="44">
        <f t="shared" ca="1" si="269"/>
        <v>508</v>
      </c>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WZC707" s="1"/>
      <c r="WZD707" s="1"/>
      <c r="WZE707" s="1"/>
      <c r="WZF707" s="1"/>
      <c r="WZG707" s="1"/>
      <c r="WZH707" s="1"/>
      <c r="WZI707" s="1"/>
      <c r="WZJ707" s="1"/>
      <c r="WZK707" s="1"/>
      <c r="WZL707" s="1"/>
      <c r="WZM707" s="1"/>
      <c r="WZN707" s="1"/>
      <c r="WZO707" s="1"/>
      <c r="WZP707" s="1"/>
      <c r="WZQ707" s="1"/>
      <c r="WZR707" s="1"/>
      <c r="WZS707" s="1"/>
      <c r="WZT707" s="1"/>
      <c r="WZU707" s="1"/>
      <c r="WZV707" s="1"/>
      <c r="WZW707" s="1"/>
      <c r="WZX707" s="1"/>
      <c r="WZY707" s="1"/>
      <c r="WZZ707" s="1"/>
      <c r="XAA707" s="1"/>
      <c r="XAB707" s="1"/>
      <c r="XAC707" s="1"/>
      <c r="XAD707" s="1"/>
      <c r="XAE707" s="1"/>
      <c r="XAF707" s="1"/>
      <c r="XAG707" s="1"/>
      <c r="XAH707" s="1"/>
      <c r="XAI707" s="1"/>
      <c r="XAJ707" s="1"/>
      <c r="XAK707" s="1"/>
      <c r="XAL707" s="1"/>
      <c r="XAM707" s="1"/>
      <c r="XAN707" s="1"/>
      <c r="XAO707" s="1"/>
      <c r="XAP707" s="1"/>
      <c r="XAQ707" s="1"/>
      <c r="XAR707" s="1"/>
      <c r="XAS707" s="1"/>
      <c r="XAT707" s="1"/>
      <c r="XAU707" s="1"/>
      <c r="XAV707" s="1"/>
      <c r="XAW707" s="1"/>
      <c r="XAX707" s="1"/>
      <c r="XAY707" s="1"/>
      <c r="XAZ707" s="1"/>
      <c r="XBA707" s="1"/>
      <c r="XBB707" s="1"/>
      <c r="XBC707" s="1"/>
      <c r="XBD707" s="1"/>
      <c r="XBE707" s="1"/>
      <c r="XBF707" s="1"/>
      <c r="XBG707" s="1"/>
      <c r="XBH707" s="1"/>
      <c r="XBI707" s="1"/>
      <c r="XBJ707" s="1"/>
      <c r="XBK707" s="1"/>
      <c r="XBL707" s="1"/>
      <c r="XBM707" s="1"/>
      <c r="XBN707" s="1"/>
      <c r="XBO707" s="1"/>
      <c r="XBP707" s="1"/>
      <c r="XBQ707" s="1"/>
      <c r="XBR707" s="1"/>
      <c r="XBS707" s="1"/>
      <c r="XBT707" s="1"/>
      <c r="XBU707" s="1"/>
      <c r="XBV707" s="1"/>
      <c r="XBW707" s="1"/>
      <c r="XBX707" s="1"/>
      <c r="XBY707" s="1"/>
      <c r="XBZ707" s="1"/>
      <c r="XCA707" s="1"/>
      <c r="XCB707" s="1"/>
      <c r="XCC707" s="1"/>
      <c r="XCD707" s="1"/>
      <c r="XCE707" s="1"/>
      <c r="XCF707" s="1"/>
      <c r="XCG707" s="1"/>
      <c r="XCH707" s="1"/>
      <c r="XCI707" s="1"/>
      <c r="XCJ707" s="1"/>
      <c r="XCK707" s="1"/>
      <c r="XCL707" s="1"/>
      <c r="XCM707" s="1"/>
      <c r="XCN707" s="1"/>
      <c r="XCO707" s="1"/>
      <c r="XCP707" s="1"/>
      <c r="XCQ707" s="1"/>
      <c r="XCR707" s="1"/>
      <c r="XCS707" s="1"/>
      <c r="XCT707" s="1"/>
      <c r="XCU707" s="1"/>
      <c r="XCV707" s="1"/>
      <c r="XCW707" s="1"/>
      <c r="XCX707" s="1"/>
      <c r="XCY707" s="1"/>
      <c r="XCZ707" s="1"/>
      <c r="XDA707" s="1"/>
      <c r="XDB707" s="1"/>
      <c r="XDC707" s="1"/>
      <c r="XDD707" s="1"/>
      <c r="XDE707" s="1"/>
      <c r="XDF707" s="1"/>
      <c r="XDG707" s="1"/>
      <c r="XDH707" s="1"/>
      <c r="XDI707" s="1"/>
      <c r="XDJ707" s="1"/>
      <c r="XDK707" s="1"/>
      <c r="XDL707" s="1"/>
      <c r="XDM707" s="1"/>
      <c r="XDN707" s="1"/>
      <c r="XDO707" s="1"/>
      <c r="XDP707" s="1"/>
      <c r="XDQ707" s="1"/>
      <c r="XDR707" s="1"/>
      <c r="XDS707" s="1"/>
      <c r="XDT707" s="1"/>
      <c r="XDU707" s="1"/>
      <c r="XDV707" s="1"/>
      <c r="XDW707" s="1"/>
      <c r="XDX707" s="1"/>
      <c r="XDY707" s="1"/>
      <c r="XDZ707" s="1"/>
      <c r="XEA707" s="1"/>
      <c r="XEB707" s="1"/>
      <c r="XEC707" s="1"/>
      <c r="XED707" s="1"/>
      <c r="XEE707" s="1"/>
      <c r="XEF707" s="1"/>
      <c r="XEG707" s="1"/>
      <c r="XEH707" s="1"/>
      <c r="XEI707" s="1"/>
      <c r="XEJ707" s="1"/>
      <c r="XEK707" s="1"/>
      <c r="XEL707" s="1"/>
      <c r="XEM707" s="1"/>
      <c r="XEN707" s="1"/>
      <c r="XEO707" s="1"/>
      <c r="XEP707" s="1"/>
      <c r="XEQ707" s="1"/>
      <c r="XER707" s="1"/>
      <c r="XES707" s="1"/>
      <c r="XET707" s="1"/>
      <c r="XEU707" s="1"/>
      <c r="XEV707" s="1"/>
      <c r="XEW707" s="1"/>
      <c r="XEX707" s="1"/>
      <c r="XEY707" s="1"/>
      <c r="XEZ707" s="1"/>
      <c r="XFA707" s="1"/>
      <c r="XFB707" s="1"/>
      <c r="XFC707" s="1"/>
      <c r="XFD707" s="1"/>
    </row>
    <row r="708" spans="1:151 16227:16384" s="11" customFormat="1" ht="20.25" hidden="1" customHeight="1" x14ac:dyDescent="0.25">
      <c r="A708" s="94" t="str">
        <f t="shared" si="265"/>
        <v>2nd &amp; 5th Floor</v>
      </c>
      <c r="B708" s="94"/>
      <c r="C708" s="95" t="str">
        <f t="shared" ca="1" si="266"/>
        <v>209 &amp; 509</v>
      </c>
      <c r="D708" s="96"/>
      <c r="E708" s="21"/>
      <c r="F708" s="95"/>
      <c r="G708" s="96"/>
      <c r="H708" s="21"/>
      <c r="I708" s="21">
        <f t="shared" si="264"/>
        <v>0</v>
      </c>
      <c r="J708" s="1"/>
      <c r="K708" s="1"/>
      <c r="L708" s="1"/>
      <c r="M708" s="1"/>
      <c r="N708" s="1"/>
      <c r="O708" s="1"/>
      <c r="P708" s="1"/>
      <c r="Q708" s="1"/>
      <c r="R708" s="1"/>
      <c r="S708" s="1"/>
      <c r="T708" s="1"/>
      <c r="U708" s="44" t="str">
        <f t="shared" ca="1" si="267"/>
        <v>209 &amp; 509</v>
      </c>
      <c r="V708" s="44">
        <f t="shared" ca="1" si="268"/>
        <v>209</v>
      </c>
      <c r="W708" s="44">
        <f t="shared" ca="1" si="269"/>
        <v>509</v>
      </c>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WZC708" s="1"/>
      <c r="WZD708" s="1"/>
      <c r="WZE708" s="1"/>
      <c r="WZF708" s="1"/>
      <c r="WZG708" s="1"/>
      <c r="WZH708" s="1"/>
      <c r="WZI708" s="1"/>
      <c r="WZJ708" s="1"/>
      <c r="WZK708" s="1"/>
      <c r="WZL708" s="1"/>
      <c r="WZM708" s="1"/>
      <c r="WZN708" s="1"/>
      <c r="WZO708" s="1"/>
      <c r="WZP708" s="1"/>
      <c r="WZQ708" s="1"/>
      <c r="WZR708" s="1"/>
      <c r="WZS708" s="1"/>
      <c r="WZT708" s="1"/>
      <c r="WZU708" s="1"/>
      <c r="WZV708" s="1"/>
      <c r="WZW708" s="1"/>
      <c r="WZX708" s="1"/>
      <c r="WZY708" s="1"/>
      <c r="WZZ708" s="1"/>
      <c r="XAA708" s="1"/>
      <c r="XAB708" s="1"/>
      <c r="XAC708" s="1"/>
      <c r="XAD708" s="1"/>
      <c r="XAE708" s="1"/>
      <c r="XAF708" s="1"/>
      <c r="XAG708" s="1"/>
      <c r="XAH708" s="1"/>
      <c r="XAI708" s="1"/>
      <c r="XAJ708" s="1"/>
      <c r="XAK708" s="1"/>
      <c r="XAL708" s="1"/>
      <c r="XAM708" s="1"/>
      <c r="XAN708" s="1"/>
      <c r="XAO708" s="1"/>
      <c r="XAP708" s="1"/>
      <c r="XAQ708" s="1"/>
      <c r="XAR708" s="1"/>
      <c r="XAS708" s="1"/>
      <c r="XAT708" s="1"/>
      <c r="XAU708" s="1"/>
      <c r="XAV708" s="1"/>
      <c r="XAW708" s="1"/>
      <c r="XAX708" s="1"/>
      <c r="XAY708" s="1"/>
      <c r="XAZ708" s="1"/>
      <c r="XBA708" s="1"/>
      <c r="XBB708" s="1"/>
      <c r="XBC708" s="1"/>
      <c r="XBD708" s="1"/>
      <c r="XBE708" s="1"/>
      <c r="XBF708" s="1"/>
      <c r="XBG708" s="1"/>
      <c r="XBH708" s="1"/>
      <c r="XBI708" s="1"/>
      <c r="XBJ708" s="1"/>
      <c r="XBK708" s="1"/>
      <c r="XBL708" s="1"/>
      <c r="XBM708" s="1"/>
      <c r="XBN708" s="1"/>
      <c r="XBO708" s="1"/>
      <c r="XBP708" s="1"/>
      <c r="XBQ708" s="1"/>
      <c r="XBR708" s="1"/>
      <c r="XBS708" s="1"/>
      <c r="XBT708" s="1"/>
      <c r="XBU708" s="1"/>
      <c r="XBV708" s="1"/>
      <c r="XBW708" s="1"/>
      <c r="XBX708" s="1"/>
      <c r="XBY708" s="1"/>
      <c r="XBZ708" s="1"/>
      <c r="XCA708" s="1"/>
      <c r="XCB708" s="1"/>
      <c r="XCC708" s="1"/>
      <c r="XCD708" s="1"/>
      <c r="XCE708" s="1"/>
      <c r="XCF708" s="1"/>
      <c r="XCG708" s="1"/>
      <c r="XCH708" s="1"/>
      <c r="XCI708" s="1"/>
      <c r="XCJ708" s="1"/>
      <c r="XCK708" s="1"/>
      <c r="XCL708" s="1"/>
      <c r="XCM708" s="1"/>
      <c r="XCN708" s="1"/>
      <c r="XCO708" s="1"/>
      <c r="XCP708" s="1"/>
      <c r="XCQ708" s="1"/>
      <c r="XCR708" s="1"/>
      <c r="XCS708" s="1"/>
      <c r="XCT708" s="1"/>
      <c r="XCU708" s="1"/>
      <c r="XCV708" s="1"/>
      <c r="XCW708" s="1"/>
      <c r="XCX708" s="1"/>
      <c r="XCY708" s="1"/>
      <c r="XCZ708" s="1"/>
      <c r="XDA708" s="1"/>
      <c r="XDB708" s="1"/>
      <c r="XDC708" s="1"/>
      <c r="XDD708" s="1"/>
      <c r="XDE708" s="1"/>
      <c r="XDF708" s="1"/>
      <c r="XDG708" s="1"/>
      <c r="XDH708" s="1"/>
      <c r="XDI708" s="1"/>
      <c r="XDJ708" s="1"/>
      <c r="XDK708" s="1"/>
      <c r="XDL708" s="1"/>
      <c r="XDM708" s="1"/>
      <c r="XDN708" s="1"/>
      <c r="XDO708" s="1"/>
      <c r="XDP708" s="1"/>
      <c r="XDQ708" s="1"/>
      <c r="XDR708" s="1"/>
      <c r="XDS708" s="1"/>
      <c r="XDT708" s="1"/>
      <c r="XDU708" s="1"/>
      <c r="XDV708" s="1"/>
      <c r="XDW708" s="1"/>
      <c r="XDX708" s="1"/>
      <c r="XDY708" s="1"/>
      <c r="XDZ708" s="1"/>
      <c r="XEA708" s="1"/>
      <c r="XEB708" s="1"/>
      <c r="XEC708" s="1"/>
      <c r="XED708" s="1"/>
      <c r="XEE708" s="1"/>
      <c r="XEF708" s="1"/>
      <c r="XEG708" s="1"/>
      <c r="XEH708" s="1"/>
      <c r="XEI708" s="1"/>
      <c r="XEJ708" s="1"/>
      <c r="XEK708" s="1"/>
      <c r="XEL708" s="1"/>
      <c r="XEM708" s="1"/>
      <c r="XEN708" s="1"/>
      <c r="XEO708" s="1"/>
      <c r="XEP708" s="1"/>
      <c r="XEQ708" s="1"/>
      <c r="XER708" s="1"/>
      <c r="XES708" s="1"/>
      <c r="XET708" s="1"/>
      <c r="XEU708" s="1"/>
      <c r="XEV708" s="1"/>
      <c r="XEW708" s="1"/>
      <c r="XEX708" s="1"/>
      <c r="XEY708" s="1"/>
      <c r="XEZ708" s="1"/>
      <c r="XFA708" s="1"/>
      <c r="XFB708" s="1"/>
      <c r="XFC708" s="1"/>
      <c r="XFD708" s="1"/>
    </row>
    <row r="709" spans="1:151 16227:16384" s="11" customFormat="1" ht="20.25" hidden="1" customHeight="1" x14ac:dyDescent="0.25">
      <c r="A709" s="94" t="str">
        <f t="shared" si="265"/>
        <v>2nd &amp; 5th Floor</v>
      </c>
      <c r="B709" s="94"/>
      <c r="C709" s="95" t="str">
        <f t="shared" ca="1" si="266"/>
        <v>210 &amp; 510</v>
      </c>
      <c r="D709" s="96"/>
      <c r="E709" s="21"/>
      <c r="F709" s="95"/>
      <c r="G709" s="96"/>
      <c r="H709" s="21"/>
      <c r="I709" s="21">
        <f t="shared" si="264"/>
        <v>0</v>
      </c>
      <c r="J709" s="1"/>
      <c r="K709" s="1"/>
      <c r="L709" s="1"/>
      <c r="M709" s="1"/>
      <c r="N709" s="1"/>
      <c r="O709" s="1"/>
      <c r="P709" s="1"/>
      <c r="Q709" s="1"/>
      <c r="R709" s="1"/>
      <c r="S709" s="1"/>
      <c r="T709" s="1"/>
      <c r="U709" s="44" t="str">
        <f t="shared" ca="1" si="267"/>
        <v>210 &amp; 510</v>
      </c>
      <c r="V709" s="44">
        <f t="shared" ca="1" si="268"/>
        <v>210</v>
      </c>
      <c r="W709" s="44">
        <f t="shared" ca="1" si="269"/>
        <v>510</v>
      </c>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WZC709" s="1"/>
      <c r="WZD709" s="1"/>
      <c r="WZE709" s="1"/>
      <c r="WZF709" s="1"/>
      <c r="WZG709" s="1"/>
      <c r="WZH709" s="1"/>
      <c r="WZI709" s="1"/>
      <c r="WZJ709" s="1"/>
      <c r="WZK709" s="1"/>
      <c r="WZL709" s="1"/>
      <c r="WZM709" s="1"/>
      <c r="WZN709" s="1"/>
      <c r="WZO709" s="1"/>
      <c r="WZP709" s="1"/>
      <c r="WZQ709" s="1"/>
      <c r="WZR709" s="1"/>
      <c r="WZS709" s="1"/>
      <c r="WZT709" s="1"/>
      <c r="WZU709" s="1"/>
      <c r="WZV709" s="1"/>
      <c r="WZW709" s="1"/>
      <c r="WZX709" s="1"/>
      <c r="WZY709" s="1"/>
      <c r="WZZ709" s="1"/>
      <c r="XAA709" s="1"/>
      <c r="XAB709" s="1"/>
      <c r="XAC709" s="1"/>
      <c r="XAD709" s="1"/>
      <c r="XAE709" s="1"/>
      <c r="XAF709" s="1"/>
      <c r="XAG709" s="1"/>
      <c r="XAH709" s="1"/>
      <c r="XAI709" s="1"/>
      <c r="XAJ709" s="1"/>
      <c r="XAK709" s="1"/>
      <c r="XAL709" s="1"/>
      <c r="XAM709" s="1"/>
      <c r="XAN709" s="1"/>
      <c r="XAO709" s="1"/>
      <c r="XAP709" s="1"/>
      <c r="XAQ709" s="1"/>
      <c r="XAR709" s="1"/>
      <c r="XAS709" s="1"/>
      <c r="XAT709" s="1"/>
      <c r="XAU709" s="1"/>
      <c r="XAV709" s="1"/>
      <c r="XAW709" s="1"/>
      <c r="XAX709" s="1"/>
      <c r="XAY709" s="1"/>
      <c r="XAZ709" s="1"/>
      <c r="XBA709" s="1"/>
      <c r="XBB709" s="1"/>
      <c r="XBC709" s="1"/>
      <c r="XBD709" s="1"/>
      <c r="XBE709" s="1"/>
      <c r="XBF709" s="1"/>
      <c r="XBG709" s="1"/>
      <c r="XBH709" s="1"/>
      <c r="XBI709" s="1"/>
      <c r="XBJ709" s="1"/>
      <c r="XBK709" s="1"/>
      <c r="XBL709" s="1"/>
      <c r="XBM709" s="1"/>
      <c r="XBN709" s="1"/>
      <c r="XBO709" s="1"/>
      <c r="XBP709" s="1"/>
      <c r="XBQ709" s="1"/>
      <c r="XBR709" s="1"/>
      <c r="XBS709" s="1"/>
      <c r="XBT709" s="1"/>
      <c r="XBU709" s="1"/>
      <c r="XBV709" s="1"/>
      <c r="XBW709" s="1"/>
      <c r="XBX709" s="1"/>
      <c r="XBY709" s="1"/>
      <c r="XBZ709" s="1"/>
      <c r="XCA709" s="1"/>
      <c r="XCB709" s="1"/>
      <c r="XCC709" s="1"/>
      <c r="XCD709" s="1"/>
      <c r="XCE709" s="1"/>
      <c r="XCF709" s="1"/>
      <c r="XCG709" s="1"/>
      <c r="XCH709" s="1"/>
      <c r="XCI709" s="1"/>
      <c r="XCJ709" s="1"/>
      <c r="XCK709" s="1"/>
      <c r="XCL709" s="1"/>
      <c r="XCM709" s="1"/>
      <c r="XCN709" s="1"/>
      <c r="XCO709" s="1"/>
      <c r="XCP709" s="1"/>
      <c r="XCQ709" s="1"/>
      <c r="XCR709" s="1"/>
      <c r="XCS709" s="1"/>
      <c r="XCT709" s="1"/>
      <c r="XCU709" s="1"/>
      <c r="XCV709" s="1"/>
      <c r="XCW709" s="1"/>
      <c r="XCX709" s="1"/>
      <c r="XCY709" s="1"/>
      <c r="XCZ709" s="1"/>
      <c r="XDA709" s="1"/>
      <c r="XDB709" s="1"/>
      <c r="XDC709" s="1"/>
      <c r="XDD709" s="1"/>
      <c r="XDE709" s="1"/>
      <c r="XDF709" s="1"/>
      <c r="XDG709" s="1"/>
      <c r="XDH709" s="1"/>
      <c r="XDI709" s="1"/>
      <c r="XDJ709" s="1"/>
      <c r="XDK709" s="1"/>
      <c r="XDL709" s="1"/>
      <c r="XDM709" s="1"/>
      <c r="XDN709" s="1"/>
      <c r="XDO709" s="1"/>
      <c r="XDP709" s="1"/>
      <c r="XDQ709" s="1"/>
      <c r="XDR709" s="1"/>
      <c r="XDS709" s="1"/>
      <c r="XDT709" s="1"/>
      <c r="XDU709" s="1"/>
      <c r="XDV709" s="1"/>
      <c r="XDW709" s="1"/>
      <c r="XDX709" s="1"/>
      <c r="XDY709" s="1"/>
      <c r="XDZ709" s="1"/>
      <c r="XEA709" s="1"/>
      <c r="XEB709" s="1"/>
      <c r="XEC709" s="1"/>
      <c r="XED709" s="1"/>
      <c r="XEE709" s="1"/>
      <c r="XEF709" s="1"/>
      <c r="XEG709" s="1"/>
      <c r="XEH709" s="1"/>
      <c r="XEI709" s="1"/>
      <c r="XEJ709" s="1"/>
      <c r="XEK709" s="1"/>
      <c r="XEL709" s="1"/>
      <c r="XEM709" s="1"/>
      <c r="XEN709" s="1"/>
      <c r="XEO709" s="1"/>
      <c r="XEP709" s="1"/>
      <c r="XEQ709" s="1"/>
      <c r="XER709" s="1"/>
      <c r="XES709" s="1"/>
      <c r="XET709" s="1"/>
      <c r="XEU709" s="1"/>
      <c r="XEV709" s="1"/>
      <c r="XEW709" s="1"/>
      <c r="XEX709" s="1"/>
      <c r="XEY709" s="1"/>
      <c r="XEZ709" s="1"/>
      <c r="XFA709" s="1"/>
      <c r="XFB709" s="1"/>
      <c r="XFC709" s="1"/>
      <c r="XFD709" s="1"/>
    </row>
    <row r="710" spans="1:151 16227:16384" ht="20.25" x14ac:dyDescent="0.25">
      <c r="A710" s="131" t="s">
        <v>71</v>
      </c>
      <c r="B710" s="131"/>
      <c r="C710" s="131"/>
      <c r="D710" s="131"/>
      <c r="E710" s="131"/>
      <c r="F710" s="131"/>
      <c r="G710" s="131"/>
      <c r="H710" s="131"/>
      <c r="I710" s="131"/>
    </row>
    <row r="711" spans="1:151 16227:16384" ht="147" customHeight="1" x14ac:dyDescent="0.25">
      <c r="A711" s="9" t="s">
        <v>79</v>
      </c>
      <c r="B711" s="12" t="s">
        <v>4</v>
      </c>
      <c r="C711" s="104" t="s">
        <v>324</v>
      </c>
      <c r="D711" s="104"/>
      <c r="E711" s="104"/>
      <c r="F711" s="104"/>
      <c r="G711" s="104"/>
      <c r="H711" s="104"/>
      <c r="I711" s="104"/>
    </row>
    <row r="712" spans="1:151 16227:16384" ht="20.25" x14ac:dyDescent="0.25">
      <c r="A712" s="120" t="s">
        <v>80</v>
      </c>
      <c r="B712" s="120"/>
      <c r="C712" s="120"/>
      <c r="D712" s="120"/>
      <c r="E712" s="120"/>
      <c r="F712" s="120"/>
      <c r="G712" s="120"/>
      <c r="H712" s="120"/>
      <c r="I712" s="120"/>
    </row>
    <row r="713" spans="1:151 16227:16384" ht="20.25" x14ac:dyDescent="0.25">
      <c r="A713" s="103" t="s">
        <v>72</v>
      </c>
      <c r="B713" s="103"/>
      <c r="C713" s="103"/>
      <c r="D713" s="2" t="s">
        <v>4</v>
      </c>
      <c r="E713" s="88" t="str">
        <f>E3</f>
        <v xml:space="preserve">Codename Westbay Phase I
Linkbay Residences Phase I
</v>
      </c>
      <c r="F713" s="121"/>
      <c r="G713" s="121"/>
      <c r="H713" s="121"/>
      <c r="I713" s="89"/>
    </row>
    <row r="714" spans="1:151 16227:16384" ht="40.5" customHeight="1" x14ac:dyDescent="0.25">
      <c r="A714" s="103" t="s">
        <v>130</v>
      </c>
      <c r="B714" s="103"/>
      <c r="C714" s="103"/>
      <c r="D714" s="2" t="s">
        <v>4</v>
      </c>
      <c r="E714" s="88" t="str">
        <f>E9</f>
        <v xml:space="preserve"> RTO, New Link Rd, Kasam Nagar, Suresh Nagar, Andheri West, Mumbai, Maharashtra 400053</v>
      </c>
      <c r="F714" s="121"/>
      <c r="G714" s="121"/>
      <c r="H714" s="121"/>
      <c r="I714" s="89"/>
    </row>
    <row r="715" spans="1:151 16227:16384" ht="20.25" customHeight="1" x14ac:dyDescent="0.25">
      <c r="A715" s="135" t="s">
        <v>136</v>
      </c>
      <c r="B715" s="135"/>
      <c r="C715" s="135"/>
      <c r="D715" s="16" t="s">
        <v>4</v>
      </c>
      <c r="E715" s="136" t="str">
        <f>I3</f>
        <v>03/07/2025 at 04:20PM</v>
      </c>
      <c r="F715" s="121"/>
      <c r="G715" s="121"/>
      <c r="H715" s="121"/>
      <c r="I715" s="89"/>
    </row>
    <row r="716" spans="1:151 16227:16384" ht="20.25" x14ac:dyDescent="0.25">
      <c r="A716" s="29"/>
      <c r="B716" s="30"/>
      <c r="C716" s="30"/>
      <c r="D716" s="30"/>
      <c r="E716" s="30"/>
      <c r="F716" s="30"/>
      <c r="G716" s="30"/>
      <c r="H716" s="30"/>
      <c r="I716" s="26"/>
    </row>
    <row r="717" spans="1:151 16227:16384" ht="20.25" x14ac:dyDescent="0.25">
      <c r="A717" s="31"/>
      <c r="B717" s="32"/>
      <c r="C717" s="32"/>
      <c r="D717" s="32"/>
      <c r="E717" s="32"/>
      <c r="F717" s="32"/>
      <c r="G717" s="32"/>
      <c r="H717" s="32"/>
      <c r="I717" s="27"/>
    </row>
    <row r="718" spans="1:151 16227:16384" ht="20.25" x14ac:dyDescent="0.25">
      <c r="A718" s="31"/>
      <c r="B718" s="32"/>
      <c r="C718" s="32"/>
      <c r="D718" s="32"/>
      <c r="E718" s="32"/>
      <c r="F718" s="32"/>
      <c r="G718" s="32"/>
      <c r="H718" s="32"/>
      <c r="I718" s="27"/>
    </row>
    <row r="719" spans="1:151 16227:16384" ht="20.25" x14ac:dyDescent="0.25">
      <c r="A719" s="31"/>
      <c r="B719" s="32"/>
      <c r="C719" s="32"/>
      <c r="D719" s="32"/>
      <c r="E719" s="32"/>
      <c r="F719" s="32"/>
      <c r="G719" s="32"/>
      <c r="H719" s="32"/>
      <c r="I719" s="27"/>
    </row>
    <row r="720" spans="1:151 16227:16384" ht="20.25" x14ac:dyDescent="0.25">
      <c r="A720" s="31"/>
      <c r="B720" s="32"/>
      <c r="C720" s="32"/>
      <c r="D720" s="32"/>
      <c r="E720" s="32"/>
      <c r="F720" s="32"/>
      <c r="G720" s="32"/>
      <c r="H720" s="32"/>
      <c r="I720" s="27"/>
    </row>
    <row r="721" spans="1:9" ht="20.25" x14ac:dyDescent="0.25">
      <c r="A721" s="31"/>
      <c r="B721" s="32"/>
      <c r="C721" s="32"/>
      <c r="D721" s="32"/>
      <c r="E721" s="32"/>
      <c r="F721" s="32"/>
      <c r="G721" s="32"/>
      <c r="H721" s="32"/>
      <c r="I721" s="27"/>
    </row>
    <row r="722" spans="1:9" ht="20.25" x14ac:dyDescent="0.25">
      <c r="A722" s="31"/>
      <c r="B722" s="32"/>
      <c r="C722" s="32"/>
      <c r="D722" s="32"/>
      <c r="E722" s="32"/>
      <c r="F722" s="32"/>
      <c r="G722" s="32"/>
      <c r="H722" s="32"/>
      <c r="I722" s="27"/>
    </row>
    <row r="723" spans="1:9" ht="20.25" x14ac:dyDescent="0.25">
      <c r="A723" s="31"/>
      <c r="B723" s="32"/>
      <c r="C723" s="32"/>
      <c r="D723" s="32"/>
      <c r="E723" s="32"/>
      <c r="F723" s="32"/>
      <c r="G723" s="32"/>
      <c r="H723" s="32"/>
      <c r="I723" s="27"/>
    </row>
    <row r="724" spans="1:9" ht="20.25" x14ac:dyDescent="0.25">
      <c r="A724" s="31"/>
      <c r="B724" s="32"/>
      <c r="C724" s="32"/>
      <c r="D724" s="32"/>
      <c r="E724" s="32"/>
      <c r="F724" s="32"/>
      <c r="G724" s="32"/>
      <c r="H724" s="32"/>
      <c r="I724" s="27"/>
    </row>
    <row r="725" spans="1:9" ht="20.25" x14ac:dyDescent="0.25">
      <c r="A725" s="31"/>
      <c r="B725" s="32"/>
      <c r="C725" s="32"/>
      <c r="D725" s="32"/>
      <c r="E725" s="32"/>
      <c r="F725" s="32"/>
      <c r="G725" s="32"/>
      <c r="H725" s="32"/>
      <c r="I725" s="27"/>
    </row>
    <row r="726" spans="1:9" ht="20.25" x14ac:dyDescent="0.25">
      <c r="A726" s="31"/>
      <c r="B726" s="32"/>
      <c r="C726" s="32"/>
      <c r="D726" s="32"/>
      <c r="E726" s="32"/>
      <c r="F726" s="32"/>
      <c r="G726" s="32"/>
      <c r="H726" s="32"/>
      <c r="I726" s="27"/>
    </row>
    <row r="727" spans="1:9" ht="20.25" x14ac:dyDescent="0.25">
      <c r="A727" s="31"/>
      <c r="B727" s="32"/>
      <c r="C727" s="32"/>
      <c r="D727" s="32"/>
      <c r="E727" s="32"/>
      <c r="F727" s="32"/>
      <c r="G727" s="32"/>
      <c r="H727" s="32"/>
      <c r="I727" s="27"/>
    </row>
    <row r="728" spans="1:9" ht="20.25" x14ac:dyDescent="0.25">
      <c r="A728" s="31"/>
      <c r="B728" s="32"/>
      <c r="C728" s="32"/>
      <c r="D728" s="32"/>
      <c r="E728" s="32"/>
      <c r="F728" s="32"/>
      <c r="G728" s="32"/>
      <c r="H728" s="32"/>
      <c r="I728" s="27"/>
    </row>
    <row r="729" spans="1:9" ht="20.25" x14ac:dyDescent="0.25">
      <c r="A729" s="31"/>
      <c r="B729" s="32"/>
      <c r="C729" s="32"/>
      <c r="D729" s="32"/>
      <c r="E729" s="32"/>
      <c r="F729" s="32"/>
      <c r="G729" s="32"/>
      <c r="H729" s="32"/>
      <c r="I729" s="27"/>
    </row>
    <row r="730" spans="1:9" ht="20.25" x14ac:dyDescent="0.25">
      <c r="A730" s="31"/>
      <c r="B730" s="32"/>
      <c r="C730" s="32"/>
      <c r="D730" s="32"/>
      <c r="E730" s="32"/>
      <c r="F730" s="32"/>
      <c r="G730" s="32"/>
      <c r="H730" s="32"/>
      <c r="I730" s="27"/>
    </row>
    <row r="731" spans="1:9" ht="20.25" x14ac:dyDescent="0.25">
      <c r="A731" s="31"/>
      <c r="B731" s="32"/>
      <c r="C731" s="32"/>
      <c r="D731" s="32"/>
      <c r="E731" s="32"/>
      <c r="F731" s="32"/>
      <c r="G731" s="32"/>
      <c r="H731" s="32"/>
      <c r="I731" s="27"/>
    </row>
    <row r="732" spans="1:9" ht="20.25" x14ac:dyDescent="0.25">
      <c r="A732" s="31"/>
      <c r="B732" s="32"/>
      <c r="C732" s="32"/>
      <c r="D732" s="32"/>
      <c r="E732" s="32"/>
      <c r="F732" s="32"/>
      <c r="G732" s="32"/>
      <c r="H732" s="32"/>
      <c r="I732" s="27"/>
    </row>
    <row r="733" spans="1:9" ht="20.25" x14ac:dyDescent="0.25">
      <c r="A733" s="31"/>
      <c r="B733" s="32"/>
      <c r="C733" s="32"/>
      <c r="D733" s="32"/>
      <c r="E733" s="32"/>
      <c r="F733" s="32"/>
      <c r="G733" s="32"/>
      <c r="H733" s="32"/>
      <c r="I733" s="27"/>
    </row>
    <row r="734" spans="1:9" ht="20.25" x14ac:dyDescent="0.25">
      <c r="A734" s="31"/>
      <c r="B734" s="32"/>
      <c r="C734" s="32"/>
      <c r="D734" s="32"/>
      <c r="E734" s="32"/>
      <c r="F734" s="32"/>
      <c r="G734" s="32"/>
      <c r="H734" s="32"/>
      <c r="I734" s="27"/>
    </row>
    <row r="735" spans="1:9" ht="20.25" x14ac:dyDescent="0.25">
      <c r="A735" s="31"/>
      <c r="B735" s="32"/>
      <c r="C735" s="32"/>
      <c r="D735" s="32"/>
      <c r="E735" s="32"/>
      <c r="F735" s="32"/>
      <c r="G735" s="32"/>
      <c r="H735" s="32"/>
      <c r="I735" s="27"/>
    </row>
    <row r="736" spans="1:9" ht="20.25" x14ac:dyDescent="0.25">
      <c r="A736" s="31"/>
      <c r="B736" s="32"/>
      <c r="C736" s="32"/>
      <c r="D736" s="32"/>
      <c r="E736" s="32"/>
      <c r="F736" s="32"/>
      <c r="G736" s="32"/>
      <c r="H736" s="32"/>
      <c r="I736" s="27"/>
    </row>
    <row r="737" spans="1:9" ht="20.25" x14ac:dyDescent="0.25">
      <c r="A737" s="31"/>
      <c r="B737" s="32"/>
      <c r="C737" s="32"/>
      <c r="D737" s="32"/>
      <c r="E737" s="32"/>
      <c r="F737" s="32"/>
      <c r="G737" s="32"/>
      <c r="H737" s="32"/>
      <c r="I737" s="27"/>
    </row>
    <row r="738" spans="1:9" ht="20.25" x14ac:dyDescent="0.25">
      <c r="A738" s="31"/>
      <c r="B738" s="32"/>
      <c r="C738" s="32"/>
      <c r="D738" s="32"/>
      <c r="E738" s="32"/>
      <c r="F738" s="32"/>
      <c r="G738" s="32"/>
      <c r="H738" s="32"/>
      <c r="I738" s="27"/>
    </row>
    <row r="739" spans="1:9" ht="20.25" x14ac:dyDescent="0.25">
      <c r="A739" s="31"/>
      <c r="B739" s="32"/>
      <c r="C739" s="32"/>
      <c r="D739" s="32"/>
      <c r="E739" s="32"/>
      <c r="F739" s="32"/>
      <c r="G739" s="32"/>
      <c r="H739" s="32"/>
      <c r="I739" s="27"/>
    </row>
    <row r="740" spans="1:9" ht="20.25" x14ac:dyDescent="0.25">
      <c r="A740" s="31"/>
      <c r="B740" s="32"/>
      <c r="C740" s="32"/>
      <c r="D740" s="32"/>
      <c r="E740" s="32"/>
      <c r="F740" s="32"/>
      <c r="G740" s="32"/>
      <c r="H740" s="32"/>
      <c r="I740" s="27"/>
    </row>
    <row r="741" spans="1:9" ht="20.25" x14ac:dyDescent="0.25">
      <c r="A741" s="31"/>
      <c r="B741" s="32"/>
      <c r="C741" s="32"/>
      <c r="D741" s="32"/>
      <c r="E741" s="32"/>
      <c r="F741" s="32"/>
      <c r="G741" s="32"/>
      <c r="H741" s="32"/>
      <c r="I741" s="27"/>
    </row>
    <row r="742" spans="1:9" ht="20.25" x14ac:dyDescent="0.25">
      <c r="A742" s="31"/>
      <c r="B742" s="32"/>
      <c r="C742" s="32"/>
      <c r="D742" s="32"/>
      <c r="E742" s="32"/>
      <c r="F742" s="32"/>
      <c r="G742" s="32"/>
      <c r="H742" s="32"/>
      <c r="I742" s="27"/>
    </row>
    <row r="743" spans="1:9" ht="20.25" x14ac:dyDescent="0.25">
      <c r="A743" s="31"/>
      <c r="B743" s="32"/>
      <c r="C743" s="32"/>
      <c r="D743" s="32"/>
      <c r="E743" s="32"/>
      <c r="F743" s="32"/>
      <c r="G743" s="32"/>
      <c r="H743" s="32"/>
      <c r="I743" s="27"/>
    </row>
    <row r="744" spans="1:9" ht="20.25" x14ac:dyDescent="0.25">
      <c r="A744" s="31"/>
      <c r="B744" s="32"/>
      <c r="C744" s="32"/>
      <c r="D744" s="32"/>
      <c r="E744" s="32"/>
      <c r="F744" s="32"/>
      <c r="G744" s="32"/>
      <c r="H744" s="32"/>
      <c r="I744" s="27"/>
    </row>
    <row r="745" spans="1:9" ht="20.25" x14ac:dyDescent="0.25">
      <c r="A745" s="31"/>
      <c r="B745" s="32"/>
      <c r="C745" s="32"/>
      <c r="D745" s="32"/>
      <c r="E745" s="32"/>
      <c r="F745" s="32"/>
      <c r="G745" s="32"/>
      <c r="H745" s="32"/>
      <c r="I745" s="27"/>
    </row>
    <row r="746" spans="1:9" ht="20.25" x14ac:dyDescent="0.25">
      <c r="A746" s="31"/>
      <c r="B746" s="32"/>
      <c r="C746" s="32"/>
      <c r="D746" s="32"/>
      <c r="E746" s="32"/>
      <c r="F746" s="32"/>
      <c r="G746" s="32"/>
      <c r="H746" s="32"/>
      <c r="I746" s="27"/>
    </row>
    <row r="747" spans="1:9" ht="20.25" x14ac:dyDescent="0.25">
      <c r="A747" s="31"/>
      <c r="B747" s="32"/>
      <c r="C747" s="32"/>
      <c r="D747" s="32"/>
      <c r="E747" s="32"/>
      <c r="F747" s="32"/>
      <c r="G747" s="32"/>
      <c r="H747" s="32"/>
      <c r="I747" s="27"/>
    </row>
    <row r="748" spans="1:9" ht="20.25" x14ac:dyDescent="0.25">
      <c r="A748" s="31"/>
      <c r="B748" s="32"/>
      <c r="C748" s="32"/>
      <c r="D748" s="32"/>
      <c r="E748" s="32"/>
      <c r="F748" s="32"/>
      <c r="G748" s="32"/>
      <c r="H748" s="32"/>
      <c r="I748" s="27"/>
    </row>
    <row r="749" spans="1:9" ht="20.25" x14ac:dyDescent="0.25">
      <c r="A749" s="31"/>
      <c r="B749" s="32"/>
      <c r="C749" s="32"/>
      <c r="D749" s="32"/>
      <c r="E749" s="32"/>
      <c r="F749" s="32"/>
      <c r="G749" s="32"/>
      <c r="H749" s="32"/>
      <c r="I749" s="27"/>
    </row>
    <row r="750" spans="1:9" ht="20.25" x14ac:dyDescent="0.25">
      <c r="A750" s="31"/>
      <c r="B750" s="32"/>
      <c r="C750" s="32"/>
      <c r="D750" s="32"/>
      <c r="E750" s="32"/>
      <c r="F750" s="32"/>
      <c r="G750" s="32"/>
      <c r="H750" s="32"/>
      <c r="I750" s="27"/>
    </row>
    <row r="751" spans="1:9" ht="20.25" x14ac:dyDescent="0.25">
      <c r="A751" s="31"/>
      <c r="B751" s="32"/>
      <c r="C751" s="32"/>
      <c r="D751" s="32"/>
      <c r="E751" s="32"/>
      <c r="F751" s="32"/>
      <c r="G751" s="32"/>
      <c r="H751" s="32"/>
      <c r="I751" s="27"/>
    </row>
    <row r="752" spans="1:9" ht="20.25" x14ac:dyDescent="0.25">
      <c r="A752" s="31"/>
      <c r="B752" s="32"/>
      <c r="C752" s="32"/>
      <c r="D752" s="32"/>
      <c r="E752" s="32"/>
      <c r="F752" s="32"/>
      <c r="G752" s="32"/>
      <c r="H752" s="32"/>
      <c r="I752" s="27"/>
    </row>
    <row r="753" spans="1:9" ht="20.25" x14ac:dyDescent="0.25">
      <c r="A753" s="31"/>
      <c r="B753" s="32"/>
      <c r="C753" s="32"/>
      <c r="D753" s="32"/>
      <c r="E753" s="32"/>
      <c r="F753" s="32"/>
      <c r="G753" s="32"/>
      <c r="H753" s="32"/>
      <c r="I753" s="27"/>
    </row>
    <row r="754" spans="1:9" ht="20.25" x14ac:dyDescent="0.25">
      <c r="A754" s="31"/>
      <c r="B754" s="32"/>
      <c r="C754" s="32"/>
      <c r="D754" s="32"/>
      <c r="E754" s="32"/>
      <c r="F754" s="32"/>
      <c r="G754" s="32"/>
      <c r="H754" s="32"/>
      <c r="I754" s="27"/>
    </row>
    <row r="755" spans="1:9" ht="20.25" x14ac:dyDescent="0.25">
      <c r="A755" s="31"/>
      <c r="B755" s="32"/>
      <c r="C755" s="32"/>
      <c r="D755" s="32"/>
      <c r="E755" s="32"/>
      <c r="F755" s="32"/>
      <c r="G755" s="32"/>
      <c r="H755" s="32"/>
      <c r="I755" s="27"/>
    </row>
    <row r="756" spans="1:9" ht="20.25" x14ac:dyDescent="0.25">
      <c r="A756" s="31"/>
      <c r="B756" s="32"/>
      <c r="C756" s="32"/>
      <c r="D756" s="32"/>
      <c r="E756" s="32"/>
      <c r="F756" s="32"/>
      <c r="G756" s="32"/>
      <c r="H756" s="32"/>
      <c r="I756" s="27"/>
    </row>
    <row r="757" spans="1:9" ht="20.25" x14ac:dyDescent="0.25">
      <c r="A757" s="31"/>
      <c r="B757" s="32"/>
      <c r="C757" s="32"/>
      <c r="D757" s="32"/>
      <c r="E757" s="32"/>
      <c r="F757" s="32"/>
      <c r="G757" s="32"/>
      <c r="H757" s="32"/>
      <c r="I757" s="27"/>
    </row>
    <row r="758" spans="1:9" ht="20.25" x14ac:dyDescent="0.25">
      <c r="A758" s="31"/>
      <c r="B758" s="32"/>
      <c r="C758" s="32"/>
      <c r="D758" s="32"/>
      <c r="E758" s="32"/>
      <c r="F758" s="32"/>
      <c r="G758" s="32"/>
      <c r="H758" s="32"/>
      <c r="I758" s="27"/>
    </row>
    <row r="759" spans="1:9" ht="20.25" x14ac:dyDescent="0.25">
      <c r="A759" s="31"/>
      <c r="B759" s="32"/>
      <c r="C759" s="32"/>
      <c r="D759" s="32"/>
      <c r="E759" s="32"/>
      <c r="F759" s="32"/>
      <c r="G759" s="32"/>
      <c r="H759" s="32"/>
      <c r="I759" s="27"/>
    </row>
    <row r="760" spans="1:9" ht="20.25" x14ac:dyDescent="0.25">
      <c r="A760" s="31"/>
      <c r="B760" s="32"/>
      <c r="C760" s="32"/>
      <c r="D760" s="32"/>
      <c r="E760" s="32"/>
      <c r="F760" s="32"/>
      <c r="G760" s="32"/>
      <c r="H760" s="32"/>
      <c r="I760" s="27"/>
    </row>
    <row r="761" spans="1:9" ht="20.25" x14ac:dyDescent="0.25">
      <c r="A761" s="31"/>
      <c r="B761" s="32"/>
      <c r="C761" s="32"/>
      <c r="D761" s="32"/>
      <c r="E761" s="32"/>
      <c r="F761" s="32"/>
      <c r="G761" s="32"/>
      <c r="H761" s="32"/>
      <c r="I761" s="27"/>
    </row>
    <row r="762" spans="1:9" ht="20.25" x14ac:dyDescent="0.25">
      <c r="A762" s="31"/>
      <c r="B762" s="32"/>
      <c r="C762" s="32"/>
      <c r="D762" s="32"/>
      <c r="E762" s="32"/>
      <c r="F762" s="32"/>
      <c r="G762" s="32"/>
      <c r="H762" s="32"/>
      <c r="I762" s="27"/>
    </row>
    <row r="763" spans="1:9" ht="20.25" x14ac:dyDescent="0.25">
      <c r="A763" s="33"/>
      <c r="B763" s="34"/>
      <c r="C763" s="34"/>
      <c r="D763" s="34"/>
      <c r="E763" s="34"/>
      <c r="F763" s="34"/>
      <c r="G763" s="34"/>
      <c r="H763" s="34"/>
      <c r="I763" s="28"/>
    </row>
    <row r="764" spans="1:9" ht="20.25" x14ac:dyDescent="0.25">
      <c r="A764" s="120" t="s">
        <v>196</v>
      </c>
      <c r="B764" s="120"/>
      <c r="C764" s="120"/>
      <c r="D764" s="120"/>
      <c r="E764" s="120"/>
      <c r="F764" s="120"/>
      <c r="G764" s="120"/>
      <c r="H764" s="120"/>
      <c r="I764" s="120"/>
    </row>
    <row r="765" spans="1:9" ht="20.25" x14ac:dyDescent="0.25">
      <c r="A765" s="29"/>
      <c r="B765" s="30"/>
      <c r="C765" s="30"/>
      <c r="D765" s="30"/>
      <c r="E765" s="30"/>
      <c r="F765" s="30"/>
      <c r="G765" s="30"/>
      <c r="H765" s="30"/>
      <c r="I765" s="26"/>
    </row>
    <row r="766" spans="1:9" ht="20.25" x14ac:dyDescent="0.25">
      <c r="A766" s="31"/>
      <c r="B766" s="32"/>
      <c r="C766" s="32"/>
      <c r="D766" s="32"/>
      <c r="E766" s="32"/>
      <c r="F766" s="32"/>
      <c r="G766" s="32"/>
      <c r="H766" s="32"/>
      <c r="I766" s="27"/>
    </row>
    <row r="767" spans="1:9" ht="20.25" x14ac:dyDescent="0.25">
      <c r="A767" s="31"/>
      <c r="B767" s="32"/>
      <c r="C767" s="32"/>
      <c r="D767" s="32"/>
      <c r="E767" s="32"/>
      <c r="F767" s="32"/>
      <c r="G767" s="32"/>
      <c r="H767" s="32"/>
      <c r="I767" s="27"/>
    </row>
    <row r="768" spans="1:9" ht="20.25" x14ac:dyDescent="0.25">
      <c r="A768" s="31"/>
      <c r="B768" s="32"/>
      <c r="C768" s="32"/>
      <c r="D768" s="32"/>
      <c r="E768" s="32"/>
      <c r="F768" s="32"/>
      <c r="G768" s="32"/>
      <c r="H768" s="32"/>
      <c r="I768" s="27"/>
    </row>
    <row r="769" spans="1:9" ht="20.25" x14ac:dyDescent="0.25">
      <c r="A769" s="31"/>
      <c r="B769" s="32"/>
      <c r="C769" s="32"/>
      <c r="D769" s="32"/>
      <c r="E769" s="32"/>
      <c r="F769" s="32"/>
      <c r="G769" s="32"/>
      <c r="H769" s="32"/>
      <c r="I769" s="27"/>
    </row>
    <row r="770" spans="1:9" ht="20.25" x14ac:dyDescent="0.25">
      <c r="A770" s="31"/>
      <c r="B770" s="32"/>
      <c r="C770" s="32"/>
      <c r="D770" s="32"/>
      <c r="E770" s="32"/>
      <c r="F770" s="32"/>
      <c r="G770" s="32"/>
      <c r="H770" s="32"/>
      <c r="I770" s="27"/>
    </row>
    <row r="771" spans="1:9" ht="20.25" x14ac:dyDescent="0.25">
      <c r="A771" s="31"/>
      <c r="B771" s="32"/>
      <c r="C771" s="32"/>
      <c r="D771" s="32"/>
      <c r="E771" s="32"/>
      <c r="F771" s="32"/>
      <c r="G771" s="32"/>
      <c r="H771" s="32"/>
      <c r="I771" s="27"/>
    </row>
    <row r="772" spans="1:9" ht="20.25" x14ac:dyDescent="0.25">
      <c r="A772" s="31"/>
      <c r="B772" s="32"/>
      <c r="C772" s="32"/>
      <c r="D772" s="32"/>
      <c r="E772" s="32"/>
      <c r="F772" s="32"/>
      <c r="G772" s="32"/>
      <c r="H772" s="32"/>
      <c r="I772" s="27"/>
    </row>
    <row r="773" spans="1:9" ht="20.25" x14ac:dyDescent="0.25">
      <c r="A773" s="31"/>
      <c r="B773" s="32"/>
      <c r="C773" s="32"/>
      <c r="D773" s="32"/>
      <c r="E773" s="32"/>
      <c r="F773" s="32"/>
      <c r="G773" s="32"/>
      <c r="H773" s="32"/>
      <c r="I773" s="27"/>
    </row>
    <row r="774" spans="1:9" ht="20.25" x14ac:dyDescent="0.25">
      <c r="A774" s="31"/>
      <c r="B774" s="32"/>
      <c r="C774" s="32"/>
      <c r="D774" s="32"/>
      <c r="E774" s="32"/>
      <c r="F774" s="32"/>
      <c r="G774" s="32"/>
      <c r="H774" s="32"/>
      <c r="I774" s="27"/>
    </row>
    <row r="775" spans="1:9" ht="20.25" x14ac:dyDescent="0.25">
      <c r="A775" s="31"/>
      <c r="B775" s="32"/>
      <c r="C775" s="32"/>
      <c r="D775" s="32"/>
      <c r="E775" s="32"/>
      <c r="F775" s="32"/>
      <c r="G775" s="32"/>
      <c r="H775" s="32"/>
      <c r="I775" s="27"/>
    </row>
    <row r="776" spans="1:9" ht="20.25" x14ac:dyDescent="0.25">
      <c r="A776" s="31"/>
      <c r="B776" s="32"/>
      <c r="C776" s="32"/>
      <c r="D776" s="32"/>
      <c r="E776" s="32"/>
      <c r="F776" s="32"/>
      <c r="G776" s="32"/>
      <c r="H776" s="32"/>
      <c r="I776" s="27"/>
    </row>
    <row r="777" spans="1:9" ht="20.25" x14ac:dyDescent="0.25">
      <c r="A777" s="31"/>
      <c r="B777" s="32"/>
      <c r="C777" s="32"/>
      <c r="D777" s="32"/>
      <c r="E777" s="32"/>
      <c r="F777" s="32"/>
      <c r="G777" s="32"/>
      <c r="H777" s="32"/>
      <c r="I777" s="27"/>
    </row>
    <row r="778" spans="1:9" ht="20.25" x14ac:dyDescent="0.25">
      <c r="A778" s="31"/>
      <c r="B778" s="32"/>
      <c r="C778" s="32"/>
      <c r="D778" s="32"/>
      <c r="E778" s="32"/>
      <c r="F778" s="32"/>
      <c r="G778" s="32"/>
      <c r="H778" s="32"/>
      <c r="I778" s="27"/>
    </row>
    <row r="779" spans="1:9" ht="20.25" x14ac:dyDescent="0.25">
      <c r="A779" s="31"/>
      <c r="B779" s="32"/>
      <c r="C779" s="32"/>
      <c r="D779" s="32"/>
      <c r="E779" s="32"/>
      <c r="F779" s="32"/>
      <c r="G779" s="32"/>
      <c r="H779" s="32"/>
      <c r="I779" s="27"/>
    </row>
    <row r="780" spans="1:9" ht="20.25" x14ac:dyDescent="0.25">
      <c r="A780" s="31"/>
      <c r="B780" s="32"/>
      <c r="C780" s="32"/>
      <c r="D780" s="32"/>
      <c r="E780" s="32"/>
      <c r="F780" s="32"/>
      <c r="G780" s="32"/>
      <c r="H780" s="32"/>
      <c r="I780" s="27"/>
    </row>
    <row r="781" spans="1:9" ht="20.25" x14ac:dyDescent="0.25">
      <c r="A781" s="31"/>
      <c r="B781" s="32"/>
      <c r="C781" s="32"/>
      <c r="D781" s="32"/>
      <c r="E781" s="32"/>
      <c r="F781" s="32"/>
      <c r="G781" s="32"/>
      <c r="H781" s="32"/>
      <c r="I781" s="27"/>
    </row>
    <row r="782" spans="1:9" ht="20.25" x14ac:dyDescent="0.25">
      <c r="A782" s="31"/>
      <c r="B782" s="32"/>
      <c r="C782" s="32"/>
      <c r="D782" s="32"/>
      <c r="E782" s="32"/>
      <c r="F782" s="32"/>
      <c r="G782" s="32"/>
      <c r="H782" s="32"/>
      <c r="I782" s="27"/>
    </row>
    <row r="783" spans="1:9" ht="20.25" x14ac:dyDescent="0.25">
      <c r="A783" s="31"/>
      <c r="B783" s="32"/>
      <c r="C783" s="32"/>
      <c r="D783" s="32"/>
      <c r="E783" s="32"/>
      <c r="F783" s="32"/>
      <c r="G783" s="32"/>
      <c r="H783" s="32"/>
      <c r="I783" s="27"/>
    </row>
    <row r="784" spans="1:9" ht="20.25" x14ac:dyDescent="0.25">
      <c r="A784" s="31"/>
      <c r="B784" s="32"/>
      <c r="C784" s="32"/>
      <c r="D784" s="32"/>
      <c r="E784" s="32"/>
      <c r="F784" s="32"/>
      <c r="G784" s="32"/>
      <c r="H784" s="32"/>
      <c r="I784" s="27"/>
    </row>
    <row r="785" spans="1:9" ht="20.25" x14ac:dyDescent="0.25">
      <c r="A785" s="31"/>
      <c r="B785" s="32"/>
      <c r="C785" s="32"/>
      <c r="D785" s="32"/>
      <c r="E785" s="32"/>
      <c r="F785" s="32"/>
      <c r="G785" s="32"/>
      <c r="H785" s="32"/>
      <c r="I785" s="27"/>
    </row>
    <row r="786" spans="1:9" ht="20.25" x14ac:dyDescent="0.25">
      <c r="A786" s="31"/>
      <c r="B786" s="32"/>
      <c r="C786" s="32"/>
      <c r="D786" s="32"/>
      <c r="E786" s="32"/>
      <c r="F786" s="32"/>
      <c r="G786" s="32"/>
      <c r="H786" s="32"/>
      <c r="I786" s="27"/>
    </row>
    <row r="787" spans="1:9" ht="20.25" x14ac:dyDescent="0.25">
      <c r="A787" s="31"/>
      <c r="B787" s="32"/>
      <c r="C787" s="32"/>
      <c r="D787" s="32"/>
      <c r="E787" s="32"/>
      <c r="F787" s="32"/>
      <c r="G787" s="32"/>
      <c r="H787" s="32"/>
      <c r="I787" s="27"/>
    </row>
    <row r="788" spans="1:9" ht="20.25" x14ac:dyDescent="0.25">
      <c r="A788" s="31"/>
      <c r="B788" s="32"/>
      <c r="C788" s="32"/>
      <c r="D788" s="32"/>
      <c r="E788" s="32"/>
      <c r="F788" s="32"/>
      <c r="G788" s="32"/>
      <c r="H788" s="32"/>
      <c r="I788" s="27"/>
    </row>
    <row r="789" spans="1:9" ht="20.25" x14ac:dyDescent="0.25">
      <c r="A789" s="31"/>
      <c r="B789" s="32"/>
      <c r="C789" s="32"/>
      <c r="D789" s="32"/>
      <c r="E789" s="32"/>
      <c r="F789" s="32"/>
      <c r="G789" s="32"/>
      <c r="H789" s="32"/>
      <c r="I789" s="27"/>
    </row>
    <row r="790" spans="1:9" ht="20.25" x14ac:dyDescent="0.25">
      <c r="A790" s="31"/>
      <c r="B790" s="32"/>
      <c r="C790" s="32"/>
      <c r="D790" s="32"/>
      <c r="E790" s="32"/>
      <c r="F790" s="32"/>
      <c r="G790" s="32"/>
      <c r="H790" s="32"/>
      <c r="I790" s="27"/>
    </row>
    <row r="791" spans="1:9" ht="20.25" x14ac:dyDescent="0.25">
      <c r="A791" s="31"/>
      <c r="B791" s="32"/>
      <c r="C791" s="32"/>
      <c r="D791" s="32"/>
      <c r="E791" s="32"/>
      <c r="F791" s="32"/>
      <c r="G791" s="32"/>
      <c r="H791" s="32"/>
      <c r="I791" s="27"/>
    </row>
    <row r="792" spans="1:9" ht="20.25" x14ac:dyDescent="0.25">
      <c r="A792" s="31"/>
      <c r="B792" s="32"/>
      <c r="C792" s="32"/>
      <c r="D792" s="32"/>
      <c r="E792" s="32"/>
      <c r="F792" s="32"/>
      <c r="G792" s="32"/>
      <c r="H792" s="32"/>
      <c r="I792" s="27"/>
    </row>
    <row r="793" spans="1:9" ht="20.25" x14ac:dyDescent="0.25">
      <c r="A793" s="31"/>
      <c r="B793" s="32"/>
      <c r="C793" s="32"/>
      <c r="D793" s="32"/>
      <c r="E793" s="32"/>
      <c r="F793" s="32"/>
      <c r="G793" s="32"/>
      <c r="H793" s="32"/>
      <c r="I793" s="27"/>
    </row>
    <row r="794" spans="1:9" ht="20.25" x14ac:dyDescent="0.25">
      <c r="A794" s="31"/>
      <c r="B794" s="32"/>
      <c r="C794" s="32"/>
      <c r="D794" s="32"/>
      <c r="E794" s="32"/>
      <c r="F794" s="32"/>
      <c r="G794" s="32"/>
      <c r="H794" s="32"/>
      <c r="I794" s="27"/>
    </row>
    <row r="795" spans="1:9" ht="20.25" x14ac:dyDescent="0.25">
      <c r="A795" s="31"/>
      <c r="B795" s="32"/>
      <c r="C795" s="32"/>
      <c r="D795" s="32"/>
      <c r="E795" s="32"/>
      <c r="F795" s="32"/>
      <c r="G795" s="32"/>
      <c r="H795" s="32"/>
      <c r="I795" s="27"/>
    </row>
    <row r="796" spans="1:9" ht="20.25" x14ac:dyDescent="0.25">
      <c r="A796" s="31"/>
      <c r="B796" s="32"/>
      <c r="C796" s="32"/>
      <c r="D796" s="32"/>
      <c r="E796" s="32"/>
      <c r="F796" s="32"/>
      <c r="G796" s="32"/>
      <c r="H796" s="32"/>
      <c r="I796" s="27"/>
    </row>
    <row r="797" spans="1:9" ht="20.25" x14ac:dyDescent="0.25">
      <c r="A797" s="31"/>
      <c r="B797" s="32"/>
      <c r="C797" s="32"/>
      <c r="D797" s="32"/>
      <c r="E797" s="32"/>
      <c r="F797" s="32"/>
      <c r="G797" s="32"/>
      <c r="H797" s="32"/>
      <c r="I797" s="27"/>
    </row>
    <row r="798" spans="1:9" ht="20.25" x14ac:dyDescent="0.25">
      <c r="A798" s="31"/>
      <c r="B798" s="32"/>
      <c r="C798" s="32"/>
      <c r="D798" s="32"/>
      <c r="E798" s="32"/>
      <c r="F798" s="32"/>
      <c r="G798" s="32"/>
      <c r="H798" s="32"/>
      <c r="I798" s="27"/>
    </row>
    <row r="799" spans="1:9" ht="20.25" x14ac:dyDescent="0.25">
      <c r="A799" s="31"/>
      <c r="B799" s="32"/>
      <c r="C799" s="32"/>
      <c r="D799" s="32"/>
      <c r="E799" s="32"/>
      <c r="F799" s="32"/>
      <c r="G799" s="32"/>
      <c r="H799" s="32"/>
      <c r="I799" s="27"/>
    </row>
    <row r="800" spans="1:9" ht="20.25" x14ac:dyDescent="0.25">
      <c r="A800" s="31"/>
      <c r="B800" s="32"/>
      <c r="C800" s="32"/>
      <c r="D800" s="32"/>
      <c r="E800" s="32"/>
      <c r="F800" s="32"/>
      <c r="G800" s="32"/>
      <c r="H800" s="32"/>
      <c r="I800" s="27"/>
    </row>
    <row r="801" spans="1:9" ht="20.25" x14ac:dyDescent="0.25">
      <c r="A801" s="31"/>
      <c r="B801" s="32"/>
      <c r="C801" s="32"/>
      <c r="D801" s="32"/>
      <c r="E801" s="32"/>
      <c r="F801" s="32"/>
      <c r="G801" s="32"/>
      <c r="H801" s="32"/>
      <c r="I801" s="27"/>
    </row>
    <row r="802" spans="1:9" ht="20.25" x14ac:dyDescent="0.25">
      <c r="A802" s="31"/>
      <c r="B802" s="32"/>
      <c r="C802" s="32"/>
      <c r="D802" s="32"/>
      <c r="E802" s="32"/>
      <c r="F802" s="32"/>
      <c r="G802" s="32"/>
      <c r="H802" s="32"/>
      <c r="I802" s="27"/>
    </row>
    <row r="803" spans="1:9" ht="20.25" x14ac:dyDescent="0.25">
      <c r="A803" s="31"/>
      <c r="B803" s="32"/>
      <c r="C803" s="32"/>
      <c r="D803" s="32"/>
      <c r="E803" s="32"/>
      <c r="F803" s="32"/>
      <c r="G803" s="32"/>
      <c r="H803" s="32"/>
      <c r="I803" s="27"/>
    </row>
    <row r="804" spans="1:9" ht="20.25" x14ac:dyDescent="0.25">
      <c r="A804" s="31"/>
      <c r="B804" s="32"/>
      <c r="C804" s="32"/>
      <c r="D804" s="32"/>
      <c r="E804" s="32"/>
      <c r="F804" s="32"/>
      <c r="G804" s="32"/>
      <c r="H804" s="32"/>
      <c r="I804" s="27"/>
    </row>
    <row r="805" spans="1:9" ht="20.25" x14ac:dyDescent="0.25">
      <c r="A805" s="31"/>
      <c r="B805" s="32"/>
      <c r="C805" s="32"/>
      <c r="D805" s="32"/>
      <c r="E805" s="32"/>
      <c r="F805" s="32"/>
      <c r="G805" s="32"/>
      <c r="H805" s="32"/>
      <c r="I805" s="27"/>
    </row>
    <row r="806" spans="1:9" ht="20.25" x14ac:dyDescent="0.25">
      <c r="A806" s="31"/>
      <c r="B806" s="32"/>
      <c r="C806" s="32"/>
      <c r="D806" s="32"/>
      <c r="E806" s="32"/>
      <c r="F806" s="32"/>
      <c r="G806" s="32"/>
      <c r="H806" s="32"/>
      <c r="I806" s="27"/>
    </row>
    <row r="807" spans="1:9" ht="20.25" x14ac:dyDescent="0.25">
      <c r="A807" s="31"/>
      <c r="B807" s="32"/>
      <c r="C807" s="32"/>
      <c r="D807" s="32"/>
      <c r="E807" s="32"/>
      <c r="F807" s="32"/>
      <c r="G807" s="32"/>
      <c r="H807" s="32"/>
      <c r="I807" s="27"/>
    </row>
    <row r="808" spans="1:9" ht="20.25" x14ac:dyDescent="0.25">
      <c r="A808" s="31"/>
      <c r="B808" s="32"/>
      <c r="C808" s="32"/>
      <c r="D808" s="32"/>
      <c r="E808" s="32"/>
      <c r="F808" s="32"/>
      <c r="G808" s="32"/>
      <c r="H808" s="32"/>
      <c r="I808" s="27"/>
    </row>
    <row r="809" spans="1:9" ht="20.25" x14ac:dyDescent="0.25">
      <c r="A809" s="31"/>
      <c r="B809" s="32"/>
      <c r="C809" s="32"/>
      <c r="D809" s="32"/>
      <c r="E809" s="32"/>
      <c r="F809" s="32"/>
      <c r="G809" s="32"/>
      <c r="H809" s="32"/>
      <c r="I809" s="27"/>
    </row>
    <row r="810" spans="1:9" ht="20.25" x14ac:dyDescent="0.25">
      <c r="A810" s="31"/>
      <c r="B810" s="32"/>
      <c r="C810" s="32"/>
      <c r="D810" s="32"/>
      <c r="E810" s="32"/>
      <c r="F810" s="32"/>
      <c r="G810" s="32"/>
      <c r="H810" s="32"/>
      <c r="I810" s="27"/>
    </row>
    <row r="811" spans="1:9" ht="20.25" x14ac:dyDescent="0.25">
      <c r="A811" s="31"/>
      <c r="B811" s="32"/>
      <c r="C811" s="32"/>
      <c r="D811" s="32"/>
      <c r="E811" s="32"/>
      <c r="F811" s="32"/>
      <c r="G811" s="32"/>
      <c r="H811" s="32"/>
      <c r="I811" s="27"/>
    </row>
    <row r="812" spans="1:9" ht="20.25" x14ac:dyDescent="0.25">
      <c r="A812" s="31"/>
      <c r="B812" s="32"/>
      <c r="C812" s="32"/>
      <c r="D812" s="32"/>
      <c r="E812" s="32"/>
      <c r="F812" s="32"/>
      <c r="G812" s="32"/>
      <c r="H812" s="32"/>
      <c r="I812" s="27"/>
    </row>
    <row r="813" spans="1:9" ht="20.25" x14ac:dyDescent="0.25">
      <c r="A813" s="31"/>
      <c r="B813" s="32"/>
      <c r="C813" s="32"/>
      <c r="D813" s="32"/>
      <c r="E813" s="32"/>
      <c r="F813" s="32"/>
      <c r="G813" s="32"/>
      <c r="H813" s="32"/>
      <c r="I813" s="27"/>
    </row>
    <row r="814" spans="1:9" ht="20.25" x14ac:dyDescent="0.25">
      <c r="A814" s="31"/>
      <c r="B814" s="32"/>
      <c r="C814" s="32"/>
      <c r="D814" s="32"/>
      <c r="E814" s="32"/>
      <c r="F814" s="32"/>
      <c r="G814" s="32"/>
      <c r="H814" s="32"/>
      <c r="I814" s="27"/>
    </row>
    <row r="815" spans="1:9" ht="20.25" x14ac:dyDescent="0.25">
      <c r="A815" s="31"/>
      <c r="B815" s="32"/>
      <c r="C815" s="32"/>
      <c r="D815" s="32"/>
      <c r="E815" s="32"/>
      <c r="F815" s="32"/>
      <c r="G815" s="32"/>
      <c r="H815" s="32"/>
      <c r="I815" s="27"/>
    </row>
    <row r="816" spans="1:9" ht="20.25" x14ac:dyDescent="0.25">
      <c r="A816" s="31"/>
      <c r="B816" s="32"/>
      <c r="C816" s="32"/>
      <c r="D816" s="32"/>
      <c r="E816" s="32"/>
      <c r="F816" s="32"/>
      <c r="G816" s="32"/>
      <c r="H816" s="32"/>
      <c r="I816" s="27"/>
    </row>
    <row r="817" spans="1:9" ht="20.25" x14ac:dyDescent="0.25">
      <c r="A817" s="31"/>
      <c r="B817" s="32"/>
      <c r="C817" s="32"/>
      <c r="D817" s="32"/>
      <c r="E817" s="32"/>
      <c r="F817" s="32"/>
      <c r="G817" s="32"/>
      <c r="H817" s="32"/>
      <c r="I817" s="27"/>
    </row>
    <row r="818" spans="1:9" ht="20.25" x14ac:dyDescent="0.25">
      <c r="A818" s="33"/>
      <c r="B818" s="34"/>
      <c r="C818" s="34"/>
      <c r="D818" s="34"/>
      <c r="E818" s="34"/>
      <c r="F818" s="34"/>
      <c r="G818" s="34"/>
      <c r="H818" s="34"/>
      <c r="I818" s="28"/>
    </row>
    <row r="819" spans="1:9" ht="20.25" x14ac:dyDescent="0.25">
      <c r="A819" s="132" t="s">
        <v>81</v>
      </c>
      <c r="B819" s="133"/>
      <c r="C819" s="133"/>
      <c r="D819" s="133"/>
      <c r="E819" s="133"/>
      <c r="F819" s="133"/>
      <c r="G819" s="133"/>
      <c r="H819" s="133"/>
      <c r="I819" s="134"/>
    </row>
    <row r="820" spans="1:9" ht="20.25" x14ac:dyDescent="0.25">
      <c r="A820" s="29"/>
      <c r="B820" s="30"/>
      <c r="C820" s="30"/>
      <c r="D820" s="30"/>
      <c r="E820" s="30"/>
      <c r="F820" s="30"/>
      <c r="G820" s="30"/>
      <c r="H820" s="30"/>
      <c r="I820" s="26"/>
    </row>
    <row r="821" spans="1:9" ht="20.25" x14ac:dyDescent="0.25">
      <c r="A821" s="31"/>
      <c r="B821" s="32"/>
      <c r="C821" s="32"/>
      <c r="D821" s="32"/>
      <c r="E821" s="32"/>
      <c r="F821" s="32"/>
      <c r="G821" s="32"/>
      <c r="H821" s="32"/>
      <c r="I821" s="27"/>
    </row>
    <row r="822" spans="1:9" ht="20.25" x14ac:dyDescent="0.25">
      <c r="A822" s="31"/>
      <c r="B822" s="32"/>
      <c r="C822" s="32"/>
      <c r="D822" s="32"/>
      <c r="E822" s="32"/>
      <c r="F822" s="32"/>
      <c r="G822" s="32"/>
      <c r="H822" s="32"/>
      <c r="I822" s="27"/>
    </row>
    <row r="823" spans="1:9" ht="20.25" x14ac:dyDescent="0.25">
      <c r="A823" s="31"/>
      <c r="B823" s="32"/>
      <c r="C823" s="32"/>
      <c r="D823" s="32"/>
      <c r="E823" s="32"/>
      <c r="F823" s="32"/>
      <c r="G823" s="32"/>
      <c r="H823" s="32"/>
      <c r="I823" s="27"/>
    </row>
    <row r="824" spans="1:9" ht="20.25" x14ac:dyDescent="0.25">
      <c r="A824" s="31"/>
      <c r="B824" s="32"/>
      <c r="C824" s="32"/>
      <c r="D824" s="32"/>
      <c r="E824" s="32"/>
      <c r="F824" s="32"/>
      <c r="G824" s="32"/>
      <c r="H824" s="32"/>
      <c r="I824" s="27"/>
    </row>
    <row r="825" spans="1:9" ht="20.25" x14ac:dyDescent="0.25">
      <c r="A825" s="31"/>
      <c r="B825" s="32"/>
      <c r="C825" s="32"/>
      <c r="D825" s="32"/>
      <c r="E825" s="32"/>
      <c r="F825" s="32"/>
      <c r="G825" s="32"/>
      <c r="H825" s="32"/>
      <c r="I825" s="27"/>
    </row>
    <row r="826" spans="1:9" ht="20.25" x14ac:dyDescent="0.25">
      <c r="A826" s="31"/>
      <c r="B826" s="32"/>
      <c r="C826" s="32"/>
      <c r="D826" s="32"/>
      <c r="E826" s="32"/>
      <c r="F826" s="32"/>
      <c r="G826" s="32"/>
      <c r="H826" s="32"/>
      <c r="I826" s="27"/>
    </row>
    <row r="827" spans="1:9" ht="20.25" x14ac:dyDescent="0.25">
      <c r="A827" s="31"/>
      <c r="B827" s="32"/>
      <c r="C827" s="32"/>
      <c r="D827" s="32"/>
      <c r="E827" s="32"/>
      <c r="F827" s="32"/>
      <c r="G827" s="32"/>
      <c r="H827" s="32"/>
      <c r="I827" s="27"/>
    </row>
    <row r="828" spans="1:9" ht="20.25" x14ac:dyDescent="0.25">
      <c r="A828" s="31"/>
      <c r="B828" s="32"/>
      <c r="C828" s="32"/>
      <c r="D828" s="32"/>
      <c r="E828" s="32"/>
      <c r="F828" s="32"/>
      <c r="G828" s="32"/>
      <c r="H828" s="32"/>
      <c r="I828" s="27"/>
    </row>
    <row r="829" spans="1:9" ht="20.25" x14ac:dyDescent="0.25">
      <c r="A829" s="31"/>
      <c r="B829" s="32"/>
      <c r="C829" s="32"/>
      <c r="D829" s="32"/>
      <c r="E829" s="32"/>
      <c r="F829" s="32"/>
      <c r="G829" s="32"/>
      <c r="H829" s="32"/>
      <c r="I829" s="27"/>
    </row>
    <row r="830" spans="1:9" ht="20.25" x14ac:dyDescent="0.25">
      <c r="A830" s="31"/>
      <c r="B830" s="32"/>
      <c r="C830" s="32"/>
      <c r="D830" s="32"/>
      <c r="E830" s="32"/>
      <c r="F830" s="32"/>
      <c r="G830" s="32"/>
      <c r="H830" s="32"/>
      <c r="I830" s="27"/>
    </row>
    <row r="831" spans="1:9" ht="20.25" x14ac:dyDescent="0.25">
      <c r="A831" s="31"/>
      <c r="B831" s="32"/>
      <c r="C831" s="32"/>
      <c r="D831" s="32"/>
      <c r="E831" s="32"/>
      <c r="F831" s="32"/>
      <c r="G831" s="32"/>
      <c r="H831" s="32"/>
      <c r="I831" s="27"/>
    </row>
    <row r="832" spans="1:9" ht="20.25" x14ac:dyDescent="0.25">
      <c r="A832" s="31"/>
      <c r="B832" s="32"/>
      <c r="C832" s="32"/>
      <c r="D832" s="32"/>
      <c r="E832" s="32"/>
      <c r="F832" s="32"/>
      <c r="G832" s="32"/>
      <c r="H832" s="32"/>
      <c r="I832" s="27"/>
    </row>
    <row r="833" spans="1:9" ht="20.25" x14ac:dyDescent="0.25">
      <c r="A833" s="31"/>
      <c r="B833" s="32"/>
      <c r="C833" s="32"/>
      <c r="D833" s="32"/>
      <c r="E833" s="32"/>
      <c r="F833" s="32"/>
      <c r="G833" s="32"/>
      <c r="H833" s="32"/>
      <c r="I833" s="27"/>
    </row>
    <row r="834" spans="1:9" ht="20.25" x14ac:dyDescent="0.25">
      <c r="A834" s="31"/>
      <c r="B834" s="32"/>
      <c r="C834" s="32"/>
      <c r="D834" s="32"/>
      <c r="E834" s="32"/>
      <c r="F834" s="32"/>
      <c r="G834" s="32"/>
      <c r="H834" s="32"/>
      <c r="I834" s="27"/>
    </row>
    <row r="835" spans="1:9" ht="20.25" x14ac:dyDescent="0.25">
      <c r="A835" s="31"/>
      <c r="B835" s="32"/>
      <c r="C835" s="32"/>
      <c r="D835" s="32"/>
      <c r="E835" s="32"/>
      <c r="F835" s="32"/>
      <c r="G835" s="32"/>
      <c r="H835" s="32"/>
      <c r="I835" s="27"/>
    </row>
    <row r="836" spans="1:9" ht="20.25" x14ac:dyDescent="0.25">
      <c r="A836" s="31"/>
      <c r="B836" s="32"/>
      <c r="C836" s="32"/>
      <c r="D836" s="32"/>
      <c r="E836" s="32"/>
      <c r="F836" s="32"/>
      <c r="G836" s="32"/>
      <c r="H836" s="32"/>
      <c r="I836" s="27"/>
    </row>
    <row r="837" spans="1:9" ht="20.25" x14ac:dyDescent="0.25">
      <c r="A837" s="31"/>
      <c r="B837" s="32"/>
      <c r="C837" s="32"/>
      <c r="D837" s="32"/>
      <c r="E837" s="32"/>
      <c r="F837" s="32"/>
      <c r="G837" s="32"/>
      <c r="H837" s="32"/>
      <c r="I837" s="27"/>
    </row>
    <row r="838" spans="1:9" ht="20.25" x14ac:dyDescent="0.25">
      <c r="A838" s="31"/>
      <c r="B838" s="32"/>
      <c r="C838" s="32"/>
      <c r="D838" s="32"/>
      <c r="E838" s="32"/>
      <c r="F838" s="32"/>
      <c r="G838" s="32"/>
      <c r="H838" s="32"/>
      <c r="I838" s="27"/>
    </row>
    <row r="839" spans="1:9" ht="20.25" x14ac:dyDescent="0.25">
      <c r="A839" s="31"/>
      <c r="B839" s="32"/>
      <c r="C839" s="32"/>
      <c r="D839" s="32"/>
      <c r="E839" s="32"/>
      <c r="F839" s="32"/>
      <c r="G839" s="32"/>
      <c r="H839" s="32"/>
      <c r="I839" s="27"/>
    </row>
    <row r="840" spans="1:9" ht="20.25" x14ac:dyDescent="0.25">
      <c r="A840" s="31"/>
      <c r="B840" s="32"/>
      <c r="C840" s="32"/>
      <c r="D840" s="32"/>
      <c r="E840" s="32"/>
      <c r="F840" s="32"/>
      <c r="G840" s="32"/>
      <c r="H840" s="32"/>
      <c r="I840" s="27"/>
    </row>
    <row r="841" spans="1:9" ht="20.25" x14ac:dyDescent="0.25">
      <c r="A841" s="31"/>
      <c r="B841" s="32"/>
      <c r="C841" s="32"/>
      <c r="D841" s="32"/>
      <c r="E841" s="32"/>
      <c r="F841" s="32"/>
      <c r="G841" s="32"/>
      <c r="H841" s="32"/>
      <c r="I841" s="27"/>
    </row>
    <row r="842" spans="1:9" ht="20.25" x14ac:dyDescent="0.25">
      <c r="A842" s="31"/>
      <c r="B842" s="32"/>
      <c r="C842" s="32"/>
      <c r="D842" s="32"/>
      <c r="E842" s="32"/>
      <c r="F842" s="32"/>
      <c r="G842" s="32"/>
      <c r="H842" s="32"/>
      <c r="I842" s="27"/>
    </row>
    <row r="843" spans="1:9" ht="20.25" x14ac:dyDescent="0.25">
      <c r="A843" s="31"/>
      <c r="B843" s="32"/>
      <c r="C843" s="32"/>
      <c r="D843" s="32"/>
      <c r="E843" s="32"/>
      <c r="F843" s="32"/>
      <c r="G843" s="32"/>
      <c r="H843" s="32"/>
      <c r="I843" s="27"/>
    </row>
    <row r="844" spans="1:9" ht="20.25" x14ac:dyDescent="0.25">
      <c r="A844" s="31"/>
      <c r="B844" s="32"/>
      <c r="C844" s="32"/>
      <c r="D844" s="32"/>
      <c r="E844" s="32"/>
      <c r="F844" s="32"/>
      <c r="G844" s="32"/>
      <c r="H844" s="32"/>
      <c r="I844" s="27"/>
    </row>
    <row r="845" spans="1:9" ht="20.25" x14ac:dyDescent="0.25">
      <c r="A845" s="31"/>
      <c r="B845" s="32"/>
      <c r="C845" s="32"/>
      <c r="D845" s="32"/>
      <c r="E845" s="32"/>
      <c r="F845" s="32"/>
      <c r="G845" s="32"/>
      <c r="H845" s="32"/>
      <c r="I845" s="27"/>
    </row>
    <row r="846" spans="1:9" ht="20.25" x14ac:dyDescent="0.25">
      <c r="A846" s="31"/>
      <c r="B846" s="32"/>
      <c r="C846" s="32"/>
      <c r="D846" s="32"/>
      <c r="E846" s="32"/>
      <c r="F846" s="32"/>
      <c r="G846" s="32"/>
      <c r="H846" s="32"/>
      <c r="I846" s="27"/>
    </row>
    <row r="847" spans="1:9" ht="20.25" x14ac:dyDescent="0.25">
      <c r="A847" s="31"/>
      <c r="B847" s="32"/>
      <c r="C847" s="32"/>
      <c r="D847" s="32"/>
      <c r="E847" s="32"/>
      <c r="F847" s="32"/>
      <c r="G847" s="32"/>
      <c r="H847" s="32"/>
      <c r="I847" s="27"/>
    </row>
    <row r="848" spans="1:9" ht="20.25" x14ac:dyDescent="0.25">
      <c r="A848" s="31"/>
      <c r="B848" s="32"/>
      <c r="C848" s="32"/>
      <c r="D848" s="32"/>
      <c r="E848" s="32"/>
      <c r="F848" s="32"/>
      <c r="G848" s="32"/>
      <c r="H848" s="32"/>
      <c r="I848" s="27"/>
    </row>
    <row r="849" spans="1:9" ht="20.25" x14ac:dyDescent="0.25">
      <c r="A849" s="31"/>
      <c r="B849" s="32"/>
      <c r="C849" s="32"/>
      <c r="D849" s="32"/>
      <c r="E849" s="32"/>
      <c r="F849" s="32"/>
      <c r="G849" s="32"/>
      <c r="H849" s="32"/>
      <c r="I849" s="27"/>
    </row>
    <row r="850" spans="1:9" ht="20.25" x14ac:dyDescent="0.25">
      <c r="A850" s="31"/>
      <c r="B850" s="32"/>
      <c r="C850" s="32"/>
      <c r="D850" s="32"/>
      <c r="E850" s="32"/>
      <c r="F850" s="32"/>
      <c r="G850" s="32"/>
      <c r="H850" s="32"/>
      <c r="I850" s="27"/>
    </row>
    <row r="851" spans="1:9" ht="20.25" x14ac:dyDescent="0.25">
      <c r="A851" s="31"/>
      <c r="B851" s="32"/>
      <c r="C851" s="32"/>
      <c r="D851" s="32"/>
      <c r="E851" s="32"/>
      <c r="F851" s="32"/>
      <c r="G851" s="32"/>
      <c r="H851" s="32"/>
      <c r="I851" s="27"/>
    </row>
    <row r="852" spans="1:9" ht="20.25" x14ac:dyDescent="0.25">
      <c r="A852" s="31"/>
      <c r="B852" s="32"/>
      <c r="C852" s="32"/>
      <c r="D852" s="32"/>
      <c r="E852" s="32"/>
      <c r="F852" s="32"/>
      <c r="G852" s="32"/>
      <c r="H852" s="32"/>
      <c r="I852" s="27"/>
    </row>
    <row r="853" spans="1:9" ht="20.25" x14ac:dyDescent="0.25">
      <c r="A853" s="131" t="s">
        <v>27</v>
      </c>
      <c r="B853" s="131"/>
      <c r="C853" s="131"/>
      <c r="D853" s="131"/>
      <c r="E853" s="131"/>
      <c r="F853" s="131"/>
      <c r="G853" s="131"/>
      <c r="H853" s="131"/>
      <c r="I853" s="131"/>
    </row>
    <row r="854" spans="1:9" ht="20.25" x14ac:dyDescent="0.25">
      <c r="A854" s="122" t="s">
        <v>82</v>
      </c>
      <c r="B854" s="123"/>
      <c r="C854" s="123"/>
      <c r="D854" s="123"/>
      <c r="E854" s="123"/>
      <c r="F854" s="123"/>
      <c r="G854" s="123"/>
      <c r="H854" s="123"/>
      <c r="I854" s="124"/>
    </row>
    <row r="855" spans="1:9" ht="20.25" x14ac:dyDescent="0.25">
      <c r="A855" s="125" t="s">
        <v>83</v>
      </c>
      <c r="B855" s="126"/>
      <c r="C855" s="126"/>
      <c r="D855" s="126"/>
      <c r="E855" s="126"/>
      <c r="F855" s="126"/>
      <c r="G855" s="126"/>
      <c r="H855" s="126"/>
      <c r="I855" s="127"/>
    </row>
    <row r="856" spans="1:9" ht="45" customHeight="1" x14ac:dyDescent="0.25">
      <c r="A856" s="125" t="s">
        <v>84</v>
      </c>
      <c r="B856" s="126"/>
      <c r="C856" s="126"/>
      <c r="D856" s="126"/>
      <c r="E856" s="126"/>
      <c r="F856" s="126"/>
      <c r="G856" s="126"/>
      <c r="H856" s="126"/>
      <c r="I856" s="127"/>
    </row>
    <row r="857" spans="1:9" ht="42.75" customHeight="1" x14ac:dyDescent="0.25">
      <c r="A857" s="125" t="s">
        <v>85</v>
      </c>
      <c r="B857" s="126"/>
      <c r="C857" s="126"/>
      <c r="D857" s="126"/>
      <c r="E857" s="126"/>
      <c r="F857" s="126"/>
      <c r="G857" s="126"/>
      <c r="H857" s="126"/>
      <c r="I857" s="127"/>
    </row>
    <row r="858" spans="1:9" ht="20.25" x14ac:dyDescent="0.25">
      <c r="A858" s="125" t="s">
        <v>86</v>
      </c>
      <c r="B858" s="126"/>
      <c r="C858" s="126"/>
      <c r="D858" s="126"/>
      <c r="E858" s="126"/>
      <c r="F858" s="126"/>
      <c r="G858" s="126"/>
      <c r="H858" s="126"/>
      <c r="I858" s="127"/>
    </row>
    <row r="859" spans="1:9" ht="20.25" x14ac:dyDescent="0.25">
      <c r="A859" s="125" t="s">
        <v>87</v>
      </c>
      <c r="B859" s="126"/>
      <c r="C859" s="126"/>
      <c r="D859" s="126"/>
      <c r="E859" s="126"/>
      <c r="F859" s="126"/>
      <c r="G859" s="126"/>
      <c r="H859" s="126"/>
      <c r="I859" s="127"/>
    </row>
    <row r="860" spans="1:9" ht="45" customHeight="1" x14ac:dyDescent="0.25">
      <c r="A860" s="125" t="s">
        <v>88</v>
      </c>
      <c r="B860" s="126"/>
      <c r="C860" s="126"/>
      <c r="D860" s="126"/>
      <c r="E860" s="126"/>
      <c r="F860" s="126"/>
      <c r="G860" s="126"/>
      <c r="H860" s="126"/>
      <c r="I860" s="127"/>
    </row>
    <row r="861" spans="1:9" ht="45" customHeight="1" x14ac:dyDescent="0.25">
      <c r="A861" s="125" t="s">
        <v>89</v>
      </c>
      <c r="B861" s="126"/>
      <c r="C861" s="126"/>
      <c r="D861" s="126"/>
      <c r="E861" s="126"/>
      <c r="F861" s="126"/>
      <c r="G861" s="126"/>
      <c r="H861" s="126"/>
      <c r="I861" s="127"/>
    </row>
    <row r="862" spans="1:9" ht="20.25" x14ac:dyDescent="0.25">
      <c r="A862" s="128" t="s">
        <v>90</v>
      </c>
      <c r="B862" s="129"/>
      <c r="C862" s="129"/>
      <c r="D862" s="129"/>
      <c r="E862" s="129"/>
      <c r="F862" s="129"/>
      <c r="G862" s="129"/>
      <c r="H862" s="129"/>
      <c r="I862" s="130"/>
    </row>
    <row r="863" spans="1:9" ht="70.5" customHeight="1" x14ac:dyDescent="0.25">
      <c r="A863" s="118" t="s">
        <v>33</v>
      </c>
      <c r="B863" s="118"/>
      <c r="C863" s="118"/>
      <c r="D863" s="2" t="s">
        <v>4</v>
      </c>
      <c r="E863" s="58" t="s">
        <v>322</v>
      </c>
      <c r="F863" s="13" t="s">
        <v>10</v>
      </c>
      <c r="G863" s="2" t="s">
        <v>4</v>
      </c>
      <c r="H863" s="119"/>
      <c r="I863" s="119"/>
    </row>
  </sheetData>
  <mergeCells count="1758">
    <mergeCell ref="A149:B149"/>
    <mergeCell ref="C149:D149"/>
    <mergeCell ref="A150:B150"/>
    <mergeCell ref="C150:D150"/>
    <mergeCell ref="A151:B151"/>
    <mergeCell ref="C151:D151"/>
    <mergeCell ref="A118:B118"/>
    <mergeCell ref="C118:D118"/>
    <mergeCell ref="A119:B119"/>
    <mergeCell ref="C119:D119"/>
    <mergeCell ref="A136:I136"/>
    <mergeCell ref="A137:C138"/>
    <mergeCell ref="D137:D138"/>
    <mergeCell ref="F137:G137"/>
    <mergeCell ref="F138:G138"/>
    <mergeCell ref="A139:B139"/>
    <mergeCell ref="C139:D139"/>
    <mergeCell ref="F139:G139"/>
    <mergeCell ref="A140:B140"/>
    <mergeCell ref="C140:D140"/>
    <mergeCell ref="F140:G151"/>
    <mergeCell ref="H140:I151"/>
    <mergeCell ref="A141:B141"/>
    <mergeCell ref="C141:D141"/>
    <mergeCell ref="A142:B142"/>
    <mergeCell ref="C142:D142"/>
    <mergeCell ref="A143:B143"/>
    <mergeCell ref="C143:D143"/>
    <mergeCell ref="A144:B144"/>
    <mergeCell ref="C144:D144"/>
    <mergeCell ref="A145:B145"/>
    <mergeCell ref="C145:D145"/>
    <mergeCell ref="A146:B146"/>
    <mergeCell ref="C146:D146"/>
    <mergeCell ref="A147:B147"/>
    <mergeCell ref="C147:D147"/>
    <mergeCell ref="A148:B148"/>
    <mergeCell ref="C148:D148"/>
    <mergeCell ref="A87:B87"/>
    <mergeCell ref="C87:D87"/>
    <mergeCell ref="A104:I104"/>
    <mergeCell ref="A105:C106"/>
    <mergeCell ref="D105:D106"/>
    <mergeCell ref="F105:G105"/>
    <mergeCell ref="F106:G106"/>
    <mergeCell ref="A107:B107"/>
    <mergeCell ref="C107:D107"/>
    <mergeCell ref="F107:G107"/>
    <mergeCell ref="A108:B108"/>
    <mergeCell ref="C108:D108"/>
    <mergeCell ref="F108:G119"/>
    <mergeCell ref="H108:I119"/>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117:B117"/>
    <mergeCell ref="C117:D117"/>
    <mergeCell ref="A72:I72"/>
    <mergeCell ref="A73:C74"/>
    <mergeCell ref="D73:D74"/>
    <mergeCell ref="F73:G73"/>
    <mergeCell ref="F74:G74"/>
    <mergeCell ref="A75:B75"/>
    <mergeCell ref="C75:D75"/>
    <mergeCell ref="F75:G75"/>
    <mergeCell ref="A76:B76"/>
    <mergeCell ref="C76:D76"/>
    <mergeCell ref="F76:G87"/>
    <mergeCell ref="H76:I87"/>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A86:B86"/>
    <mergeCell ref="C86:D86"/>
    <mergeCell ref="A100:B100"/>
    <mergeCell ref="C100:D100"/>
    <mergeCell ref="A101:B101"/>
    <mergeCell ref="C101:D101"/>
    <mergeCell ref="A102:B102"/>
    <mergeCell ref="C102:D102"/>
    <mergeCell ref="A103:B103"/>
    <mergeCell ref="C103:D103"/>
    <mergeCell ref="A69:B69"/>
    <mergeCell ref="C69:D69"/>
    <mergeCell ref="A70:B70"/>
    <mergeCell ref="C70:D70"/>
    <mergeCell ref="A71:B71"/>
    <mergeCell ref="C71:D71"/>
    <mergeCell ref="A88:I88"/>
    <mergeCell ref="A89:C90"/>
    <mergeCell ref="D89:D90"/>
    <mergeCell ref="F89:G89"/>
    <mergeCell ref="F90:G90"/>
    <mergeCell ref="A91:B91"/>
    <mergeCell ref="C91:D91"/>
    <mergeCell ref="F91:G91"/>
    <mergeCell ref="A92:B92"/>
    <mergeCell ref="C92:D92"/>
    <mergeCell ref="F92:G103"/>
    <mergeCell ref="H92:I103"/>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642:B642"/>
    <mergeCell ref="C642:D642"/>
    <mergeCell ref="E642:I642"/>
    <mergeCell ref="C636:D636"/>
    <mergeCell ref="F636:G636"/>
    <mergeCell ref="A637:B637"/>
    <mergeCell ref="C637:D637"/>
    <mergeCell ref="F637:G637"/>
    <mergeCell ref="A638:I638"/>
    <mergeCell ref="A536:B536"/>
    <mergeCell ref="C536:D536"/>
    <mergeCell ref="F536:G536"/>
    <mergeCell ref="A537:B537"/>
    <mergeCell ref="C537:D537"/>
    <mergeCell ref="F537:G537"/>
    <mergeCell ref="A538:B538"/>
    <mergeCell ref="C538:D538"/>
    <mergeCell ref="F538:G538"/>
    <mergeCell ref="F644:G644"/>
    <mergeCell ref="E647:I647"/>
    <mergeCell ref="E572:I572"/>
    <mergeCell ref="E575:I575"/>
    <mergeCell ref="A56:I56"/>
    <mergeCell ref="A57:C58"/>
    <mergeCell ref="D57:D58"/>
    <mergeCell ref="F57:G57"/>
    <mergeCell ref="F58:G58"/>
    <mergeCell ref="A59:B59"/>
    <mergeCell ref="C59:D59"/>
    <mergeCell ref="F59:G59"/>
    <mergeCell ref="A60:B60"/>
    <mergeCell ref="C60:D60"/>
    <mergeCell ref="F60:G71"/>
    <mergeCell ref="H60:I71"/>
    <mergeCell ref="A61:B61"/>
    <mergeCell ref="C61:D61"/>
    <mergeCell ref="A62:B62"/>
    <mergeCell ref="C62:D62"/>
    <mergeCell ref="A63:B63"/>
    <mergeCell ref="C63:D63"/>
    <mergeCell ref="A64:B64"/>
    <mergeCell ref="C64:D64"/>
    <mergeCell ref="A65:B65"/>
    <mergeCell ref="C65:D65"/>
    <mergeCell ref="A66:B66"/>
    <mergeCell ref="C66:D66"/>
    <mergeCell ref="A635:B635"/>
    <mergeCell ref="C635:D635"/>
    <mergeCell ref="F635:G635"/>
    <mergeCell ref="A636:B636"/>
    <mergeCell ref="A539:I539"/>
    <mergeCell ref="A498:B498"/>
    <mergeCell ref="C498:D498"/>
    <mergeCell ref="F498:G498"/>
    <mergeCell ref="A503:B503"/>
    <mergeCell ref="C503:D503"/>
    <mergeCell ref="A639:B639"/>
    <mergeCell ref="C639:D639"/>
    <mergeCell ref="F639:G639"/>
    <mergeCell ref="A640:B640"/>
    <mergeCell ref="C640:D640"/>
    <mergeCell ref="F640:G640"/>
    <mergeCell ref="A641:B641"/>
    <mergeCell ref="C641:D641"/>
    <mergeCell ref="F641:G641"/>
    <mergeCell ref="A611:I611"/>
    <mergeCell ref="A561:I561"/>
    <mergeCell ref="A565:B565"/>
    <mergeCell ref="C565:D565"/>
    <mergeCell ref="F565:G565"/>
    <mergeCell ref="A601:I601"/>
    <mergeCell ref="A605:B605"/>
    <mergeCell ref="C605:D605"/>
    <mergeCell ref="F605:G605"/>
    <mergeCell ref="A633:I633"/>
    <mergeCell ref="A634:B634"/>
    <mergeCell ref="C634:D634"/>
    <mergeCell ref="F634:G634"/>
    <mergeCell ref="A630:B630"/>
    <mergeCell ref="C630:D630"/>
    <mergeCell ref="F630:G630"/>
    <mergeCell ref="A631:B631"/>
    <mergeCell ref="C631:D631"/>
    <mergeCell ref="F631:G631"/>
    <mergeCell ref="A632:B632"/>
    <mergeCell ref="C632:D632"/>
    <mergeCell ref="F632:G632"/>
    <mergeCell ref="A628:I628"/>
    <mergeCell ref="F503:G503"/>
    <mergeCell ref="A519:I519"/>
    <mergeCell ref="A520:B520"/>
    <mergeCell ref="C520:D520"/>
    <mergeCell ref="F520:G520"/>
    <mergeCell ref="A521:B521"/>
    <mergeCell ref="C521:D521"/>
    <mergeCell ref="E521:I522"/>
    <mergeCell ref="A522:B522"/>
    <mergeCell ref="C522:D522"/>
    <mergeCell ref="A523:B523"/>
    <mergeCell ref="C523:D523"/>
    <mergeCell ref="F523:G523"/>
    <mergeCell ref="A529:I529"/>
    <mergeCell ref="A530:B530"/>
    <mergeCell ref="C530:D530"/>
    <mergeCell ref="F530:G530"/>
    <mergeCell ref="A514:I514"/>
    <mergeCell ref="A515:B515"/>
    <mergeCell ref="C515:D515"/>
    <mergeCell ref="F515:G515"/>
    <mergeCell ref="A516:B516"/>
    <mergeCell ref="C516:D516"/>
    <mergeCell ref="E516:I517"/>
    <mergeCell ref="A517:B517"/>
    <mergeCell ref="C517:D517"/>
    <mergeCell ref="A518:B518"/>
    <mergeCell ref="C518:D518"/>
    <mergeCell ref="F518:G518"/>
    <mergeCell ref="A507:B507"/>
    <mergeCell ref="C507:D507"/>
    <mergeCell ref="F507:G507"/>
    <mergeCell ref="A531:B531"/>
    <mergeCell ref="C531:D531"/>
    <mergeCell ref="F531:G531"/>
    <mergeCell ref="A532:B532"/>
    <mergeCell ref="C532:D532"/>
    <mergeCell ref="F532:G532"/>
    <mergeCell ref="A533:B533"/>
    <mergeCell ref="C533:D533"/>
    <mergeCell ref="F533:G533"/>
    <mergeCell ref="A534:I534"/>
    <mergeCell ref="A535:B535"/>
    <mergeCell ref="C535:D535"/>
    <mergeCell ref="F535:G535"/>
    <mergeCell ref="A524:I524"/>
    <mergeCell ref="A525:B525"/>
    <mergeCell ref="C525:D525"/>
    <mergeCell ref="F525:G525"/>
    <mergeCell ref="A526:B526"/>
    <mergeCell ref="C526:D526"/>
    <mergeCell ref="F526:G526"/>
    <mergeCell ref="A527:B527"/>
    <mergeCell ref="C527:D527"/>
    <mergeCell ref="F527:G527"/>
    <mergeCell ref="A528:B528"/>
    <mergeCell ref="C528:D528"/>
    <mergeCell ref="F528:G528"/>
    <mergeCell ref="A508:B508"/>
    <mergeCell ref="C508:D508"/>
    <mergeCell ref="F508:G508"/>
    <mergeCell ref="A509:I509"/>
    <mergeCell ref="A510:B510"/>
    <mergeCell ref="C510:D510"/>
    <mergeCell ref="F510:G510"/>
    <mergeCell ref="A511:B511"/>
    <mergeCell ref="C511:D511"/>
    <mergeCell ref="F511:G511"/>
    <mergeCell ref="A512:B512"/>
    <mergeCell ref="C512:D512"/>
    <mergeCell ref="F512:G512"/>
    <mergeCell ref="A513:B513"/>
    <mergeCell ref="C513:D513"/>
    <mergeCell ref="F513:G513"/>
    <mergeCell ref="A500:B500"/>
    <mergeCell ref="C500:D500"/>
    <mergeCell ref="E500:I500"/>
    <mergeCell ref="A501:B501"/>
    <mergeCell ref="C501:D501"/>
    <mergeCell ref="F501:G501"/>
    <mergeCell ref="A502:B502"/>
    <mergeCell ref="C502:D502"/>
    <mergeCell ref="F502:G502"/>
    <mergeCell ref="A504:I504"/>
    <mergeCell ref="A505:B505"/>
    <mergeCell ref="C505:D505"/>
    <mergeCell ref="F505:G505"/>
    <mergeCell ref="A506:B506"/>
    <mergeCell ref="C506:D506"/>
    <mergeCell ref="F506:G506"/>
    <mergeCell ref="A499:I499"/>
    <mergeCell ref="A486:B486"/>
    <mergeCell ref="C486:D486"/>
    <mergeCell ref="F486:G486"/>
    <mergeCell ref="A487:B487"/>
    <mergeCell ref="C487:D487"/>
    <mergeCell ref="F487:G487"/>
    <mergeCell ref="A488:B488"/>
    <mergeCell ref="C488:D488"/>
    <mergeCell ref="F488:G488"/>
    <mergeCell ref="A489:I489"/>
    <mergeCell ref="A490:B490"/>
    <mergeCell ref="C490:D490"/>
    <mergeCell ref="F490:G490"/>
    <mergeCell ref="A491:B491"/>
    <mergeCell ref="C491:D491"/>
    <mergeCell ref="F491:G491"/>
    <mergeCell ref="A492:B492"/>
    <mergeCell ref="C492:D492"/>
    <mergeCell ref="F483:G483"/>
    <mergeCell ref="A484:I484"/>
    <mergeCell ref="A485:B485"/>
    <mergeCell ref="C485:D485"/>
    <mergeCell ref="F485:G485"/>
    <mergeCell ref="A493:B493"/>
    <mergeCell ref="C493:D493"/>
    <mergeCell ref="F493:G493"/>
    <mergeCell ref="A494:I494"/>
    <mergeCell ref="A495:B495"/>
    <mergeCell ref="C495:D495"/>
    <mergeCell ref="E495:I495"/>
    <mergeCell ref="A496:B496"/>
    <mergeCell ref="C496:D496"/>
    <mergeCell ref="F496:G496"/>
    <mergeCell ref="A497:B497"/>
    <mergeCell ref="C497:D497"/>
    <mergeCell ref="F497:G497"/>
    <mergeCell ref="F290:G290"/>
    <mergeCell ref="A360:I360"/>
    <mergeCell ref="A361:B361"/>
    <mergeCell ref="C361:D361"/>
    <mergeCell ref="F361:G361"/>
    <mergeCell ref="A354:B354"/>
    <mergeCell ref="C354:D354"/>
    <mergeCell ref="F354:G354"/>
    <mergeCell ref="A355:I355"/>
    <mergeCell ref="A356:B356"/>
    <mergeCell ref="C356:D356"/>
    <mergeCell ref="F356:G356"/>
    <mergeCell ref="A357:B357"/>
    <mergeCell ref="C357:D357"/>
    <mergeCell ref="F357:G357"/>
    <mergeCell ref="A350:I350"/>
    <mergeCell ref="A351:B351"/>
    <mergeCell ref="C351:D351"/>
    <mergeCell ref="F351:G351"/>
    <mergeCell ref="A352:B352"/>
    <mergeCell ref="C352:D352"/>
    <mergeCell ref="F352:G352"/>
    <mergeCell ref="A353:B353"/>
    <mergeCell ref="C353:D353"/>
    <mergeCell ref="F353:G353"/>
    <mergeCell ref="A348:B348"/>
    <mergeCell ref="C348:D348"/>
    <mergeCell ref="F348:G348"/>
    <mergeCell ref="A349:B349"/>
    <mergeCell ref="C349:D349"/>
    <mergeCell ref="F349:G349"/>
    <mergeCell ref="A344:B344"/>
    <mergeCell ref="A232:B232"/>
    <mergeCell ref="C232:D232"/>
    <mergeCell ref="F232:G232"/>
    <mergeCell ref="A233:B233"/>
    <mergeCell ref="C233:D233"/>
    <mergeCell ref="F233:G233"/>
    <mergeCell ref="A234:B234"/>
    <mergeCell ref="C234:D234"/>
    <mergeCell ref="F234:G234"/>
    <mergeCell ref="A235:B235"/>
    <mergeCell ref="C235:D235"/>
    <mergeCell ref="F235:G235"/>
    <mergeCell ref="A229:B229"/>
    <mergeCell ref="C229:D229"/>
    <mergeCell ref="F229:G229"/>
    <mergeCell ref="A230:B230"/>
    <mergeCell ref="C230:D230"/>
    <mergeCell ref="F230:G230"/>
    <mergeCell ref="A231:I231"/>
    <mergeCell ref="A171:B171"/>
    <mergeCell ref="C171:D171"/>
    <mergeCell ref="F171:G171"/>
    <mergeCell ref="A177:B177"/>
    <mergeCell ref="C177:D177"/>
    <mergeCell ref="F177:G177"/>
    <mergeCell ref="A178:B178"/>
    <mergeCell ref="C178:D178"/>
    <mergeCell ref="F178:G178"/>
    <mergeCell ref="A179:B179"/>
    <mergeCell ref="C179:D179"/>
    <mergeCell ref="F179:G179"/>
    <mergeCell ref="A180:B180"/>
    <mergeCell ref="C180:D180"/>
    <mergeCell ref="F180:G180"/>
    <mergeCell ref="A665:B665"/>
    <mergeCell ref="C665:D665"/>
    <mergeCell ref="E665:I666"/>
    <mergeCell ref="A666:B666"/>
    <mergeCell ref="C666:D666"/>
    <mergeCell ref="A653:I653"/>
    <mergeCell ref="A654:B654"/>
    <mergeCell ref="C654:D654"/>
    <mergeCell ref="F654:G654"/>
    <mergeCell ref="A655:B655"/>
    <mergeCell ref="C655:D655"/>
    <mergeCell ref="F655:G655"/>
    <mergeCell ref="A656:B656"/>
    <mergeCell ref="C656:D656"/>
    <mergeCell ref="F656:G656"/>
    <mergeCell ref="A650:B650"/>
    <mergeCell ref="C650:D650"/>
    <mergeCell ref="C646:D646"/>
    <mergeCell ref="F646:G646"/>
    <mergeCell ref="A667:B667"/>
    <mergeCell ref="C667:D667"/>
    <mergeCell ref="F667:G667"/>
    <mergeCell ref="A661:B661"/>
    <mergeCell ref="C661:D661"/>
    <mergeCell ref="A662:B662"/>
    <mergeCell ref="C662:D662"/>
    <mergeCell ref="F662:G662"/>
    <mergeCell ref="E660:I661"/>
    <mergeCell ref="A663:I663"/>
    <mergeCell ref="A664:B664"/>
    <mergeCell ref="C664:D664"/>
    <mergeCell ref="F664:G664"/>
    <mergeCell ref="A657:B657"/>
    <mergeCell ref="C657:D657"/>
    <mergeCell ref="F657:G657"/>
    <mergeCell ref="A658:I658"/>
    <mergeCell ref="A659:B659"/>
    <mergeCell ref="C659:D659"/>
    <mergeCell ref="F659:G659"/>
    <mergeCell ref="A660:B660"/>
    <mergeCell ref="C660:D660"/>
    <mergeCell ref="A626:B626"/>
    <mergeCell ref="C626:D626"/>
    <mergeCell ref="F626:G626"/>
    <mergeCell ref="C620:D620"/>
    <mergeCell ref="F620:G620"/>
    <mergeCell ref="A621:B621"/>
    <mergeCell ref="C621:D621"/>
    <mergeCell ref="F621:G621"/>
    <mergeCell ref="A622:B622"/>
    <mergeCell ref="C622:D622"/>
    <mergeCell ref="F622:G622"/>
    <mergeCell ref="A623:I623"/>
    <mergeCell ref="F650:G650"/>
    <mergeCell ref="A651:B651"/>
    <mergeCell ref="C651:D651"/>
    <mergeCell ref="F651:G651"/>
    <mergeCell ref="A652:B652"/>
    <mergeCell ref="C652:D652"/>
    <mergeCell ref="F652:G652"/>
    <mergeCell ref="A648:I648"/>
    <mergeCell ref="A649:B649"/>
    <mergeCell ref="C649:D649"/>
    <mergeCell ref="F649:G649"/>
    <mergeCell ref="A647:B647"/>
    <mergeCell ref="C647:D647"/>
    <mergeCell ref="A643:I643"/>
    <mergeCell ref="A644:B644"/>
    <mergeCell ref="C644:D644"/>
    <mergeCell ref="A645:B645"/>
    <mergeCell ref="C645:D645"/>
    <mergeCell ref="F645:G645"/>
    <mergeCell ref="A646:B646"/>
    <mergeCell ref="A668:I668"/>
    <mergeCell ref="A612:I612"/>
    <mergeCell ref="A613:I613"/>
    <mergeCell ref="A614:B614"/>
    <mergeCell ref="C614:D614"/>
    <mergeCell ref="F614:G614"/>
    <mergeCell ref="A615:B615"/>
    <mergeCell ref="C615:D615"/>
    <mergeCell ref="F615:G615"/>
    <mergeCell ref="A616:B616"/>
    <mergeCell ref="C616:D616"/>
    <mergeCell ref="F616:G616"/>
    <mergeCell ref="A617:B617"/>
    <mergeCell ref="C617:D617"/>
    <mergeCell ref="F617:G617"/>
    <mergeCell ref="A618:I618"/>
    <mergeCell ref="A619:B619"/>
    <mergeCell ref="C619:D619"/>
    <mergeCell ref="F619:G619"/>
    <mergeCell ref="A620:B620"/>
    <mergeCell ref="A627:B627"/>
    <mergeCell ref="C627:D627"/>
    <mergeCell ref="A629:B629"/>
    <mergeCell ref="C629:D629"/>
    <mergeCell ref="F629:G629"/>
    <mergeCell ref="F627:G627"/>
    <mergeCell ref="A624:B624"/>
    <mergeCell ref="C624:D624"/>
    <mergeCell ref="F624:G624"/>
    <mergeCell ref="A625:B625"/>
    <mergeCell ref="C625:D625"/>
    <mergeCell ref="F625:G625"/>
    <mergeCell ref="A608:B608"/>
    <mergeCell ref="C608:D608"/>
    <mergeCell ref="F608:G608"/>
    <mergeCell ref="A609:B609"/>
    <mergeCell ref="C609:D609"/>
    <mergeCell ref="F609:G609"/>
    <mergeCell ref="A610:B610"/>
    <mergeCell ref="C610:D610"/>
    <mergeCell ref="F610:G610"/>
    <mergeCell ref="A599:B599"/>
    <mergeCell ref="C599:D599"/>
    <mergeCell ref="F599:G599"/>
    <mergeCell ref="A600:B600"/>
    <mergeCell ref="C600:D600"/>
    <mergeCell ref="F600:G600"/>
    <mergeCell ref="A606:I606"/>
    <mergeCell ref="A607:B607"/>
    <mergeCell ref="C607:D607"/>
    <mergeCell ref="F607:G607"/>
    <mergeCell ref="A603:B603"/>
    <mergeCell ref="C603:D603"/>
    <mergeCell ref="F603:G603"/>
    <mergeCell ref="A604:B604"/>
    <mergeCell ref="C604:D604"/>
    <mergeCell ref="F604:G604"/>
    <mergeCell ref="A602:B602"/>
    <mergeCell ref="C602:D602"/>
    <mergeCell ref="F602:G602"/>
    <mergeCell ref="A596:I596"/>
    <mergeCell ref="A597:B597"/>
    <mergeCell ref="C597:D597"/>
    <mergeCell ref="F597:G597"/>
    <mergeCell ref="A598:B598"/>
    <mergeCell ref="C598:D598"/>
    <mergeCell ref="F598:G598"/>
    <mergeCell ref="A595:B595"/>
    <mergeCell ref="C595:D595"/>
    <mergeCell ref="F595:G595"/>
    <mergeCell ref="A590:B590"/>
    <mergeCell ref="C590:D590"/>
    <mergeCell ref="F590:G590"/>
    <mergeCell ref="E588:I589"/>
    <mergeCell ref="A591:I591"/>
    <mergeCell ref="A592:B592"/>
    <mergeCell ref="C592:D592"/>
    <mergeCell ref="F592:G592"/>
    <mergeCell ref="A593:B593"/>
    <mergeCell ref="C593:D593"/>
    <mergeCell ref="E593:I594"/>
    <mergeCell ref="A594:B594"/>
    <mergeCell ref="C594:D594"/>
    <mergeCell ref="A563:B563"/>
    <mergeCell ref="C563:D563"/>
    <mergeCell ref="F563:G563"/>
    <mergeCell ref="A579:B579"/>
    <mergeCell ref="C579:D579"/>
    <mergeCell ref="F579:G579"/>
    <mergeCell ref="A580:B580"/>
    <mergeCell ref="C580:D580"/>
    <mergeCell ref="F580:G580"/>
    <mergeCell ref="A581:I581"/>
    <mergeCell ref="A582:B582"/>
    <mergeCell ref="C582:D582"/>
    <mergeCell ref="F582:G582"/>
    <mergeCell ref="A570:B570"/>
    <mergeCell ref="C570:D570"/>
    <mergeCell ref="E570:I570"/>
    <mergeCell ref="A576:I576"/>
    <mergeCell ref="A577:B577"/>
    <mergeCell ref="C577:D577"/>
    <mergeCell ref="F577:G577"/>
    <mergeCell ref="A578:B578"/>
    <mergeCell ref="C578:D578"/>
    <mergeCell ref="F578:G578"/>
    <mergeCell ref="A575:B575"/>
    <mergeCell ref="C575:D575"/>
    <mergeCell ref="A572:B572"/>
    <mergeCell ref="C572:D572"/>
    <mergeCell ref="A573:B573"/>
    <mergeCell ref="C573:D573"/>
    <mergeCell ref="F573:G573"/>
    <mergeCell ref="A574:B574"/>
    <mergeCell ref="C574:D574"/>
    <mergeCell ref="A546:I546"/>
    <mergeCell ref="A547:B547"/>
    <mergeCell ref="C547:D547"/>
    <mergeCell ref="F547:G547"/>
    <mergeCell ref="A548:B548"/>
    <mergeCell ref="C548:D548"/>
    <mergeCell ref="F548:G548"/>
    <mergeCell ref="A549:B549"/>
    <mergeCell ref="C549:D549"/>
    <mergeCell ref="F549:G549"/>
    <mergeCell ref="A567:B567"/>
    <mergeCell ref="C567:D567"/>
    <mergeCell ref="E567:I567"/>
    <mergeCell ref="A568:B568"/>
    <mergeCell ref="C568:D568"/>
    <mergeCell ref="F568:G568"/>
    <mergeCell ref="A569:B569"/>
    <mergeCell ref="C569:D569"/>
    <mergeCell ref="F569:G569"/>
    <mergeCell ref="A566:I566"/>
    <mergeCell ref="A560:B560"/>
    <mergeCell ref="C560:D560"/>
    <mergeCell ref="F560:G560"/>
    <mergeCell ref="A556:I556"/>
    <mergeCell ref="A557:B557"/>
    <mergeCell ref="C557:D557"/>
    <mergeCell ref="F557:G557"/>
    <mergeCell ref="A558:B558"/>
    <mergeCell ref="C558:D558"/>
    <mergeCell ref="F558:G558"/>
    <mergeCell ref="A559:B559"/>
    <mergeCell ref="C559:D559"/>
    <mergeCell ref="A562:B562"/>
    <mergeCell ref="A554:B554"/>
    <mergeCell ref="C554:D554"/>
    <mergeCell ref="F554:G554"/>
    <mergeCell ref="A555:B555"/>
    <mergeCell ref="C555:D555"/>
    <mergeCell ref="F555:G555"/>
    <mergeCell ref="A550:B550"/>
    <mergeCell ref="C550:D550"/>
    <mergeCell ref="F550:G550"/>
    <mergeCell ref="A551:I551"/>
    <mergeCell ref="A552:B552"/>
    <mergeCell ref="C552:D552"/>
    <mergeCell ref="F552:G552"/>
    <mergeCell ref="A553:B553"/>
    <mergeCell ref="C553:D553"/>
    <mergeCell ref="F553:G553"/>
    <mergeCell ref="F559:G559"/>
    <mergeCell ref="C562:D562"/>
    <mergeCell ref="F562:G562"/>
    <mergeCell ref="F574:G574"/>
    <mergeCell ref="A571:I571"/>
    <mergeCell ref="A564:B564"/>
    <mergeCell ref="C564:D564"/>
    <mergeCell ref="F564:G564"/>
    <mergeCell ref="A586:I586"/>
    <mergeCell ref="A587:B587"/>
    <mergeCell ref="C587:D587"/>
    <mergeCell ref="F587:G587"/>
    <mergeCell ref="A588:B588"/>
    <mergeCell ref="C588:D588"/>
    <mergeCell ref="A589:B589"/>
    <mergeCell ref="C589:D589"/>
    <mergeCell ref="A583:B583"/>
    <mergeCell ref="C583:D583"/>
    <mergeCell ref="F583:G583"/>
    <mergeCell ref="A584:B584"/>
    <mergeCell ref="C584:D584"/>
    <mergeCell ref="F584:G584"/>
    <mergeCell ref="A585:B585"/>
    <mergeCell ref="C585:D585"/>
    <mergeCell ref="F585:G585"/>
    <mergeCell ref="F471:G471"/>
    <mergeCell ref="A474:I474"/>
    <mergeCell ref="A475:B475"/>
    <mergeCell ref="C475:D475"/>
    <mergeCell ref="F475:G475"/>
    <mergeCell ref="A543:B543"/>
    <mergeCell ref="C543:D543"/>
    <mergeCell ref="F543:G543"/>
    <mergeCell ref="A544:B544"/>
    <mergeCell ref="C544:D544"/>
    <mergeCell ref="F544:G544"/>
    <mergeCell ref="A545:B545"/>
    <mergeCell ref="C545:D545"/>
    <mergeCell ref="F545:G545"/>
    <mergeCell ref="A540:I540"/>
    <mergeCell ref="A541:I541"/>
    <mergeCell ref="A542:B542"/>
    <mergeCell ref="C542:D542"/>
    <mergeCell ref="F542:G542"/>
    <mergeCell ref="F492:G492"/>
    <mergeCell ref="A479:I479"/>
    <mergeCell ref="A480:B480"/>
    <mergeCell ref="C480:D480"/>
    <mergeCell ref="F480:G480"/>
    <mergeCell ref="A481:B481"/>
    <mergeCell ref="C481:D481"/>
    <mergeCell ref="F481:G481"/>
    <mergeCell ref="A482:B482"/>
    <mergeCell ref="C482:D482"/>
    <mergeCell ref="F482:G482"/>
    <mergeCell ref="A483:B483"/>
    <mergeCell ref="C483:D483"/>
    <mergeCell ref="A476:B476"/>
    <mergeCell ref="C476:D476"/>
    <mergeCell ref="F476:G476"/>
    <mergeCell ref="A477:B477"/>
    <mergeCell ref="C477:D477"/>
    <mergeCell ref="F477:G477"/>
    <mergeCell ref="A478:B478"/>
    <mergeCell ref="C478:D478"/>
    <mergeCell ref="F478:G478"/>
    <mergeCell ref="A464:B464"/>
    <mergeCell ref="C464:D464"/>
    <mergeCell ref="F464:G464"/>
    <mergeCell ref="A465:B465"/>
    <mergeCell ref="C465:D465"/>
    <mergeCell ref="F465:G465"/>
    <mergeCell ref="A466:B466"/>
    <mergeCell ref="C466:D466"/>
    <mergeCell ref="F466:G466"/>
    <mergeCell ref="A472:B472"/>
    <mergeCell ref="C472:D472"/>
    <mergeCell ref="F472:G472"/>
    <mergeCell ref="A473:B473"/>
    <mergeCell ref="C473:D473"/>
    <mergeCell ref="F473:G473"/>
    <mergeCell ref="A467:I467"/>
    <mergeCell ref="A468:I468"/>
    <mergeCell ref="A469:I469"/>
    <mergeCell ref="A470:B470"/>
    <mergeCell ref="C470:D470"/>
    <mergeCell ref="F470:G470"/>
    <mergeCell ref="A471:B471"/>
    <mergeCell ref="C471:D471"/>
    <mergeCell ref="A460:I460"/>
    <mergeCell ref="A461:B461"/>
    <mergeCell ref="C461:D461"/>
    <mergeCell ref="F461:G461"/>
    <mergeCell ref="A462:B462"/>
    <mergeCell ref="C462:D462"/>
    <mergeCell ref="F462:G462"/>
    <mergeCell ref="A463:B463"/>
    <mergeCell ref="C463:D463"/>
    <mergeCell ref="F463:G463"/>
    <mergeCell ref="A457:B457"/>
    <mergeCell ref="C457:D457"/>
    <mergeCell ref="F457:G457"/>
    <mergeCell ref="A458:B458"/>
    <mergeCell ref="C458:D458"/>
    <mergeCell ref="F458:G458"/>
    <mergeCell ref="A459:B459"/>
    <mergeCell ref="C459:D459"/>
    <mergeCell ref="F459:G459"/>
    <mergeCell ref="A453:I453"/>
    <mergeCell ref="A454:B454"/>
    <mergeCell ref="C454:D454"/>
    <mergeCell ref="F454:G454"/>
    <mergeCell ref="A455:B455"/>
    <mergeCell ref="C455:D455"/>
    <mergeCell ref="F455:G455"/>
    <mergeCell ref="A456:B456"/>
    <mergeCell ref="C456:D456"/>
    <mergeCell ref="F456:G456"/>
    <mergeCell ref="A450:B450"/>
    <mergeCell ref="C450:D450"/>
    <mergeCell ref="A451:B451"/>
    <mergeCell ref="C451:D451"/>
    <mergeCell ref="F451:G451"/>
    <mergeCell ref="A452:B452"/>
    <mergeCell ref="C452:D452"/>
    <mergeCell ref="F452:G452"/>
    <mergeCell ref="E450:I450"/>
    <mergeCell ref="A446:I446"/>
    <mergeCell ref="A447:B447"/>
    <mergeCell ref="C447:D447"/>
    <mergeCell ref="F447:G447"/>
    <mergeCell ref="A448:B448"/>
    <mergeCell ref="C448:D448"/>
    <mergeCell ref="F448:G448"/>
    <mergeCell ref="A449:B449"/>
    <mergeCell ref="C449:D449"/>
    <mergeCell ref="F449:G449"/>
    <mergeCell ref="A443:B443"/>
    <mergeCell ref="C443:D443"/>
    <mergeCell ref="F443:G443"/>
    <mergeCell ref="A444:B444"/>
    <mergeCell ref="C444:D444"/>
    <mergeCell ref="F444:G444"/>
    <mergeCell ref="A445:B445"/>
    <mergeCell ref="C445:D445"/>
    <mergeCell ref="F445:G445"/>
    <mergeCell ref="A439:I439"/>
    <mergeCell ref="A440:B440"/>
    <mergeCell ref="C440:D440"/>
    <mergeCell ref="F440:G440"/>
    <mergeCell ref="A441:B441"/>
    <mergeCell ref="C441:D441"/>
    <mergeCell ref="F441:G441"/>
    <mergeCell ref="A442:B442"/>
    <mergeCell ref="C442:D442"/>
    <mergeCell ref="F442:G442"/>
    <mergeCell ref="A436:B436"/>
    <mergeCell ref="C436:D436"/>
    <mergeCell ref="A437:B437"/>
    <mergeCell ref="C437:D437"/>
    <mergeCell ref="F437:G437"/>
    <mergeCell ref="A438:B438"/>
    <mergeCell ref="C438:D438"/>
    <mergeCell ref="F438:G438"/>
    <mergeCell ref="E435:I436"/>
    <mergeCell ref="A432:I432"/>
    <mergeCell ref="A433:B433"/>
    <mergeCell ref="C433:D433"/>
    <mergeCell ref="F433:G433"/>
    <mergeCell ref="A434:B434"/>
    <mergeCell ref="C434:D434"/>
    <mergeCell ref="F434:G434"/>
    <mergeCell ref="A435:B435"/>
    <mergeCell ref="C435:D435"/>
    <mergeCell ref="A429:B429"/>
    <mergeCell ref="C429:D429"/>
    <mergeCell ref="F429:G429"/>
    <mergeCell ref="A430:B430"/>
    <mergeCell ref="C430:D430"/>
    <mergeCell ref="F430:G430"/>
    <mergeCell ref="A431:B431"/>
    <mergeCell ref="C431:D431"/>
    <mergeCell ref="F431:G431"/>
    <mergeCell ref="A425:I425"/>
    <mergeCell ref="A426:B426"/>
    <mergeCell ref="C426:D426"/>
    <mergeCell ref="F426:G426"/>
    <mergeCell ref="A427:B427"/>
    <mergeCell ref="C427:D427"/>
    <mergeCell ref="F427:G427"/>
    <mergeCell ref="A428:B428"/>
    <mergeCell ref="C428:D428"/>
    <mergeCell ref="F428:G428"/>
    <mergeCell ref="A422:B422"/>
    <mergeCell ref="C422:D422"/>
    <mergeCell ref="F422:G422"/>
    <mergeCell ref="A423:B423"/>
    <mergeCell ref="C423:D423"/>
    <mergeCell ref="F423:G423"/>
    <mergeCell ref="A424:B424"/>
    <mergeCell ref="C424:D424"/>
    <mergeCell ref="F424:G424"/>
    <mergeCell ref="A418:I418"/>
    <mergeCell ref="A419:B419"/>
    <mergeCell ref="C419:D419"/>
    <mergeCell ref="F419:G419"/>
    <mergeCell ref="A420:B420"/>
    <mergeCell ref="C420:D420"/>
    <mergeCell ref="F420:G420"/>
    <mergeCell ref="A421:B421"/>
    <mergeCell ref="C421:D421"/>
    <mergeCell ref="F421:G421"/>
    <mergeCell ref="A415:B415"/>
    <mergeCell ref="C415:D415"/>
    <mergeCell ref="F415:G415"/>
    <mergeCell ref="A416:B416"/>
    <mergeCell ref="C416:D416"/>
    <mergeCell ref="F416:G416"/>
    <mergeCell ref="A417:B417"/>
    <mergeCell ref="C417:D417"/>
    <mergeCell ref="F417:G417"/>
    <mergeCell ref="A411:I411"/>
    <mergeCell ref="A412:B412"/>
    <mergeCell ref="C412:D412"/>
    <mergeCell ref="F412:G412"/>
    <mergeCell ref="A413:B413"/>
    <mergeCell ref="C413:D413"/>
    <mergeCell ref="F413:G413"/>
    <mergeCell ref="A414:B414"/>
    <mergeCell ref="C414:D414"/>
    <mergeCell ref="F414:G414"/>
    <mergeCell ref="A408:B408"/>
    <mergeCell ref="C408:D408"/>
    <mergeCell ref="A409:B409"/>
    <mergeCell ref="C409:D409"/>
    <mergeCell ref="A410:B410"/>
    <mergeCell ref="C410:D410"/>
    <mergeCell ref="F410:G410"/>
    <mergeCell ref="E407:I408"/>
    <mergeCell ref="A404:I404"/>
    <mergeCell ref="A405:B405"/>
    <mergeCell ref="C405:D405"/>
    <mergeCell ref="F405:G405"/>
    <mergeCell ref="A406:B406"/>
    <mergeCell ref="C406:D406"/>
    <mergeCell ref="F406:G406"/>
    <mergeCell ref="A407:B407"/>
    <mergeCell ref="C407:D407"/>
    <mergeCell ref="E409:I409"/>
    <mergeCell ref="A401:B401"/>
    <mergeCell ref="C401:D401"/>
    <mergeCell ref="F401:G401"/>
    <mergeCell ref="A402:B402"/>
    <mergeCell ref="C402:D402"/>
    <mergeCell ref="F402:G402"/>
    <mergeCell ref="A403:B403"/>
    <mergeCell ref="C403:D403"/>
    <mergeCell ref="F403:G403"/>
    <mergeCell ref="A397:I397"/>
    <mergeCell ref="A398:B398"/>
    <mergeCell ref="C398:D398"/>
    <mergeCell ref="F398:G398"/>
    <mergeCell ref="A399:B399"/>
    <mergeCell ref="C399:D399"/>
    <mergeCell ref="F399:G399"/>
    <mergeCell ref="A400:B400"/>
    <mergeCell ref="C400:D400"/>
    <mergeCell ref="F400:G400"/>
    <mergeCell ref="A394:B394"/>
    <mergeCell ref="C394:D394"/>
    <mergeCell ref="F394:G394"/>
    <mergeCell ref="A395:B395"/>
    <mergeCell ref="C395:D395"/>
    <mergeCell ref="F395:G395"/>
    <mergeCell ref="A396:B396"/>
    <mergeCell ref="C396:D396"/>
    <mergeCell ref="F396:G396"/>
    <mergeCell ref="A390:I390"/>
    <mergeCell ref="A391:B391"/>
    <mergeCell ref="C391:D391"/>
    <mergeCell ref="F391:G391"/>
    <mergeCell ref="A392:B392"/>
    <mergeCell ref="C392:D392"/>
    <mergeCell ref="F392:G392"/>
    <mergeCell ref="A393:B393"/>
    <mergeCell ref="C393:D393"/>
    <mergeCell ref="F393:G393"/>
    <mergeCell ref="A387:B387"/>
    <mergeCell ref="C387:D387"/>
    <mergeCell ref="F387:G387"/>
    <mergeCell ref="A388:B388"/>
    <mergeCell ref="C388:D388"/>
    <mergeCell ref="F388:G388"/>
    <mergeCell ref="A389:B389"/>
    <mergeCell ref="C389:D389"/>
    <mergeCell ref="F389:G389"/>
    <mergeCell ref="A383:I383"/>
    <mergeCell ref="A384:B384"/>
    <mergeCell ref="C384:D384"/>
    <mergeCell ref="F384:G384"/>
    <mergeCell ref="A385:B385"/>
    <mergeCell ref="C385:D385"/>
    <mergeCell ref="F385:G385"/>
    <mergeCell ref="A386:B386"/>
    <mergeCell ref="C386:D386"/>
    <mergeCell ref="F386:G386"/>
    <mergeCell ref="A380:B380"/>
    <mergeCell ref="C380:D380"/>
    <mergeCell ref="F380:G380"/>
    <mergeCell ref="A381:B381"/>
    <mergeCell ref="C381:D381"/>
    <mergeCell ref="F381:G381"/>
    <mergeCell ref="A382:B382"/>
    <mergeCell ref="C382:D382"/>
    <mergeCell ref="F382:G382"/>
    <mergeCell ref="A376:I376"/>
    <mergeCell ref="A377:B377"/>
    <mergeCell ref="C377:D377"/>
    <mergeCell ref="F377:G377"/>
    <mergeCell ref="A378:B378"/>
    <mergeCell ref="C378:D378"/>
    <mergeCell ref="F378:G378"/>
    <mergeCell ref="A379:B379"/>
    <mergeCell ref="C379:D379"/>
    <mergeCell ref="F379:G379"/>
    <mergeCell ref="A373:B373"/>
    <mergeCell ref="C373:D373"/>
    <mergeCell ref="F373:G373"/>
    <mergeCell ref="A374:B374"/>
    <mergeCell ref="C374:D374"/>
    <mergeCell ref="A375:B375"/>
    <mergeCell ref="C375:D375"/>
    <mergeCell ref="F375:G375"/>
    <mergeCell ref="A368:I368"/>
    <mergeCell ref="A369:I369"/>
    <mergeCell ref="A370:B370"/>
    <mergeCell ref="C370:D370"/>
    <mergeCell ref="F370:G370"/>
    <mergeCell ref="A371:B371"/>
    <mergeCell ref="C371:D371"/>
    <mergeCell ref="F371:G371"/>
    <mergeCell ref="A372:B372"/>
    <mergeCell ref="C372:D372"/>
    <mergeCell ref="F372:G372"/>
    <mergeCell ref="E374:I374"/>
    <mergeCell ref="A358:B358"/>
    <mergeCell ref="C358:D358"/>
    <mergeCell ref="F358:G358"/>
    <mergeCell ref="A359:B359"/>
    <mergeCell ref="C359:D359"/>
    <mergeCell ref="F359:G359"/>
    <mergeCell ref="A365:I365"/>
    <mergeCell ref="A366:I366"/>
    <mergeCell ref="A367:I367"/>
    <mergeCell ref="A362:B362"/>
    <mergeCell ref="C362:D362"/>
    <mergeCell ref="F362:G362"/>
    <mergeCell ref="A363:B363"/>
    <mergeCell ref="C363:D363"/>
    <mergeCell ref="F363:G363"/>
    <mergeCell ref="A364:B364"/>
    <mergeCell ref="C364:D364"/>
    <mergeCell ref="F364:G364"/>
    <mergeCell ref="C344:D344"/>
    <mergeCell ref="F344:G344"/>
    <mergeCell ref="E342:I343"/>
    <mergeCell ref="A345:I345"/>
    <mergeCell ref="A346:B346"/>
    <mergeCell ref="C346:D346"/>
    <mergeCell ref="F346:G346"/>
    <mergeCell ref="A347:B347"/>
    <mergeCell ref="C347:D347"/>
    <mergeCell ref="F347:G347"/>
    <mergeCell ref="A340:I340"/>
    <mergeCell ref="A341:B341"/>
    <mergeCell ref="C341:D341"/>
    <mergeCell ref="F341:G341"/>
    <mergeCell ref="A342:B342"/>
    <mergeCell ref="C342:D342"/>
    <mergeCell ref="A343:B343"/>
    <mergeCell ref="C343:D343"/>
    <mergeCell ref="A338:B338"/>
    <mergeCell ref="C338:D338"/>
    <mergeCell ref="F338:G338"/>
    <mergeCell ref="A339:B339"/>
    <mergeCell ref="C339:D339"/>
    <mergeCell ref="F339:G339"/>
    <mergeCell ref="A334:B334"/>
    <mergeCell ref="C334:D334"/>
    <mergeCell ref="F334:G334"/>
    <mergeCell ref="A335:I335"/>
    <mergeCell ref="A336:B336"/>
    <mergeCell ref="C336:D336"/>
    <mergeCell ref="F336:G336"/>
    <mergeCell ref="A337:B337"/>
    <mergeCell ref="C337:D337"/>
    <mergeCell ref="F337:G337"/>
    <mergeCell ref="A331:B331"/>
    <mergeCell ref="C331:D331"/>
    <mergeCell ref="F331:G331"/>
    <mergeCell ref="A332:B332"/>
    <mergeCell ref="C332:D332"/>
    <mergeCell ref="F332:G332"/>
    <mergeCell ref="A333:B333"/>
    <mergeCell ref="C333:D333"/>
    <mergeCell ref="F333:G333"/>
    <mergeCell ref="A328:B328"/>
    <mergeCell ref="C328:D328"/>
    <mergeCell ref="F328:G328"/>
    <mergeCell ref="A329:B329"/>
    <mergeCell ref="C329:D329"/>
    <mergeCell ref="F329:G329"/>
    <mergeCell ref="E321:I321"/>
    <mergeCell ref="E326:I326"/>
    <mergeCell ref="A330:I330"/>
    <mergeCell ref="A324:B324"/>
    <mergeCell ref="C324:D324"/>
    <mergeCell ref="F324:G324"/>
    <mergeCell ref="A325:I325"/>
    <mergeCell ref="A326:B326"/>
    <mergeCell ref="C326:D326"/>
    <mergeCell ref="A327:B327"/>
    <mergeCell ref="C327:D327"/>
    <mergeCell ref="F327:G327"/>
    <mergeCell ref="A320:I320"/>
    <mergeCell ref="A321:B321"/>
    <mergeCell ref="C321:D321"/>
    <mergeCell ref="A322:B322"/>
    <mergeCell ref="C322:D322"/>
    <mergeCell ref="F322:G322"/>
    <mergeCell ref="A323:B323"/>
    <mergeCell ref="C323:D323"/>
    <mergeCell ref="F323:G323"/>
    <mergeCell ref="A317:B317"/>
    <mergeCell ref="C317:D317"/>
    <mergeCell ref="F317:G317"/>
    <mergeCell ref="A318:B318"/>
    <mergeCell ref="C318:D318"/>
    <mergeCell ref="F318:G318"/>
    <mergeCell ref="A319:B319"/>
    <mergeCell ref="C319:D319"/>
    <mergeCell ref="F319:G319"/>
    <mergeCell ref="A313:B313"/>
    <mergeCell ref="C313:D313"/>
    <mergeCell ref="F313:G313"/>
    <mergeCell ref="A314:B314"/>
    <mergeCell ref="C314:D314"/>
    <mergeCell ref="F314:G314"/>
    <mergeCell ref="A315:I315"/>
    <mergeCell ref="A316:B316"/>
    <mergeCell ref="C316:D316"/>
    <mergeCell ref="F316:G316"/>
    <mergeCell ref="A309:B309"/>
    <mergeCell ref="C309:D309"/>
    <mergeCell ref="F309:G309"/>
    <mergeCell ref="A310:I310"/>
    <mergeCell ref="A311:B311"/>
    <mergeCell ref="C311:D311"/>
    <mergeCell ref="F311:G311"/>
    <mergeCell ref="A312:B312"/>
    <mergeCell ref="C312:D312"/>
    <mergeCell ref="F312:G312"/>
    <mergeCell ref="A305:I305"/>
    <mergeCell ref="A306:B306"/>
    <mergeCell ref="C306:D306"/>
    <mergeCell ref="F306:G306"/>
    <mergeCell ref="A307:B307"/>
    <mergeCell ref="C307:D307"/>
    <mergeCell ref="F307:G307"/>
    <mergeCell ref="A308:B308"/>
    <mergeCell ref="C308:D308"/>
    <mergeCell ref="F308:G308"/>
    <mergeCell ref="A303:B303"/>
    <mergeCell ref="C303:D303"/>
    <mergeCell ref="F303:G303"/>
    <mergeCell ref="A304:B304"/>
    <mergeCell ref="C304:D304"/>
    <mergeCell ref="F304:G304"/>
    <mergeCell ref="A299:B299"/>
    <mergeCell ref="C299:D299"/>
    <mergeCell ref="F299:G299"/>
    <mergeCell ref="A300:I300"/>
    <mergeCell ref="A301:B301"/>
    <mergeCell ref="C301:D301"/>
    <mergeCell ref="F301:G301"/>
    <mergeCell ref="A302:B302"/>
    <mergeCell ref="C302:D302"/>
    <mergeCell ref="F302:G302"/>
    <mergeCell ref="A295:I295"/>
    <mergeCell ref="A296:B296"/>
    <mergeCell ref="C296:D296"/>
    <mergeCell ref="F296:G296"/>
    <mergeCell ref="A297:B297"/>
    <mergeCell ref="C297:D297"/>
    <mergeCell ref="F297:G297"/>
    <mergeCell ref="A298:B298"/>
    <mergeCell ref="C298:D298"/>
    <mergeCell ref="F298:G298"/>
    <mergeCell ref="A284:B284"/>
    <mergeCell ref="C284:D284"/>
    <mergeCell ref="F284:G284"/>
    <mergeCell ref="A285:B285"/>
    <mergeCell ref="C285:D285"/>
    <mergeCell ref="F285:G285"/>
    <mergeCell ref="A291:I291"/>
    <mergeCell ref="A294:I294"/>
    <mergeCell ref="A293:I293"/>
    <mergeCell ref="A292:I292"/>
    <mergeCell ref="A286:I286"/>
    <mergeCell ref="A287:B287"/>
    <mergeCell ref="C287:D287"/>
    <mergeCell ref="F287:G287"/>
    <mergeCell ref="A288:B288"/>
    <mergeCell ref="C288:D288"/>
    <mergeCell ref="F288:G288"/>
    <mergeCell ref="A289:B289"/>
    <mergeCell ref="C289:D289"/>
    <mergeCell ref="F289:G289"/>
    <mergeCell ref="A290:B290"/>
    <mergeCell ref="C290:D290"/>
    <mergeCell ref="A280:B280"/>
    <mergeCell ref="C280:D280"/>
    <mergeCell ref="F280:G280"/>
    <mergeCell ref="A281:I281"/>
    <mergeCell ref="A282:B282"/>
    <mergeCell ref="C282:D282"/>
    <mergeCell ref="F282:G282"/>
    <mergeCell ref="A283:B283"/>
    <mergeCell ref="C283:D283"/>
    <mergeCell ref="F283:G283"/>
    <mergeCell ref="A276:I276"/>
    <mergeCell ref="A277:B277"/>
    <mergeCell ref="C277:D277"/>
    <mergeCell ref="F277:G277"/>
    <mergeCell ref="A278:B278"/>
    <mergeCell ref="C278:D278"/>
    <mergeCell ref="F278:G278"/>
    <mergeCell ref="A279:B279"/>
    <mergeCell ref="C279:D279"/>
    <mergeCell ref="F279:G279"/>
    <mergeCell ref="A274:B274"/>
    <mergeCell ref="C274:D274"/>
    <mergeCell ref="F274:G274"/>
    <mergeCell ref="A275:B275"/>
    <mergeCell ref="C275:D275"/>
    <mergeCell ref="F275:G275"/>
    <mergeCell ref="A270:B270"/>
    <mergeCell ref="C270:D270"/>
    <mergeCell ref="F270:G270"/>
    <mergeCell ref="E268:I269"/>
    <mergeCell ref="A271:I271"/>
    <mergeCell ref="A272:B272"/>
    <mergeCell ref="C272:D272"/>
    <mergeCell ref="F272:G272"/>
    <mergeCell ref="A273:B273"/>
    <mergeCell ref="C273:D273"/>
    <mergeCell ref="F273:G273"/>
    <mergeCell ref="A266:I266"/>
    <mergeCell ref="A267:B267"/>
    <mergeCell ref="C267:D267"/>
    <mergeCell ref="F267:G267"/>
    <mergeCell ref="A268:B268"/>
    <mergeCell ref="C268:D268"/>
    <mergeCell ref="A269:B269"/>
    <mergeCell ref="C269:D269"/>
    <mergeCell ref="A263:B263"/>
    <mergeCell ref="C263:D263"/>
    <mergeCell ref="F263:G263"/>
    <mergeCell ref="A264:B264"/>
    <mergeCell ref="C264:D264"/>
    <mergeCell ref="F264:G264"/>
    <mergeCell ref="A265:B265"/>
    <mergeCell ref="C265:D265"/>
    <mergeCell ref="F265:G265"/>
    <mergeCell ref="A259:B259"/>
    <mergeCell ref="C259:D259"/>
    <mergeCell ref="F259:G259"/>
    <mergeCell ref="A260:B260"/>
    <mergeCell ref="C260:D260"/>
    <mergeCell ref="F260:G260"/>
    <mergeCell ref="A261:I261"/>
    <mergeCell ref="A262:B262"/>
    <mergeCell ref="C262:D262"/>
    <mergeCell ref="F262:G262"/>
    <mergeCell ref="A250:B250"/>
    <mergeCell ref="C250:D250"/>
    <mergeCell ref="E250:I250"/>
    <mergeCell ref="A256:I256"/>
    <mergeCell ref="A257:B257"/>
    <mergeCell ref="C257:D257"/>
    <mergeCell ref="F257:G257"/>
    <mergeCell ref="A258:B258"/>
    <mergeCell ref="C258:D258"/>
    <mergeCell ref="F258:G258"/>
    <mergeCell ref="A254:B254"/>
    <mergeCell ref="C254:D254"/>
    <mergeCell ref="F254:G254"/>
    <mergeCell ref="A255:B255"/>
    <mergeCell ref="C255:D255"/>
    <mergeCell ref="E255:I255"/>
    <mergeCell ref="A246:I246"/>
    <mergeCell ref="A247:B247"/>
    <mergeCell ref="C247:D247"/>
    <mergeCell ref="E247:I247"/>
    <mergeCell ref="A248:B248"/>
    <mergeCell ref="C248:D248"/>
    <mergeCell ref="F248:G248"/>
    <mergeCell ref="A249:B249"/>
    <mergeCell ref="C249:D249"/>
    <mergeCell ref="F249:G249"/>
    <mergeCell ref="A251:I251"/>
    <mergeCell ref="A252:B252"/>
    <mergeCell ref="C252:D252"/>
    <mergeCell ref="E252:I252"/>
    <mergeCell ref="A253:B253"/>
    <mergeCell ref="C253:D253"/>
    <mergeCell ref="F253:G253"/>
    <mergeCell ref="A243:B243"/>
    <mergeCell ref="C243:D243"/>
    <mergeCell ref="F243:G243"/>
    <mergeCell ref="A244:B244"/>
    <mergeCell ref="C244:D244"/>
    <mergeCell ref="F244:G244"/>
    <mergeCell ref="A245:B245"/>
    <mergeCell ref="C245:D245"/>
    <mergeCell ref="A241:I241"/>
    <mergeCell ref="A242:B242"/>
    <mergeCell ref="C242:D242"/>
    <mergeCell ref="F245:G245"/>
    <mergeCell ref="A236:I236"/>
    <mergeCell ref="F242:G242"/>
    <mergeCell ref="A237:B237"/>
    <mergeCell ref="C237:D237"/>
    <mergeCell ref="F237:G237"/>
    <mergeCell ref="A238:B238"/>
    <mergeCell ref="C238:D238"/>
    <mergeCell ref="F238:G238"/>
    <mergeCell ref="A239:B239"/>
    <mergeCell ref="C239:D239"/>
    <mergeCell ref="F239:G239"/>
    <mergeCell ref="A240:B240"/>
    <mergeCell ref="C240:D240"/>
    <mergeCell ref="F240:G240"/>
    <mergeCell ref="F228:G228"/>
    <mergeCell ref="C214:D214"/>
    <mergeCell ref="F214:G214"/>
    <mergeCell ref="A215:B215"/>
    <mergeCell ref="C215:D215"/>
    <mergeCell ref="F215:G215"/>
    <mergeCell ref="A216:B216"/>
    <mergeCell ref="C216:D216"/>
    <mergeCell ref="F216:G216"/>
    <mergeCell ref="A217:B217"/>
    <mergeCell ref="C217:D217"/>
    <mergeCell ref="F217:G217"/>
    <mergeCell ref="A223:B223"/>
    <mergeCell ref="C223:D223"/>
    <mergeCell ref="A224:B224"/>
    <mergeCell ref="C224:D224"/>
    <mergeCell ref="A225:B225"/>
    <mergeCell ref="C225:D225"/>
    <mergeCell ref="A220:I220"/>
    <mergeCell ref="A221:I221"/>
    <mergeCell ref="A222:B222"/>
    <mergeCell ref="C222:D222"/>
    <mergeCell ref="C218:D219"/>
    <mergeCell ref="E218:E219"/>
    <mergeCell ref="F218:G219"/>
    <mergeCell ref="H218:H219"/>
    <mergeCell ref="A226:I226"/>
    <mergeCell ref="A227:B227"/>
    <mergeCell ref="C227:D227"/>
    <mergeCell ref="F227:G227"/>
    <mergeCell ref="A228:B228"/>
    <mergeCell ref="C228:D228"/>
    <mergeCell ref="A209:I209"/>
    <mergeCell ref="A210:I210"/>
    <mergeCell ref="A211:B211"/>
    <mergeCell ref="C211:D211"/>
    <mergeCell ref="F211:G211"/>
    <mergeCell ref="A212:B212"/>
    <mergeCell ref="C212:D212"/>
    <mergeCell ref="F212:G212"/>
    <mergeCell ref="A213:B213"/>
    <mergeCell ref="C213:D213"/>
    <mergeCell ref="F213:G213"/>
    <mergeCell ref="A214:B214"/>
    <mergeCell ref="A218:B219"/>
    <mergeCell ref="A208:B208"/>
    <mergeCell ref="C208:D208"/>
    <mergeCell ref="F208:G208"/>
    <mergeCell ref="A205:B205"/>
    <mergeCell ref="C205:D205"/>
    <mergeCell ref="F205:G205"/>
    <mergeCell ref="A206:B206"/>
    <mergeCell ref="C206:D206"/>
    <mergeCell ref="F206:G206"/>
    <mergeCell ref="A207:B207"/>
    <mergeCell ref="C207:D207"/>
    <mergeCell ref="F207:G207"/>
    <mergeCell ref="A202:B202"/>
    <mergeCell ref="C202:D202"/>
    <mergeCell ref="F202:G202"/>
    <mergeCell ref="A203:B203"/>
    <mergeCell ref="C203:D203"/>
    <mergeCell ref="F203:G203"/>
    <mergeCell ref="A204:B204"/>
    <mergeCell ref="C204:D204"/>
    <mergeCell ref="F204:G204"/>
    <mergeCell ref="A199:B199"/>
    <mergeCell ref="C199:D199"/>
    <mergeCell ref="F199:G199"/>
    <mergeCell ref="A200:B200"/>
    <mergeCell ref="C200:D200"/>
    <mergeCell ref="F200:G200"/>
    <mergeCell ref="A201:B201"/>
    <mergeCell ref="C201:D201"/>
    <mergeCell ref="F201:G201"/>
    <mergeCell ref="F195:G195"/>
    <mergeCell ref="A196:B196"/>
    <mergeCell ref="C196:D196"/>
    <mergeCell ref="F196:G196"/>
    <mergeCell ref="A197:B197"/>
    <mergeCell ref="C197:D197"/>
    <mergeCell ref="F197:G197"/>
    <mergeCell ref="A198:B198"/>
    <mergeCell ref="C198:D198"/>
    <mergeCell ref="F198:G198"/>
    <mergeCell ref="A187:I187"/>
    <mergeCell ref="A186:I186"/>
    <mergeCell ref="A189:B189"/>
    <mergeCell ref="C189:D189"/>
    <mergeCell ref="F189:G189"/>
    <mergeCell ref="A191:I191"/>
    <mergeCell ref="A190:I190"/>
    <mergeCell ref="A192:I192"/>
    <mergeCell ref="A193:B193"/>
    <mergeCell ref="C193:D193"/>
    <mergeCell ref="F193:G193"/>
    <mergeCell ref="A185:I185"/>
    <mergeCell ref="A188:I188"/>
    <mergeCell ref="A194:B194"/>
    <mergeCell ref="C194:D194"/>
    <mergeCell ref="F194:G194"/>
    <mergeCell ref="A195:B195"/>
    <mergeCell ref="C195:D195"/>
    <mergeCell ref="A152:G152"/>
    <mergeCell ref="H152:I152"/>
    <mergeCell ref="A182:I182"/>
    <mergeCell ref="F168:G168"/>
    <mergeCell ref="F169:G169"/>
    <mergeCell ref="F170:G170"/>
    <mergeCell ref="F172:G172"/>
    <mergeCell ref="A168:B168"/>
    <mergeCell ref="C168:D168"/>
    <mergeCell ref="A169:B169"/>
    <mergeCell ref="C169:D169"/>
    <mergeCell ref="A170:B170"/>
    <mergeCell ref="C170:D170"/>
    <mergeCell ref="A172:B172"/>
    <mergeCell ref="C172:D172"/>
    <mergeCell ref="A165:F165"/>
    <mergeCell ref="A164:F164"/>
    <mergeCell ref="A163:I163"/>
    <mergeCell ref="A159:C159"/>
    <mergeCell ref="H159:I159"/>
    <mergeCell ref="A160:C160"/>
    <mergeCell ref="H160:I160"/>
    <mergeCell ref="A161:C161"/>
    <mergeCell ref="H161:I161"/>
    <mergeCell ref="A162:C162"/>
    <mergeCell ref="C28:E28"/>
    <mergeCell ref="C29:E29"/>
    <mergeCell ref="C30:E30"/>
    <mergeCell ref="C31:E31"/>
    <mergeCell ref="C32:I32"/>
    <mergeCell ref="C14:E14"/>
    <mergeCell ref="C15:E15"/>
    <mergeCell ref="C16:E16"/>
    <mergeCell ref="C17:E17"/>
    <mergeCell ref="C18:E18"/>
    <mergeCell ref="C19:E19"/>
    <mergeCell ref="C20:E20"/>
    <mergeCell ref="C21:E21"/>
    <mergeCell ref="C24:I24"/>
    <mergeCell ref="C23:I23"/>
    <mergeCell ref="C55:E55"/>
    <mergeCell ref="H16:I16"/>
    <mergeCell ref="H17:I17"/>
    <mergeCell ref="H15:I15"/>
    <mergeCell ref="H18:I18"/>
    <mergeCell ref="H19:I19"/>
    <mergeCell ref="H31:I31"/>
    <mergeCell ref="H55:I55"/>
    <mergeCell ref="H52:I52"/>
    <mergeCell ref="H49:I49"/>
    <mergeCell ref="H54:I54"/>
    <mergeCell ref="H46:I46"/>
    <mergeCell ref="H47:I47"/>
    <mergeCell ref="H48:I48"/>
    <mergeCell ref="C22:I22"/>
    <mergeCell ref="A43:B43"/>
    <mergeCell ref="A44:B44"/>
    <mergeCell ref="A45:B45"/>
    <mergeCell ref="E44:G44"/>
    <mergeCell ref="E43:G43"/>
    <mergeCell ref="E45:G45"/>
    <mergeCell ref="C43:D43"/>
    <mergeCell ref="C44:D44"/>
    <mergeCell ref="C45:D45"/>
    <mergeCell ref="A46:B46"/>
    <mergeCell ref="C46:D46"/>
    <mergeCell ref="E46:G46"/>
    <mergeCell ref="A49:B49"/>
    <mergeCell ref="C49:D49"/>
    <mergeCell ref="E49:G49"/>
    <mergeCell ref="A130:B130"/>
    <mergeCell ref="A132:B132"/>
    <mergeCell ref="F122:G122"/>
    <mergeCell ref="C54:E54"/>
    <mergeCell ref="A47:B47"/>
    <mergeCell ref="C47:D47"/>
    <mergeCell ref="E47:G47"/>
    <mergeCell ref="A48:B48"/>
    <mergeCell ref="C48:D48"/>
    <mergeCell ref="E48:G48"/>
    <mergeCell ref="C51:E51"/>
    <mergeCell ref="C52:E52"/>
    <mergeCell ref="C53:E53"/>
    <mergeCell ref="A67:B67"/>
    <mergeCell ref="C67:D67"/>
    <mergeCell ref="A68:B68"/>
    <mergeCell ref="C68:D68"/>
    <mergeCell ref="A133:B133"/>
    <mergeCell ref="A134:B134"/>
    <mergeCell ref="A135:B135"/>
    <mergeCell ref="A126:B126"/>
    <mergeCell ref="A127:B127"/>
    <mergeCell ref="A129:B129"/>
    <mergeCell ref="C123:D123"/>
    <mergeCell ref="C124:D124"/>
    <mergeCell ref="C125:D125"/>
    <mergeCell ref="C126:D126"/>
    <mergeCell ref="C127:D127"/>
    <mergeCell ref="C129:D129"/>
    <mergeCell ref="C130:D130"/>
    <mergeCell ref="C132:D132"/>
    <mergeCell ref="C133:D133"/>
    <mergeCell ref="C134:D134"/>
    <mergeCell ref="C135:D135"/>
    <mergeCell ref="A128:B128"/>
    <mergeCell ref="C128:D128"/>
    <mergeCell ref="A131:B131"/>
    <mergeCell ref="C131:D131"/>
    <mergeCell ref="C711:I711"/>
    <mergeCell ref="A710:I710"/>
    <mergeCell ref="A153:I153"/>
    <mergeCell ref="A154:C154"/>
    <mergeCell ref="H154:I154"/>
    <mergeCell ref="H36:I36"/>
    <mergeCell ref="A36:C36"/>
    <mergeCell ref="H35:I35"/>
    <mergeCell ref="A679:B679"/>
    <mergeCell ref="C679:D679"/>
    <mergeCell ref="A120:I120"/>
    <mergeCell ref="A123:B123"/>
    <mergeCell ref="A124:B124"/>
    <mergeCell ref="F123:G123"/>
    <mergeCell ref="A677:I677"/>
    <mergeCell ref="A678:B678"/>
    <mergeCell ref="C678:D678"/>
    <mergeCell ref="F678:G678"/>
    <mergeCell ref="C672:D672"/>
    <mergeCell ref="F672:G672"/>
    <mergeCell ref="C673:D673"/>
    <mergeCell ref="F673:G673"/>
    <mergeCell ref="C676:D676"/>
    <mergeCell ref="A669:B669"/>
    <mergeCell ref="A166:F166"/>
    <mergeCell ref="H166:I166"/>
    <mergeCell ref="H164:I164"/>
    <mergeCell ref="H44:I44"/>
    <mergeCell ref="G39:H39"/>
    <mergeCell ref="H124:I135"/>
    <mergeCell ref="A125:B125"/>
    <mergeCell ref="F121:G121"/>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34:C34"/>
    <mergeCell ref="H34:I34"/>
    <mergeCell ref="H14:I14"/>
    <mergeCell ref="G38:H38"/>
    <mergeCell ref="A39:C39"/>
    <mergeCell ref="A35:C35"/>
    <mergeCell ref="A40:C40"/>
    <mergeCell ref="A38:C38"/>
    <mergeCell ref="A1:I1"/>
    <mergeCell ref="A4:C4"/>
    <mergeCell ref="A713:C713"/>
    <mergeCell ref="H27:I27"/>
    <mergeCell ref="H28:I28"/>
    <mergeCell ref="A37:I37"/>
    <mergeCell ref="H51:I51"/>
    <mergeCell ref="H53:I53"/>
    <mergeCell ref="A42:I42"/>
    <mergeCell ref="A50:I50"/>
    <mergeCell ref="A167:I167"/>
    <mergeCell ref="H165:I165"/>
    <mergeCell ref="A2:C2"/>
    <mergeCell ref="E2:F2"/>
    <mergeCell ref="A41:C41"/>
    <mergeCell ref="H41:I41"/>
    <mergeCell ref="E4:F4"/>
    <mergeCell ref="E12:I12"/>
    <mergeCell ref="A6:C6"/>
    <mergeCell ref="A7:C7"/>
    <mergeCell ref="A8:C8"/>
    <mergeCell ref="E8:I8"/>
    <mergeCell ref="H7:I7"/>
    <mergeCell ref="E9:I9"/>
    <mergeCell ref="F676:G676"/>
    <mergeCell ref="A670:B670"/>
    <mergeCell ref="A671:B671"/>
    <mergeCell ref="A672:B672"/>
    <mergeCell ref="A673:B673"/>
    <mergeCell ref="A674:B674"/>
    <mergeCell ref="A675:B675"/>
    <mergeCell ref="A676:B676"/>
    <mergeCell ref="A863:C863"/>
    <mergeCell ref="H863:I863"/>
    <mergeCell ref="A712:I712"/>
    <mergeCell ref="E714:I714"/>
    <mergeCell ref="A854:I854"/>
    <mergeCell ref="A860:I860"/>
    <mergeCell ref="A861:I861"/>
    <mergeCell ref="A862:I862"/>
    <mergeCell ref="A855:I855"/>
    <mergeCell ref="A856:I856"/>
    <mergeCell ref="A857:I857"/>
    <mergeCell ref="A858:I858"/>
    <mergeCell ref="A714:C714"/>
    <mergeCell ref="A853:I853"/>
    <mergeCell ref="A859:I859"/>
    <mergeCell ref="A819:I819"/>
    <mergeCell ref="E713:I713"/>
    <mergeCell ref="A715:C715"/>
    <mergeCell ref="E715:I715"/>
    <mergeCell ref="A764:I764"/>
    <mergeCell ref="H162:I162"/>
    <mergeCell ref="A155:C155"/>
    <mergeCell ref="H155:I155"/>
    <mergeCell ref="A157:C157"/>
    <mergeCell ref="H157:I157"/>
    <mergeCell ref="A158:C158"/>
    <mergeCell ref="H158:I158"/>
    <mergeCell ref="F124:G135"/>
    <mergeCell ref="A156:C156"/>
    <mergeCell ref="H156:I156"/>
    <mergeCell ref="A121:C122"/>
    <mergeCell ref="D121:D122"/>
    <mergeCell ref="A686:B686"/>
    <mergeCell ref="C686:D686"/>
    <mergeCell ref="F686:G686"/>
    <mergeCell ref="A687:B687"/>
    <mergeCell ref="C687:D687"/>
    <mergeCell ref="F687:G687"/>
    <mergeCell ref="F670:G670"/>
    <mergeCell ref="C671:D671"/>
    <mergeCell ref="C674:D674"/>
    <mergeCell ref="F674:G674"/>
    <mergeCell ref="C675:D675"/>
    <mergeCell ref="F675:G675"/>
    <mergeCell ref="A181:B181"/>
    <mergeCell ref="C181:D181"/>
    <mergeCell ref="F181:G181"/>
    <mergeCell ref="A173:I173"/>
    <mergeCell ref="A174:B174"/>
    <mergeCell ref="C174:D174"/>
    <mergeCell ref="F174:G174"/>
    <mergeCell ref="A175:B175"/>
    <mergeCell ref="A688:I688"/>
    <mergeCell ref="A689:B689"/>
    <mergeCell ref="C689:D689"/>
    <mergeCell ref="F679:G679"/>
    <mergeCell ref="A682:B682"/>
    <mergeCell ref="C682:D682"/>
    <mergeCell ref="F682:G682"/>
    <mergeCell ref="A684:B684"/>
    <mergeCell ref="C684:D684"/>
    <mergeCell ref="F684:G684"/>
    <mergeCell ref="A685:B685"/>
    <mergeCell ref="C685:D685"/>
    <mergeCell ref="F685:G685"/>
    <mergeCell ref="A680:B680"/>
    <mergeCell ref="H183:H184"/>
    <mergeCell ref="F183:G184"/>
    <mergeCell ref="E183:E184"/>
    <mergeCell ref="C183:D184"/>
    <mergeCell ref="A183:B184"/>
    <mergeCell ref="A683:B683"/>
    <mergeCell ref="C683:D683"/>
    <mergeCell ref="F683:G683"/>
    <mergeCell ref="F689:G689"/>
    <mergeCell ref="A681:B681"/>
    <mergeCell ref="C681:D681"/>
    <mergeCell ref="F681:G681"/>
    <mergeCell ref="C680:D680"/>
    <mergeCell ref="F680:G680"/>
    <mergeCell ref="F671:G671"/>
    <mergeCell ref="C669:D669"/>
    <mergeCell ref="F669:G669"/>
    <mergeCell ref="C670:D670"/>
    <mergeCell ref="F697:G697"/>
    <mergeCell ref="A698:B698"/>
    <mergeCell ref="C698:D698"/>
    <mergeCell ref="F698:G698"/>
    <mergeCell ref="A699:I699"/>
    <mergeCell ref="A700:B700"/>
    <mergeCell ref="C700:D700"/>
    <mergeCell ref="F700:G700"/>
    <mergeCell ref="A701:B701"/>
    <mergeCell ref="C701:D701"/>
    <mergeCell ref="F701:G701"/>
    <mergeCell ref="A702:B702"/>
    <mergeCell ref="C702:D702"/>
    <mergeCell ref="F702:G702"/>
    <mergeCell ref="A690:B690"/>
    <mergeCell ref="C690:D690"/>
    <mergeCell ref="F690:G690"/>
    <mergeCell ref="A691:B691"/>
    <mergeCell ref="C691:D691"/>
    <mergeCell ref="F691:G691"/>
    <mergeCell ref="A692:B692"/>
    <mergeCell ref="C692:D692"/>
    <mergeCell ref="F692:G692"/>
    <mergeCell ref="A693:B693"/>
    <mergeCell ref="C693:D693"/>
    <mergeCell ref="F693:G693"/>
    <mergeCell ref="A694:B694"/>
    <mergeCell ref="C694:D694"/>
    <mergeCell ref="F694:G694"/>
    <mergeCell ref="A695:B695"/>
    <mergeCell ref="C695:D695"/>
    <mergeCell ref="F695:G695"/>
    <mergeCell ref="J4:K4"/>
    <mergeCell ref="C175:D175"/>
    <mergeCell ref="F175:G175"/>
    <mergeCell ref="A176:B176"/>
    <mergeCell ref="C176:D176"/>
    <mergeCell ref="F176:G176"/>
    <mergeCell ref="A703:B703"/>
    <mergeCell ref="C703:D703"/>
    <mergeCell ref="F703:G703"/>
    <mergeCell ref="A704:B704"/>
    <mergeCell ref="C704:D704"/>
    <mergeCell ref="F704:G704"/>
    <mergeCell ref="A705:B705"/>
    <mergeCell ref="C705:D705"/>
    <mergeCell ref="F705:G705"/>
    <mergeCell ref="A709:B709"/>
    <mergeCell ref="C709:D709"/>
    <mergeCell ref="F709:G709"/>
    <mergeCell ref="A706:B706"/>
    <mergeCell ref="C706:D706"/>
    <mergeCell ref="F706:G706"/>
    <mergeCell ref="A707:B707"/>
    <mergeCell ref="C707:D707"/>
    <mergeCell ref="F707:G707"/>
    <mergeCell ref="A708:B708"/>
    <mergeCell ref="C708:D708"/>
    <mergeCell ref="F708:G708"/>
    <mergeCell ref="A696:B696"/>
    <mergeCell ref="C696:D696"/>
    <mergeCell ref="F696:G696"/>
    <mergeCell ref="A697:B697"/>
    <mergeCell ref="C697:D697"/>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6" manualBreakCount="6">
    <brk id="55" max="16383" man="1"/>
    <brk id="135" max="8" man="1"/>
    <brk id="181" max="16383" man="1"/>
    <brk id="711" max="8" man="1"/>
    <brk id="763" max="16383" man="1"/>
    <brk id="8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467"/>
  <sheetViews>
    <sheetView topLeftCell="C24" zoomScale="85" zoomScaleNormal="85" workbookViewId="0">
      <selection activeCell="L29" sqref="L29"/>
    </sheetView>
  </sheetViews>
  <sheetFormatPr defaultRowHeight="15" x14ac:dyDescent="0.25"/>
  <sheetData>
    <row r="3" spans="3:10" ht="15.75" x14ac:dyDescent="0.25">
      <c r="C3" s="191" t="s">
        <v>241</v>
      </c>
      <c r="D3" s="192"/>
      <c r="E3" s="192"/>
      <c r="F3" s="192"/>
      <c r="G3" s="192"/>
      <c r="H3" s="192"/>
      <c r="I3" s="192"/>
      <c r="J3" s="193"/>
    </row>
    <row r="4" spans="3:10" ht="15.75" x14ac:dyDescent="0.25">
      <c r="C4" s="191" t="s">
        <v>218</v>
      </c>
      <c r="D4" s="192"/>
      <c r="E4" s="192"/>
      <c r="F4" s="192"/>
      <c r="G4" s="192"/>
      <c r="H4" s="192"/>
      <c r="I4" s="192"/>
      <c r="J4" s="193"/>
    </row>
    <row r="5" spans="3:10" ht="15.75" x14ac:dyDescent="0.25">
      <c r="C5" s="191" t="s">
        <v>244</v>
      </c>
      <c r="D5" s="192"/>
      <c r="E5" s="192"/>
      <c r="F5" s="192"/>
      <c r="G5" s="192"/>
      <c r="H5" s="192"/>
      <c r="I5" s="192"/>
      <c r="J5" s="193"/>
    </row>
    <row r="6" spans="3:10" ht="20.25" customHeight="1" x14ac:dyDescent="0.25">
      <c r="C6" s="194">
        <v>1</v>
      </c>
      <c r="D6" s="195"/>
      <c r="E6" s="60">
        <v>3</v>
      </c>
      <c r="F6" s="95">
        <f>(139.62)*(10.764)</f>
        <v>1502.86968</v>
      </c>
      <c r="G6" s="96"/>
      <c r="H6" s="60">
        <f>F6*(($F$167)+1)+(IF(G6&lt;101,G6,IF(G6&lt;201,G6/2,IF(G6&lt;=301,G6/3,G6/4))))</f>
        <v>1502.86968</v>
      </c>
      <c r="I6" s="60" t="str">
        <f>C5</f>
        <v>2nd Floor For Residential</v>
      </c>
      <c r="J6" s="60"/>
    </row>
    <row r="7" spans="3:10" ht="20.25" x14ac:dyDescent="0.25">
      <c r="C7" s="194">
        <f t="shared" ref="C7:C9" si="0">C6+1</f>
        <v>2</v>
      </c>
      <c r="D7" s="195"/>
      <c r="E7" s="60">
        <v>3</v>
      </c>
      <c r="F7" s="95">
        <f>(107.89)*(10.764)</f>
        <v>1161.3279599999998</v>
      </c>
      <c r="G7" s="96">
        <v>0</v>
      </c>
      <c r="H7" s="60">
        <f>F7*(($F$167)+1)+(IF(G7&lt;101,G7,IF(G7&lt;201,G7/2,IF(G7&lt;=301,G7/3,G7/4))))</f>
        <v>1161.3279599999998</v>
      </c>
      <c r="I7" s="60"/>
      <c r="J7" s="60"/>
    </row>
    <row r="8" spans="3:10" ht="20.25" x14ac:dyDescent="0.25">
      <c r="C8" s="194">
        <f t="shared" si="0"/>
        <v>3</v>
      </c>
      <c r="D8" s="195"/>
      <c r="E8" s="60">
        <v>3</v>
      </c>
      <c r="F8" s="95">
        <f>(107.89)*(10.764)</f>
        <v>1161.3279599999998</v>
      </c>
      <c r="G8" s="96">
        <v>0</v>
      </c>
      <c r="H8" s="60">
        <f>F8*(($F$167)+1)+(IF(G8&lt;101,G8,IF(G8&lt;201,G8/2,IF(G8&lt;=301,G8/3,G8/4))))</f>
        <v>1161.3279599999998</v>
      </c>
      <c r="I8" s="60"/>
      <c r="J8" s="60"/>
    </row>
    <row r="9" spans="3:10" ht="20.25" x14ac:dyDescent="0.25">
      <c r="C9" s="194">
        <f t="shared" si="0"/>
        <v>4</v>
      </c>
      <c r="D9" s="195"/>
      <c r="E9" s="60">
        <v>3</v>
      </c>
      <c r="F9" s="95">
        <f>(139.62)*(10.764)</f>
        <v>1502.86968</v>
      </c>
      <c r="G9" s="96">
        <v>0</v>
      </c>
      <c r="H9" s="60">
        <f>F9*(($F$167)+1)+(IF(G9&lt;101,G9,IF(G9&lt;201,G9/2,IF(G9&lt;=301,G9/3,G9/4))))</f>
        <v>1502.86968</v>
      </c>
      <c r="I9" s="60"/>
      <c r="J9" s="60"/>
    </row>
    <row r="10" spans="3:10" ht="15.75" x14ac:dyDescent="0.25">
      <c r="C10" s="191" t="s">
        <v>246</v>
      </c>
      <c r="D10" s="192"/>
      <c r="E10" s="192"/>
      <c r="F10" s="192"/>
      <c r="G10" s="192"/>
      <c r="H10" s="192"/>
      <c r="I10" s="192"/>
      <c r="J10" s="193"/>
    </row>
    <row r="11" spans="3:10" ht="15.75" x14ac:dyDescent="0.25">
      <c r="C11" s="194">
        <v>1</v>
      </c>
      <c r="D11" s="195"/>
      <c r="E11" s="65">
        <v>3</v>
      </c>
      <c r="F11" s="64">
        <f>(139.62)*(10.764)</f>
        <v>1502.86968</v>
      </c>
      <c r="G11" s="63">
        <v>0</v>
      </c>
      <c r="H11" s="63">
        <f>F11*(($F$167)+1)+(IF(G11&lt;101,G11,IF(G11&lt;201,G11/2,IF(G11&lt;=301,G11/3,G11/4))))</f>
        <v>1502.86968</v>
      </c>
      <c r="I11" s="196" t="str">
        <f>C10</f>
        <v>3rd Floor</v>
      </c>
      <c r="J11" s="197"/>
    </row>
    <row r="12" spans="3:10" ht="15.75" x14ac:dyDescent="0.25">
      <c r="C12" s="194">
        <f t="shared" ref="C12:C14" si="1">C11+1</f>
        <v>2</v>
      </c>
      <c r="D12" s="195"/>
      <c r="E12" s="65">
        <v>3</v>
      </c>
      <c r="F12" s="64">
        <f>(107.89)*(10.764)</f>
        <v>1161.3279599999998</v>
      </c>
      <c r="G12" s="63">
        <v>0</v>
      </c>
      <c r="H12" s="63">
        <f>F12*(($F$167)+1)+(IF(G12&lt;101,G12,IF(G12&lt;201,G12/2,IF(G12&lt;=301,G12/3,G12/4))))</f>
        <v>1161.3279599999998</v>
      </c>
      <c r="I12" s="198"/>
      <c r="J12" s="199"/>
    </row>
    <row r="13" spans="3:10" ht="15.75" x14ac:dyDescent="0.25">
      <c r="C13" s="194">
        <f t="shared" si="1"/>
        <v>3</v>
      </c>
      <c r="D13" s="195"/>
      <c r="E13" s="65">
        <v>3</v>
      </c>
      <c r="F13" s="64">
        <f>(107.89)*(10.764)</f>
        <v>1161.3279599999998</v>
      </c>
      <c r="G13" s="63">
        <v>0</v>
      </c>
      <c r="H13" s="63">
        <f>F13*(($F$167)+1)+(IF(G13&lt;101,G13,IF(G13&lt;201,G13/2,IF(G13&lt;=301,G13/3,G13/4))))</f>
        <v>1161.3279599999998</v>
      </c>
      <c r="I13" s="198"/>
      <c r="J13" s="199"/>
    </row>
    <row r="14" spans="3:10" ht="15.75" x14ac:dyDescent="0.25">
      <c r="C14" s="194">
        <f t="shared" si="1"/>
        <v>4</v>
      </c>
      <c r="D14" s="195"/>
      <c r="E14" s="65">
        <v>3</v>
      </c>
      <c r="F14" s="64">
        <f>(139.62)*(10.764)</f>
        <v>1502.86968</v>
      </c>
      <c r="G14" s="63">
        <v>0</v>
      </c>
      <c r="H14" s="63">
        <f>F14*(($F$167)+1)+(IF(G14&lt;101,G14,IF(G14&lt;201,G14/2,IF(G14&lt;=301,G14/3,G14/4))))</f>
        <v>1502.86968</v>
      </c>
      <c r="I14" s="200"/>
      <c r="J14" s="201"/>
    </row>
    <row r="15" spans="3:10" ht="15.75" x14ac:dyDescent="0.25">
      <c r="C15" s="191" t="s">
        <v>247</v>
      </c>
      <c r="D15" s="192"/>
      <c r="E15" s="192"/>
      <c r="F15" s="192"/>
      <c r="G15" s="192"/>
      <c r="H15" s="192"/>
      <c r="I15" s="192"/>
      <c r="J15" s="193"/>
    </row>
    <row r="16" spans="3:10" ht="15.75" x14ac:dyDescent="0.25">
      <c r="C16" s="194">
        <v>1</v>
      </c>
      <c r="D16" s="195"/>
      <c r="E16" s="65">
        <v>3</v>
      </c>
      <c r="F16" s="64">
        <f>(139.62)*(10.764)</f>
        <v>1502.86968</v>
      </c>
      <c r="G16" s="63">
        <v>0</v>
      </c>
      <c r="H16" s="63">
        <f>F16*(($F$167)+1)+(IF(G16&lt;101,G16,IF(G16&lt;201,G16/2,IF(G16&lt;=301,G16/3,G16/4))))</f>
        <v>1502.86968</v>
      </c>
      <c r="I16" s="196" t="str">
        <f>C15</f>
        <v>4th Floor</v>
      </c>
      <c r="J16" s="197"/>
    </row>
    <row r="17" spans="3:10" ht="15.75" x14ac:dyDescent="0.25">
      <c r="C17" s="194">
        <f t="shared" ref="C17:C19" si="2">C16+1</f>
        <v>2</v>
      </c>
      <c r="D17" s="195"/>
      <c r="E17" s="65">
        <v>3</v>
      </c>
      <c r="F17" s="64">
        <f>(107.89)*(10.764)</f>
        <v>1161.3279599999998</v>
      </c>
      <c r="G17" s="63">
        <v>0</v>
      </c>
      <c r="H17" s="63">
        <f>F17*(($F$167)+1)+(IF(G17&lt;101,G17,IF(G17&lt;201,G17/2,IF(G17&lt;=301,G17/3,G17/4))))</f>
        <v>1161.3279599999998</v>
      </c>
      <c r="I17" s="198"/>
      <c r="J17" s="199"/>
    </row>
    <row r="18" spans="3:10" ht="15.75" x14ac:dyDescent="0.25">
      <c r="C18" s="194">
        <f t="shared" si="2"/>
        <v>3</v>
      </c>
      <c r="D18" s="195"/>
      <c r="E18" s="65">
        <v>3</v>
      </c>
      <c r="F18" s="64">
        <f>(107.89)*(10.764)</f>
        <v>1161.3279599999998</v>
      </c>
      <c r="G18" s="63">
        <v>0</v>
      </c>
      <c r="H18" s="63">
        <f>F18*(($F$167)+1)+(IF(G18&lt;101,G18,IF(G18&lt;201,G18/2,IF(G18&lt;=301,G18/3,G18/4))))</f>
        <v>1161.3279599999998</v>
      </c>
      <c r="I18" s="198"/>
      <c r="J18" s="199"/>
    </row>
    <row r="19" spans="3:10" ht="15.75" x14ac:dyDescent="0.25">
      <c r="C19" s="194">
        <f t="shared" si="2"/>
        <v>4</v>
      </c>
      <c r="D19" s="195"/>
      <c r="E19" s="65">
        <v>3</v>
      </c>
      <c r="F19" s="64">
        <f>(139.62)*(10.764)</f>
        <v>1502.86968</v>
      </c>
      <c r="G19" s="63">
        <v>0</v>
      </c>
      <c r="H19" s="63">
        <f>F19*(($F$167)+1)+(IF(G19&lt;101,G19,IF(G19&lt;201,G19/2,IF(G19&lt;=301,G19/3,G19/4))))</f>
        <v>1502.86968</v>
      </c>
      <c r="I19" s="200"/>
      <c r="J19" s="201"/>
    </row>
    <row r="20" spans="3:10" ht="15.75" x14ac:dyDescent="0.25">
      <c r="C20" s="191" t="s">
        <v>248</v>
      </c>
      <c r="D20" s="192"/>
      <c r="E20" s="192"/>
      <c r="F20" s="192"/>
      <c r="G20" s="192"/>
      <c r="H20" s="192"/>
      <c r="I20" s="192"/>
      <c r="J20" s="193"/>
    </row>
    <row r="21" spans="3:10" ht="15.75" x14ac:dyDescent="0.25">
      <c r="C21" s="194">
        <v>1</v>
      </c>
      <c r="D21" s="195"/>
      <c r="E21" s="65">
        <v>3</v>
      </c>
      <c r="F21" s="64">
        <f>(139.62)*(10.764)</f>
        <v>1502.86968</v>
      </c>
      <c r="G21" s="63">
        <v>0</v>
      </c>
      <c r="H21" s="63">
        <f>F21*(($F$167)+1)+(IF(G21&lt;101,G21,IF(G21&lt;201,G21/2,IF(G21&lt;=301,G21/3,G21/4))))</f>
        <v>1502.86968</v>
      </c>
      <c r="I21" s="196" t="str">
        <f>C20</f>
        <v>5th Floor</v>
      </c>
      <c r="J21" s="197"/>
    </row>
    <row r="22" spans="3:10" ht="15.75" x14ac:dyDescent="0.25">
      <c r="C22" s="194">
        <f t="shared" ref="C22:C24" si="3">C21+1</f>
        <v>2</v>
      </c>
      <c r="D22" s="195"/>
      <c r="E22" s="65">
        <v>3</v>
      </c>
      <c r="F22" s="64">
        <f>(107.89)*(10.764)</f>
        <v>1161.3279599999998</v>
      </c>
      <c r="G22" s="63">
        <v>0</v>
      </c>
      <c r="H22" s="63">
        <f>F22*(($F$167)+1)+(IF(G22&lt;101,G22,IF(G22&lt;201,G22/2,IF(G22&lt;=301,G22/3,G22/4))))</f>
        <v>1161.3279599999998</v>
      </c>
      <c r="I22" s="198"/>
      <c r="J22" s="199"/>
    </row>
    <row r="23" spans="3:10" ht="15.75" x14ac:dyDescent="0.25">
      <c r="C23" s="194">
        <f t="shared" si="3"/>
        <v>3</v>
      </c>
      <c r="D23" s="195"/>
      <c r="E23" s="65">
        <v>3</v>
      </c>
      <c r="F23" s="64">
        <f>(107.89)*(10.764)</f>
        <v>1161.3279599999998</v>
      </c>
      <c r="G23" s="63">
        <v>0</v>
      </c>
      <c r="H23" s="63">
        <f>F23*(($F$167)+1)+(IF(G23&lt;101,G23,IF(G23&lt;201,G23/2,IF(G23&lt;=301,G23/3,G23/4))))</f>
        <v>1161.3279599999998</v>
      </c>
      <c r="I23" s="198"/>
      <c r="J23" s="199"/>
    </row>
    <row r="24" spans="3:10" ht="15.75" x14ac:dyDescent="0.25">
      <c r="C24" s="194">
        <f t="shared" si="3"/>
        <v>4</v>
      </c>
      <c r="D24" s="195"/>
      <c r="E24" s="65">
        <v>3</v>
      </c>
      <c r="F24" s="64">
        <f>(139.62)*(10.764)</f>
        <v>1502.86968</v>
      </c>
      <c r="G24" s="63">
        <v>0</v>
      </c>
      <c r="H24" s="63">
        <f>F24*(($F$167)+1)+(IF(G24&lt;101,G24,IF(G24&lt;201,G24/2,IF(G24&lt;=301,G24/3,G24/4))))</f>
        <v>1502.86968</v>
      </c>
      <c r="I24" s="200"/>
      <c r="J24" s="201"/>
    </row>
    <row r="25" spans="3:10" ht="15.75" x14ac:dyDescent="0.25">
      <c r="C25" s="191" t="s">
        <v>249</v>
      </c>
      <c r="D25" s="192"/>
      <c r="E25" s="192"/>
      <c r="F25" s="192"/>
      <c r="G25" s="192"/>
      <c r="H25" s="192"/>
      <c r="I25" s="192"/>
      <c r="J25" s="193"/>
    </row>
    <row r="26" spans="3:10" ht="15.75" x14ac:dyDescent="0.25">
      <c r="C26" s="194">
        <v>1</v>
      </c>
      <c r="D26" s="195"/>
      <c r="E26" s="65">
        <v>3</v>
      </c>
      <c r="F26" s="64">
        <f>(139.62)*(10.764)</f>
        <v>1502.86968</v>
      </c>
      <c r="G26" s="63">
        <v>0</v>
      </c>
      <c r="H26" s="63">
        <f>F26*(($F$167)+1)+(IF(G26&lt;101,G26,IF(G26&lt;201,G26/2,IF(G26&lt;=301,G26/3,G26/4))))</f>
        <v>1502.86968</v>
      </c>
      <c r="I26" s="196" t="str">
        <f>C25</f>
        <v>6th Floor</v>
      </c>
      <c r="J26" s="197"/>
    </row>
    <row r="27" spans="3:10" ht="15.75" x14ac:dyDescent="0.25">
      <c r="C27" s="194">
        <f t="shared" ref="C27:C29" si="4">C26+1</f>
        <v>2</v>
      </c>
      <c r="D27" s="195"/>
      <c r="E27" s="65">
        <v>3</v>
      </c>
      <c r="F27" s="64">
        <f>(107.89)*(10.764)</f>
        <v>1161.3279599999998</v>
      </c>
      <c r="G27" s="63">
        <v>0</v>
      </c>
      <c r="H27" s="63">
        <f>F27*(($F$167)+1)+(IF(G27&lt;101,G27,IF(G27&lt;201,G27/2,IF(G27&lt;=301,G27/3,G27/4))))</f>
        <v>1161.3279599999998</v>
      </c>
      <c r="I27" s="198"/>
      <c r="J27" s="199"/>
    </row>
    <row r="28" spans="3:10" ht="15.75" x14ac:dyDescent="0.25">
      <c r="C28" s="194">
        <f t="shared" si="4"/>
        <v>3</v>
      </c>
      <c r="D28" s="195"/>
      <c r="E28" s="65">
        <v>3</v>
      </c>
      <c r="F28" s="64">
        <f>(107.89)*(10.764)</f>
        <v>1161.3279599999998</v>
      </c>
      <c r="G28" s="63">
        <v>0</v>
      </c>
      <c r="H28" s="63">
        <f>F28*(($F$167)+1)+(IF(G28&lt;101,G28,IF(G28&lt;201,G28/2,IF(G28&lt;=301,G28/3,G28/4))))</f>
        <v>1161.3279599999998</v>
      </c>
      <c r="I28" s="198"/>
      <c r="J28" s="199"/>
    </row>
    <row r="29" spans="3:10" ht="15.75" x14ac:dyDescent="0.25">
      <c r="C29" s="194">
        <f t="shared" si="4"/>
        <v>4</v>
      </c>
      <c r="D29" s="195"/>
      <c r="E29" s="65">
        <v>3</v>
      </c>
      <c r="F29" s="64">
        <f>(139.62)*(10.764)</f>
        <v>1502.86968</v>
      </c>
      <c r="G29" s="63">
        <v>0</v>
      </c>
      <c r="H29" s="63">
        <f>F29*(($F$167)+1)+(IF(G29&lt;101,G29,IF(G29&lt;201,G29/2,IF(G29&lt;=301,G29/3,G29/4))))</f>
        <v>1502.86968</v>
      </c>
      <c r="I29" s="200"/>
      <c r="J29" s="201"/>
    </row>
    <row r="30" spans="3:10" ht="15.75" x14ac:dyDescent="0.25">
      <c r="C30" s="191" t="s">
        <v>251</v>
      </c>
      <c r="D30" s="192"/>
      <c r="E30" s="192"/>
      <c r="F30" s="192"/>
      <c r="G30" s="192"/>
      <c r="H30" s="192"/>
      <c r="I30" s="192"/>
      <c r="J30" s="193"/>
    </row>
    <row r="31" spans="3:10" ht="15.75" x14ac:dyDescent="0.25">
      <c r="C31" s="194">
        <v>1</v>
      </c>
      <c r="D31" s="195"/>
      <c r="E31" s="202" t="s">
        <v>252</v>
      </c>
      <c r="F31" s="203"/>
      <c r="G31" s="203"/>
      <c r="H31" s="204"/>
      <c r="I31" s="196" t="str">
        <f>C30</f>
        <v>7th Floor (Part Refuge Area)</v>
      </c>
      <c r="J31" s="197"/>
    </row>
    <row r="32" spans="3:10" ht="15.75" x14ac:dyDescent="0.25">
      <c r="C32" s="194">
        <f t="shared" ref="C32:C34" si="5">C31+1</f>
        <v>2</v>
      </c>
      <c r="D32" s="195"/>
      <c r="E32" s="65">
        <v>4</v>
      </c>
      <c r="F32" s="64">
        <f>(136.42)*(10.764)</f>
        <v>1468.4248799999998</v>
      </c>
      <c r="G32" s="63">
        <v>0</v>
      </c>
      <c r="H32" s="63">
        <f>F32*(($F$167)+1)+(IF(G32&lt;101,G32,IF(G32&lt;201,G32/2,IF(G32&lt;=301,G32/3,G32/4))))</f>
        <v>1468.4248799999998</v>
      </c>
      <c r="I32" s="198"/>
      <c r="J32" s="199"/>
    </row>
    <row r="33" spans="3:10" ht="15.75" x14ac:dyDescent="0.25">
      <c r="C33" s="194">
        <f t="shared" si="5"/>
        <v>3</v>
      </c>
      <c r="D33" s="195"/>
      <c r="E33" s="65">
        <v>4</v>
      </c>
      <c r="F33" s="64">
        <f>(136.42)*(10.764)</f>
        <v>1468.4248799999998</v>
      </c>
      <c r="G33" s="63">
        <v>0</v>
      </c>
      <c r="H33" s="63">
        <f>F33*(($F$167)+1)+(IF(G33&lt;101,G33,IF(G33&lt;201,G33/2,IF(G33&lt;=301,G33/3,G33/4))))</f>
        <v>1468.4248799999998</v>
      </c>
      <c r="I33" s="198"/>
      <c r="J33" s="199"/>
    </row>
    <row r="34" spans="3:10" ht="15.75" x14ac:dyDescent="0.25">
      <c r="C34" s="194">
        <f t="shared" si="5"/>
        <v>4</v>
      </c>
      <c r="D34" s="195"/>
      <c r="E34" s="202" t="s">
        <v>252</v>
      </c>
      <c r="F34" s="203"/>
      <c r="G34" s="203"/>
      <c r="H34" s="204"/>
      <c r="I34" s="200"/>
      <c r="J34" s="201"/>
    </row>
    <row r="35" spans="3:10" ht="15.75" x14ac:dyDescent="0.25">
      <c r="C35" s="191" t="s">
        <v>253</v>
      </c>
      <c r="D35" s="192"/>
      <c r="E35" s="192"/>
      <c r="F35" s="192"/>
      <c r="G35" s="192"/>
      <c r="H35" s="192"/>
      <c r="I35" s="192"/>
      <c r="J35" s="193"/>
    </row>
    <row r="36" spans="3:10" ht="15.75" x14ac:dyDescent="0.25">
      <c r="C36" s="194">
        <v>1</v>
      </c>
      <c r="D36" s="195"/>
      <c r="E36" s="202" t="s">
        <v>254</v>
      </c>
      <c r="F36" s="203"/>
      <c r="G36" s="203"/>
      <c r="H36" s="204"/>
      <c r="I36" s="196" t="str">
        <f>C35</f>
        <v>8th Floor (Double Height Refuge Area on 7th Floor)</v>
      </c>
      <c r="J36" s="197"/>
    </row>
    <row r="37" spans="3:10" ht="15.75" x14ac:dyDescent="0.25">
      <c r="C37" s="194">
        <f t="shared" ref="C37:C39" si="6">C36+1</f>
        <v>2</v>
      </c>
      <c r="D37" s="195"/>
      <c r="E37" s="65">
        <v>4</v>
      </c>
      <c r="F37" s="64">
        <f>(136.42)*(10.764)</f>
        <v>1468.4248799999998</v>
      </c>
      <c r="G37" s="63">
        <v>0</v>
      </c>
      <c r="H37" s="63">
        <f>F37*(($F$167)+1)+(IF(G37&lt;101,G37,IF(G37&lt;201,G37/2,IF(G37&lt;=301,G37/3,G37/4))))</f>
        <v>1468.4248799999998</v>
      </c>
      <c r="I37" s="198"/>
      <c r="J37" s="199"/>
    </row>
    <row r="38" spans="3:10" ht="15.75" x14ac:dyDescent="0.25">
      <c r="C38" s="194">
        <f t="shared" si="6"/>
        <v>3</v>
      </c>
      <c r="D38" s="195"/>
      <c r="E38" s="65">
        <v>4</v>
      </c>
      <c r="F38" s="64">
        <f>(136.42)*(10.764)</f>
        <v>1468.4248799999998</v>
      </c>
      <c r="G38" s="63">
        <v>0</v>
      </c>
      <c r="H38" s="63">
        <f>F38*(($F$167)+1)+(IF(G38&lt;101,G38,IF(G38&lt;201,G38/2,IF(G38&lt;=301,G38/3,G38/4))))</f>
        <v>1468.4248799999998</v>
      </c>
      <c r="I38" s="198"/>
      <c r="J38" s="199"/>
    </row>
    <row r="39" spans="3:10" ht="15.75" x14ac:dyDescent="0.25">
      <c r="C39" s="194">
        <f t="shared" si="6"/>
        <v>4</v>
      </c>
      <c r="D39" s="195"/>
      <c r="E39" s="202" t="s">
        <v>254</v>
      </c>
      <c r="F39" s="203"/>
      <c r="G39" s="203"/>
      <c r="H39" s="204"/>
      <c r="I39" s="200"/>
      <c r="J39" s="201"/>
    </row>
    <row r="40" spans="3:10" ht="15.75" x14ac:dyDescent="0.25">
      <c r="C40" s="191" t="s">
        <v>255</v>
      </c>
      <c r="D40" s="192"/>
      <c r="E40" s="192"/>
      <c r="F40" s="192"/>
      <c r="G40" s="192"/>
      <c r="H40" s="192"/>
      <c r="I40" s="192"/>
      <c r="J40" s="193"/>
    </row>
    <row r="41" spans="3:10" ht="15.75" x14ac:dyDescent="0.25">
      <c r="C41" s="194">
        <v>1</v>
      </c>
      <c r="D41" s="195"/>
      <c r="E41" s="65">
        <v>3</v>
      </c>
      <c r="F41" s="64">
        <f>(139.62)*(10.764)</f>
        <v>1502.86968</v>
      </c>
      <c r="G41" s="63">
        <v>0</v>
      </c>
      <c r="H41" s="63">
        <f>F41*(($F$167)+1)+(IF(G41&lt;101,G41,IF(G41&lt;201,G41/2,IF(G41&lt;=301,G41/3,G41/4))))</f>
        <v>1502.86968</v>
      </c>
      <c r="I41" s="196" t="str">
        <f>C40</f>
        <v>9th, 11th, 12th, 17th &amp; 18th Floor</v>
      </c>
      <c r="J41" s="197"/>
    </row>
    <row r="42" spans="3:10" ht="15.75" x14ac:dyDescent="0.25">
      <c r="C42" s="194">
        <f t="shared" ref="C42:C44" si="7">C41+1</f>
        <v>2</v>
      </c>
      <c r="D42" s="195"/>
      <c r="E42" s="65">
        <v>3</v>
      </c>
      <c r="F42" s="64">
        <f>(107.89)*(10.764)</f>
        <v>1161.3279599999998</v>
      </c>
      <c r="G42" s="63">
        <v>0</v>
      </c>
      <c r="H42" s="63">
        <f>F42*(($F$167)+1)+(IF(G42&lt;101,G42,IF(G42&lt;201,G42/2,IF(G42&lt;=301,G42/3,G42/4))))</f>
        <v>1161.3279599999998</v>
      </c>
      <c r="I42" s="198"/>
      <c r="J42" s="199"/>
    </row>
    <row r="43" spans="3:10" ht="15.75" x14ac:dyDescent="0.25">
      <c r="C43" s="194">
        <f t="shared" si="7"/>
        <v>3</v>
      </c>
      <c r="D43" s="195"/>
      <c r="E43" s="65">
        <v>3</v>
      </c>
      <c r="F43" s="64">
        <f>(107.89)*(10.764)</f>
        <v>1161.3279599999998</v>
      </c>
      <c r="G43" s="63">
        <v>0</v>
      </c>
      <c r="H43" s="63">
        <f>F43*(($F$167)+1)+(IF(G43&lt;101,G43,IF(G43&lt;201,G43/2,IF(G43&lt;=301,G43/3,G43/4))))</f>
        <v>1161.3279599999998</v>
      </c>
      <c r="I43" s="198"/>
      <c r="J43" s="199"/>
    </row>
    <row r="44" spans="3:10" ht="15.75" x14ac:dyDescent="0.25">
      <c r="C44" s="194">
        <f t="shared" si="7"/>
        <v>4</v>
      </c>
      <c r="D44" s="195"/>
      <c r="E44" s="65">
        <v>3</v>
      </c>
      <c r="F44" s="64">
        <f>(139.62)*(10.764)</f>
        <v>1502.86968</v>
      </c>
      <c r="G44" s="63">
        <v>0</v>
      </c>
      <c r="H44" s="63">
        <f>F44*(($F$167)+1)+(IF(G44&lt;101,G44,IF(G44&lt;201,G44/2,IF(G44&lt;=301,G44/3,G44/4))))</f>
        <v>1502.86968</v>
      </c>
      <c r="I44" s="200"/>
      <c r="J44" s="201"/>
    </row>
    <row r="45" spans="3:10" ht="15.75" x14ac:dyDescent="0.25">
      <c r="C45" s="191" t="s">
        <v>256</v>
      </c>
      <c r="D45" s="192"/>
      <c r="E45" s="192"/>
      <c r="F45" s="192"/>
      <c r="G45" s="192"/>
      <c r="H45" s="192"/>
      <c r="I45" s="192"/>
      <c r="J45" s="193"/>
    </row>
    <row r="46" spans="3:10" ht="15.75" x14ac:dyDescent="0.25">
      <c r="C46" s="194">
        <v>1</v>
      </c>
      <c r="D46" s="195"/>
      <c r="E46" s="65">
        <v>3</v>
      </c>
      <c r="F46" s="64">
        <f>(139.62)*(10.764)</f>
        <v>1502.86968</v>
      </c>
      <c r="G46" s="63">
        <v>0</v>
      </c>
      <c r="H46" s="63">
        <f>F46*(($F$167)+1)+(IF(G46&lt;101,G46,IF(G46&lt;201,G46/2,IF(G46&lt;=301,G46/3,G46/4))))</f>
        <v>1502.86968</v>
      </c>
      <c r="I46" s="196" t="str">
        <f>C45</f>
        <v>10th, 13th, 16th &amp; 19th Floor</v>
      </c>
      <c r="J46" s="197"/>
    </row>
    <row r="47" spans="3:10" ht="15.75" x14ac:dyDescent="0.25">
      <c r="C47" s="194">
        <f t="shared" ref="C47:C49" si="8">C46+1</f>
        <v>2</v>
      </c>
      <c r="D47" s="195"/>
      <c r="E47" s="65">
        <v>3</v>
      </c>
      <c r="F47" s="64">
        <f>(107.89)*(10.764)</f>
        <v>1161.3279599999998</v>
      </c>
      <c r="G47" s="63">
        <v>0</v>
      </c>
      <c r="H47" s="63">
        <f>F47*(($F$167)+1)+(IF(G47&lt;101,G47,IF(G47&lt;201,G47/2,IF(G47&lt;=301,G47/3,G47/4))))</f>
        <v>1161.3279599999998</v>
      </c>
      <c r="I47" s="198"/>
      <c r="J47" s="199"/>
    </row>
    <row r="48" spans="3:10" ht="15.75" x14ac:dyDescent="0.25">
      <c r="C48" s="194">
        <f t="shared" si="8"/>
        <v>3</v>
      </c>
      <c r="D48" s="195"/>
      <c r="E48" s="65">
        <v>3</v>
      </c>
      <c r="F48" s="64">
        <f>(107.89)*(10.764)</f>
        <v>1161.3279599999998</v>
      </c>
      <c r="G48" s="63">
        <v>0</v>
      </c>
      <c r="H48" s="63">
        <f>F48*(($F$167)+1)+(IF(G48&lt;101,G48,IF(G48&lt;201,G48/2,IF(G48&lt;=301,G48/3,G48/4))))</f>
        <v>1161.3279599999998</v>
      </c>
      <c r="I48" s="198"/>
      <c r="J48" s="199"/>
    </row>
    <row r="49" spans="3:10" ht="15.75" x14ac:dyDescent="0.25">
      <c r="C49" s="194">
        <f t="shared" si="8"/>
        <v>4</v>
      </c>
      <c r="D49" s="195"/>
      <c r="E49" s="65">
        <v>3</v>
      </c>
      <c r="F49" s="64">
        <f>(139.62)*(10.764)</f>
        <v>1502.86968</v>
      </c>
      <c r="G49" s="63">
        <v>0</v>
      </c>
      <c r="H49" s="63">
        <f>F49*(($F$167)+1)+(IF(G49&lt;101,G49,IF(G49&lt;201,G49/2,IF(G49&lt;=301,G49/3,G49/4))))</f>
        <v>1502.86968</v>
      </c>
      <c r="I49" s="200"/>
      <c r="J49" s="201"/>
    </row>
    <row r="50" spans="3:10" ht="15.75" x14ac:dyDescent="0.25">
      <c r="C50" s="191" t="s">
        <v>257</v>
      </c>
      <c r="D50" s="192"/>
      <c r="E50" s="192"/>
      <c r="F50" s="192"/>
      <c r="G50" s="192"/>
      <c r="H50" s="192"/>
      <c r="I50" s="192"/>
      <c r="J50" s="193"/>
    </row>
    <row r="51" spans="3:10" ht="15.75" x14ac:dyDescent="0.25">
      <c r="C51" s="194">
        <v>1</v>
      </c>
      <c r="D51" s="195"/>
      <c r="E51" s="65">
        <v>4</v>
      </c>
      <c r="F51" s="64">
        <f>(172.4)*(10.764)</f>
        <v>1855.7136</v>
      </c>
      <c r="G51" s="63">
        <v>0</v>
      </c>
      <c r="H51" s="63">
        <f>F51*(($F$167)+1)+(IF(G51&lt;101,G51,IF(G51&lt;201,G51/2,IF(G51&lt;=301,G51/3,G51/4))))</f>
        <v>1855.7136</v>
      </c>
      <c r="I51" s="196" t="str">
        <f>C50</f>
        <v>14th Floor (Part Refuge Area)</v>
      </c>
      <c r="J51" s="197"/>
    </row>
    <row r="52" spans="3:10" ht="15.75" x14ac:dyDescent="0.25">
      <c r="C52" s="194">
        <f t="shared" ref="C52:C54" si="9">C51+1</f>
        <v>2</v>
      </c>
      <c r="D52" s="195"/>
      <c r="E52" s="205" t="s">
        <v>252</v>
      </c>
      <c r="F52" s="206"/>
      <c r="G52" s="206"/>
      <c r="H52" s="207"/>
      <c r="I52" s="198"/>
      <c r="J52" s="199"/>
    </row>
    <row r="53" spans="3:10" ht="15.75" x14ac:dyDescent="0.25">
      <c r="C53" s="194">
        <f t="shared" si="9"/>
        <v>3</v>
      </c>
      <c r="D53" s="195"/>
      <c r="E53" s="208"/>
      <c r="F53" s="209"/>
      <c r="G53" s="209"/>
      <c r="H53" s="210"/>
      <c r="I53" s="198"/>
      <c r="J53" s="199"/>
    </row>
    <row r="54" spans="3:10" ht="15.75" x14ac:dyDescent="0.25">
      <c r="C54" s="194">
        <f t="shared" si="9"/>
        <v>4</v>
      </c>
      <c r="D54" s="195"/>
      <c r="E54" s="65">
        <v>4</v>
      </c>
      <c r="F54" s="64">
        <f>(172.4)*(10.764)</f>
        <v>1855.7136</v>
      </c>
      <c r="G54" s="63">
        <v>0</v>
      </c>
      <c r="H54" s="63">
        <f>F54*(($F$167)+1)+(IF(G54&lt;101,G54,IF(G54&lt;201,G54/2,IF(G54&lt;=301,G54/3,G54/4))))</f>
        <v>1855.7136</v>
      </c>
      <c r="I54" s="200"/>
      <c r="J54" s="201"/>
    </row>
    <row r="55" spans="3:10" ht="15.75" x14ac:dyDescent="0.25">
      <c r="C55" s="191" t="s">
        <v>258</v>
      </c>
      <c r="D55" s="192"/>
      <c r="E55" s="192"/>
      <c r="F55" s="192"/>
      <c r="G55" s="192"/>
      <c r="H55" s="192"/>
      <c r="I55" s="192"/>
      <c r="J55" s="193"/>
    </row>
    <row r="56" spans="3:10" ht="15.75" x14ac:dyDescent="0.25">
      <c r="C56" s="194">
        <v>1</v>
      </c>
      <c r="D56" s="195"/>
      <c r="E56" s="65">
        <v>3</v>
      </c>
      <c r="F56" s="64">
        <f>(139.62)*(10.764)</f>
        <v>1502.86968</v>
      </c>
      <c r="G56" s="63">
        <v>0</v>
      </c>
      <c r="H56" s="63">
        <f>F56*(($F$167)+1)+(IF(G56&lt;101,G56,IF(G56&lt;201,G56/2,IF(G56&lt;=301,G56/3,G56/4))))</f>
        <v>1502.86968</v>
      </c>
      <c r="I56" s="196" t="str">
        <f>C55</f>
        <v>15th Floor</v>
      </c>
      <c r="J56" s="197"/>
    </row>
    <row r="57" spans="3:10" ht="15.75" x14ac:dyDescent="0.25">
      <c r="C57" s="194">
        <f t="shared" ref="C57:C59" si="10">C56+1</f>
        <v>2</v>
      </c>
      <c r="D57" s="195"/>
      <c r="E57" s="65">
        <v>3</v>
      </c>
      <c r="F57" s="64">
        <f>(107.89)*(10.764)</f>
        <v>1161.3279599999998</v>
      </c>
      <c r="G57" s="63">
        <v>0</v>
      </c>
      <c r="H57" s="63">
        <f>F57*(($F$167)+1)+(IF(G57&lt;101,G57,IF(G57&lt;201,G57/2,IF(G57&lt;=301,G57/3,G57/4))))</f>
        <v>1161.3279599999998</v>
      </c>
      <c r="I57" s="198"/>
      <c r="J57" s="199"/>
    </row>
    <row r="58" spans="3:10" ht="15.75" x14ac:dyDescent="0.25">
      <c r="C58" s="194">
        <f t="shared" si="10"/>
        <v>3</v>
      </c>
      <c r="D58" s="195"/>
      <c r="E58" s="65">
        <v>3</v>
      </c>
      <c r="F58" s="64">
        <f>(107.89)*(10.764)</f>
        <v>1161.3279599999998</v>
      </c>
      <c r="G58" s="63">
        <v>0</v>
      </c>
      <c r="H58" s="63">
        <f>F58*(($F$167)+1)+(IF(G58&lt;101,G58,IF(G58&lt;201,G58/2,IF(G58&lt;=301,G58/3,G58/4))))</f>
        <v>1161.3279599999998</v>
      </c>
      <c r="I58" s="198"/>
      <c r="J58" s="199"/>
    </row>
    <row r="59" spans="3:10" ht="15.75" x14ac:dyDescent="0.25">
      <c r="C59" s="194">
        <f t="shared" si="10"/>
        <v>4</v>
      </c>
      <c r="D59" s="195"/>
      <c r="E59" s="65">
        <v>3</v>
      </c>
      <c r="F59" s="64">
        <f>(139.62)*(10.764)</f>
        <v>1502.86968</v>
      </c>
      <c r="G59" s="63">
        <v>0</v>
      </c>
      <c r="H59" s="63">
        <f>F59*(($F$167)+1)+(IF(G59&lt;101,G59,IF(G59&lt;201,G59/2,IF(G59&lt;=301,G59/3,G59/4))))</f>
        <v>1502.86968</v>
      </c>
      <c r="I59" s="200"/>
      <c r="J59" s="201"/>
    </row>
    <row r="60" spans="3:10" ht="15.75" x14ac:dyDescent="0.25">
      <c r="C60" s="191" t="s">
        <v>259</v>
      </c>
      <c r="D60" s="192"/>
      <c r="E60" s="192"/>
      <c r="F60" s="192"/>
      <c r="G60" s="192"/>
      <c r="H60" s="192"/>
      <c r="I60" s="192"/>
      <c r="J60" s="193"/>
    </row>
    <row r="61" spans="3:10" ht="15.75" x14ac:dyDescent="0.25">
      <c r="C61" s="194">
        <v>1</v>
      </c>
      <c r="D61" s="195"/>
      <c r="E61" s="65" t="s">
        <v>260</v>
      </c>
      <c r="F61" s="64">
        <f>(122.04)*(10.764)</f>
        <v>1313.6385600000001</v>
      </c>
      <c r="G61" s="63">
        <v>0</v>
      </c>
      <c r="H61" s="63">
        <f>F61*(($F$167)+1)+(IF(G61&lt;101,G61,IF(G61&lt;201,G61/2,IF(G61&lt;=301,G61/3,G61/4))))</f>
        <v>1313.6385600000001</v>
      </c>
      <c r="I61" s="196" t="str">
        <f>C60</f>
        <v>21st Floor (Part Refuge Area)</v>
      </c>
      <c r="J61" s="197"/>
    </row>
    <row r="62" spans="3:10" ht="15.75" x14ac:dyDescent="0.25">
      <c r="C62" s="194">
        <f t="shared" ref="C62:C64" si="11">C61+1</f>
        <v>2</v>
      </c>
      <c r="D62" s="195"/>
      <c r="E62" s="65">
        <v>2</v>
      </c>
      <c r="F62" s="64">
        <f>(79.49)*(10.764)</f>
        <v>855.63035999999988</v>
      </c>
      <c r="G62" s="63">
        <v>0</v>
      </c>
      <c r="H62" s="63">
        <f>F62*(($F$167)+1)+(IF(G62&lt;101,G62,IF(G62&lt;201,G62/2,IF(G62&lt;=301,G62/3,G62/4))))</f>
        <v>855.63035999999988</v>
      </c>
      <c r="I62" s="198"/>
      <c r="J62" s="199"/>
    </row>
    <row r="63" spans="3:10" ht="15.75" x14ac:dyDescent="0.25">
      <c r="C63" s="194">
        <f t="shared" si="11"/>
        <v>3</v>
      </c>
      <c r="D63" s="195"/>
      <c r="E63" s="65">
        <v>2</v>
      </c>
      <c r="F63" s="64">
        <f>(79.49)*(10.764)</f>
        <v>855.63035999999988</v>
      </c>
      <c r="G63" s="63">
        <v>0</v>
      </c>
      <c r="H63" s="63">
        <f>F63*(($F$167)+1)+(IF(G63&lt;101,G63,IF(G63&lt;201,G63/2,IF(G63&lt;=301,G63/3,G63/4))))</f>
        <v>855.63035999999988</v>
      </c>
      <c r="I63" s="198"/>
      <c r="J63" s="199"/>
    </row>
    <row r="64" spans="3:10" ht="15.75" x14ac:dyDescent="0.25">
      <c r="C64" s="194">
        <f t="shared" si="11"/>
        <v>4</v>
      </c>
      <c r="D64" s="195"/>
      <c r="E64" s="65" t="s">
        <v>260</v>
      </c>
      <c r="F64" s="64">
        <f>(122.04)*(10.764)</f>
        <v>1313.6385600000001</v>
      </c>
      <c r="G64" s="63">
        <v>0</v>
      </c>
      <c r="H64" s="63">
        <f>F64*(($F$167)+1)+(IF(G64&lt;101,G64,IF(G64&lt;201,G64/2,IF(G64&lt;=301,G64/3,G64/4))))</f>
        <v>1313.6385600000001</v>
      </c>
      <c r="I64" s="200"/>
      <c r="J64" s="201"/>
    </row>
    <row r="65" spans="3:10" ht="15.75" x14ac:dyDescent="0.25">
      <c r="C65" s="191" t="s">
        <v>261</v>
      </c>
      <c r="D65" s="192"/>
      <c r="E65" s="192"/>
      <c r="F65" s="192"/>
      <c r="G65" s="192"/>
      <c r="H65" s="192"/>
      <c r="I65" s="192"/>
      <c r="J65" s="193"/>
    </row>
    <row r="66" spans="3:10" ht="15.75" x14ac:dyDescent="0.25">
      <c r="C66" s="194">
        <v>1</v>
      </c>
      <c r="D66" s="195"/>
      <c r="E66" s="65">
        <v>3</v>
      </c>
      <c r="F66" s="64">
        <f>(139.62)*(10.764)</f>
        <v>1502.86968</v>
      </c>
      <c r="G66" s="63">
        <v>0</v>
      </c>
      <c r="H66" s="63">
        <f>F66*(($F$167)+1)+(IF(G66&lt;101,G66,IF(G66&lt;201,G66/2,IF(G66&lt;=301,G66/3,G66/4))))</f>
        <v>1502.86968</v>
      </c>
      <c r="I66" s="196" t="str">
        <f>C65</f>
        <v>22nd Floor</v>
      </c>
      <c r="J66" s="197"/>
    </row>
    <row r="67" spans="3:10" ht="15.75" x14ac:dyDescent="0.25">
      <c r="C67" s="194">
        <f t="shared" ref="C67:C69" si="12">C66+1</f>
        <v>2</v>
      </c>
      <c r="D67" s="195"/>
      <c r="E67" s="65">
        <v>3</v>
      </c>
      <c r="F67" s="64">
        <f>(107.89)*(10.764)</f>
        <v>1161.3279599999998</v>
      </c>
      <c r="G67" s="63">
        <v>0</v>
      </c>
      <c r="H67" s="63">
        <f>F67*(($F$167)+1)+(IF(G67&lt;101,G67,IF(G67&lt;201,G67/2,IF(G67&lt;=301,G67/3,G67/4))))</f>
        <v>1161.3279599999998</v>
      </c>
      <c r="I67" s="198"/>
      <c r="J67" s="199"/>
    </row>
    <row r="68" spans="3:10" ht="15.75" x14ac:dyDescent="0.25">
      <c r="C68" s="194">
        <f t="shared" si="12"/>
        <v>3</v>
      </c>
      <c r="D68" s="195"/>
      <c r="E68" s="65">
        <v>3</v>
      </c>
      <c r="F68" s="64">
        <f>(107.89)*(10.764)</f>
        <v>1161.3279599999998</v>
      </c>
      <c r="G68" s="63">
        <v>0</v>
      </c>
      <c r="H68" s="63">
        <f>F68*(($F$167)+1)+(IF(G68&lt;101,G68,IF(G68&lt;201,G68/2,IF(G68&lt;=301,G68/3,G68/4))))</f>
        <v>1161.3279599999998</v>
      </c>
      <c r="I68" s="198"/>
      <c r="J68" s="199"/>
    </row>
    <row r="69" spans="3:10" ht="15.75" x14ac:dyDescent="0.25">
      <c r="C69" s="194">
        <f t="shared" si="12"/>
        <v>4</v>
      </c>
      <c r="D69" s="195"/>
      <c r="E69" s="65">
        <v>3</v>
      </c>
      <c r="F69" s="64">
        <f>(139.62)*(10.764)</f>
        <v>1502.86968</v>
      </c>
      <c r="G69" s="63">
        <v>0</v>
      </c>
      <c r="H69" s="63">
        <f>F69*(($F$167)+1)+(IF(G69&lt;101,G69,IF(G69&lt;201,G69/2,IF(G69&lt;=301,G69/3,G69/4))))</f>
        <v>1502.86968</v>
      </c>
      <c r="I69" s="200"/>
      <c r="J69" s="201"/>
    </row>
    <row r="70" spans="3:10" ht="15.75" x14ac:dyDescent="0.25">
      <c r="C70" s="191" t="s">
        <v>262</v>
      </c>
      <c r="D70" s="192"/>
      <c r="E70" s="192"/>
      <c r="F70" s="192"/>
      <c r="G70" s="192"/>
      <c r="H70" s="192"/>
      <c r="I70" s="192"/>
      <c r="J70" s="193"/>
    </row>
    <row r="71" spans="3:10" ht="15.75" x14ac:dyDescent="0.25">
      <c r="C71" s="194">
        <v>1</v>
      </c>
      <c r="D71" s="195"/>
      <c r="E71" s="65">
        <v>3</v>
      </c>
      <c r="F71" s="64">
        <f>(139.62)*(10.764)</f>
        <v>1502.86968</v>
      </c>
      <c r="G71" s="63">
        <v>0</v>
      </c>
      <c r="H71" s="63">
        <f>F71*(($F$167)+1)+(IF(G71&lt;101,G71,IF(G71&lt;201,G71/2,IF(G71&lt;=301,G71/3,G71/4))))</f>
        <v>1502.86968</v>
      </c>
      <c r="I71" s="196" t="str">
        <f>C70</f>
        <v>20th, 23rd &amp; 24th Floor</v>
      </c>
      <c r="J71" s="197"/>
    </row>
    <row r="72" spans="3:10" ht="15.75" x14ac:dyDescent="0.25">
      <c r="C72" s="194">
        <f t="shared" ref="C72:C74" si="13">C71+1</f>
        <v>2</v>
      </c>
      <c r="D72" s="195"/>
      <c r="E72" s="65">
        <v>3</v>
      </c>
      <c r="F72" s="64">
        <f>(107.89)*(10.764)</f>
        <v>1161.3279599999998</v>
      </c>
      <c r="G72" s="63">
        <v>0</v>
      </c>
      <c r="H72" s="63">
        <f>F72*(($F$167)+1)+(IF(G72&lt;101,G72,IF(G72&lt;201,G72/2,IF(G72&lt;=301,G72/3,G72/4))))</f>
        <v>1161.3279599999998</v>
      </c>
      <c r="I72" s="198"/>
      <c r="J72" s="199"/>
    </row>
    <row r="73" spans="3:10" ht="15.75" x14ac:dyDescent="0.25">
      <c r="C73" s="194">
        <f t="shared" si="13"/>
        <v>3</v>
      </c>
      <c r="D73" s="195"/>
      <c r="E73" s="65">
        <v>3</v>
      </c>
      <c r="F73" s="64">
        <f>(107.89)*(10.764)</f>
        <v>1161.3279599999998</v>
      </c>
      <c r="G73" s="63">
        <v>0</v>
      </c>
      <c r="H73" s="63">
        <f>F73*(($F$167)+1)+(IF(G73&lt;101,G73,IF(G73&lt;201,G73/2,IF(G73&lt;=301,G73/3,G73/4))))</f>
        <v>1161.3279599999998</v>
      </c>
      <c r="I73" s="198"/>
      <c r="J73" s="199"/>
    </row>
    <row r="74" spans="3:10" ht="15.75" x14ac:dyDescent="0.25">
      <c r="C74" s="194">
        <f t="shared" si="13"/>
        <v>4</v>
      </c>
      <c r="D74" s="195"/>
      <c r="E74" s="65">
        <v>3</v>
      </c>
      <c r="F74" s="64">
        <f>(139.62)*(10.764)</f>
        <v>1502.86968</v>
      </c>
      <c r="G74" s="63">
        <v>0</v>
      </c>
      <c r="H74" s="63">
        <f>F74*(($F$167)+1)+(IF(G74&lt;101,G74,IF(G74&lt;201,G74/2,IF(G74&lt;=301,G74/3,G74/4))))</f>
        <v>1502.86968</v>
      </c>
      <c r="I74" s="200"/>
      <c r="J74" s="201"/>
    </row>
    <row r="75" spans="3:10" ht="15.75" x14ac:dyDescent="0.25">
      <c r="C75" s="191" t="s">
        <v>263</v>
      </c>
      <c r="D75" s="192"/>
      <c r="E75" s="192"/>
      <c r="F75" s="192"/>
      <c r="G75" s="192"/>
      <c r="H75" s="192"/>
      <c r="I75" s="192"/>
      <c r="J75" s="193"/>
    </row>
    <row r="76" spans="3:10" ht="15.75" x14ac:dyDescent="0.25">
      <c r="C76" s="191" t="s">
        <v>219</v>
      </c>
      <c r="D76" s="192"/>
      <c r="E76" s="192"/>
      <c r="F76" s="192"/>
      <c r="G76" s="192"/>
      <c r="H76" s="192"/>
      <c r="I76" s="192"/>
      <c r="J76" s="193"/>
    </row>
    <row r="77" spans="3:10" ht="15.75" x14ac:dyDescent="0.25">
      <c r="C77" s="191" t="s">
        <v>238</v>
      </c>
      <c r="D77" s="192"/>
      <c r="E77" s="192"/>
      <c r="F77" s="192"/>
      <c r="G77" s="192"/>
      <c r="H77" s="192"/>
      <c r="I77" s="192"/>
      <c r="J77" s="193"/>
    </row>
    <row r="78" spans="3:10" ht="15.75" x14ac:dyDescent="0.25">
      <c r="C78" s="191" t="s">
        <v>264</v>
      </c>
      <c r="D78" s="192"/>
      <c r="E78" s="192"/>
      <c r="F78" s="192"/>
      <c r="G78" s="192"/>
      <c r="H78" s="192"/>
      <c r="I78" s="192"/>
      <c r="J78" s="193"/>
    </row>
    <row r="79" spans="3:10" ht="15.75" x14ac:dyDescent="0.25">
      <c r="C79" s="191" t="s">
        <v>244</v>
      </c>
      <c r="D79" s="192"/>
      <c r="E79" s="192"/>
      <c r="F79" s="192"/>
      <c r="G79" s="192"/>
      <c r="H79" s="192"/>
      <c r="I79" s="192"/>
      <c r="J79" s="193"/>
    </row>
    <row r="80" spans="3:10" ht="15.75" x14ac:dyDescent="0.25">
      <c r="C80" s="194">
        <v>1</v>
      </c>
      <c r="D80" s="195"/>
      <c r="E80" s="65">
        <v>3</v>
      </c>
      <c r="F80" s="64">
        <f>(139.62)*(10.764)</f>
        <v>1502.86968</v>
      </c>
      <c r="G80" s="63">
        <v>0</v>
      </c>
      <c r="H80" s="63">
        <f>F80*(($F$167)+1)+(IF(G80&lt;101,G80,IF(G80&lt;201,G80/2,IF(G80&lt;=301,G80/3,G80/4))))</f>
        <v>1502.86968</v>
      </c>
      <c r="I80" s="196" t="str">
        <f>C79</f>
        <v>2nd Floor For Residential</v>
      </c>
      <c r="J80" s="197"/>
    </row>
    <row r="81" spans="3:10" ht="15.75" x14ac:dyDescent="0.25">
      <c r="C81" s="194">
        <f t="shared" ref="C81:C83" si="14">C80+1</f>
        <v>2</v>
      </c>
      <c r="D81" s="195"/>
      <c r="E81" s="65">
        <v>3</v>
      </c>
      <c r="F81" s="64">
        <f>(107.89)*(10.764)</f>
        <v>1161.3279599999998</v>
      </c>
      <c r="G81" s="63">
        <v>0</v>
      </c>
      <c r="H81" s="63">
        <f>F81*(($F$167)+1)+(IF(G81&lt;101,G81,IF(G81&lt;201,G81/2,IF(G81&lt;=301,G81/3,G81/4))))</f>
        <v>1161.3279599999998</v>
      </c>
      <c r="I81" s="198"/>
      <c r="J81" s="199"/>
    </row>
    <row r="82" spans="3:10" ht="15.75" x14ac:dyDescent="0.25">
      <c r="C82" s="194">
        <f t="shared" si="14"/>
        <v>3</v>
      </c>
      <c r="D82" s="195"/>
      <c r="E82" s="65">
        <v>3</v>
      </c>
      <c r="F82" s="64">
        <f>(107.89)*(10.764)</f>
        <v>1161.3279599999998</v>
      </c>
      <c r="G82" s="63">
        <v>0</v>
      </c>
      <c r="H82" s="63">
        <f>F82*(($F$167)+1)+(IF(G82&lt;101,G82,IF(G82&lt;201,G82/2,IF(G82&lt;=301,G82/3,G82/4))))</f>
        <v>1161.3279599999998</v>
      </c>
      <c r="I82" s="198"/>
      <c r="J82" s="199"/>
    </row>
    <row r="83" spans="3:10" ht="15.75" x14ac:dyDescent="0.25">
      <c r="C83" s="194">
        <f t="shared" si="14"/>
        <v>4</v>
      </c>
      <c r="D83" s="195"/>
      <c r="E83" s="65">
        <v>3</v>
      </c>
      <c r="F83" s="64">
        <f>(139.62)*(10.764)</f>
        <v>1502.86968</v>
      </c>
      <c r="G83" s="63">
        <v>0</v>
      </c>
      <c r="H83" s="63">
        <f>F83*(($F$167)+1)+(IF(G83&lt;101,G83,IF(G83&lt;201,G83/2,IF(G83&lt;=301,G83/3,G83/4))))</f>
        <v>1502.86968</v>
      </c>
      <c r="I83" s="200"/>
      <c r="J83" s="201"/>
    </row>
    <row r="84" spans="3:10" ht="15.75" x14ac:dyDescent="0.25">
      <c r="C84" s="191" t="s">
        <v>246</v>
      </c>
      <c r="D84" s="192"/>
      <c r="E84" s="192"/>
      <c r="F84" s="192"/>
      <c r="G84" s="192"/>
      <c r="H84" s="192"/>
      <c r="I84" s="192"/>
      <c r="J84" s="193"/>
    </row>
    <row r="85" spans="3:10" ht="15.75" x14ac:dyDescent="0.25">
      <c r="C85" s="194">
        <v>1</v>
      </c>
      <c r="D85" s="195"/>
      <c r="E85" s="65">
        <v>3</v>
      </c>
      <c r="F85" s="64">
        <f>(139.62)*(10.764)</f>
        <v>1502.86968</v>
      </c>
      <c r="G85" s="63">
        <v>0</v>
      </c>
      <c r="H85" s="63">
        <f>F85*(($F$167)+1)+(IF(G85&lt;101,G85,IF(G85&lt;201,G85/2,IF(G85&lt;=301,G85/3,G85/4))))</f>
        <v>1502.86968</v>
      </c>
      <c r="I85" s="196" t="str">
        <f>C84</f>
        <v>3rd Floor</v>
      </c>
      <c r="J85" s="197"/>
    </row>
    <row r="86" spans="3:10" ht="15.75" x14ac:dyDescent="0.25">
      <c r="C86" s="194">
        <f t="shared" ref="C86:C88" si="15">C85+1</f>
        <v>2</v>
      </c>
      <c r="D86" s="195"/>
      <c r="E86" s="65">
        <v>3</v>
      </c>
      <c r="F86" s="64">
        <f>(107.89)*(10.764)</f>
        <v>1161.3279599999998</v>
      </c>
      <c r="G86" s="63">
        <v>0</v>
      </c>
      <c r="H86" s="63">
        <f>F86*(($F$167)+1)+(IF(G86&lt;101,G86,IF(G86&lt;201,G86/2,IF(G86&lt;=301,G86/3,G86/4))))</f>
        <v>1161.3279599999998</v>
      </c>
      <c r="I86" s="198"/>
      <c r="J86" s="199"/>
    </row>
    <row r="87" spans="3:10" ht="15.75" x14ac:dyDescent="0.25">
      <c r="C87" s="194">
        <f t="shared" si="15"/>
        <v>3</v>
      </c>
      <c r="D87" s="195"/>
      <c r="E87" s="65">
        <v>3</v>
      </c>
      <c r="F87" s="64">
        <f>(107.89)*(10.764)</f>
        <v>1161.3279599999998</v>
      </c>
      <c r="G87" s="63">
        <v>0</v>
      </c>
      <c r="H87" s="63">
        <f>F87*(($F$167)+1)+(IF(G87&lt;101,G87,IF(G87&lt;201,G87/2,IF(G87&lt;=301,G87/3,G87/4))))</f>
        <v>1161.3279599999998</v>
      </c>
      <c r="I87" s="198"/>
      <c r="J87" s="199"/>
    </row>
    <row r="88" spans="3:10" ht="15.75" x14ac:dyDescent="0.25">
      <c r="C88" s="194">
        <f t="shared" si="15"/>
        <v>4</v>
      </c>
      <c r="D88" s="195"/>
      <c r="E88" s="65">
        <v>3</v>
      </c>
      <c r="F88" s="64">
        <f>(139.62)*(10.764)</f>
        <v>1502.86968</v>
      </c>
      <c r="G88" s="63">
        <v>0</v>
      </c>
      <c r="H88" s="63">
        <f>F88*(($F$167)+1)+(IF(G88&lt;101,G88,IF(G88&lt;201,G88/2,IF(G88&lt;=301,G88/3,G88/4))))</f>
        <v>1502.86968</v>
      </c>
      <c r="I88" s="200"/>
      <c r="J88" s="201"/>
    </row>
    <row r="89" spans="3:10" ht="15.75" x14ac:dyDescent="0.25">
      <c r="C89" s="191" t="s">
        <v>247</v>
      </c>
      <c r="D89" s="192"/>
      <c r="E89" s="192"/>
      <c r="F89" s="192"/>
      <c r="G89" s="192"/>
      <c r="H89" s="192"/>
      <c r="I89" s="192"/>
      <c r="J89" s="193"/>
    </row>
    <row r="90" spans="3:10" ht="15.75" x14ac:dyDescent="0.25">
      <c r="C90" s="194">
        <v>1</v>
      </c>
      <c r="D90" s="195"/>
      <c r="E90" s="65">
        <v>3</v>
      </c>
      <c r="F90" s="64">
        <f>(139.62)*(10.764)</f>
        <v>1502.86968</v>
      </c>
      <c r="G90" s="63">
        <v>0</v>
      </c>
      <c r="H90" s="63">
        <f>F90*(($F$167)+1)+(IF(G90&lt;101,G90,IF(G90&lt;201,G90/2,IF(G90&lt;=301,G90/3,G90/4))))</f>
        <v>1502.86968</v>
      </c>
      <c r="I90" s="196" t="str">
        <f>C89</f>
        <v>4th Floor</v>
      </c>
      <c r="J90" s="197"/>
    </row>
    <row r="91" spans="3:10" ht="15.75" x14ac:dyDescent="0.25">
      <c r="C91" s="194">
        <f t="shared" ref="C91:C93" si="16">C90+1</f>
        <v>2</v>
      </c>
      <c r="D91" s="195"/>
      <c r="E91" s="65">
        <v>3</v>
      </c>
      <c r="F91" s="64">
        <f>(107.89)*(10.764)</f>
        <v>1161.3279599999998</v>
      </c>
      <c r="G91" s="63">
        <v>0</v>
      </c>
      <c r="H91" s="63">
        <f>F91*(($F$167)+1)+(IF(G91&lt;101,G91,IF(G91&lt;201,G91/2,IF(G91&lt;=301,G91/3,G91/4))))</f>
        <v>1161.3279599999998</v>
      </c>
      <c r="I91" s="198"/>
      <c r="J91" s="199"/>
    </row>
    <row r="92" spans="3:10" ht="15.75" x14ac:dyDescent="0.25">
      <c r="C92" s="194">
        <f t="shared" si="16"/>
        <v>3</v>
      </c>
      <c r="D92" s="195"/>
      <c r="E92" s="65">
        <v>3</v>
      </c>
      <c r="F92" s="64">
        <f>(107.89)*(10.764)</f>
        <v>1161.3279599999998</v>
      </c>
      <c r="G92" s="63">
        <v>0</v>
      </c>
      <c r="H92" s="63">
        <f>F92*(($F$167)+1)+(IF(G92&lt;101,G92,IF(G92&lt;201,G92/2,IF(G92&lt;=301,G92/3,G92/4))))</f>
        <v>1161.3279599999998</v>
      </c>
      <c r="I92" s="198"/>
      <c r="J92" s="199"/>
    </row>
    <row r="93" spans="3:10" ht="15.75" x14ac:dyDescent="0.25">
      <c r="C93" s="194">
        <f t="shared" si="16"/>
        <v>4</v>
      </c>
      <c r="D93" s="195"/>
      <c r="E93" s="65">
        <v>3</v>
      </c>
      <c r="F93" s="64">
        <f>(139.62)*(10.764)</f>
        <v>1502.86968</v>
      </c>
      <c r="G93" s="63">
        <v>0</v>
      </c>
      <c r="H93" s="63">
        <f>F93*(($F$167)+1)+(IF(G93&lt;101,G93,IF(G93&lt;201,G93/2,IF(G93&lt;=301,G93/3,G93/4))))</f>
        <v>1502.86968</v>
      </c>
      <c r="I93" s="200"/>
      <c r="J93" s="201"/>
    </row>
    <row r="94" spans="3:10" ht="15.75" x14ac:dyDescent="0.25">
      <c r="C94" s="191" t="s">
        <v>248</v>
      </c>
      <c r="D94" s="192"/>
      <c r="E94" s="192"/>
      <c r="F94" s="192"/>
      <c r="G94" s="192"/>
      <c r="H94" s="192"/>
      <c r="I94" s="192"/>
      <c r="J94" s="193"/>
    </row>
    <row r="95" spans="3:10" ht="15.75" x14ac:dyDescent="0.25">
      <c r="C95" s="194">
        <v>1</v>
      </c>
      <c r="D95" s="195"/>
      <c r="E95" s="65">
        <v>3</v>
      </c>
      <c r="F95" s="64">
        <f>(139.62)*(10.764)</f>
        <v>1502.86968</v>
      </c>
      <c r="G95" s="63">
        <v>0</v>
      </c>
      <c r="H95" s="63">
        <f>F95*(($F$167)+1)+(IF(G95&lt;101,G95,IF(G95&lt;201,G95/2,IF(G95&lt;=301,G95/3,G95/4))))</f>
        <v>1502.86968</v>
      </c>
      <c r="I95" s="196" t="str">
        <f>C94</f>
        <v>5th Floor</v>
      </c>
      <c r="J95" s="197"/>
    </row>
    <row r="96" spans="3:10" ht="15.75" x14ac:dyDescent="0.25">
      <c r="C96" s="194">
        <f t="shared" ref="C96:C98" si="17">C95+1</f>
        <v>2</v>
      </c>
      <c r="D96" s="195"/>
      <c r="E96" s="65">
        <v>3</v>
      </c>
      <c r="F96" s="64">
        <f>(107.89)*(10.764)</f>
        <v>1161.3279599999998</v>
      </c>
      <c r="G96" s="63">
        <v>0</v>
      </c>
      <c r="H96" s="63">
        <f>F96*(($F$167)+1)+(IF(G96&lt;101,G96,IF(G96&lt;201,G96/2,IF(G96&lt;=301,G96/3,G96/4))))</f>
        <v>1161.3279599999998</v>
      </c>
      <c r="I96" s="198"/>
      <c r="J96" s="199"/>
    </row>
    <row r="97" spans="3:10" ht="15.75" x14ac:dyDescent="0.25">
      <c r="C97" s="194">
        <f t="shared" si="17"/>
        <v>3</v>
      </c>
      <c r="D97" s="195"/>
      <c r="E97" s="65">
        <v>3</v>
      </c>
      <c r="F97" s="64">
        <f>(107.89)*(10.764)</f>
        <v>1161.3279599999998</v>
      </c>
      <c r="G97" s="63">
        <v>0</v>
      </c>
      <c r="H97" s="63">
        <f>F97*(($F$167)+1)+(IF(G97&lt;101,G97,IF(G97&lt;201,G97/2,IF(G97&lt;=301,G97/3,G97/4))))</f>
        <v>1161.3279599999998</v>
      </c>
      <c r="I97" s="198"/>
      <c r="J97" s="199"/>
    </row>
    <row r="98" spans="3:10" ht="15.75" x14ac:dyDescent="0.25">
      <c r="C98" s="194">
        <f t="shared" si="17"/>
        <v>4</v>
      </c>
      <c r="D98" s="195"/>
      <c r="E98" s="65">
        <v>3</v>
      </c>
      <c r="F98" s="64">
        <f>(139.62)*(10.764)</f>
        <v>1502.86968</v>
      </c>
      <c r="G98" s="63">
        <v>0</v>
      </c>
      <c r="H98" s="63">
        <f>F98*(($F$167)+1)+(IF(G98&lt;101,G98,IF(G98&lt;201,G98/2,IF(G98&lt;=301,G98/3,G98/4))))</f>
        <v>1502.86968</v>
      </c>
      <c r="I98" s="200"/>
      <c r="J98" s="201"/>
    </row>
    <row r="99" spans="3:10" ht="15.75" x14ac:dyDescent="0.25">
      <c r="C99" s="191" t="s">
        <v>249</v>
      </c>
      <c r="D99" s="192"/>
      <c r="E99" s="192"/>
      <c r="F99" s="192"/>
      <c r="G99" s="192"/>
      <c r="H99" s="192"/>
      <c r="I99" s="192"/>
      <c r="J99" s="193"/>
    </row>
    <row r="100" spans="3:10" ht="15.75" x14ac:dyDescent="0.25">
      <c r="C100" s="194">
        <v>1</v>
      </c>
      <c r="D100" s="195"/>
      <c r="E100" s="65">
        <v>3</v>
      </c>
      <c r="F100" s="64">
        <f>(139.62)*(10.764)</f>
        <v>1502.86968</v>
      </c>
      <c r="G100" s="63">
        <v>0</v>
      </c>
      <c r="H100" s="63">
        <f>F100*(($F$167)+1)+(IF(G100&lt;101,G100,IF(G100&lt;201,G100/2,IF(G100&lt;=301,G100/3,G100/4))))</f>
        <v>1502.86968</v>
      </c>
      <c r="I100" s="196" t="str">
        <f>C99</f>
        <v>6th Floor</v>
      </c>
      <c r="J100" s="197"/>
    </row>
    <row r="101" spans="3:10" ht="15.75" x14ac:dyDescent="0.25">
      <c r="C101" s="194">
        <f t="shared" ref="C101:C103" si="18">C100+1</f>
        <v>2</v>
      </c>
      <c r="D101" s="195"/>
      <c r="E101" s="65">
        <v>3</v>
      </c>
      <c r="F101" s="64">
        <f>(107.89)*(10.764)</f>
        <v>1161.3279599999998</v>
      </c>
      <c r="G101" s="63">
        <v>0</v>
      </c>
      <c r="H101" s="63">
        <f>F101*(($F$167)+1)+(IF(G101&lt;101,G101,IF(G101&lt;201,G101/2,IF(G101&lt;=301,G101/3,G101/4))))</f>
        <v>1161.3279599999998</v>
      </c>
      <c r="I101" s="198"/>
      <c r="J101" s="199"/>
    </row>
    <row r="102" spans="3:10" ht="15.75" x14ac:dyDescent="0.25">
      <c r="C102" s="194">
        <f t="shared" si="18"/>
        <v>3</v>
      </c>
      <c r="D102" s="195"/>
      <c r="E102" s="65">
        <v>3</v>
      </c>
      <c r="F102" s="64">
        <f>(107.89)*(10.764)</f>
        <v>1161.3279599999998</v>
      </c>
      <c r="G102" s="63">
        <v>0</v>
      </c>
      <c r="H102" s="63">
        <f>F102*(($F$167)+1)+(IF(G102&lt;101,G102,IF(G102&lt;201,G102/2,IF(G102&lt;=301,G102/3,G102/4))))</f>
        <v>1161.3279599999998</v>
      </c>
      <c r="I102" s="198"/>
      <c r="J102" s="199"/>
    </row>
    <row r="103" spans="3:10" ht="15.75" x14ac:dyDescent="0.25">
      <c r="C103" s="194">
        <f t="shared" si="18"/>
        <v>4</v>
      </c>
      <c r="D103" s="195"/>
      <c r="E103" s="65">
        <v>3</v>
      </c>
      <c r="F103" s="64">
        <f>(139.62)*(10.764)</f>
        <v>1502.86968</v>
      </c>
      <c r="G103" s="63">
        <v>0</v>
      </c>
      <c r="H103" s="63">
        <f>F103*(($F$167)+1)+(IF(G103&lt;101,G103,IF(G103&lt;201,G103/2,IF(G103&lt;=301,G103/3,G103/4))))</f>
        <v>1502.86968</v>
      </c>
      <c r="I103" s="200"/>
      <c r="J103" s="201"/>
    </row>
    <row r="104" spans="3:10" ht="15.75" x14ac:dyDescent="0.25">
      <c r="C104" s="191" t="s">
        <v>251</v>
      </c>
      <c r="D104" s="192"/>
      <c r="E104" s="192"/>
      <c r="F104" s="192"/>
      <c r="G104" s="192"/>
      <c r="H104" s="192"/>
      <c r="I104" s="192"/>
      <c r="J104" s="193"/>
    </row>
    <row r="105" spans="3:10" ht="15.75" x14ac:dyDescent="0.25">
      <c r="C105" s="194">
        <v>1</v>
      </c>
      <c r="D105" s="195"/>
      <c r="E105" s="202" t="s">
        <v>252</v>
      </c>
      <c r="F105" s="203"/>
      <c r="G105" s="203"/>
      <c r="H105" s="204"/>
      <c r="I105" s="196" t="str">
        <f>C104</f>
        <v>7th Floor (Part Refuge Area)</v>
      </c>
      <c r="J105" s="197"/>
    </row>
    <row r="106" spans="3:10" ht="15.75" x14ac:dyDescent="0.25">
      <c r="C106" s="194">
        <f t="shared" ref="C106:C108" si="19">C105+1</f>
        <v>2</v>
      </c>
      <c r="D106" s="195"/>
      <c r="E106" s="65">
        <v>4</v>
      </c>
      <c r="F106" s="64">
        <f>(136.42)*(10.764)</f>
        <v>1468.4248799999998</v>
      </c>
      <c r="G106" s="63">
        <v>0</v>
      </c>
      <c r="H106" s="63">
        <f>F106*(($F$167)+1)+(IF(G106&lt;101,G106,IF(G106&lt;201,G106/2,IF(G106&lt;=301,G106/3,G106/4))))</f>
        <v>1468.4248799999998</v>
      </c>
      <c r="I106" s="198"/>
      <c r="J106" s="199"/>
    </row>
    <row r="107" spans="3:10" ht="15.75" x14ac:dyDescent="0.25">
      <c r="C107" s="194">
        <f t="shared" si="19"/>
        <v>3</v>
      </c>
      <c r="D107" s="195"/>
      <c r="E107" s="65">
        <v>3</v>
      </c>
      <c r="F107" s="64">
        <f>(107.89)*(10.764)</f>
        <v>1161.3279599999998</v>
      </c>
      <c r="G107" s="63">
        <v>0</v>
      </c>
      <c r="H107" s="63">
        <f>F107*(($F$167)+1)+(IF(G107&lt;101,G107,IF(G107&lt;201,G107/2,IF(G107&lt;=301,G107/3,G107/4))))</f>
        <v>1161.3279599999998</v>
      </c>
      <c r="I107" s="198"/>
      <c r="J107" s="199"/>
    </row>
    <row r="108" spans="3:10" ht="15.75" x14ac:dyDescent="0.25">
      <c r="C108" s="194">
        <f t="shared" si="19"/>
        <v>4</v>
      </c>
      <c r="D108" s="195"/>
      <c r="E108" s="65">
        <v>2</v>
      </c>
      <c r="F108" s="64">
        <f>(113.36)*(10.764)</f>
        <v>1220.20704</v>
      </c>
      <c r="G108" s="63">
        <v>0</v>
      </c>
      <c r="H108" s="63">
        <f>F108*(($F$167)+1)+(IF(G108&lt;101,G108,IF(G108&lt;201,G108/2,IF(G108&lt;=301,G108/3,G108/4))))</f>
        <v>1220.20704</v>
      </c>
      <c r="I108" s="200"/>
      <c r="J108" s="201"/>
    </row>
    <row r="109" spans="3:10" ht="15.75" x14ac:dyDescent="0.25">
      <c r="C109" s="191" t="s">
        <v>253</v>
      </c>
      <c r="D109" s="192"/>
      <c r="E109" s="192"/>
      <c r="F109" s="192"/>
      <c r="G109" s="192"/>
      <c r="H109" s="192"/>
      <c r="I109" s="192"/>
      <c r="J109" s="193"/>
    </row>
    <row r="110" spans="3:10" ht="15.75" x14ac:dyDescent="0.25">
      <c r="C110" s="194">
        <v>1</v>
      </c>
      <c r="D110" s="195"/>
      <c r="E110" s="202" t="s">
        <v>265</v>
      </c>
      <c r="F110" s="203"/>
      <c r="G110" s="203"/>
      <c r="H110" s="204"/>
      <c r="I110" s="196" t="str">
        <f>C109</f>
        <v>8th Floor (Double Height Refuge Area on 7th Floor)</v>
      </c>
      <c r="J110" s="197"/>
    </row>
    <row r="111" spans="3:10" ht="15.75" x14ac:dyDescent="0.25">
      <c r="C111" s="194">
        <f t="shared" ref="C111:C113" si="20">C110+1</f>
        <v>2</v>
      </c>
      <c r="D111" s="195"/>
      <c r="E111" s="65">
        <v>4</v>
      </c>
      <c r="F111" s="64">
        <f>(136.42)*(10.764)</f>
        <v>1468.4248799999998</v>
      </c>
      <c r="G111" s="63">
        <v>0</v>
      </c>
      <c r="H111" s="63">
        <f>F111*(($F$167)+1)+(IF(G111&lt;101,G111,IF(G111&lt;201,G111/2,IF(G111&lt;=301,G111/3,G111/4))))</f>
        <v>1468.4248799999998</v>
      </c>
      <c r="I111" s="198"/>
      <c r="J111" s="199"/>
    </row>
    <row r="112" spans="3:10" ht="15.75" x14ac:dyDescent="0.25">
      <c r="C112" s="194">
        <f t="shared" si="20"/>
        <v>3</v>
      </c>
      <c r="D112" s="195"/>
      <c r="E112" s="65">
        <v>3</v>
      </c>
      <c r="F112" s="64">
        <f>(107.89)*(10.764)</f>
        <v>1161.3279599999998</v>
      </c>
      <c r="G112" s="63">
        <v>0</v>
      </c>
      <c r="H112" s="63">
        <f>F112*(($F$167)+1)+(IF(G112&lt;101,G112,IF(G112&lt;201,G112/2,IF(G112&lt;=301,G112/3,G112/4))))</f>
        <v>1161.3279599999998</v>
      </c>
      <c r="I112" s="198"/>
      <c r="J112" s="199"/>
    </row>
    <row r="113" spans="3:10" ht="15.75" x14ac:dyDescent="0.25">
      <c r="C113" s="194">
        <f t="shared" si="20"/>
        <v>4</v>
      </c>
      <c r="D113" s="195"/>
      <c r="E113" s="65">
        <v>3</v>
      </c>
      <c r="F113" s="64">
        <f>(139.62)*(10.764)</f>
        <v>1502.86968</v>
      </c>
      <c r="G113" s="63">
        <v>0</v>
      </c>
      <c r="H113" s="63">
        <f>F113*(($F$167)+1)+(IF(G113&lt;101,G113,IF(G113&lt;201,G113/2,IF(G113&lt;=301,G113/3,G113/4))))</f>
        <v>1502.86968</v>
      </c>
      <c r="I113" s="200"/>
      <c r="J113" s="201"/>
    </row>
    <row r="114" spans="3:10" ht="15.75" x14ac:dyDescent="0.25">
      <c r="C114" s="191" t="s">
        <v>255</v>
      </c>
      <c r="D114" s="192"/>
      <c r="E114" s="192"/>
      <c r="F114" s="192"/>
      <c r="G114" s="192"/>
      <c r="H114" s="192"/>
      <c r="I114" s="192"/>
      <c r="J114" s="193"/>
    </row>
    <row r="115" spans="3:10" ht="15.75" x14ac:dyDescent="0.25">
      <c r="C115" s="194">
        <v>1</v>
      </c>
      <c r="D115" s="195"/>
      <c r="E115" s="65">
        <v>3</v>
      </c>
      <c r="F115" s="64">
        <f>(139.62)*(10.764)</f>
        <v>1502.86968</v>
      </c>
      <c r="G115" s="63">
        <v>0</v>
      </c>
      <c r="H115" s="63">
        <f>F115*(($F$167)+1)+(IF(G115&lt;101,G115,IF(G115&lt;201,G115/2,IF(G115&lt;=301,G115/3,G115/4))))</f>
        <v>1502.86968</v>
      </c>
      <c r="I115" s="196" t="str">
        <f>C114</f>
        <v>9th, 11th, 12th, 17th &amp; 18th Floor</v>
      </c>
      <c r="J115" s="197"/>
    </row>
    <row r="116" spans="3:10" ht="15.75" x14ac:dyDescent="0.25">
      <c r="C116" s="194">
        <f t="shared" ref="C116:C118" si="21">C115+1</f>
        <v>2</v>
      </c>
      <c r="D116" s="195"/>
      <c r="E116" s="65">
        <v>3</v>
      </c>
      <c r="F116" s="64">
        <f>(107.89)*(10.764)</f>
        <v>1161.3279599999998</v>
      </c>
      <c r="G116" s="63">
        <v>0</v>
      </c>
      <c r="H116" s="63">
        <f>F116*(($F$167)+1)+(IF(G116&lt;101,G116,IF(G116&lt;201,G116/2,IF(G116&lt;=301,G116/3,G116/4))))</f>
        <v>1161.3279599999998</v>
      </c>
      <c r="I116" s="198"/>
      <c r="J116" s="199"/>
    </row>
    <row r="117" spans="3:10" ht="15.75" x14ac:dyDescent="0.25">
      <c r="C117" s="194">
        <f t="shared" si="21"/>
        <v>3</v>
      </c>
      <c r="D117" s="195"/>
      <c r="E117" s="65">
        <v>3</v>
      </c>
      <c r="F117" s="64">
        <f>(107.89)*(10.764)</f>
        <v>1161.3279599999998</v>
      </c>
      <c r="G117" s="63">
        <v>0</v>
      </c>
      <c r="H117" s="63">
        <f>F117*(($F$167)+1)+(IF(G117&lt;101,G117,IF(G117&lt;201,G117/2,IF(G117&lt;=301,G117/3,G117/4))))</f>
        <v>1161.3279599999998</v>
      </c>
      <c r="I117" s="198"/>
      <c r="J117" s="199"/>
    </row>
    <row r="118" spans="3:10" ht="15.75" x14ac:dyDescent="0.25">
      <c r="C118" s="194">
        <f t="shared" si="21"/>
        <v>4</v>
      </c>
      <c r="D118" s="195"/>
      <c r="E118" s="65">
        <v>3</v>
      </c>
      <c r="F118" s="64">
        <f>(139.62)*(10.764)</f>
        <v>1502.86968</v>
      </c>
      <c r="G118" s="63">
        <v>0</v>
      </c>
      <c r="H118" s="63">
        <f>F118*(($F$167)+1)+(IF(G118&lt;101,G118,IF(G118&lt;201,G118/2,IF(G118&lt;=301,G118/3,G118/4))))</f>
        <v>1502.86968</v>
      </c>
      <c r="I118" s="200"/>
      <c r="J118" s="201"/>
    </row>
    <row r="119" spans="3:10" ht="15.75" x14ac:dyDescent="0.25">
      <c r="C119" s="191" t="s">
        <v>256</v>
      </c>
      <c r="D119" s="192"/>
      <c r="E119" s="192"/>
      <c r="F119" s="192"/>
      <c r="G119" s="192"/>
      <c r="H119" s="192"/>
      <c r="I119" s="192"/>
      <c r="J119" s="193"/>
    </row>
    <row r="120" spans="3:10" ht="15.75" x14ac:dyDescent="0.25">
      <c r="C120" s="194">
        <v>1</v>
      </c>
      <c r="D120" s="195"/>
      <c r="E120" s="65">
        <v>3</v>
      </c>
      <c r="F120" s="64">
        <f>(139.62)*(10.764)</f>
        <v>1502.86968</v>
      </c>
      <c r="G120" s="63">
        <v>0</v>
      </c>
      <c r="H120" s="63">
        <f>F120*(($F$167)+1)+(IF(G120&lt;101,G120,IF(G120&lt;201,G120/2,IF(G120&lt;=301,G120/3,G120/4))))</f>
        <v>1502.86968</v>
      </c>
      <c r="I120" s="196" t="str">
        <f>C119</f>
        <v>10th, 13th, 16th &amp; 19th Floor</v>
      </c>
      <c r="J120" s="197"/>
    </row>
    <row r="121" spans="3:10" ht="15.75" x14ac:dyDescent="0.25">
      <c r="C121" s="194">
        <f t="shared" ref="C121:C123" si="22">C120+1</f>
        <v>2</v>
      </c>
      <c r="D121" s="195"/>
      <c r="E121" s="65">
        <v>3</v>
      </c>
      <c r="F121" s="64">
        <f>(107.89)*(10.764)</f>
        <v>1161.3279599999998</v>
      </c>
      <c r="G121" s="63">
        <v>0</v>
      </c>
      <c r="H121" s="63">
        <f>F121*(($F$167)+1)+(IF(G121&lt;101,G121,IF(G121&lt;201,G121/2,IF(G121&lt;=301,G121/3,G121/4))))</f>
        <v>1161.3279599999998</v>
      </c>
      <c r="I121" s="198"/>
      <c r="J121" s="199"/>
    </row>
    <row r="122" spans="3:10" ht="15.75" x14ac:dyDescent="0.25">
      <c r="C122" s="194">
        <f t="shared" si="22"/>
        <v>3</v>
      </c>
      <c r="D122" s="195"/>
      <c r="E122" s="65">
        <v>3</v>
      </c>
      <c r="F122" s="64">
        <f>(107.89)*(10.764)</f>
        <v>1161.3279599999998</v>
      </c>
      <c r="G122" s="63">
        <v>0</v>
      </c>
      <c r="H122" s="63">
        <f>F122*(($F$167)+1)+(IF(G122&lt;101,G122,IF(G122&lt;201,G122/2,IF(G122&lt;=301,G122/3,G122/4))))</f>
        <v>1161.3279599999998</v>
      </c>
      <c r="I122" s="198"/>
      <c r="J122" s="199"/>
    </row>
    <row r="123" spans="3:10" ht="15.75" x14ac:dyDescent="0.25">
      <c r="C123" s="194">
        <f t="shared" si="22"/>
        <v>4</v>
      </c>
      <c r="D123" s="195"/>
      <c r="E123" s="65">
        <v>3</v>
      </c>
      <c r="F123" s="64">
        <f>(139.62)*(10.764)</f>
        <v>1502.86968</v>
      </c>
      <c r="G123" s="63">
        <v>0</v>
      </c>
      <c r="H123" s="63">
        <f>F123*(($F$167)+1)+(IF(G123&lt;101,G123,IF(G123&lt;201,G123/2,IF(G123&lt;=301,G123/3,G123/4))))</f>
        <v>1502.86968</v>
      </c>
      <c r="I123" s="200"/>
      <c r="J123" s="201"/>
    </row>
    <row r="124" spans="3:10" ht="15.75" x14ac:dyDescent="0.25">
      <c r="C124" s="191" t="s">
        <v>257</v>
      </c>
      <c r="D124" s="192"/>
      <c r="E124" s="192"/>
      <c r="F124" s="192"/>
      <c r="G124" s="192"/>
      <c r="H124" s="192"/>
      <c r="I124" s="192"/>
      <c r="J124" s="193"/>
    </row>
    <row r="125" spans="3:10" ht="15.75" x14ac:dyDescent="0.25">
      <c r="C125" s="194">
        <v>1</v>
      </c>
      <c r="D125" s="195"/>
      <c r="E125" s="65">
        <v>4</v>
      </c>
      <c r="F125" s="64">
        <f>(172.4)*(10.764)</f>
        <v>1855.7136</v>
      </c>
      <c r="G125" s="63">
        <v>0</v>
      </c>
      <c r="H125" s="63">
        <f>F125*(($F$167)+1)+(IF(G125&lt;101,G125,IF(G125&lt;201,G125/2,IF(G125&lt;=301,G125/3,G125/4))))</f>
        <v>1855.7136</v>
      </c>
      <c r="I125" s="196" t="str">
        <f>C124</f>
        <v>14th Floor (Part Refuge Area)</v>
      </c>
      <c r="J125" s="197"/>
    </row>
    <row r="126" spans="3:10" ht="15.75" x14ac:dyDescent="0.25">
      <c r="C126" s="194">
        <f t="shared" ref="C126:C128" si="23">C125+1</f>
        <v>2</v>
      </c>
      <c r="D126" s="195"/>
      <c r="E126" s="205" t="s">
        <v>252</v>
      </c>
      <c r="F126" s="206"/>
      <c r="G126" s="206"/>
      <c r="H126" s="207"/>
      <c r="I126" s="198"/>
      <c r="J126" s="199"/>
    </row>
    <row r="127" spans="3:10" ht="15.75" x14ac:dyDescent="0.25">
      <c r="C127" s="194">
        <f t="shared" si="23"/>
        <v>3</v>
      </c>
      <c r="D127" s="195"/>
      <c r="E127" s="208"/>
      <c r="F127" s="209"/>
      <c r="G127" s="209"/>
      <c r="H127" s="210"/>
      <c r="I127" s="198"/>
      <c r="J127" s="199"/>
    </row>
    <row r="128" spans="3:10" ht="15.75" x14ac:dyDescent="0.25">
      <c r="C128" s="194">
        <f t="shared" si="23"/>
        <v>4</v>
      </c>
      <c r="D128" s="195"/>
      <c r="E128" s="65">
        <v>4</v>
      </c>
      <c r="F128" s="64">
        <f>(172.4)*(10.764)</f>
        <v>1855.7136</v>
      </c>
      <c r="G128" s="63">
        <v>0</v>
      </c>
      <c r="H128" s="63">
        <f>F128*(($F$167)+1)+(IF(G128&lt;101,G128,IF(G128&lt;201,G128/2,IF(G128&lt;=301,G128/3,G128/4))))</f>
        <v>1855.7136</v>
      </c>
      <c r="I128" s="200"/>
      <c r="J128" s="201"/>
    </row>
    <row r="129" spans="3:10" ht="15.75" x14ac:dyDescent="0.25">
      <c r="C129" s="191" t="s">
        <v>258</v>
      </c>
      <c r="D129" s="192"/>
      <c r="E129" s="192"/>
      <c r="F129" s="192"/>
      <c r="G129" s="192"/>
      <c r="H129" s="192"/>
      <c r="I129" s="192"/>
      <c r="J129" s="193"/>
    </row>
    <row r="130" spans="3:10" ht="15.75" x14ac:dyDescent="0.25">
      <c r="C130" s="194">
        <v>1</v>
      </c>
      <c r="D130" s="195"/>
      <c r="E130" s="65">
        <v>3</v>
      </c>
      <c r="F130" s="64">
        <f>(139.62)*(10.764)</f>
        <v>1502.86968</v>
      </c>
      <c r="G130" s="63">
        <v>0</v>
      </c>
      <c r="H130" s="63">
        <f>F130*(($F$167)+1)+(IF(G130&lt;101,G130,IF(G130&lt;201,G130/2,IF(G130&lt;=301,G130/3,G130/4))))</f>
        <v>1502.86968</v>
      </c>
      <c r="I130" s="196" t="str">
        <f>C129</f>
        <v>15th Floor</v>
      </c>
      <c r="J130" s="197"/>
    </row>
    <row r="131" spans="3:10" ht="15.75" x14ac:dyDescent="0.25">
      <c r="C131" s="194">
        <f t="shared" ref="C131:C133" si="24">C130+1</f>
        <v>2</v>
      </c>
      <c r="D131" s="195"/>
      <c r="E131" s="65">
        <v>3</v>
      </c>
      <c r="F131" s="64">
        <f>(107.89)*(10.764)</f>
        <v>1161.3279599999998</v>
      </c>
      <c r="G131" s="63">
        <v>0</v>
      </c>
      <c r="H131" s="63">
        <f>F131*(($F$167)+1)+(IF(G131&lt;101,G131,IF(G131&lt;201,G131/2,IF(G131&lt;=301,G131/3,G131/4))))</f>
        <v>1161.3279599999998</v>
      </c>
      <c r="I131" s="198"/>
      <c r="J131" s="199"/>
    </row>
    <row r="132" spans="3:10" ht="15.75" x14ac:dyDescent="0.25">
      <c r="C132" s="194">
        <f t="shared" si="24"/>
        <v>3</v>
      </c>
      <c r="D132" s="195"/>
      <c r="E132" s="65">
        <v>3</v>
      </c>
      <c r="F132" s="64">
        <f>(107.89)*(10.764)</f>
        <v>1161.3279599999998</v>
      </c>
      <c r="G132" s="63">
        <v>0</v>
      </c>
      <c r="H132" s="63">
        <f>F132*(($F$167)+1)+(IF(G132&lt;101,G132,IF(G132&lt;201,G132/2,IF(G132&lt;=301,G132/3,G132/4))))</f>
        <v>1161.3279599999998</v>
      </c>
      <c r="I132" s="198"/>
      <c r="J132" s="199"/>
    </row>
    <row r="133" spans="3:10" ht="15.75" x14ac:dyDescent="0.25">
      <c r="C133" s="194">
        <f t="shared" si="24"/>
        <v>4</v>
      </c>
      <c r="D133" s="195"/>
      <c r="E133" s="65">
        <v>3</v>
      </c>
      <c r="F133" s="64">
        <f>(139.62)*(10.764)</f>
        <v>1502.86968</v>
      </c>
      <c r="G133" s="63">
        <v>0</v>
      </c>
      <c r="H133" s="63">
        <f>F133*(($F$167)+1)+(IF(G133&lt;101,G133,IF(G133&lt;201,G133/2,IF(G133&lt;=301,G133/3,G133/4))))</f>
        <v>1502.86968</v>
      </c>
      <c r="I133" s="200"/>
      <c r="J133" s="201"/>
    </row>
    <row r="134" spans="3:10" ht="15.75" x14ac:dyDescent="0.25">
      <c r="C134" s="191" t="s">
        <v>259</v>
      </c>
      <c r="D134" s="192"/>
      <c r="E134" s="192"/>
      <c r="F134" s="192"/>
      <c r="G134" s="192"/>
      <c r="H134" s="192"/>
      <c r="I134" s="192"/>
      <c r="J134" s="193"/>
    </row>
    <row r="135" spans="3:10" ht="15.75" x14ac:dyDescent="0.25">
      <c r="C135" s="194">
        <v>1</v>
      </c>
      <c r="D135" s="195"/>
      <c r="E135" s="65" t="s">
        <v>260</v>
      </c>
      <c r="F135" s="64">
        <f>(122.04)*(10.764)</f>
        <v>1313.6385600000001</v>
      </c>
      <c r="G135" s="63">
        <v>0</v>
      </c>
      <c r="H135" s="63">
        <f>F135*(($F$167)+1)+(IF(G135&lt;101,G135,IF(G135&lt;201,G135/2,IF(G135&lt;=301,G135/3,G135/4))))</f>
        <v>1313.6385600000001</v>
      </c>
      <c r="I135" s="196" t="str">
        <f>C134</f>
        <v>21st Floor (Part Refuge Area)</v>
      </c>
      <c r="J135" s="197"/>
    </row>
    <row r="136" spans="3:10" ht="15.75" x14ac:dyDescent="0.25">
      <c r="C136" s="194">
        <f t="shared" ref="C136:C138" si="25">C135+1</f>
        <v>2</v>
      </c>
      <c r="D136" s="195"/>
      <c r="E136" s="65">
        <v>2</v>
      </c>
      <c r="F136" s="64">
        <f>(79.49)*(10.764)</f>
        <v>855.63035999999988</v>
      </c>
      <c r="G136" s="63">
        <v>0</v>
      </c>
      <c r="H136" s="63">
        <f>F136*(($F$167)+1)+(IF(G136&lt;101,G136,IF(G136&lt;201,G136/2,IF(G136&lt;=301,G136/3,G136/4))))</f>
        <v>855.63035999999988</v>
      </c>
      <c r="I136" s="198"/>
      <c r="J136" s="199"/>
    </row>
    <row r="137" spans="3:10" ht="15.75" x14ac:dyDescent="0.25">
      <c r="C137" s="194">
        <f t="shared" si="25"/>
        <v>3</v>
      </c>
      <c r="D137" s="195"/>
      <c r="E137" s="65">
        <v>2</v>
      </c>
      <c r="F137" s="64">
        <f>(79.49)*(10.764)</f>
        <v>855.63035999999988</v>
      </c>
      <c r="G137" s="63">
        <v>0</v>
      </c>
      <c r="H137" s="63">
        <f>F137*(($F$167)+1)+(IF(G137&lt;101,G137,IF(G137&lt;201,G137/2,IF(G137&lt;=301,G137/3,G137/4))))</f>
        <v>855.63035999999988</v>
      </c>
      <c r="I137" s="198"/>
      <c r="J137" s="199"/>
    </row>
    <row r="138" spans="3:10" ht="15.75" x14ac:dyDescent="0.25">
      <c r="C138" s="194">
        <f t="shared" si="25"/>
        <v>4</v>
      </c>
      <c r="D138" s="195"/>
      <c r="E138" s="65" t="s">
        <v>260</v>
      </c>
      <c r="F138" s="64">
        <f>(122.04)*(10.764)</f>
        <v>1313.6385600000001</v>
      </c>
      <c r="G138" s="63">
        <v>0</v>
      </c>
      <c r="H138" s="63">
        <f>F138*(($F$167)+1)+(IF(G138&lt;101,G138,IF(G138&lt;201,G138/2,IF(G138&lt;=301,G138/3,G138/4))))</f>
        <v>1313.6385600000001</v>
      </c>
      <c r="I138" s="200"/>
      <c r="J138" s="201"/>
    </row>
    <row r="139" spans="3:10" ht="15.75" x14ac:dyDescent="0.25">
      <c r="C139" s="191" t="s">
        <v>261</v>
      </c>
      <c r="D139" s="192"/>
      <c r="E139" s="192"/>
      <c r="F139" s="192"/>
      <c r="G139" s="192"/>
      <c r="H139" s="192"/>
      <c r="I139" s="192"/>
      <c r="J139" s="193"/>
    </row>
    <row r="140" spans="3:10" ht="15.75" x14ac:dyDescent="0.25">
      <c r="C140" s="194">
        <v>1</v>
      </c>
      <c r="D140" s="195"/>
      <c r="E140" s="65">
        <v>3</v>
      </c>
      <c r="F140" s="64">
        <f>(139.62)*(10.764)</f>
        <v>1502.86968</v>
      </c>
      <c r="G140" s="63">
        <v>0</v>
      </c>
      <c r="H140" s="63">
        <f>F140*(($F$167)+1)+(IF(G140&lt;101,G140,IF(G140&lt;201,G140/2,IF(G140&lt;=301,G140/3,G140/4))))</f>
        <v>1502.86968</v>
      </c>
      <c r="I140" s="196" t="str">
        <f>C139</f>
        <v>22nd Floor</v>
      </c>
      <c r="J140" s="197"/>
    </row>
    <row r="141" spans="3:10" ht="15.75" x14ac:dyDescent="0.25">
      <c r="C141" s="194">
        <f t="shared" ref="C141:C143" si="26">C140+1</f>
        <v>2</v>
      </c>
      <c r="D141" s="195"/>
      <c r="E141" s="65">
        <v>3</v>
      </c>
      <c r="F141" s="64">
        <f>(107.89)*(10.764)</f>
        <v>1161.3279599999998</v>
      </c>
      <c r="G141" s="63">
        <v>0</v>
      </c>
      <c r="H141" s="63">
        <f>F141*(($F$167)+1)+(IF(G141&lt;101,G141,IF(G141&lt;201,G141/2,IF(G141&lt;=301,G141/3,G141/4))))</f>
        <v>1161.3279599999998</v>
      </c>
      <c r="I141" s="198"/>
      <c r="J141" s="199"/>
    </row>
    <row r="142" spans="3:10" ht="15.75" x14ac:dyDescent="0.25">
      <c r="C142" s="194">
        <f t="shared" si="26"/>
        <v>3</v>
      </c>
      <c r="D142" s="195"/>
      <c r="E142" s="65">
        <v>3</v>
      </c>
      <c r="F142" s="64">
        <f>(107.89)*(10.764)</f>
        <v>1161.3279599999998</v>
      </c>
      <c r="G142" s="63">
        <v>0</v>
      </c>
      <c r="H142" s="63">
        <f>F142*(($F$167)+1)+(IF(G142&lt;101,G142,IF(G142&lt;201,G142/2,IF(G142&lt;=301,G142/3,G142/4))))</f>
        <v>1161.3279599999998</v>
      </c>
      <c r="I142" s="198"/>
      <c r="J142" s="199"/>
    </row>
    <row r="143" spans="3:10" ht="15.75" x14ac:dyDescent="0.25">
      <c r="C143" s="194">
        <f t="shared" si="26"/>
        <v>4</v>
      </c>
      <c r="D143" s="195"/>
      <c r="E143" s="65">
        <v>3</v>
      </c>
      <c r="F143" s="64">
        <f>(139.62)*(10.764)</f>
        <v>1502.86968</v>
      </c>
      <c r="G143" s="63">
        <v>0</v>
      </c>
      <c r="H143" s="63">
        <f>F143*(($F$167)+1)+(IF(G143&lt;101,G143,IF(G143&lt;201,G143/2,IF(G143&lt;=301,G143/3,G143/4))))</f>
        <v>1502.86968</v>
      </c>
      <c r="I143" s="200"/>
      <c r="J143" s="201"/>
    </row>
    <row r="144" spans="3:10" ht="15.75" x14ac:dyDescent="0.25">
      <c r="C144" s="191" t="s">
        <v>262</v>
      </c>
      <c r="D144" s="192"/>
      <c r="E144" s="192"/>
      <c r="F144" s="192"/>
      <c r="G144" s="192"/>
      <c r="H144" s="192"/>
      <c r="I144" s="192"/>
      <c r="J144" s="193"/>
    </row>
    <row r="145" spans="3:10" ht="15.75" x14ac:dyDescent="0.25">
      <c r="C145" s="194">
        <v>1</v>
      </c>
      <c r="D145" s="195"/>
      <c r="E145" s="65">
        <v>3</v>
      </c>
      <c r="F145" s="64">
        <f>(139.62)*(10.764)</f>
        <v>1502.86968</v>
      </c>
      <c r="G145" s="63">
        <v>0</v>
      </c>
      <c r="H145" s="63">
        <f>F145*(($F$167)+1)+(IF(G145&lt;101,G145,IF(G145&lt;201,G145/2,IF(G145&lt;=301,G145/3,G145/4))))</f>
        <v>1502.86968</v>
      </c>
      <c r="I145" s="196" t="str">
        <f>C144</f>
        <v>20th, 23rd &amp; 24th Floor</v>
      </c>
      <c r="J145" s="197"/>
    </row>
    <row r="146" spans="3:10" ht="15.75" x14ac:dyDescent="0.25">
      <c r="C146" s="194">
        <f t="shared" ref="C146:C148" si="27">C145+1</f>
        <v>2</v>
      </c>
      <c r="D146" s="195"/>
      <c r="E146" s="65">
        <v>3</v>
      </c>
      <c r="F146" s="64">
        <f>(107.89)*(10.764)</f>
        <v>1161.3279599999998</v>
      </c>
      <c r="G146" s="63">
        <v>0</v>
      </c>
      <c r="H146" s="63">
        <f>F146*(($F$167)+1)+(IF(G146&lt;101,G146,IF(G146&lt;201,G146/2,IF(G146&lt;=301,G146/3,G146/4))))</f>
        <v>1161.3279599999998</v>
      </c>
      <c r="I146" s="198"/>
      <c r="J146" s="199"/>
    </row>
    <row r="147" spans="3:10" ht="15.75" x14ac:dyDescent="0.25">
      <c r="C147" s="194">
        <f t="shared" si="27"/>
        <v>3</v>
      </c>
      <c r="D147" s="195"/>
      <c r="E147" s="65">
        <v>3</v>
      </c>
      <c r="F147" s="64">
        <f>(107.89)*(10.764)</f>
        <v>1161.3279599999998</v>
      </c>
      <c r="G147" s="63">
        <v>0</v>
      </c>
      <c r="H147" s="63">
        <f>F147*(($F$167)+1)+(IF(G147&lt;101,G147,IF(G147&lt;201,G147/2,IF(G147&lt;=301,G147/3,G147/4))))</f>
        <v>1161.3279599999998</v>
      </c>
      <c r="I147" s="198"/>
      <c r="J147" s="199"/>
    </row>
    <row r="148" spans="3:10" ht="15.75" x14ac:dyDescent="0.25">
      <c r="C148" s="194">
        <f t="shared" si="27"/>
        <v>4</v>
      </c>
      <c r="D148" s="195"/>
      <c r="E148" s="65">
        <v>3</v>
      </c>
      <c r="F148" s="64">
        <f>(139.62)*(10.764)</f>
        <v>1502.86968</v>
      </c>
      <c r="G148" s="63">
        <v>0</v>
      </c>
      <c r="H148" s="63">
        <f>F148*(($F$167)+1)+(IF(G148&lt;101,G148,IF(G148&lt;201,G148/2,IF(G148&lt;=301,G148/3,G148/4))))</f>
        <v>1502.86968</v>
      </c>
      <c r="I148" s="200"/>
      <c r="J148" s="201"/>
    </row>
    <row r="149" spans="3:10" ht="15.75" x14ac:dyDescent="0.25">
      <c r="C149" s="191" t="s">
        <v>266</v>
      </c>
      <c r="D149" s="192"/>
      <c r="E149" s="192"/>
      <c r="F149" s="192"/>
      <c r="G149" s="192"/>
      <c r="H149" s="192"/>
      <c r="I149" s="192"/>
      <c r="J149" s="193"/>
    </row>
    <row r="150" spans="3:10" ht="15.75" x14ac:dyDescent="0.25">
      <c r="C150" s="191" t="s">
        <v>221</v>
      </c>
      <c r="D150" s="192"/>
      <c r="E150" s="192"/>
      <c r="F150" s="192"/>
      <c r="G150" s="192"/>
      <c r="H150" s="192"/>
      <c r="I150" s="192"/>
      <c r="J150" s="193"/>
    </row>
    <row r="151" spans="3:10" ht="15.75" x14ac:dyDescent="0.25">
      <c r="C151" s="191" t="s">
        <v>238</v>
      </c>
      <c r="D151" s="192"/>
      <c r="E151" s="192"/>
      <c r="F151" s="192"/>
      <c r="G151" s="192"/>
      <c r="H151" s="192"/>
      <c r="I151" s="192"/>
      <c r="J151" s="193"/>
    </row>
    <row r="152" spans="3:10" ht="15.75" x14ac:dyDescent="0.25">
      <c r="C152" s="191" t="s">
        <v>267</v>
      </c>
      <c r="D152" s="192"/>
      <c r="E152" s="192"/>
      <c r="F152" s="192"/>
      <c r="G152" s="192"/>
      <c r="H152" s="192"/>
      <c r="I152" s="192"/>
      <c r="J152" s="193"/>
    </row>
    <row r="153" spans="3:10" ht="15.75" x14ac:dyDescent="0.25">
      <c r="C153" s="191" t="s">
        <v>244</v>
      </c>
      <c r="D153" s="192"/>
      <c r="E153" s="192"/>
      <c r="F153" s="192"/>
      <c r="G153" s="192"/>
      <c r="H153" s="192"/>
      <c r="I153" s="192"/>
      <c r="J153" s="193"/>
    </row>
    <row r="154" spans="3:10" ht="15.75" x14ac:dyDescent="0.25">
      <c r="C154" s="194">
        <v>1</v>
      </c>
      <c r="D154" s="195"/>
      <c r="E154" s="65">
        <v>3</v>
      </c>
      <c r="F154" s="64">
        <f>(108.73)*(10.764)</f>
        <v>1170.3697199999999</v>
      </c>
      <c r="G154" s="63">
        <v>0</v>
      </c>
      <c r="H154" s="63">
        <f t="shared" ref="H154:H159" si="28">F154*(($F$167)+1)+(IF(G154&lt;101,G154,IF(G154&lt;201,G154/2,IF(G154&lt;=301,G154/3,G154/4))))</f>
        <v>1170.3697199999999</v>
      </c>
      <c r="I154" s="196" t="str">
        <f>C153</f>
        <v>2nd Floor For Residential</v>
      </c>
      <c r="J154" s="197"/>
    </row>
    <row r="155" spans="3:10" ht="15.75" x14ac:dyDescent="0.25">
      <c r="C155" s="194">
        <f t="shared" ref="C155:C159" si="29">C154+1</f>
        <v>2</v>
      </c>
      <c r="D155" s="195"/>
      <c r="E155" s="65" t="s">
        <v>260</v>
      </c>
      <c r="F155" s="64">
        <f>(86.7)*(10.764)</f>
        <v>933.23879999999997</v>
      </c>
      <c r="G155" s="63">
        <v>0</v>
      </c>
      <c r="H155" s="63">
        <f t="shared" si="28"/>
        <v>933.23879999999997</v>
      </c>
      <c r="I155" s="198"/>
      <c r="J155" s="199"/>
    </row>
    <row r="156" spans="3:10" ht="15.75" x14ac:dyDescent="0.25">
      <c r="C156" s="194">
        <f t="shared" si="29"/>
        <v>3</v>
      </c>
      <c r="D156" s="195"/>
      <c r="E156" s="65">
        <v>2</v>
      </c>
      <c r="F156" s="64">
        <f>(72.4)*(10.764)</f>
        <v>779.31360000000006</v>
      </c>
      <c r="G156" s="63">
        <v>0</v>
      </c>
      <c r="H156" s="63">
        <f t="shared" si="28"/>
        <v>779.31360000000006</v>
      </c>
      <c r="I156" s="198"/>
      <c r="J156" s="199"/>
    </row>
    <row r="157" spans="3:10" ht="15.75" x14ac:dyDescent="0.25">
      <c r="C157" s="194">
        <f t="shared" si="29"/>
        <v>4</v>
      </c>
      <c r="D157" s="195"/>
      <c r="E157" s="65">
        <v>2</v>
      </c>
      <c r="F157" s="64">
        <f>(72.4)*(10.764)</f>
        <v>779.31360000000006</v>
      </c>
      <c r="G157" s="63">
        <v>0</v>
      </c>
      <c r="H157" s="63">
        <f t="shared" si="28"/>
        <v>779.31360000000006</v>
      </c>
      <c r="I157" s="198"/>
      <c r="J157" s="199"/>
    </row>
    <row r="158" spans="3:10" ht="15.75" x14ac:dyDescent="0.25">
      <c r="C158" s="194">
        <f t="shared" si="29"/>
        <v>5</v>
      </c>
      <c r="D158" s="195"/>
      <c r="E158" s="65" t="s">
        <v>260</v>
      </c>
      <c r="F158" s="64">
        <f>(86.7)*(10.764)</f>
        <v>933.23879999999997</v>
      </c>
      <c r="G158" s="63">
        <v>0</v>
      </c>
      <c r="H158" s="63">
        <f t="shared" si="28"/>
        <v>933.23879999999997</v>
      </c>
      <c r="I158" s="198"/>
      <c r="J158" s="199"/>
    </row>
    <row r="159" spans="3:10" ht="15.75" x14ac:dyDescent="0.25">
      <c r="C159" s="194">
        <f t="shared" si="29"/>
        <v>6</v>
      </c>
      <c r="D159" s="195"/>
      <c r="E159" s="65">
        <v>3</v>
      </c>
      <c r="F159" s="64">
        <f>(108.73)*(10.764)</f>
        <v>1170.3697199999999</v>
      </c>
      <c r="G159" s="63">
        <v>0</v>
      </c>
      <c r="H159" s="63">
        <f t="shared" si="28"/>
        <v>1170.3697199999999</v>
      </c>
      <c r="I159" s="200"/>
      <c r="J159" s="201"/>
    </row>
    <row r="160" spans="3:10" ht="15.75" x14ac:dyDescent="0.25">
      <c r="C160" s="191" t="s">
        <v>246</v>
      </c>
      <c r="D160" s="192"/>
      <c r="E160" s="192"/>
      <c r="F160" s="192"/>
      <c r="G160" s="192"/>
      <c r="H160" s="192"/>
      <c r="I160" s="192"/>
      <c r="J160" s="193"/>
    </row>
    <row r="161" spans="3:10" ht="15.75" x14ac:dyDescent="0.25">
      <c r="C161" s="194">
        <v>1</v>
      </c>
      <c r="D161" s="195"/>
      <c r="E161" s="65">
        <v>3</v>
      </c>
      <c r="F161" s="64">
        <f>(108.73)*(10.764)</f>
        <v>1170.3697199999999</v>
      </c>
      <c r="G161" s="63">
        <v>0</v>
      </c>
      <c r="H161" s="63">
        <f t="shared" ref="H161:H166" si="30">F161*(($F$167)+1)+(IF(G161&lt;101,G161,IF(G161&lt;201,G161/2,IF(G161&lt;=301,G161/3,G161/4))))</f>
        <v>1170.3697199999999</v>
      </c>
      <c r="I161" s="196" t="str">
        <f>C160</f>
        <v>3rd Floor</v>
      </c>
      <c r="J161" s="197"/>
    </row>
    <row r="162" spans="3:10" ht="15.75" x14ac:dyDescent="0.25">
      <c r="C162" s="194">
        <f t="shared" ref="C162:C166" si="31">C161+1</f>
        <v>2</v>
      </c>
      <c r="D162" s="195"/>
      <c r="E162" s="65" t="s">
        <v>260</v>
      </c>
      <c r="F162" s="64">
        <f>(86.7)*(10.764)</f>
        <v>933.23879999999997</v>
      </c>
      <c r="G162" s="63">
        <v>0</v>
      </c>
      <c r="H162" s="63">
        <f t="shared" si="30"/>
        <v>933.23879999999997</v>
      </c>
      <c r="I162" s="198"/>
      <c r="J162" s="199"/>
    </row>
    <row r="163" spans="3:10" ht="15.75" x14ac:dyDescent="0.25">
      <c r="C163" s="194">
        <f t="shared" si="31"/>
        <v>3</v>
      </c>
      <c r="D163" s="195"/>
      <c r="E163" s="65">
        <v>2</v>
      </c>
      <c r="F163" s="64">
        <f>(72.4)*(10.764)</f>
        <v>779.31360000000006</v>
      </c>
      <c r="G163" s="63">
        <v>0</v>
      </c>
      <c r="H163" s="63">
        <f t="shared" si="30"/>
        <v>779.31360000000006</v>
      </c>
      <c r="I163" s="198"/>
      <c r="J163" s="199"/>
    </row>
    <row r="164" spans="3:10" ht="15.75" x14ac:dyDescent="0.25">
      <c r="C164" s="194">
        <f t="shared" si="31"/>
        <v>4</v>
      </c>
      <c r="D164" s="195"/>
      <c r="E164" s="65">
        <v>2</v>
      </c>
      <c r="F164" s="64">
        <f>(72.4)*(10.764)</f>
        <v>779.31360000000006</v>
      </c>
      <c r="G164" s="63">
        <v>0</v>
      </c>
      <c r="H164" s="63">
        <f t="shared" si="30"/>
        <v>779.31360000000006</v>
      </c>
      <c r="I164" s="198"/>
      <c r="J164" s="199"/>
    </row>
    <row r="165" spans="3:10" ht="15.75" x14ac:dyDescent="0.25">
      <c r="C165" s="194">
        <f t="shared" si="31"/>
        <v>5</v>
      </c>
      <c r="D165" s="195"/>
      <c r="E165" s="65" t="s">
        <v>260</v>
      </c>
      <c r="F165" s="64">
        <f>(86.7)*(10.764)</f>
        <v>933.23879999999997</v>
      </c>
      <c r="G165" s="63">
        <v>0</v>
      </c>
      <c r="H165" s="63">
        <f t="shared" si="30"/>
        <v>933.23879999999997</v>
      </c>
      <c r="I165" s="198"/>
      <c r="J165" s="199"/>
    </row>
    <row r="166" spans="3:10" ht="15.75" x14ac:dyDescent="0.25">
      <c r="C166" s="194">
        <f t="shared" si="31"/>
        <v>6</v>
      </c>
      <c r="D166" s="195"/>
      <c r="E166" s="65">
        <v>3</v>
      </c>
      <c r="F166" s="64">
        <f>(108.73)*(10.764)</f>
        <v>1170.3697199999999</v>
      </c>
      <c r="G166" s="63">
        <v>0</v>
      </c>
      <c r="H166" s="63">
        <f t="shared" si="30"/>
        <v>1170.3697199999999</v>
      </c>
      <c r="I166" s="200"/>
      <c r="J166" s="201"/>
    </row>
    <row r="167" spans="3:10" ht="15.75" x14ac:dyDescent="0.25">
      <c r="C167" s="191" t="s">
        <v>247</v>
      </c>
      <c r="D167" s="192"/>
      <c r="E167" s="192"/>
      <c r="F167" s="192"/>
      <c r="G167" s="192"/>
      <c r="H167" s="192"/>
      <c r="I167" s="192"/>
      <c r="J167" s="193"/>
    </row>
    <row r="168" spans="3:10" ht="15.75" x14ac:dyDescent="0.25">
      <c r="C168" s="194">
        <v>1</v>
      </c>
      <c r="D168" s="195"/>
      <c r="E168" s="65">
        <v>3</v>
      </c>
      <c r="F168" s="64">
        <f>(108.73)*(10.764)</f>
        <v>1170.3697199999999</v>
      </c>
      <c r="G168" s="63">
        <v>0</v>
      </c>
      <c r="H168" s="63">
        <f t="shared" ref="H168:H173" si="32">F168*(($F$167)+1)+(IF(G168&lt;101,G168,IF(G168&lt;201,G168/2,IF(G168&lt;=301,G168/3,G168/4))))</f>
        <v>1170.3697199999999</v>
      </c>
      <c r="I168" s="196" t="str">
        <f>C167</f>
        <v>4th Floor</v>
      </c>
      <c r="J168" s="197"/>
    </row>
    <row r="169" spans="3:10" ht="15.75" x14ac:dyDescent="0.25">
      <c r="C169" s="194">
        <f t="shared" ref="C169:C173" si="33">C168+1</f>
        <v>2</v>
      </c>
      <c r="D169" s="195"/>
      <c r="E169" s="65" t="s">
        <v>260</v>
      </c>
      <c r="F169" s="64">
        <f>(86.7)*(10.764)</f>
        <v>933.23879999999997</v>
      </c>
      <c r="G169" s="63">
        <v>0</v>
      </c>
      <c r="H169" s="63">
        <f t="shared" si="32"/>
        <v>933.23879999999997</v>
      </c>
      <c r="I169" s="198"/>
      <c r="J169" s="199"/>
    </row>
    <row r="170" spans="3:10" ht="15.75" x14ac:dyDescent="0.25">
      <c r="C170" s="194">
        <f t="shared" si="33"/>
        <v>3</v>
      </c>
      <c r="D170" s="195"/>
      <c r="E170" s="65">
        <v>2</v>
      </c>
      <c r="F170" s="64">
        <f>(72.4)*(10.764)</f>
        <v>779.31360000000006</v>
      </c>
      <c r="G170" s="63">
        <v>0</v>
      </c>
      <c r="H170" s="63">
        <f t="shared" si="32"/>
        <v>779.31360000000006</v>
      </c>
      <c r="I170" s="198"/>
      <c r="J170" s="199"/>
    </row>
    <row r="171" spans="3:10" ht="15.75" x14ac:dyDescent="0.25">
      <c r="C171" s="194">
        <f t="shared" si="33"/>
        <v>4</v>
      </c>
      <c r="D171" s="195"/>
      <c r="E171" s="65">
        <v>2</v>
      </c>
      <c r="F171" s="64">
        <f>(72.4)*(10.764)</f>
        <v>779.31360000000006</v>
      </c>
      <c r="G171" s="63">
        <v>0</v>
      </c>
      <c r="H171" s="63">
        <f t="shared" si="32"/>
        <v>779.31360000000006</v>
      </c>
      <c r="I171" s="198"/>
      <c r="J171" s="199"/>
    </row>
    <row r="172" spans="3:10" ht="15.75" x14ac:dyDescent="0.25">
      <c r="C172" s="194">
        <f t="shared" si="33"/>
        <v>5</v>
      </c>
      <c r="D172" s="195"/>
      <c r="E172" s="65" t="s">
        <v>260</v>
      </c>
      <c r="F172" s="64">
        <f>(86.7)*(10.764)</f>
        <v>933.23879999999997</v>
      </c>
      <c r="G172" s="63">
        <v>0</v>
      </c>
      <c r="H172" s="63">
        <f t="shared" si="32"/>
        <v>933.23879999999997</v>
      </c>
      <c r="I172" s="198"/>
      <c r="J172" s="199"/>
    </row>
    <row r="173" spans="3:10" ht="15.75" x14ac:dyDescent="0.25">
      <c r="C173" s="194">
        <f t="shared" si="33"/>
        <v>6</v>
      </c>
      <c r="D173" s="195"/>
      <c r="E173" s="65">
        <v>3</v>
      </c>
      <c r="F173" s="64">
        <f>(108.73)*(10.764)</f>
        <v>1170.3697199999999</v>
      </c>
      <c r="G173" s="63">
        <v>0</v>
      </c>
      <c r="H173" s="63">
        <f t="shared" si="32"/>
        <v>1170.3697199999999</v>
      </c>
      <c r="I173" s="200"/>
      <c r="J173" s="201"/>
    </row>
    <row r="174" spans="3:10" ht="15.75" x14ac:dyDescent="0.25">
      <c r="C174" s="191" t="s">
        <v>248</v>
      </c>
      <c r="D174" s="192"/>
      <c r="E174" s="192"/>
      <c r="F174" s="192"/>
      <c r="G174" s="192"/>
      <c r="H174" s="192"/>
      <c r="I174" s="192"/>
      <c r="J174" s="193"/>
    </row>
    <row r="175" spans="3:10" ht="15.75" x14ac:dyDescent="0.25">
      <c r="C175" s="194">
        <v>1</v>
      </c>
      <c r="D175" s="195"/>
      <c r="E175" s="65">
        <v>3</v>
      </c>
      <c r="F175" s="64">
        <f>(108.73)*(10.764)</f>
        <v>1170.3697199999999</v>
      </c>
      <c r="G175" s="63">
        <v>0</v>
      </c>
      <c r="H175" s="63">
        <f t="shared" ref="H175:H180" si="34">F175*(($F$167)+1)+(IF(G175&lt;101,G175,IF(G175&lt;201,G175/2,IF(G175&lt;=301,G175/3,G175/4))))</f>
        <v>1170.3697199999999</v>
      </c>
      <c r="I175" s="196" t="str">
        <f>C174</f>
        <v>5th Floor</v>
      </c>
      <c r="J175" s="197"/>
    </row>
    <row r="176" spans="3:10" ht="15.75" x14ac:dyDescent="0.25">
      <c r="C176" s="194">
        <f t="shared" ref="C176:C180" si="35">C175+1</f>
        <v>2</v>
      </c>
      <c r="D176" s="195"/>
      <c r="E176" s="65" t="s">
        <v>260</v>
      </c>
      <c r="F176" s="64">
        <f>(86.7)*(10.764)</f>
        <v>933.23879999999997</v>
      </c>
      <c r="G176" s="63">
        <v>0</v>
      </c>
      <c r="H176" s="63">
        <f t="shared" si="34"/>
        <v>933.23879999999997</v>
      </c>
      <c r="I176" s="198"/>
      <c r="J176" s="199"/>
    </row>
    <row r="177" spans="3:10" ht="15.75" x14ac:dyDescent="0.25">
      <c r="C177" s="194">
        <f t="shared" si="35"/>
        <v>3</v>
      </c>
      <c r="D177" s="195"/>
      <c r="E177" s="65">
        <v>2</v>
      </c>
      <c r="F177" s="64">
        <f>(72.4)*(10.764)</f>
        <v>779.31360000000006</v>
      </c>
      <c r="G177" s="63">
        <v>0</v>
      </c>
      <c r="H177" s="63">
        <f t="shared" si="34"/>
        <v>779.31360000000006</v>
      </c>
      <c r="I177" s="198"/>
      <c r="J177" s="199"/>
    </row>
    <row r="178" spans="3:10" ht="15.75" x14ac:dyDescent="0.25">
      <c r="C178" s="194">
        <f t="shared" si="35"/>
        <v>4</v>
      </c>
      <c r="D178" s="195"/>
      <c r="E178" s="65">
        <v>2</v>
      </c>
      <c r="F178" s="64">
        <f>(72.4)*(10.764)</f>
        <v>779.31360000000006</v>
      </c>
      <c r="G178" s="63">
        <v>0</v>
      </c>
      <c r="H178" s="63">
        <f t="shared" si="34"/>
        <v>779.31360000000006</v>
      </c>
      <c r="I178" s="198"/>
      <c r="J178" s="199"/>
    </row>
    <row r="179" spans="3:10" ht="15.75" x14ac:dyDescent="0.25">
      <c r="C179" s="194">
        <f t="shared" si="35"/>
        <v>5</v>
      </c>
      <c r="D179" s="195"/>
      <c r="E179" s="65" t="s">
        <v>260</v>
      </c>
      <c r="F179" s="64">
        <f>(86.7)*(10.764)</f>
        <v>933.23879999999997</v>
      </c>
      <c r="G179" s="63">
        <v>0</v>
      </c>
      <c r="H179" s="63">
        <f t="shared" si="34"/>
        <v>933.23879999999997</v>
      </c>
      <c r="I179" s="198"/>
      <c r="J179" s="199"/>
    </row>
    <row r="180" spans="3:10" ht="15.75" x14ac:dyDescent="0.25">
      <c r="C180" s="194">
        <f t="shared" si="35"/>
        <v>6</v>
      </c>
      <c r="D180" s="195"/>
      <c r="E180" s="65">
        <v>3</v>
      </c>
      <c r="F180" s="64">
        <f>(108.73)*(10.764)</f>
        <v>1170.3697199999999</v>
      </c>
      <c r="G180" s="63">
        <v>0</v>
      </c>
      <c r="H180" s="63">
        <f t="shared" si="34"/>
        <v>1170.3697199999999</v>
      </c>
      <c r="I180" s="200"/>
      <c r="J180" s="201"/>
    </row>
    <row r="181" spans="3:10" ht="15.75" x14ac:dyDescent="0.25">
      <c r="C181" s="191" t="s">
        <v>249</v>
      </c>
      <c r="D181" s="192"/>
      <c r="E181" s="192"/>
      <c r="F181" s="192"/>
      <c r="G181" s="192"/>
      <c r="H181" s="192"/>
      <c r="I181" s="192"/>
      <c r="J181" s="193"/>
    </row>
    <row r="182" spans="3:10" ht="15.75" x14ac:dyDescent="0.25">
      <c r="C182" s="194">
        <v>1</v>
      </c>
      <c r="D182" s="195"/>
      <c r="E182" s="65">
        <v>3</v>
      </c>
      <c r="F182" s="64">
        <f>(108.73)*(10.764)</f>
        <v>1170.3697199999999</v>
      </c>
      <c r="G182" s="63">
        <v>0</v>
      </c>
      <c r="H182" s="63">
        <f t="shared" ref="H182:H187" si="36">F182*(($F$167)+1)+(IF(G182&lt;101,G182,IF(G182&lt;201,G182/2,IF(G182&lt;=301,G182/3,G182/4))))</f>
        <v>1170.3697199999999</v>
      </c>
      <c r="I182" s="196" t="str">
        <f>C181</f>
        <v>6th Floor</v>
      </c>
      <c r="J182" s="197"/>
    </row>
    <row r="183" spans="3:10" ht="15.75" x14ac:dyDescent="0.25">
      <c r="C183" s="194">
        <f t="shared" ref="C183:C187" si="37">C182+1</f>
        <v>2</v>
      </c>
      <c r="D183" s="195"/>
      <c r="E183" s="65" t="s">
        <v>260</v>
      </c>
      <c r="F183" s="64">
        <f>(86.7)*(10.764)</f>
        <v>933.23879999999997</v>
      </c>
      <c r="G183" s="63">
        <v>0</v>
      </c>
      <c r="H183" s="63">
        <f t="shared" si="36"/>
        <v>933.23879999999997</v>
      </c>
      <c r="I183" s="198"/>
      <c r="J183" s="199"/>
    </row>
    <row r="184" spans="3:10" ht="15.75" x14ac:dyDescent="0.25">
      <c r="C184" s="194">
        <f t="shared" si="37"/>
        <v>3</v>
      </c>
      <c r="D184" s="195"/>
      <c r="E184" s="65">
        <v>2</v>
      </c>
      <c r="F184" s="64">
        <f>(72.4)*(10.764)</f>
        <v>779.31360000000006</v>
      </c>
      <c r="G184" s="63">
        <v>0</v>
      </c>
      <c r="H184" s="63">
        <f t="shared" si="36"/>
        <v>779.31360000000006</v>
      </c>
      <c r="I184" s="198"/>
      <c r="J184" s="199"/>
    </row>
    <row r="185" spans="3:10" ht="15.75" x14ac:dyDescent="0.25">
      <c r="C185" s="194">
        <f t="shared" si="37"/>
        <v>4</v>
      </c>
      <c r="D185" s="195"/>
      <c r="E185" s="65">
        <v>2</v>
      </c>
      <c r="F185" s="64">
        <f>(72.4)*(10.764)</f>
        <v>779.31360000000006</v>
      </c>
      <c r="G185" s="63">
        <v>0</v>
      </c>
      <c r="H185" s="63">
        <f t="shared" si="36"/>
        <v>779.31360000000006</v>
      </c>
      <c r="I185" s="198"/>
      <c r="J185" s="199"/>
    </row>
    <row r="186" spans="3:10" ht="15.75" x14ac:dyDescent="0.25">
      <c r="C186" s="194">
        <f t="shared" si="37"/>
        <v>5</v>
      </c>
      <c r="D186" s="195"/>
      <c r="E186" s="65" t="s">
        <v>260</v>
      </c>
      <c r="F186" s="64">
        <f>(86.7)*(10.764)</f>
        <v>933.23879999999997</v>
      </c>
      <c r="G186" s="63">
        <v>0</v>
      </c>
      <c r="H186" s="63">
        <f t="shared" si="36"/>
        <v>933.23879999999997</v>
      </c>
      <c r="I186" s="198"/>
      <c r="J186" s="199"/>
    </row>
    <row r="187" spans="3:10" ht="15.75" x14ac:dyDescent="0.25">
      <c r="C187" s="194">
        <f t="shared" si="37"/>
        <v>6</v>
      </c>
      <c r="D187" s="195"/>
      <c r="E187" s="65">
        <v>3</v>
      </c>
      <c r="F187" s="64">
        <f>(108.73)*(10.764)</f>
        <v>1170.3697199999999</v>
      </c>
      <c r="G187" s="63">
        <v>0</v>
      </c>
      <c r="H187" s="63">
        <f t="shared" si="36"/>
        <v>1170.3697199999999</v>
      </c>
      <c r="I187" s="200"/>
      <c r="J187" s="201"/>
    </row>
    <row r="188" spans="3:10" ht="15.75" x14ac:dyDescent="0.25">
      <c r="C188" s="191" t="s">
        <v>251</v>
      </c>
      <c r="D188" s="192"/>
      <c r="E188" s="192"/>
      <c r="F188" s="192"/>
      <c r="G188" s="192"/>
      <c r="H188" s="192"/>
      <c r="I188" s="192"/>
      <c r="J188" s="193"/>
    </row>
    <row r="189" spans="3:10" ht="15.75" x14ac:dyDescent="0.25">
      <c r="C189" s="194">
        <v>1</v>
      </c>
      <c r="D189" s="195"/>
      <c r="E189" s="65">
        <v>3</v>
      </c>
      <c r="F189" s="64">
        <f>(108.73)*(10.764)</f>
        <v>1170.3697199999999</v>
      </c>
      <c r="G189" s="63">
        <v>0</v>
      </c>
      <c r="H189" s="63">
        <f>F189*(($F$167)+1)+(IF(G189&lt;101,G189,IF(G189&lt;201,G189/2,IF(G189&lt;=301,G189/3,G189/4))))</f>
        <v>1170.3697199999999</v>
      </c>
      <c r="I189" s="196" t="str">
        <f>C188</f>
        <v>7th Floor (Part Refuge Area)</v>
      </c>
      <c r="J189" s="197"/>
    </row>
    <row r="190" spans="3:10" ht="15.75" x14ac:dyDescent="0.25">
      <c r="C190" s="194">
        <f t="shared" ref="C190:C194" si="38">C189+1</f>
        <v>2</v>
      </c>
      <c r="D190" s="195"/>
      <c r="E190" s="65" t="s">
        <v>260</v>
      </c>
      <c r="F190" s="64">
        <f>(86.7)*(10.764)</f>
        <v>933.23879999999997</v>
      </c>
      <c r="G190" s="63">
        <v>0</v>
      </c>
      <c r="H190" s="63">
        <f>F190*(($F$167)+1)+(IF(G190&lt;101,G190,IF(G190&lt;201,G190/2,IF(G190&lt;=301,G190/3,G190/4))))</f>
        <v>933.23879999999997</v>
      </c>
      <c r="I190" s="198"/>
      <c r="J190" s="199"/>
    </row>
    <row r="191" spans="3:10" ht="15.75" x14ac:dyDescent="0.25">
      <c r="C191" s="194">
        <f t="shared" si="38"/>
        <v>3</v>
      </c>
      <c r="D191" s="195"/>
      <c r="E191" s="205" t="s">
        <v>252</v>
      </c>
      <c r="F191" s="206"/>
      <c r="G191" s="206"/>
      <c r="H191" s="207"/>
      <c r="I191" s="198"/>
      <c r="J191" s="199"/>
    </row>
    <row r="192" spans="3:10" ht="15.75" x14ac:dyDescent="0.25">
      <c r="C192" s="194">
        <f t="shared" si="38"/>
        <v>4</v>
      </c>
      <c r="D192" s="195"/>
      <c r="E192" s="208"/>
      <c r="F192" s="209"/>
      <c r="G192" s="209"/>
      <c r="H192" s="210"/>
      <c r="I192" s="198"/>
      <c r="J192" s="199"/>
    </row>
    <row r="193" spans="3:10" ht="15.75" x14ac:dyDescent="0.25">
      <c r="C193" s="194">
        <f t="shared" si="38"/>
        <v>5</v>
      </c>
      <c r="D193" s="195"/>
      <c r="E193" s="65" t="s">
        <v>260</v>
      </c>
      <c r="F193" s="64">
        <f>(86.7)*(10.764)</f>
        <v>933.23879999999997</v>
      </c>
      <c r="G193" s="63">
        <v>0</v>
      </c>
      <c r="H193" s="63">
        <f>F193*(($F$167)+1)+(IF(G193&lt;101,G193,IF(G193&lt;201,G193/2,IF(G193&lt;=301,G193/3,G193/4))))</f>
        <v>933.23879999999997</v>
      </c>
      <c r="I193" s="198"/>
      <c r="J193" s="199"/>
    </row>
    <row r="194" spans="3:10" ht="15.75" x14ac:dyDescent="0.25">
      <c r="C194" s="194">
        <f t="shared" si="38"/>
        <v>6</v>
      </c>
      <c r="D194" s="195"/>
      <c r="E194" s="65">
        <v>3</v>
      </c>
      <c r="F194" s="64">
        <f>(108.73)*(10.764)</f>
        <v>1170.3697199999999</v>
      </c>
      <c r="G194" s="63">
        <v>0</v>
      </c>
      <c r="H194" s="63">
        <f>F194*(($F$167)+1)+(IF(G194&lt;101,G194,IF(G194&lt;201,G194/2,IF(G194&lt;=301,G194/3,G194/4))))</f>
        <v>1170.3697199999999</v>
      </c>
      <c r="I194" s="200"/>
      <c r="J194" s="201"/>
    </row>
    <row r="195" spans="3:10" ht="15.75" x14ac:dyDescent="0.25">
      <c r="C195" s="191" t="s">
        <v>268</v>
      </c>
      <c r="D195" s="192"/>
      <c r="E195" s="192"/>
      <c r="F195" s="192"/>
      <c r="G195" s="192"/>
      <c r="H195" s="192"/>
      <c r="I195" s="192"/>
      <c r="J195" s="193"/>
    </row>
    <row r="196" spans="3:10" ht="15.75" x14ac:dyDescent="0.25">
      <c r="C196" s="194">
        <v>1</v>
      </c>
      <c r="D196" s="195"/>
      <c r="E196" s="65">
        <v>3</v>
      </c>
      <c r="F196" s="64">
        <f>(108.73)*(10.764)</f>
        <v>1170.3697199999999</v>
      </c>
      <c r="G196" s="63">
        <v>0</v>
      </c>
      <c r="H196" s="63">
        <f t="shared" ref="H196:H201" si="39">F196*(($F$167)+1)+(IF(G196&lt;101,G196,IF(G196&lt;201,G196/2,IF(G196&lt;=301,G196/3,G196/4))))</f>
        <v>1170.3697199999999</v>
      </c>
      <c r="I196" s="196" t="str">
        <f>C195</f>
        <v>8th Floor</v>
      </c>
      <c r="J196" s="197"/>
    </row>
    <row r="197" spans="3:10" ht="15.75" x14ac:dyDescent="0.25">
      <c r="C197" s="194">
        <f t="shared" ref="C197:C201" si="40">C196+1</f>
        <v>2</v>
      </c>
      <c r="D197" s="195"/>
      <c r="E197" s="65" t="s">
        <v>260</v>
      </c>
      <c r="F197" s="64">
        <f>(86.7)*(10.764)</f>
        <v>933.23879999999997</v>
      </c>
      <c r="G197" s="63">
        <v>0</v>
      </c>
      <c r="H197" s="63">
        <f t="shared" si="39"/>
        <v>933.23879999999997</v>
      </c>
      <c r="I197" s="198"/>
      <c r="J197" s="199"/>
    </row>
    <row r="198" spans="3:10" ht="15.75" x14ac:dyDescent="0.25">
      <c r="C198" s="194">
        <f t="shared" si="40"/>
        <v>3</v>
      </c>
      <c r="D198" s="195"/>
      <c r="E198" s="65">
        <v>2</v>
      </c>
      <c r="F198" s="64">
        <f>(72.4)*(10.764)</f>
        <v>779.31360000000006</v>
      </c>
      <c r="G198" s="63">
        <v>0</v>
      </c>
      <c r="H198" s="63">
        <f t="shared" si="39"/>
        <v>779.31360000000006</v>
      </c>
      <c r="I198" s="198"/>
      <c r="J198" s="199"/>
    </row>
    <row r="199" spans="3:10" ht="15.75" x14ac:dyDescent="0.25">
      <c r="C199" s="194">
        <f t="shared" si="40"/>
        <v>4</v>
      </c>
      <c r="D199" s="195"/>
      <c r="E199" s="65">
        <v>2</v>
      </c>
      <c r="F199" s="64">
        <f>(72.4)*(10.764)</f>
        <v>779.31360000000006</v>
      </c>
      <c r="G199" s="63">
        <v>0</v>
      </c>
      <c r="H199" s="63">
        <f t="shared" si="39"/>
        <v>779.31360000000006</v>
      </c>
      <c r="I199" s="198"/>
      <c r="J199" s="199"/>
    </row>
    <row r="200" spans="3:10" ht="15.75" x14ac:dyDescent="0.25">
      <c r="C200" s="194">
        <f t="shared" si="40"/>
        <v>5</v>
      </c>
      <c r="D200" s="195"/>
      <c r="E200" s="65" t="s">
        <v>260</v>
      </c>
      <c r="F200" s="64">
        <f>(86.7)*(10.764)</f>
        <v>933.23879999999997</v>
      </c>
      <c r="G200" s="63">
        <v>0</v>
      </c>
      <c r="H200" s="63">
        <f t="shared" si="39"/>
        <v>933.23879999999997</v>
      </c>
      <c r="I200" s="198"/>
      <c r="J200" s="199"/>
    </row>
    <row r="201" spans="3:10" ht="15.75" x14ac:dyDescent="0.25">
      <c r="C201" s="194">
        <f t="shared" si="40"/>
        <v>6</v>
      </c>
      <c r="D201" s="195"/>
      <c r="E201" s="65">
        <v>3</v>
      </c>
      <c r="F201" s="64">
        <f>(108.73)*(10.764)</f>
        <v>1170.3697199999999</v>
      </c>
      <c r="G201" s="63">
        <v>0</v>
      </c>
      <c r="H201" s="63">
        <f t="shared" si="39"/>
        <v>1170.3697199999999</v>
      </c>
      <c r="I201" s="200"/>
      <c r="J201" s="201"/>
    </row>
    <row r="202" spans="3:10" ht="15.75" x14ac:dyDescent="0.25">
      <c r="C202" s="191" t="s">
        <v>255</v>
      </c>
      <c r="D202" s="192"/>
      <c r="E202" s="192"/>
      <c r="F202" s="192"/>
      <c r="G202" s="192"/>
      <c r="H202" s="192"/>
      <c r="I202" s="192"/>
      <c r="J202" s="193"/>
    </row>
    <row r="203" spans="3:10" ht="15.75" x14ac:dyDescent="0.25">
      <c r="C203" s="194">
        <v>1</v>
      </c>
      <c r="D203" s="195"/>
      <c r="E203" s="65">
        <v>3</v>
      </c>
      <c r="F203" s="64">
        <f>(108.73)*(10.764)</f>
        <v>1170.3697199999999</v>
      </c>
      <c r="G203" s="63">
        <v>0</v>
      </c>
      <c r="H203" s="63">
        <f t="shared" ref="H203:H208" si="41">F203*(($F$167)+1)+(IF(G203&lt;101,G203,IF(G203&lt;201,G203/2,IF(G203&lt;=301,G203/3,G203/4))))</f>
        <v>1170.3697199999999</v>
      </c>
      <c r="I203" s="196" t="str">
        <f>C202</f>
        <v>9th, 11th, 12th, 17th &amp; 18th Floor</v>
      </c>
      <c r="J203" s="197"/>
    </row>
    <row r="204" spans="3:10" ht="15.75" x14ac:dyDescent="0.25">
      <c r="C204" s="194">
        <f t="shared" ref="C204:C208" si="42">C203+1</f>
        <v>2</v>
      </c>
      <c r="D204" s="195"/>
      <c r="E204" s="65" t="s">
        <v>260</v>
      </c>
      <c r="F204" s="64">
        <f>(86.7)*(10.764)</f>
        <v>933.23879999999997</v>
      </c>
      <c r="G204" s="63">
        <v>0</v>
      </c>
      <c r="H204" s="63">
        <f t="shared" si="41"/>
        <v>933.23879999999997</v>
      </c>
      <c r="I204" s="198"/>
      <c r="J204" s="199"/>
    </row>
    <row r="205" spans="3:10" ht="15.75" x14ac:dyDescent="0.25">
      <c r="C205" s="194">
        <f t="shared" si="42"/>
        <v>3</v>
      </c>
      <c r="D205" s="195"/>
      <c r="E205" s="65">
        <v>2</v>
      </c>
      <c r="F205" s="64">
        <f>(72.4)*(10.764)</f>
        <v>779.31360000000006</v>
      </c>
      <c r="G205" s="63">
        <v>0</v>
      </c>
      <c r="H205" s="63">
        <f t="shared" si="41"/>
        <v>779.31360000000006</v>
      </c>
      <c r="I205" s="198"/>
      <c r="J205" s="199"/>
    </row>
    <row r="206" spans="3:10" ht="15.75" x14ac:dyDescent="0.25">
      <c r="C206" s="194">
        <f t="shared" si="42"/>
        <v>4</v>
      </c>
      <c r="D206" s="195"/>
      <c r="E206" s="65">
        <v>2</v>
      </c>
      <c r="F206" s="64">
        <f>(72.4)*(10.764)</f>
        <v>779.31360000000006</v>
      </c>
      <c r="G206" s="63">
        <v>0</v>
      </c>
      <c r="H206" s="63">
        <f t="shared" si="41"/>
        <v>779.31360000000006</v>
      </c>
      <c r="I206" s="198"/>
      <c r="J206" s="199"/>
    </row>
    <row r="207" spans="3:10" ht="15.75" x14ac:dyDescent="0.25">
      <c r="C207" s="194">
        <f t="shared" si="42"/>
        <v>5</v>
      </c>
      <c r="D207" s="195"/>
      <c r="E207" s="65" t="s">
        <v>260</v>
      </c>
      <c r="F207" s="64">
        <f>(86.7)*(10.764)</f>
        <v>933.23879999999997</v>
      </c>
      <c r="G207" s="63">
        <v>0</v>
      </c>
      <c r="H207" s="63">
        <f t="shared" si="41"/>
        <v>933.23879999999997</v>
      </c>
      <c r="I207" s="198"/>
      <c r="J207" s="199"/>
    </row>
    <row r="208" spans="3:10" ht="15.75" x14ac:dyDescent="0.25">
      <c r="C208" s="194">
        <f t="shared" si="42"/>
        <v>6</v>
      </c>
      <c r="D208" s="195"/>
      <c r="E208" s="65">
        <v>3</v>
      </c>
      <c r="F208" s="64">
        <f>(108.73)*(10.764)</f>
        <v>1170.3697199999999</v>
      </c>
      <c r="G208" s="63">
        <v>0</v>
      </c>
      <c r="H208" s="63">
        <f t="shared" si="41"/>
        <v>1170.3697199999999</v>
      </c>
      <c r="I208" s="200"/>
      <c r="J208" s="201"/>
    </row>
    <row r="209" spans="3:10" ht="15.75" x14ac:dyDescent="0.25">
      <c r="C209" s="191" t="s">
        <v>256</v>
      </c>
      <c r="D209" s="192"/>
      <c r="E209" s="192"/>
      <c r="F209" s="192"/>
      <c r="G209" s="192"/>
      <c r="H209" s="192"/>
      <c r="I209" s="192"/>
      <c r="J209" s="193"/>
    </row>
    <row r="210" spans="3:10" ht="15.75" x14ac:dyDescent="0.25">
      <c r="C210" s="194">
        <v>1</v>
      </c>
      <c r="D210" s="195"/>
      <c r="E210" s="65">
        <v>3</v>
      </c>
      <c r="F210" s="64">
        <f>(108.73)*(10.764)</f>
        <v>1170.3697199999999</v>
      </c>
      <c r="G210" s="63">
        <v>0</v>
      </c>
      <c r="H210" s="63">
        <f t="shared" ref="H210:H215" si="43">F210*(($F$167)+1)+(IF(G210&lt;101,G210,IF(G210&lt;201,G210/2,IF(G210&lt;=301,G210/3,G210/4))))</f>
        <v>1170.3697199999999</v>
      </c>
      <c r="I210" s="196" t="str">
        <f>C209</f>
        <v>10th, 13th, 16th &amp; 19th Floor</v>
      </c>
      <c r="J210" s="197"/>
    </row>
    <row r="211" spans="3:10" ht="15.75" x14ac:dyDescent="0.25">
      <c r="C211" s="194">
        <f t="shared" ref="C211:C215" si="44">C210+1</f>
        <v>2</v>
      </c>
      <c r="D211" s="195"/>
      <c r="E211" s="65" t="s">
        <v>260</v>
      </c>
      <c r="F211" s="64">
        <f>(86.7)*(10.764)</f>
        <v>933.23879999999997</v>
      </c>
      <c r="G211" s="63">
        <v>0</v>
      </c>
      <c r="H211" s="63">
        <f t="shared" si="43"/>
        <v>933.23879999999997</v>
      </c>
      <c r="I211" s="198"/>
      <c r="J211" s="199"/>
    </row>
    <row r="212" spans="3:10" ht="15.75" x14ac:dyDescent="0.25">
      <c r="C212" s="194">
        <f t="shared" si="44"/>
        <v>3</v>
      </c>
      <c r="D212" s="195"/>
      <c r="E212" s="65">
        <v>2</v>
      </c>
      <c r="F212" s="64">
        <f>(72.4)*(10.764)</f>
        <v>779.31360000000006</v>
      </c>
      <c r="G212" s="63">
        <v>0</v>
      </c>
      <c r="H212" s="63">
        <f t="shared" si="43"/>
        <v>779.31360000000006</v>
      </c>
      <c r="I212" s="198"/>
      <c r="J212" s="199"/>
    </row>
    <row r="213" spans="3:10" ht="15.75" x14ac:dyDescent="0.25">
      <c r="C213" s="194">
        <f t="shared" si="44"/>
        <v>4</v>
      </c>
      <c r="D213" s="195"/>
      <c r="E213" s="65">
        <v>2</v>
      </c>
      <c r="F213" s="64">
        <f>(72.4)*(10.764)</f>
        <v>779.31360000000006</v>
      </c>
      <c r="G213" s="63">
        <v>0</v>
      </c>
      <c r="H213" s="63">
        <f t="shared" si="43"/>
        <v>779.31360000000006</v>
      </c>
      <c r="I213" s="198"/>
      <c r="J213" s="199"/>
    </row>
    <row r="214" spans="3:10" ht="15.75" x14ac:dyDescent="0.25">
      <c r="C214" s="194">
        <f t="shared" si="44"/>
        <v>5</v>
      </c>
      <c r="D214" s="195"/>
      <c r="E214" s="65" t="s">
        <v>260</v>
      </c>
      <c r="F214" s="64">
        <f>(86.7)*(10.764)</f>
        <v>933.23879999999997</v>
      </c>
      <c r="G214" s="63">
        <v>0</v>
      </c>
      <c r="H214" s="63">
        <f t="shared" si="43"/>
        <v>933.23879999999997</v>
      </c>
      <c r="I214" s="198"/>
      <c r="J214" s="199"/>
    </row>
    <row r="215" spans="3:10" ht="15.75" x14ac:dyDescent="0.25">
      <c r="C215" s="194">
        <f t="shared" si="44"/>
        <v>6</v>
      </c>
      <c r="D215" s="195"/>
      <c r="E215" s="65">
        <v>3</v>
      </c>
      <c r="F215" s="64">
        <f>(108.73)*(10.764)</f>
        <v>1170.3697199999999</v>
      </c>
      <c r="G215" s="63">
        <v>0</v>
      </c>
      <c r="H215" s="63">
        <f t="shared" si="43"/>
        <v>1170.3697199999999</v>
      </c>
      <c r="I215" s="200"/>
      <c r="J215" s="201"/>
    </row>
    <row r="216" spans="3:10" ht="15.75" x14ac:dyDescent="0.25">
      <c r="C216" s="191" t="s">
        <v>257</v>
      </c>
      <c r="D216" s="192"/>
      <c r="E216" s="192"/>
      <c r="F216" s="192"/>
      <c r="G216" s="192"/>
      <c r="H216" s="192"/>
      <c r="I216" s="192"/>
      <c r="J216" s="193"/>
    </row>
    <row r="217" spans="3:10" ht="15.75" x14ac:dyDescent="0.25">
      <c r="C217" s="194">
        <v>1</v>
      </c>
      <c r="D217" s="195"/>
      <c r="E217" s="65">
        <v>3</v>
      </c>
      <c r="F217" s="64">
        <f>(108.73)*(10.764)</f>
        <v>1170.3697199999999</v>
      </c>
      <c r="G217" s="63">
        <v>0</v>
      </c>
      <c r="H217" s="63">
        <f>F217*(($F$167)+1)+(IF(G217&lt;101,G217,IF(G217&lt;201,G217/2,IF(G217&lt;=301,G217/3,G217/4))))</f>
        <v>1170.3697199999999</v>
      </c>
      <c r="I217" s="196" t="str">
        <f>C216</f>
        <v>14th Floor (Part Refuge Area)</v>
      </c>
      <c r="J217" s="197"/>
    </row>
    <row r="218" spans="3:10" ht="15.75" x14ac:dyDescent="0.25">
      <c r="C218" s="194">
        <f t="shared" ref="C218:C222" si="45">C217+1</f>
        <v>2</v>
      </c>
      <c r="D218" s="195"/>
      <c r="E218" s="65" t="s">
        <v>260</v>
      </c>
      <c r="F218" s="64">
        <f>(86.7)*(10.764)</f>
        <v>933.23879999999997</v>
      </c>
      <c r="G218" s="63">
        <v>0</v>
      </c>
      <c r="H218" s="63">
        <f>F218*(($F$167)+1)+(IF(G218&lt;101,G218,IF(G218&lt;201,G218/2,IF(G218&lt;=301,G218/3,G218/4))))</f>
        <v>933.23879999999997</v>
      </c>
      <c r="I218" s="198"/>
      <c r="J218" s="199"/>
    </row>
    <row r="219" spans="3:10" ht="15.75" x14ac:dyDescent="0.25">
      <c r="C219" s="194">
        <f t="shared" si="45"/>
        <v>3</v>
      </c>
      <c r="D219" s="195"/>
      <c r="E219" s="205" t="s">
        <v>252</v>
      </c>
      <c r="F219" s="206"/>
      <c r="G219" s="206"/>
      <c r="H219" s="207"/>
      <c r="I219" s="198"/>
      <c r="J219" s="199"/>
    </row>
    <row r="220" spans="3:10" ht="15.75" x14ac:dyDescent="0.25">
      <c r="C220" s="194">
        <f t="shared" si="45"/>
        <v>4</v>
      </c>
      <c r="D220" s="195"/>
      <c r="E220" s="208"/>
      <c r="F220" s="209"/>
      <c r="G220" s="209"/>
      <c r="H220" s="210"/>
      <c r="I220" s="198"/>
      <c r="J220" s="199"/>
    </row>
    <row r="221" spans="3:10" ht="15.75" x14ac:dyDescent="0.25">
      <c r="C221" s="194">
        <f t="shared" si="45"/>
        <v>5</v>
      </c>
      <c r="D221" s="195"/>
      <c r="E221" s="65" t="s">
        <v>260</v>
      </c>
      <c r="F221" s="64">
        <f>(86.7)*(10.764)</f>
        <v>933.23879999999997</v>
      </c>
      <c r="G221" s="63">
        <v>0</v>
      </c>
      <c r="H221" s="63">
        <f>F221*(($F$167)+1)+(IF(G221&lt;101,G221,IF(G221&lt;201,G221/2,IF(G221&lt;=301,G221/3,G221/4))))</f>
        <v>933.23879999999997</v>
      </c>
      <c r="I221" s="198"/>
      <c r="J221" s="199"/>
    </row>
    <row r="222" spans="3:10" ht="15.75" x14ac:dyDescent="0.25">
      <c r="C222" s="194">
        <f t="shared" si="45"/>
        <v>6</v>
      </c>
      <c r="D222" s="195"/>
      <c r="E222" s="65">
        <v>3</v>
      </c>
      <c r="F222" s="64">
        <f>(108.73)*(10.764)</f>
        <v>1170.3697199999999</v>
      </c>
      <c r="G222" s="63">
        <v>0</v>
      </c>
      <c r="H222" s="63">
        <f>F222*(($F$167)+1)+(IF(G222&lt;101,G222,IF(G222&lt;201,G222/2,IF(G222&lt;=301,G222/3,G222/4))))</f>
        <v>1170.3697199999999</v>
      </c>
      <c r="I222" s="200"/>
      <c r="J222" s="201"/>
    </row>
    <row r="223" spans="3:10" ht="15.75" x14ac:dyDescent="0.25">
      <c r="C223" s="191" t="s">
        <v>258</v>
      </c>
      <c r="D223" s="192"/>
      <c r="E223" s="192"/>
      <c r="F223" s="192"/>
      <c r="G223" s="192"/>
      <c r="H223" s="192"/>
      <c r="I223" s="192"/>
      <c r="J223" s="193"/>
    </row>
    <row r="224" spans="3:10" ht="15.75" x14ac:dyDescent="0.25">
      <c r="C224" s="194">
        <v>1</v>
      </c>
      <c r="D224" s="195"/>
      <c r="E224" s="65">
        <v>3</v>
      </c>
      <c r="F224" s="64">
        <f>(108.73)*(10.764)</f>
        <v>1170.3697199999999</v>
      </c>
      <c r="G224" s="63">
        <v>0</v>
      </c>
      <c r="H224" s="63">
        <f t="shared" ref="H224:H229" si="46">F224*(($F$167)+1)+(IF(G224&lt;101,G224,IF(G224&lt;201,G224/2,IF(G224&lt;=301,G224/3,G224/4))))</f>
        <v>1170.3697199999999</v>
      </c>
      <c r="I224" s="196" t="str">
        <f>C223</f>
        <v>15th Floor</v>
      </c>
      <c r="J224" s="197"/>
    </row>
    <row r="225" spans="3:10" ht="15.75" x14ac:dyDescent="0.25">
      <c r="C225" s="194">
        <f t="shared" ref="C225:C229" si="47">C224+1</f>
        <v>2</v>
      </c>
      <c r="D225" s="195"/>
      <c r="E225" s="65" t="s">
        <v>260</v>
      </c>
      <c r="F225" s="64">
        <f>(86.7)*(10.764)</f>
        <v>933.23879999999997</v>
      </c>
      <c r="G225" s="63">
        <v>0</v>
      </c>
      <c r="H225" s="63">
        <f t="shared" si="46"/>
        <v>933.23879999999997</v>
      </c>
      <c r="I225" s="198"/>
      <c r="J225" s="199"/>
    </row>
    <row r="226" spans="3:10" ht="15.75" x14ac:dyDescent="0.25">
      <c r="C226" s="194">
        <f t="shared" si="47"/>
        <v>3</v>
      </c>
      <c r="D226" s="195"/>
      <c r="E226" s="65">
        <v>2</v>
      </c>
      <c r="F226" s="64">
        <f>(72.4)*(10.764)</f>
        <v>779.31360000000006</v>
      </c>
      <c r="G226" s="63">
        <v>0</v>
      </c>
      <c r="H226" s="63">
        <f t="shared" si="46"/>
        <v>779.31360000000006</v>
      </c>
      <c r="I226" s="198"/>
      <c r="J226" s="199"/>
    </row>
    <row r="227" spans="3:10" ht="15.75" x14ac:dyDescent="0.25">
      <c r="C227" s="194">
        <f t="shared" si="47"/>
        <v>4</v>
      </c>
      <c r="D227" s="195"/>
      <c r="E227" s="65">
        <v>2</v>
      </c>
      <c r="F227" s="64">
        <f>(72.4)*(10.764)</f>
        <v>779.31360000000006</v>
      </c>
      <c r="G227" s="63">
        <v>0</v>
      </c>
      <c r="H227" s="63">
        <f t="shared" si="46"/>
        <v>779.31360000000006</v>
      </c>
      <c r="I227" s="198"/>
      <c r="J227" s="199"/>
    </row>
    <row r="228" spans="3:10" ht="15.75" x14ac:dyDescent="0.25">
      <c r="C228" s="194">
        <f t="shared" si="47"/>
        <v>5</v>
      </c>
      <c r="D228" s="195"/>
      <c r="E228" s="65" t="s">
        <v>260</v>
      </c>
      <c r="F228" s="64">
        <f>(86.7)*(10.764)</f>
        <v>933.23879999999997</v>
      </c>
      <c r="G228" s="63">
        <v>0</v>
      </c>
      <c r="H228" s="63">
        <f t="shared" si="46"/>
        <v>933.23879999999997</v>
      </c>
      <c r="I228" s="198"/>
      <c r="J228" s="199"/>
    </row>
    <row r="229" spans="3:10" ht="15.75" x14ac:dyDescent="0.25">
      <c r="C229" s="194">
        <f t="shared" si="47"/>
        <v>6</v>
      </c>
      <c r="D229" s="195"/>
      <c r="E229" s="65">
        <v>3</v>
      </c>
      <c r="F229" s="64">
        <f>(108.73)*(10.764)</f>
        <v>1170.3697199999999</v>
      </c>
      <c r="G229" s="63">
        <v>0</v>
      </c>
      <c r="H229" s="63">
        <f t="shared" si="46"/>
        <v>1170.3697199999999</v>
      </c>
      <c r="I229" s="200"/>
      <c r="J229" s="201"/>
    </row>
    <row r="230" spans="3:10" ht="15.75" x14ac:dyDescent="0.25">
      <c r="C230" s="191" t="s">
        <v>259</v>
      </c>
      <c r="D230" s="192"/>
      <c r="E230" s="192"/>
      <c r="F230" s="192"/>
      <c r="G230" s="192"/>
      <c r="H230" s="192"/>
      <c r="I230" s="192"/>
      <c r="J230" s="193"/>
    </row>
    <row r="231" spans="3:10" ht="15.75" x14ac:dyDescent="0.25">
      <c r="C231" s="194">
        <v>1</v>
      </c>
      <c r="D231" s="195"/>
      <c r="E231" s="65">
        <v>3</v>
      </c>
      <c r="F231" s="64">
        <f>(108.73)*(10.764)</f>
        <v>1170.3697199999999</v>
      </c>
      <c r="G231" s="63">
        <v>0</v>
      </c>
      <c r="H231" s="63">
        <f>F231*(($F$167)+1)+(IF(G231&lt;101,G231,IF(G231&lt;201,G231/2,IF(G231&lt;=301,G231/3,G231/4))))</f>
        <v>1170.3697199999999</v>
      </c>
      <c r="I231" s="196" t="str">
        <f>C230</f>
        <v>21st Floor (Part Refuge Area)</v>
      </c>
      <c r="J231" s="197"/>
    </row>
    <row r="232" spans="3:10" ht="15.75" x14ac:dyDescent="0.25">
      <c r="C232" s="194">
        <f t="shared" ref="C232:C236" si="48">C231+1</f>
        <v>2</v>
      </c>
      <c r="D232" s="195"/>
      <c r="E232" s="65" t="s">
        <v>260</v>
      </c>
      <c r="F232" s="64">
        <f>(86.7)*(10.764)</f>
        <v>933.23879999999997</v>
      </c>
      <c r="G232" s="63">
        <v>0</v>
      </c>
      <c r="H232" s="63">
        <f>F232*(($F$167)+1)+(IF(G232&lt;101,G232,IF(G232&lt;201,G232/2,IF(G232&lt;=301,G232/3,G232/4))))</f>
        <v>933.23879999999997</v>
      </c>
      <c r="I232" s="198"/>
      <c r="J232" s="199"/>
    </row>
    <row r="233" spans="3:10" ht="15.75" x14ac:dyDescent="0.25">
      <c r="C233" s="194">
        <f t="shared" si="48"/>
        <v>3</v>
      </c>
      <c r="D233" s="195"/>
      <c r="E233" s="65">
        <v>2</v>
      </c>
      <c r="F233" s="64">
        <f>(72.4)*(10.764)</f>
        <v>779.31360000000006</v>
      </c>
      <c r="G233" s="63">
        <v>0</v>
      </c>
      <c r="H233" s="63">
        <f>F233*(($F$167)+1)+(IF(G233&lt;101,G233,IF(G233&lt;201,G233/2,IF(G233&lt;=301,G233/3,G233/4))))</f>
        <v>779.31360000000006</v>
      </c>
      <c r="I233" s="198"/>
      <c r="J233" s="199"/>
    </row>
    <row r="234" spans="3:10" ht="15.75" x14ac:dyDescent="0.25">
      <c r="C234" s="194">
        <f t="shared" si="48"/>
        <v>4</v>
      </c>
      <c r="D234" s="195"/>
      <c r="E234" s="202" t="s">
        <v>252</v>
      </c>
      <c r="F234" s="203"/>
      <c r="G234" s="203"/>
      <c r="H234" s="204"/>
      <c r="I234" s="198"/>
      <c r="J234" s="199"/>
    </row>
    <row r="235" spans="3:10" ht="15.75" x14ac:dyDescent="0.25">
      <c r="C235" s="194">
        <f t="shared" si="48"/>
        <v>5</v>
      </c>
      <c r="D235" s="195"/>
      <c r="E235" s="65" t="s">
        <v>260</v>
      </c>
      <c r="F235" s="64">
        <f>(86.7)*(10.764)</f>
        <v>933.23879999999997</v>
      </c>
      <c r="G235" s="63">
        <v>0</v>
      </c>
      <c r="H235" s="63">
        <f>F235*(($F$167)+1)+(IF(G235&lt;101,G235,IF(G235&lt;201,G235/2,IF(G235&lt;=301,G235/3,G235/4))))</f>
        <v>933.23879999999997</v>
      </c>
      <c r="I235" s="198"/>
      <c r="J235" s="199"/>
    </row>
    <row r="236" spans="3:10" ht="15.75" x14ac:dyDescent="0.25">
      <c r="C236" s="194">
        <f t="shared" si="48"/>
        <v>6</v>
      </c>
      <c r="D236" s="195"/>
      <c r="E236" s="65">
        <v>3</v>
      </c>
      <c r="F236" s="64">
        <f>(108.73)*(10.764)</f>
        <v>1170.3697199999999</v>
      </c>
      <c r="G236" s="63">
        <v>0</v>
      </c>
      <c r="H236" s="63">
        <f>F236*(($F$167)+1)+(IF(G236&lt;101,G236,IF(G236&lt;201,G236/2,IF(G236&lt;=301,G236/3,G236/4))))</f>
        <v>1170.3697199999999</v>
      </c>
      <c r="I236" s="200"/>
      <c r="J236" s="201"/>
    </row>
    <row r="237" spans="3:10" ht="15.75" x14ac:dyDescent="0.25">
      <c r="C237" s="191" t="s">
        <v>261</v>
      </c>
      <c r="D237" s="192"/>
      <c r="E237" s="192"/>
      <c r="F237" s="192"/>
      <c r="G237" s="192"/>
      <c r="H237" s="192"/>
      <c r="I237" s="192"/>
      <c r="J237" s="193"/>
    </row>
    <row r="238" spans="3:10" ht="15.75" x14ac:dyDescent="0.25">
      <c r="C238" s="194">
        <v>1</v>
      </c>
      <c r="D238" s="195"/>
      <c r="E238" s="65">
        <v>3</v>
      </c>
      <c r="F238" s="64">
        <f>(108.73)*(10.764)</f>
        <v>1170.3697199999999</v>
      </c>
      <c r="G238" s="63">
        <v>0</v>
      </c>
      <c r="H238" s="63">
        <f t="shared" ref="H238:H243" si="49">F238*(($F$167)+1)+(IF(G238&lt;101,G238,IF(G238&lt;201,G238/2,IF(G238&lt;=301,G238/3,G238/4))))</f>
        <v>1170.3697199999999</v>
      </c>
      <c r="I238" s="196" t="str">
        <f>C237</f>
        <v>22nd Floor</v>
      </c>
      <c r="J238" s="197"/>
    </row>
    <row r="239" spans="3:10" ht="15.75" x14ac:dyDescent="0.25">
      <c r="C239" s="194">
        <f t="shared" ref="C239:C243" si="50">C238+1</f>
        <v>2</v>
      </c>
      <c r="D239" s="195"/>
      <c r="E239" s="65" t="s">
        <v>260</v>
      </c>
      <c r="F239" s="64">
        <f>(86.7)*(10.764)</f>
        <v>933.23879999999997</v>
      </c>
      <c r="G239" s="63">
        <v>0</v>
      </c>
      <c r="H239" s="63">
        <f t="shared" si="49"/>
        <v>933.23879999999997</v>
      </c>
      <c r="I239" s="198"/>
      <c r="J239" s="199"/>
    </row>
    <row r="240" spans="3:10" ht="15.75" x14ac:dyDescent="0.25">
      <c r="C240" s="194">
        <f t="shared" si="50"/>
        <v>3</v>
      </c>
      <c r="D240" s="195"/>
      <c r="E240" s="65">
        <v>2</v>
      </c>
      <c r="F240" s="64">
        <f>(72.4)*(10.764)</f>
        <v>779.31360000000006</v>
      </c>
      <c r="G240" s="63">
        <v>0</v>
      </c>
      <c r="H240" s="63">
        <f t="shared" si="49"/>
        <v>779.31360000000006</v>
      </c>
      <c r="I240" s="198"/>
      <c r="J240" s="199"/>
    </row>
    <row r="241" spans="3:10" ht="15.75" x14ac:dyDescent="0.25">
      <c r="C241" s="194">
        <f t="shared" si="50"/>
        <v>4</v>
      </c>
      <c r="D241" s="195"/>
      <c r="E241" s="65">
        <v>2</v>
      </c>
      <c r="F241" s="64">
        <f>(72.4)*(10.764)</f>
        <v>779.31360000000006</v>
      </c>
      <c r="G241" s="63">
        <v>0</v>
      </c>
      <c r="H241" s="63">
        <f t="shared" si="49"/>
        <v>779.31360000000006</v>
      </c>
      <c r="I241" s="198"/>
      <c r="J241" s="199"/>
    </row>
    <row r="242" spans="3:10" ht="15.75" x14ac:dyDescent="0.25">
      <c r="C242" s="194">
        <f t="shared" si="50"/>
        <v>5</v>
      </c>
      <c r="D242" s="195"/>
      <c r="E242" s="65" t="s">
        <v>260</v>
      </c>
      <c r="F242" s="64">
        <f>(86.7)*(10.764)</f>
        <v>933.23879999999997</v>
      </c>
      <c r="G242" s="63">
        <v>0</v>
      </c>
      <c r="H242" s="63">
        <f t="shared" si="49"/>
        <v>933.23879999999997</v>
      </c>
      <c r="I242" s="198"/>
      <c r="J242" s="199"/>
    </row>
    <row r="243" spans="3:10" ht="15.75" x14ac:dyDescent="0.25">
      <c r="C243" s="194">
        <f t="shared" si="50"/>
        <v>6</v>
      </c>
      <c r="D243" s="195"/>
      <c r="E243" s="65">
        <v>3</v>
      </c>
      <c r="F243" s="64">
        <f>(108.73)*(10.764)</f>
        <v>1170.3697199999999</v>
      </c>
      <c r="G243" s="63">
        <v>0</v>
      </c>
      <c r="H243" s="63">
        <f t="shared" si="49"/>
        <v>1170.3697199999999</v>
      </c>
      <c r="I243" s="200"/>
      <c r="J243" s="201"/>
    </row>
    <row r="244" spans="3:10" ht="15.75" x14ac:dyDescent="0.25">
      <c r="C244" s="191" t="s">
        <v>262</v>
      </c>
      <c r="D244" s="192"/>
      <c r="E244" s="192"/>
      <c r="F244" s="192"/>
      <c r="G244" s="192"/>
      <c r="H244" s="192"/>
      <c r="I244" s="192"/>
      <c r="J244" s="193"/>
    </row>
    <row r="245" spans="3:10" ht="15.75" x14ac:dyDescent="0.25">
      <c r="C245" s="194">
        <v>1</v>
      </c>
      <c r="D245" s="195"/>
      <c r="E245" s="65">
        <v>3</v>
      </c>
      <c r="F245" s="64">
        <f>(108.73)*(10.764)</f>
        <v>1170.3697199999999</v>
      </c>
      <c r="G245" s="63">
        <v>0</v>
      </c>
      <c r="H245" s="63">
        <f t="shared" ref="H245:H250" si="51">F245*(($F$167)+1)+(IF(G245&lt;101,G245,IF(G245&lt;201,G245/2,IF(G245&lt;=301,G245/3,G245/4))))</f>
        <v>1170.3697199999999</v>
      </c>
      <c r="I245" s="196" t="str">
        <f>C244</f>
        <v>20th, 23rd &amp; 24th Floor</v>
      </c>
      <c r="J245" s="197"/>
    </row>
    <row r="246" spans="3:10" ht="15.75" x14ac:dyDescent="0.25">
      <c r="C246" s="194">
        <f t="shared" ref="C246:C250" si="52">C245+1</f>
        <v>2</v>
      </c>
      <c r="D246" s="195"/>
      <c r="E246" s="65" t="s">
        <v>260</v>
      </c>
      <c r="F246" s="64">
        <f>(86.7)*(10.764)</f>
        <v>933.23879999999997</v>
      </c>
      <c r="G246" s="63">
        <v>0</v>
      </c>
      <c r="H246" s="63">
        <f t="shared" si="51"/>
        <v>933.23879999999997</v>
      </c>
      <c r="I246" s="198"/>
      <c r="J246" s="199"/>
    </row>
    <row r="247" spans="3:10" ht="15.75" x14ac:dyDescent="0.25">
      <c r="C247" s="194">
        <f t="shared" si="52"/>
        <v>3</v>
      </c>
      <c r="D247" s="195"/>
      <c r="E247" s="65">
        <v>2</v>
      </c>
      <c r="F247" s="64">
        <f>(72.4)*(10.764)</f>
        <v>779.31360000000006</v>
      </c>
      <c r="G247" s="63">
        <v>0</v>
      </c>
      <c r="H247" s="63">
        <f t="shared" si="51"/>
        <v>779.31360000000006</v>
      </c>
      <c r="I247" s="198"/>
      <c r="J247" s="199"/>
    </row>
    <row r="248" spans="3:10" ht="15.75" x14ac:dyDescent="0.25">
      <c r="C248" s="194">
        <f t="shared" si="52"/>
        <v>4</v>
      </c>
      <c r="D248" s="195"/>
      <c r="E248" s="65">
        <v>2</v>
      </c>
      <c r="F248" s="64">
        <f>(72.4)*(10.764)</f>
        <v>779.31360000000006</v>
      </c>
      <c r="G248" s="63">
        <v>0</v>
      </c>
      <c r="H248" s="63">
        <f t="shared" si="51"/>
        <v>779.31360000000006</v>
      </c>
      <c r="I248" s="198"/>
      <c r="J248" s="199"/>
    </row>
    <row r="249" spans="3:10" ht="15.75" x14ac:dyDescent="0.25">
      <c r="C249" s="194">
        <f t="shared" si="52"/>
        <v>5</v>
      </c>
      <c r="D249" s="195"/>
      <c r="E249" s="65" t="s">
        <v>260</v>
      </c>
      <c r="F249" s="64">
        <f>(86.7)*(10.764)</f>
        <v>933.23879999999997</v>
      </c>
      <c r="G249" s="63">
        <v>0</v>
      </c>
      <c r="H249" s="63">
        <f t="shared" si="51"/>
        <v>933.23879999999997</v>
      </c>
      <c r="I249" s="198"/>
      <c r="J249" s="199"/>
    </row>
    <row r="250" spans="3:10" ht="15.75" x14ac:dyDescent="0.25">
      <c r="C250" s="194">
        <f t="shared" si="52"/>
        <v>6</v>
      </c>
      <c r="D250" s="195"/>
      <c r="E250" s="65">
        <v>3</v>
      </c>
      <c r="F250" s="64">
        <f>(108.73)*(10.764)</f>
        <v>1170.3697199999999</v>
      </c>
      <c r="G250" s="63">
        <v>0</v>
      </c>
      <c r="H250" s="63">
        <f t="shared" si="51"/>
        <v>1170.3697199999999</v>
      </c>
      <c r="I250" s="200"/>
      <c r="J250" s="201"/>
    </row>
    <row r="251" spans="3:10" ht="15.75" x14ac:dyDescent="0.25">
      <c r="C251" s="191" t="s">
        <v>263</v>
      </c>
      <c r="D251" s="192"/>
      <c r="E251" s="192"/>
      <c r="F251" s="192"/>
      <c r="G251" s="192"/>
      <c r="H251" s="192"/>
      <c r="I251" s="192"/>
      <c r="J251" s="193"/>
    </row>
    <row r="252" spans="3:10" ht="15.75" x14ac:dyDescent="0.25">
      <c r="C252" s="191" t="s">
        <v>222</v>
      </c>
      <c r="D252" s="192"/>
      <c r="E252" s="192"/>
      <c r="F252" s="192"/>
      <c r="G252" s="192"/>
      <c r="H252" s="192"/>
      <c r="I252" s="192"/>
      <c r="J252" s="193"/>
    </row>
    <row r="253" spans="3:10" ht="15.75" x14ac:dyDescent="0.25">
      <c r="C253" s="191" t="s">
        <v>244</v>
      </c>
      <c r="D253" s="192"/>
      <c r="E253" s="192"/>
      <c r="F253" s="192"/>
      <c r="G253" s="192"/>
      <c r="H253" s="192"/>
      <c r="I253" s="192"/>
      <c r="J253" s="193"/>
    </row>
    <row r="254" spans="3:10" ht="15.75" x14ac:dyDescent="0.25">
      <c r="C254" s="194">
        <v>1</v>
      </c>
      <c r="D254" s="195"/>
      <c r="E254" s="65">
        <v>3</v>
      </c>
      <c r="F254" s="64">
        <f>(139.62)*(10.764)</f>
        <v>1502.86968</v>
      </c>
      <c r="G254" s="63">
        <v>0</v>
      </c>
      <c r="H254" s="63">
        <f>F254*(($F$167)+1)+(IF(G254&lt;101,G254,IF(G254&lt;201,G254/2,IF(G254&lt;=301,G254/3,G254/4))))</f>
        <v>1502.86968</v>
      </c>
      <c r="I254" s="196" t="str">
        <f>C253</f>
        <v>2nd Floor For Residential</v>
      </c>
      <c r="J254" s="197"/>
    </row>
    <row r="255" spans="3:10" ht="15.75" x14ac:dyDescent="0.25">
      <c r="C255" s="194">
        <f t="shared" ref="C255:C257" si="53">C254+1</f>
        <v>2</v>
      </c>
      <c r="D255" s="195"/>
      <c r="E255" s="65">
        <v>3</v>
      </c>
      <c r="F255" s="64">
        <f>(107.89)*(10.764)</f>
        <v>1161.3279599999998</v>
      </c>
      <c r="G255" s="63">
        <v>0</v>
      </c>
      <c r="H255" s="63">
        <f>F255*(($F$167)+1)+(IF(G255&lt;101,G255,IF(G255&lt;201,G255/2,IF(G255&lt;=301,G255/3,G255/4))))</f>
        <v>1161.3279599999998</v>
      </c>
      <c r="I255" s="198"/>
      <c r="J255" s="199"/>
    </row>
    <row r="256" spans="3:10" ht="15.75" x14ac:dyDescent="0.25">
      <c r="C256" s="194">
        <f t="shared" si="53"/>
        <v>3</v>
      </c>
      <c r="D256" s="195"/>
      <c r="E256" s="65">
        <v>3</v>
      </c>
      <c r="F256" s="64">
        <f>(107.89)*(10.764)</f>
        <v>1161.3279599999998</v>
      </c>
      <c r="G256" s="63">
        <v>0</v>
      </c>
      <c r="H256" s="63">
        <f>F256*(($F$167)+1)+(IF(G256&lt;101,G256,IF(G256&lt;201,G256/2,IF(G256&lt;=301,G256/3,G256/4))))</f>
        <v>1161.3279599999998</v>
      </c>
      <c r="I256" s="198"/>
      <c r="J256" s="199"/>
    </row>
    <row r="257" spans="3:10" ht="15.75" x14ac:dyDescent="0.25">
      <c r="C257" s="194">
        <f t="shared" si="53"/>
        <v>4</v>
      </c>
      <c r="D257" s="195"/>
      <c r="E257" s="65">
        <v>3</v>
      </c>
      <c r="F257" s="64">
        <f>(139.62)*(10.764)</f>
        <v>1502.86968</v>
      </c>
      <c r="G257" s="63">
        <v>0</v>
      </c>
      <c r="H257" s="63">
        <f>F257*(($F$167)+1)+(IF(G257&lt;101,G257,IF(G257&lt;201,G257/2,IF(G257&lt;=301,G257/3,G257/4))))</f>
        <v>1502.86968</v>
      </c>
      <c r="I257" s="200"/>
      <c r="J257" s="201"/>
    </row>
    <row r="258" spans="3:10" ht="15.75" x14ac:dyDescent="0.25">
      <c r="C258" s="191" t="s">
        <v>246</v>
      </c>
      <c r="D258" s="192"/>
      <c r="E258" s="192"/>
      <c r="F258" s="192"/>
      <c r="G258" s="192"/>
      <c r="H258" s="192"/>
      <c r="I258" s="192"/>
      <c r="J258" s="193"/>
    </row>
    <row r="259" spans="3:10" ht="15.75" x14ac:dyDescent="0.25">
      <c r="C259" s="194">
        <v>1</v>
      </c>
      <c r="D259" s="195"/>
      <c r="E259" s="65">
        <v>3</v>
      </c>
      <c r="F259" s="64">
        <f>(139.62)*(10.764)</f>
        <v>1502.86968</v>
      </c>
      <c r="G259" s="63">
        <v>0</v>
      </c>
      <c r="H259" s="63">
        <f>F259*(($F$167)+1)+(IF(G259&lt;101,G259,IF(G259&lt;201,G259/2,IF(G259&lt;=301,G259/3,G259/4))))</f>
        <v>1502.86968</v>
      </c>
      <c r="I259" s="196" t="str">
        <f>C258</f>
        <v>3rd Floor</v>
      </c>
      <c r="J259" s="197"/>
    </row>
    <row r="260" spans="3:10" ht="15.75" x14ac:dyDescent="0.25">
      <c r="C260" s="194">
        <f t="shared" ref="C260:C262" si="54">C259+1</f>
        <v>2</v>
      </c>
      <c r="D260" s="195"/>
      <c r="E260" s="65">
        <v>3</v>
      </c>
      <c r="F260" s="64">
        <f>(107.89)*(10.764)</f>
        <v>1161.3279599999998</v>
      </c>
      <c r="G260" s="63">
        <v>0</v>
      </c>
      <c r="H260" s="63">
        <f>F260*(($F$167)+1)+(IF(G260&lt;101,G260,IF(G260&lt;201,G260/2,IF(G260&lt;=301,G260/3,G260/4))))</f>
        <v>1161.3279599999998</v>
      </c>
      <c r="I260" s="198"/>
      <c r="J260" s="199"/>
    </row>
    <row r="261" spans="3:10" ht="15.75" x14ac:dyDescent="0.25">
      <c r="C261" s="194">
        <f t="shared" si="54"/>
        <v>3</v>
      </c>
      <c r="D261" s="195"/>
      <c r="E261" s="65">
        <v>3</v>
      </c>
      <c r="F261" s="64">
        <f>(107.89)*(10.764)</f>
        <v>1161.3279599999998</v>
      </c>
      <c r="G261" s="63">
        <v>0</v>
      </c>
      <c r="H261" s="63">
        <f>F261*(($F$167)+1)+(IF(G261&lt;101,G261,IF(G261&lt;201,G261/2,IF(G261&lt;=301,G261/3,G261/4))))</f>
        <v>1161.3279599999998</v>
      </c>
      <c r="I261" s="198"/>
      <c r="J261" s="199"/>
    </row>
    <row r="262" spans="3:10" ht="15.75" x14ac:dyDescent="0.25">
      <c r="C262" s="194">
        <f t="shared" si="54"/>
        <v>4</v>
      </c>
      <c r="D262" s="195"/>
      <c r="E262" s="65">
        <v>3</v>
      </c>
      <c r="F262" s="64">
        <f>(139.62)*(10.764)</f>
        <v>1502.86968</v>
      </c>
      <c r="G262" s="63">
        <v>0</v>
      </c>
      <c r="H262" s="63">
        <f>F262*(($F$167)+1)+(IF(G262&lt;101,G262,IF(G262&lt;201,G262/2,IF(G262&lt;=301,G262/3,G262/4))))</f>
        <v>1502.86968</v>
      </c>
      <c r="I262" s="200"/>
      <c r="J262" s="201"/>
    </row>
    <row r="263" spans="3:10" ht="15.75" x14ac:dyDescent="0.25">
      <c r="C263" s="191" t="s">
        <v>247</v>
      </c>
      <c r="D263" s="192"/>
      <c r="E263" s="192"/>
      <c r="F263" s="192"/>
      <c r="G263" s="192"/>
      <c r="H263" s="192"/>
      <c r="I263" s="192"/>
      <c r="J263" s="193"/>
    </row>
    <row r="264" spans="3:10" ht="15.75" x14ac:dyDescent="0.25">
      <c r="C264" s="194">
        <v>1</v>
      </c>
      <c r="D264" s="195"/>
      <c r="E264" s="65">
        <v>3</v>
      </c>
      <c r="F264" s="64">
        <f>(139.62)*(10.764)</f>
        <v>1502.86968</v>
      </c>
      <c r="G264" s="63">
        <v>0</v>
      </c>
      <c r="H264" s="63">
        <f>F264*(($F$167)+1)+(IF(G264&lt;101,G264,IF(G264&lt;201,G264/2,IF(G264&lt;=301,G264/3,G264/4))))</f>
        <v>1502.86968</v>
      </c>
      <c r="I264" s="196" t="str">
        <f>C263</f>
        <v>4th Floor</v>
      </c>
      <c r="J264" s="197"/>
    </row>
    <row r="265" spans="3:10" ht="15.75" x14ac:dyDescent="0.25">
      <c r="C265" s="194">
        <f t="shared" ref="C265:C267" si="55">C264+1</f>
        <v>2</v>
      </c>
      <c r="D265" s="195"/>
      <c r="E265" s="65">
        <v>3</v>
      </c>
      <c r="F265" s="64">
        <f>(107.89)*(10.764)</f>
        <v>1161.3279599999998</v>
      </c>
      <c r="G265" s="63">
        <v>0</v>
      </c>
      <c r="H265" s="63">
        <f>F265*(($F$167)+1)+(IF(G265&lt;101,G265,IF(G265&lt;201,G265/2,IF(G265&lt;=301,G265/3,G265/4))))</f>
        <v>1161.3279599999998</v>
      </c>
      <c r="I265" s="198"/>
      <c r="J265" s="199"/>
    </row>
    <row r="266" spans="3:10" ht="15.75" x14ac:dyDescent="0.25">
      <c r="C266" s="194">
        <f t="shared" si="55"/>
        <v>3</v>
      </c>
      <c r="D266" s="195"/>
      <c r="E266" s="65">
        <v>3</v>
      </c>
      <c r="F266" s="64">
        <f>(107.89)*(10.764)</f>
        <v>1161.3279599999998</v>
      </c>
      <c r="G266" s="63">
        <v>0</v>
      </c>
      <c r="H266" s="63">
        <f>F266*(($F$167)+1)+(IF(G266&lt;101,G266,IF(G266&lt;201,G266/2,IF(G266&lt;=301,G266/3,G266/4))))</f>
        <v>1161.3279599999998</v>
      </c>
      <c r="I266" s="198"/>
      <c r="J266" s="199"/>
    </row>
    <row r="267" spans="3:10" ht="15.75" x14ac:dyDescent="0.25">
      <c r="C267" s="194">
        <f t="shared" si="55"/>
        <v>4</v>
      </c>
      <c r="D267" s="195"/>
      <c r="E267" s="65">
        <v>3</v>
      </c>
      <c r="F267" s="64">
        <f>(139.62)*(10.764)</f>
        <v>1502.86968</v>
      </c>
      <c r="G267" s="63">
        <v>0</v>
      </c>
      <c r="H267" s="63">
        <f>F267*(($F$167)+1)+(IF(G267&lt;101,G267,IF(G267&lt;201,G267/2,IF(G267&lt;=301,G267/3,G267/4))))</f>
        <v>1502.86968</v>
      </c>
      <c r="I267" s="200"/>
      <c r="J267" s="201"/>
    </row>
    <row r="268" spans="3:10" ht="15.75" x14ac:dyDescent="0.25">
      <c r="C268" s="191" t="s">
        <v>248</v>
      </c>
      <c r="D268" s="192"/>
      <c r="E268" s="192"/>
      <c r="F268" s="192"/>
      <c r="G268" s="192"/>
      <c r="H268" s="192"/>
      <c r="I268" s="192"/>
      <c r="J268" s="193"/>
    </row>
    <row r="269" spans="3:10" ht="15.75" x14ac:dyDescent="0.25">
      <c r="C269" s="194">
        <v>1</v>
      </c>
      <c r="D269" s="195"/>
      <c r="E269" s="65">
        <v>3</v>
      </c>
      <c r="F269" s="64">
        <f>(139.62)*(10.764)</f>
        <v>1502.86968</v>
      </c>
      <c r="G269" s="63">
        <v>0</v>
      </c>
      <c r="H269" s="63">
        <f>F269*(($F$167)+1)+(IF(G269&lt;101,G269,IF(G269&lt;201,G269/2,IF(G269&lt;=301,G269/3,G269/4))))</f>
        <v>1502.86968</v>
      </c>
      <c r="I269" s="196" t="str">
        <f>C268</f>
        <v>5th Floor</v>
      </c>
      <c r="J269" s="197"/>
    </row>
    <row r="270" spans="3:10" ht="15.75" x14ac:dyDescent="0.25">
      <c r="C270" s="194">
        <f t="shared" ref="C270:C272" si="56">C269+1</f>
        <v>2</v>
      </c>
      <c r="D270" s="195"/>
      <c r="E270" s="65">
        <v>3</v>
      </c>
      <c r="F270" s="64">
        <f>(107.89)*(10.764)</f>
        <v>1161.3279599999998</v>
      </c>
      <c r="G270" s="63">
        <v>0</v>
      </c>
      <c r="H270" s="63">
        <f>F270*(($F$167)+1)+(IF(G270&lt;101,G270,IF(G270&lt;201,G270/2,IF(G270&lt;=301,G270/3,G270/4))))</f>
        <v>1161.3279599999998</v>
      </c>
      <c r="I270" s="198"/>
      <c r="J270" s="199"/>
    </row>
    <row r="271" spans="3:10" ht="15.75" x14ac:dyDescent="0.25">
      <c r="C271" s="194">
        <f t="shared" si="56"/>
        <v>3</v>
      </c>
      <c r="D271" s="195"/>
      <c r="E271" s="65">
        <v>3</v>
      </c>
      <c r="F271" s="64">
        <f>(107.89)*(10.764)</f>
        <v>1161.3279599999998</v>
      </c>
      <c r="G271" s="63">
        <v>0</v>
      </c>
      <c r="H271" s="63">
        <f>F271*(($F$167)+1)+(IF(G271&lt;101,G271,IF(G271&lt;201,G271/2,IF(G271&lt;=301,G271/3,G271/4))))</f>
        <v>1161.3279599999998</v>
      </c>
      <c r="I271" s="198"/>
      <c r="J271" s="199"/>
    </row>
    <row r="272" spans="3:10" ht="15.75" x14ac:dyDescent="0.25">
      <c r="C272" s="194">
        <f t="shared" si="56"/>
        <v>4</v>
      </c>
      <c r="D272" s="195"/>
      <c r="E272" s="65">
        <v>3</v>
      </c>
      <c r="F272" s="64">
        <f>(139.62)*(10.764)</f>
        <v>1502.86968</v>
      </c>
      <c r="G272" s="63">
        <v>0</v>
      </c>
      <c r="H272" s="63">
        <f>F272*(($F$167)+1)+(IF(G272&lt;101,G272,IF(G272&lt;201,G272/2,IF(G272&lt;=301,G272/3,G272/4))))</f>
        <v>1502.86968</v>
      </c>
      <c r="I272" s="200"/>
      <c r="J272" s="201"/>
    </row>
    <row r="273" spans="3:10" ht="15.75" x14ac:dyDescent="0.25">
      <c r="C273" s="191" t="s">
        <v>249</v>
      </c>
      <c r="D273" s="192"/>
      <c r="E273" s="192"/>
      <c r="F273" s="192"/>
      <c r="G273" s="192"/>
      <c r="H273" s="192"/>
      <c r="I273" s="192"/>
      <c r="J273" s="193"/>
    </row>
    <row r="274" spans="3:10" ht="15.75" x14ac:dyDescent="0.25">
      <c r="C274" s="194">
        <v>1</v>
      </c>
      <c r="D274" s="195"/>
      <c r="E274" s="65">
        <v>3</v>
      </c>
      <c r="F274" s="64">
        <f>(139.62)*(10.764)</f>
        <v>1502.86968</v>
      </c>
      <c r="G274" s="63">
        <v>0</v>
      </c>
      <c r="H274" s="63">
        <f>F274*(($F$167)+1)+(IF(G274&lt;101,G274,IF(G274&lt;201,G274/2,IF(G274&lt;=301,G274/3,G274/4))))</f>
        <v>1502.86968</v>
      </c>
      <c r="I274" s="196" t="str">
        <f>C273</f>
        <v>6th Floor</v>
      </c>
      <c r="J274" s="197"/>
    </row>
    <row r="275" spans="3:10" ht="15.75" x14ac:dyDescent="0.25">
      <c r="C275" s="194">
        <f t="shared" ref="C275:C277" si="57">C274+1</f>
        <v>2</v>
      </c>
      <c r="D275" s="195"/>
      <c r="E275" s="65">
        <v>3</v>
      </c>
      <c r="F275" s="64">
        <f>(107.89)*(10.764)</f>
        <v>1161.3279599999998</v>
      </c>
      <c r="G275" s="63">
        <v>0</v>
      </c>
      <c r="H275" s="63">
        <f>F275*(($F$167)+1)+(IF(G275&lt;101,G275,IF(G275&lt;201,G275/2,IF(G275&lt;=301,G275/3,G275/4))))</f>
        <v>1161.3279599999998</v>
      </c>
      <c r="I275" s="198"/>
      <c r="J275" s="199"/>
    </row>
    <row r="276" spans="3:10" ht="15.75" x14ac:dyDescent="0.25">
      <c r="C276" s="194">
        <f t="shared" si="57"/>
        <v>3</v>
      </c>
      <c r="D276" s="195"/>
      <c r="E276" s="65">
        <v>3</v>
      </c>
      <c r="F276" s="64">
        <f>(107.89)*(10.764)</f>
        <v>1161.3279599999998</v>
      </c>
      <c r="G276" s="63">
        <v>0</v>
      </c>
      <c r="H276" s="63">
        <f>F276*(($F$167)+1)+(IF(G276&lt;101,G276,IF(G276&lt;201,G276/2,IF(G276&lt;=301,G276/3,G276/4))))</f>
        <v>1161.3279599999998</v>
      </c>
      <c r="I276" s="198"/>
      <c r="J276" s="199"/>
    </row>
    <row r="277" spans="3:10" ht="15.75" x14ac:dyDescent="0.25">
      <c r="C277" s="194">
        <f t="shared" si="57"/>
        <v>4</v>
      </c>
      <c r="D277" s="195"/>
      <c r="E277" s="65">
        <v>3</v>
      </c>
      <c r="F277" s="64">
        <f>(139.62)*(10.764)</f>
        <v>1502.86968</v>
      </c>
      <c r="G277" s="63">
        <v>0</v>
      </c>
      <c r="H277" s="63">
        <f>F277*(($F$167)+1)+(IF(G277&lt;101,G277,IF(G277&lt;201,G277/2,IF(G277&lt;=301,G277/3,G277/4))))</f>
        <v>1502.86968</v>
      </c>
      <c r="I277" s="200"/>
      <c r="J277" s="201"/>
    </row>
    <row r="278" spans="3:10" ht="15.75" x14ac:dyDescent="0.25">
      <c r="C278" s="191" t="s">
        <v>251</v>
      </c>
      <c r="D278" s="192"/>
      <c r="E278" s="192"/>
      <c r="F278" s="192"/>
      <c r="G278" s="192"/>
      <c r="H278" s="192"/>
      <c r="I278" s="192"/>
      <c r="J278" s="193"/>
    </row>
    <row r="279" spans="3:10" ht="15.75" x14ac:dyDescent="0.25">
      <c r="C279" s="194">
        <v>1</v>
      </c>
      <c r="D279" s="195"/>
      <c r="E279" s="202" t="s">
        <v>252</v>
      </c>
      <c r="F279" s="203"/>
      <c r="G279" s="203"/>
      <c r="H279" s="204"/>
      <c r="I279" s="196" t="str">
        <f>C278</f>
        <v>7th Floor (Part Refuge Area)</v>
      </c>
      <c r="J279" s="197"/>
    </row>
    <row r="280" spans="3:10" ht="15.75" x14ac:dyDescent="0.25">
      <c r="C280" s="194">
        <f t="shared" ref="C280:C282" si="58">C279+1</f>
        <v>2</v>
      </c>
      <c r="D280" s="195"/>
      <c r="E280" s="65">
        <v>4</v>
      </c>
      <c r="F280" s="64">
        <f>(135.96)*(10.764)</f>
        <v>1463.47344</v>
      </c>
      <c r="G280" s="63">
        <v>0</v>
      </c>
      <c r="H280" s="63">
        <f>F280*(($F$167)+1)+(IF(G280&lt;101,G280,IF(G280&lt;201,G280/2,IF(G280&lt;=301,G280/3,G280/4))))</f>
        <v>1463.47344</v>
      </c>
      <c r="I280" s="198"/>
      <c r="J280" s="199"/>
    </row>
    <row r="281" spans="3:10" ht="15.75" x14ac:dyDescent="0.25">
      <c r="C281" s="194">
        <f t="shared" si="58"/>
        <v>3</v>
      </c>
      <c r="D281" s="195"/>
      <c r="E281" s="65">
        <v>3</v>
      </c>
      <c r="F281" s="64">
        <f>(107.42)*(10.764)</f>
        <v>1156.2688799999999</v>
      </c>
      <c r="G281" s="63">
        <v>0</v>
      </c>
      <c r="H281" s="63">
        <f>F281*(($F$167)+1)+(IF(G281&lt;101,G281,IF(G281&lt;201,G281/2,IF(G281&lt;=301,G281/3,G281/4))))</f>
        <v>1156.2688799999999</v>
      </c>
      <c r="I281" s="198"/>
      <c r="J281" s="199"/>
    </row>
    <row r="282" spans="3:10" ht="15.75" x14ac:dyDescent="0.25">
      <c r="C282" s="194">
        <f t="shared" si="58"/>
        <v>4</v>
      </c>
      <c r="D282" s="195"/>
      <c r="E282" s="65">
        <v>2</v>
      </c>
      <c r="F282" s="64">
        <f>(113.35)*(10.764)</f>
        <v>1220.0993999999998</v>
      </c>
      <c r="G282" s="63">
        <v>0</v>
      </c>
      <c r="H282" s="63">
        <f>F282*(($F$167)+1)+(IF(G282&lt;101,G282,IF(G282&lt;201,G282/2,IF(G282&lt;=301,G282/3,G282/4))))</f>
        <v>1220.0993999999998</v>
      </c>
      <c r="I282" s="200"/>
      <c r="J282" s="201"/>
    </row>
    <row r="283" spans="3:10" ht="15.75" x14ac:dyDescent="0.25">
      <c r="C283" s="191" t="s">
        <v>269</v>
      </c>
      <c r="D283" s="192"/>
      <c r="E283" s="192"/>
      <c r="F283" s="192"/>
      <c r="G283" s="192"/>
      <c r="H283" s="192"/>
      <c r="I283" s="192"/>
      <c r="J283" s="193"/>
    </row>
    <row r="284" spans="3:10" ht="15.75" x14ac:dyDescent="0.25">
      <c r="C284" s="194">
        <v>1</v>
      </c>
      <c r="D284" s="195"/>
      <c r="E284" s="202" t="s">
        <v>252</v>
      </c>
      <c r="F284" s="203"/>
      <c r="G284" s="203"/>
      <c r="H284" s="204"/>
      <c r="I284" s="196" t="str">
        <f>C283</f>
        <v>8th Floor (Part Refuge Area)</v>
      </c>
      <c r="J284" s="197"/>
    </row>
    <row r="285" spans="3:10" ht="15.75" x14ac:dyDescent="0.25">
      <c r="C285" s="194">
        <f t="shared" ref="C285:C287" si="59">C284+1</f>
        <v>2</v>
      </c>
      <c r="D285" s="195"/>
      <c r="E285" s="65">
        <v>4</v>
      </c>
      <c r="F285" s="64">
        <f>(135.96)*(10.764)</f>
        <v>1463.47344</v>
      </c>
      <c r="G285" s="63">
        <v>0</v>
      </c>
      <c r="H285" s="63">
        <f>F285*(($F$167)+1)+(IF(G285&lt;101,G285,IF(G285&lt;201,G285/2,IF(G285&lt;=301,G285/3,G285/4))))</f>
        <v>1463.47344</v>
      </c>
      <c r="I285" s="198"/>
      <c r="J285" s="199"/>
    </row>
    <row r="286" spans="3:10" ht="15.75" x14ac:dyDescent="0.25">
      <c r="C286" s="194">
        <f t="shared" si="59"/>
        <v>3</v>
      </c>
      <c r="D286" s="195"/>
      <c r="E286" s="65">
        <v>3</v>
      </c>
      <c r="F286" s="64">
        <f>(107.42)*(10.764)</f>
        <v>1156.2688799999999</v>
      </c>
      <c r="G286" s="63">
        <v>0</v>
      </c>
      <c r="H286" s="63">
        <f>F286*(($F$167)+1)+(IF(G286&lt;101,G286,IF(G286&lt;201,G286/2,IF(G286&lt;=301,G286/3,G286/4))))</f>
        <v>1156.2688799999999</v>
      </c>
      <c r="I286" s="198"/>
      <c r="J286" s="199"/>
    </row>
    <row r="287" spans="3:10" ht="15.75" x14ac:dyDescent="0.25">
      <c r="C287" s="194">
        <f t="shared" si="59"/>
        <v>4</v>
      </c>
      <c r="D287" s="195"/>
      <c r="E287" s="65">
        <v>2</v>
      </c>
      <c r="F287" s="64">
        <f>(139.62)*(10.764)</f>
        <v>1502.86968</v>
      </c>
      <c r="G287" s="63">
        <v>0</v>
      </c>
      <c r="H287" s="63">
        <f>F287*(($F$167)+1)+(IF(G287&lt;101,G287,IF(G287&lt;201,G287/2,IF(G287&lt;=301,G287/3,G287/4))))</f>
        <v>1502.86968</v>
      </c>
      <c r="I287" s="200"/>
      <c r="J287" s="201"/>
    </row>
    <row r="288" spans="3:10" ht="15.75" x14ac:dyDescent="0.25">
      <c r="C288" s="191" t="s">
        <v>255</v>
      </c>
      <c r="D288" s="192"/>
      <c r="E288" s="192"/>
      <c r="F288" s="192"/>
      <c r="G288" s="192"/>
      <c r="H288" s="192"/>
      <c r="I288" s="192"/>
      <c r="J288" s="193"/>
    </row>
    <row r="289" spans="3:10" ht="15.75" x14ac:dyDescent="0.25">
      <c r="C289" s="194">
        <v>1</v>
      </c>
      <c r="D289" s="195"/>
      <c r="E289" s="65">
        <v>3</v>
      </c>
      <c r="F289" s="64">
        <f>(139.62)*(10.764)</f>
        <v>1502.86968</v>
      </c>
      <c r="G289" s="63">
        <v>0</v>
      </c>
      <c r="H289" s="63">
        <f>F289*(($F$167)+1)+(IF(G289&lt;101,G289,IF(G289&lt;201,G289/2,IF(G289&lt;=301,G289/3,G289/4))))</f>
        <v>1502.86968</v>
      </c>
      <c r="I289" s="196" t="str">
        <f>C288</f>
        <v>9th, 11th, 12th, 17th &amp; 18th Floor</v>
      </c>
      <c r="J289" s="197"/>
    </row>
    <row r="290" spans="3:10" ht="15.75" x14ac:dyDescent="0.25">
      <c r="C290" s="194">
        <f t="shared" ref="C290:C292" si="60">C289+1</f>
        <v>2</v>
      </c>
      <c r="D290" s="195"/>
      <c r="E290" s="65">
        <v>3</v>
      </c>
      <c r="F290" s="64">
        <f>(107.89)*(10.764)</f>
        <v>1161.3279599999998</v>
      </c>
      <c r="G290" s="63">
        <v>0</v>
      </c>
      <c r="H290" s="63">
        <f>F290*(($F$167)+1)+(IF(G290&lt;101,G290,IF(G290&lt;201,G290/2,IF(G290&lt;=301,G290/3,G290/4))))</f>
        <v>1161.3279599999998</v>
      </c>
      <c r="I290" s="198"/>
      <c r="J290" s="199"/>
    </row>
    <row r="291" spans="3:10" ht="15.75" x14ac:dyDescent="0.25">
      <c r="C291" s="194">
        <f t="shared" si="60"/>
        <v>3</v>
      </c>
      <c r="D291" s="195"/>
      <c r="E291" s="65">
        <v>3</v>
      </c>
      <c r="F291" s="64">
        <f>(107.89)*(10.764)</f>
        <v>1161.3279599999998</v>
      </c>
      <c r="G291" s="63">
        <v>0</v>
      </c>
      <c r="H291" s="63">
        <f>F291*(($F$167)+1)+(IF(G291&lt;101,G291,IF(G291&lt;201,G291/2,IF(G291&lt;=301,G291/3,G291/4))))</f>
        <v>1161.3279599999998</v>
      </c>
      <c r="I291" s="198"/>
      <c r="J291" s="199"/>
    </row>
    <row r="292" spans="3:10" ht="15.75" x14ac:dyDescent="0.25">
      <c r="C292" s="194">
        <f t="shared" si="60"/>
        <v>4</v>
      </c>
      <c r="D292" s="195"/>
      <c r="E292" s="65">
        <v>3</v>
      </c>
      <c r="F292" s="64">
        <f>(139.62)*(10.764)</f>
        <v>1502.86968</v>
      </c>
      <c r="G292" s="63">
        <v>0</v>
      </c>
      <c r="H292" s="63">
        <f>F292*(($F$167)+1)+(IF(G292&lt;101,G292,IF(G292&lt;201,G292/2,IF(G292&lt;=301,G292/3,G292/4))))</f>
        <v>1502.86968</v>
      </c>
      <c r="I292" s="200"/>
      <c r="J292" s="201"/>
    </row>
    <row r="293" spans="3:10" ht="15.75" x14ac:dyDescent="0.25">
      <c r="C293" s="191" t="s">
        <v>256</v>
      </c>
      <c r="D293" s="192"/>
      <c r="E293" s="192"/>
      <c r="F293" s="192"/>
      <c r="G293" s="192"/>
      <c r="H293" s="192"/>
      <c r="I293" s="192"/>
      <c r="J293" s="193"/>
    </row>
    <row r="294" spans="3:10" ht="15.75" x14ac:dyDescent="0.25">
      <c r="C294" s="194">
        <v>1</v>
      </c>
      <c r="D294" s="195"/>
      <c r="E294" s="65">
        <v>3</v>
      </c>
      <c r="F294" s="64">
        <f>(139.62)*(10.764)</f>
        <v>1502.86968</v>
      </c>
      <c r="G294" s="63">
        <v>0</v>
      </c>
      <c r="H294" s="63">
        <f>F294*(($F$167)+1)+(IF(G294&lt;101,G294,IF(G294&lt;201,G294/2,IF(G294&lt;=301,G294/3,G294/4))))</f>
        <v>1502.86968</v>
      </c>
      <c r="I294" s="196" t="str">
        <f>C293</f>
        <v>10th, 13th, 16th &amp; 19th Floor</v>
      </c>
      <c r="J294" s="197"/>
    </row>
    <row r="295" spans="3:10" ht="15.75" x14ac:dyDescent="0.25">
      <c r="C295" s="194">
        <f t="shared" ref="C295:C297" si="61">C294+1</f>
        <v>2</v>
      </c>
      <c r="D295" s="195"/>
      <c r="E295" s="65">
        <v>3</v>
      </c>
      <c r="F295" s="64">
        <f>(107.89)*(10.764)</f>
        <v>1161.3279599999998</v>
      </c>
      <c r="G295" s="63">
        <v>0</v>
      </c>
      <c r="H295" s="63">
        <f>F295*(($F$167)+1)+(IF(G295&lt;101,G295,IF(G295&lt;201,G295/2,IF(G295&lt;=301,G295/3,G295/4))))</f>
        <v>1161.3279599999998</v>
      </c>
      <c r="I295" s="198"/>
      <c r="J295" s="199"/>
    </row>
    <row r="296" spans="3:10" ht="15.75" x14ac:dyDescent="0.25">
      <c r="C296" s="194">
        <f t="shared" si="61"/>
        <v>3</v>
      </c>
      <c r="D296" s="195"/>
      <c r="E296" s="65">
        <v>3</v>
      </c>
      <c r="F296" s="64">
        <f>(107.89)*(10.764)</f>
        <v>1161.3279599999998</v>
      </c>
      <c r="G296" s="63">
        <v>0</v>
      </c>
      <c r="H296" s="63">
        <f>F296*(($F$167)+1)+(IF(G296&lt;101,G296,IF(G296&lt;201,G296/2,IF(G296&lt;=301,G296/3,G296/4))))</f>
        <v>1161.3279599999998</v>
      </c>
      <c r="I296" s="198"/>
      <c r="J296" s="199"/>
    </row>
    <row r="297" spans="3:10" ht="15.75" x14ac:dyDescent="0.25">
      <c r="C297" s="194">
        <f t="shared" si="61"/>
        <v>4</v>
      </c>
      <c r="D297" s="195"/>
      <c r="E297" s="65">
        <v>3</v>
      </c>
      <c r="F297" s="64">
        <f>(139.62)*(10.764)</f>
        <v>1502.86968</v>
      </c>
      <c r="G297" s="63">
        <v>0</v>
      </c>
      <c r="H297" s="63">
        <f>F297*(($F$167)+1)+(IF(G297&lt;101,G297,IF(G297&lt;201,G297/2,IF(G297&lt;=301,G297/3,G297/4))))</f>
        <v>1502.86968</v>
      </c>
      <c r="I297" s="200"/>
      <c r="J297" s="201"/>
    </row>
    <row r="298" spans="3:10" ht="15.75" x14ac:dyDescent="0.25">
      <c r="C298" s="191" t="s">
        <v>257</v>
      </c>
      <c r="D298" s="192"/>
      <c r="E298" s="192"/>
      <c r="F298" s="192"/>
      <c r="G298" s="192"/>
      <c r="H298" s="192"/>
      <c r="I298" s="192"/>
      <c r="J298" s="193"/>
    </row>
    <row r="299" spans="3:10" ht="15.75" x14ac:dyDescent="0.25">
      <c r="C299" s="194">
        <v>1</v>
      </c>
      <c r="D299" s="195"/>
      <c r="E299" s="65">
        <v>4</v>
      </c>
      <c r="F299" s="64">
        <f>(169.87)*(10.764)</f>
        <v>1828.4806799999999</v>
      </c>
      <c r="G299" s="63">
        <v>0</v>
      </c>
      <c r="H299" s="63">
        <f>F299*(($F$167)+1)+(IF(G299&lt;101,G299,IF(G299&lt;201,G299/2,IF(G299&lt;=301,G299/3,G299/4))))</f>
        <v>1828.4806799999999</v>
      </c>
      <c r="I299" s="196" t="str">
        <f>C298</f>
        <v>14th Floor (Part Refuge Area)</v>
      </c>
      <c r="J299" s="197"/>
    </row>
    <row r="300" spans="3:10" ht="15.75" x14ac:dyDescent="0.25">
      <c r="C300" s="194">
        <f t="shared" ref="C300:C302" si="62">C299+1</f>
        <v>2</v>
      </c>
      <c r="D300" s="195"/>
      <c r="E300" s="205" t="s">
        <v>252</v>
      </c>
      <c r="F300" s="206"/>
      <c r="G300" s="206"/>
      <c r="H300" s="207"/>
      <c r="I300" s="198"/>
      <c r="J300" s="199"/>
    </row>
    <row r="301" spans="3:10" ht="15.75" x14ac:dyDescent="0.25">
      <c r="C301" s="194">
        <f t="shared" si="62"/>
        <v>3</v>
      </c>
      <c r="D301" s="195"/>
      <c r="E301" s="208"/>
      <c r="F301" s="209"/>
      <c r="G301" s="209"/>
      <c r="H301" s="210"/>
      <c r="I301" s="198"/>
      <c r="J301" s="199"/>
    </row>
    <row r="302" spans="3:10" ht="15.75" x14ac:dyDescent="0.25">
      <c r="C302" s="194">
        <f t="shared" si="62"/>
        <v>4</v>
      </c>
      <c r="D302" s="195"/>
      <c r="E302" s="65">
        <v>4</v>
      </c>
      <c r="F302" s="64">
        <f>(169.87)*(10.764)</f>
        <v>1828.4806799999999</v>
      </c>
      <c r="G302" s="63">
        <v>0</v>
      </c>
      <c r="H302" s="63">
        <f>F302*(($F$167)+1)+(IF(G302&lt;101,G302,IF(G302&lt;201,G302/2,IF(G302&lt;=301,G302/3,G302/4))))</f>
        <v>1828.4806799999999</v>
      </c>
      <c r="I302" s="200"/>
      <c r="J302" s="201"/>
    </row>
    <row r="303" spans="3:10" ht="15.75" x14ac:dyDescent="0.25">
      <c r="C303" s="191" t="s">
        <v>270</v>
      </c>
      <c r="D303" s="192"/>
      <c r="E303" s="192"/>
      <c r="F303" s="192"/>
      <c r="G303" s="192"/>
      <c r="H303" s="192"/>
      <c r="I303" s="192"/>
      <c r="J303" s="193"/>
    </row>
    <row r="304" spans="3:10" ht="15.75" x14ac:dyDescent="0.25">
      <c r="C304" s="194">
        <v>1</v>
      </c>
      <c r="D304" s="195"/>
      <c r="E304" s="65">
        <v>4</v>
      </c>
      <c r="F304" s="64">
        <f>(169.87)*(10.764)</f>
        <v>1828.4806799999999</v>
      </c>
      <c r="G304" s="63">
        <v>0</v>
      </c>
      <c r="H304" s="63">
        <f>F304*(($F$167)+1)+(IF(G304&lt;101,G304,IF(G304&lt;201,G304/2,IF(G304&lt;=301,G304/3,G304/4))))</f>
        <v>1828.4806799999999</v>
      </c>
      <c r="I304" s="196" t="str">
        <f>C303</f>
        <v>15th Floor (Part Refuge Area)</v>
      </c>
      <c r="J304" s="197"/>
    </row>
    <row r="305" spans="3:10" ht="15.75" x14ac:dyDescent="0.25">
      <c r="C305" s="194">
        <f t="shared" ref="C305:C307" si="63">C304+1</f>
        <v>2</v>
      </c>
      <c r="D305" s="195"/>
      <c r="E305" s="205" t="s">
        <v>252</v>
      </c>
      <c r="F305" s="206"/>
      <c r="G305" s="206"/>
      <c r="H305" s="207"/>
      <c r="I305" s="198"/>
      <c r="J305" s="199"/>
    </row>
    <row r="306" spans="3:10" ht="15.75" x14ac:dyDescent="0.25">
      <c r="C306" s="194">
        <f t="shared" si="63"/>
        <v>3</v>
      </c>
      <c r="D306" s="195"/>
      <c r="E306" s="208"/>
      <c r="F306" s="209"/>
      <c r="G306" s="209"/>
      <c r="H306" s="210"/>
      <c r="I306" s="198"/>
      <c r="J306" s="199"/>
    </row>
    <row r="307" spans="3:10" ht="15.75" x14ac:dyDescent="0.25">
      <c r="C307" s="194">
        <f t="shared" si="63"/>
        <v>4</v>
      </c>
      <c r="D307" s="195"/>
      <c r="E307" s="65">
        <v>4</v>
      </c>
      <c r="F307" s="64">
        <f>(169.87)*(10.764)</f>
        <v>1828.4806799999999</v>
      </c>
      <c r="G307" s="63">
        <v>0</v>
      </c>
      <c r="H307" s="63">
        <f>F307*(($F$167)+1)+(IF(G307&lt;101,G307,IF(G307&lt;201,G307/2,IF(G307&lt;=301,G307/3,G307/4))))</f>
        <v>1828.4806799999999</v>
      </c>
      <c r="I307" s="200"/>
      <c r="J307" s="201"/>
    </row>
    <row r="308" spans="3:10" ht="15.75" x14ac:dyDescent="0.25">
      <c r="C308" s="191" t="s">
        <v>259</v>
      </c>
      <c r="D308" s="192"/>
      <c r="E308" s="192"/>
      <c r="F308" s="192"/>
      <c r="G308" s="192"/>
      <c r="H308" s="192"/>
      <c r="I308" s="192"/>
      <c r="J308" s="193"/>
    </row>
    <row r="309" spans="3:10" ht="15.75" x14ac:dyDescent="0.25">
      <c r="C309" s="194">
        <v>1</v>
      </c>
      <c r="D309" s="195"/>
      <c r="E309" s="65" t="s">
        <v>260</v>
      </c>
      <c r="F309" s="64">
        <f>(120.01)*(10.764)</f>
        <v>1291.78764</v>
      </c>
      <c r="G309" s="63">
        <v>0</v>
      </c>
      <c r="H309" s="63">
        <f>F309*(($F$167)+1)+(IF(G309&lt;101,G309,IF(G309&lt;201,G309/2,IF(G309&lt;=301,G309/3,G309/4))))</f>
        <v>1291.78764</v>
      </c>
      <c r="I309" s="196" t="str">
        <f>C308</f>
        <v>21st Floor (Part Refuge Area)</v>
      </c>
      <c r="J309" s="197"/>
    </row>
    <row r="310" spans="3:10" ht="15.75" x14ac:dyDescent="0.25">
      <c r="C310" s="194">
        <f t="shared" ref="C310:C312" si="64">C309+1</f>
        <v>2</v>
      </c>
      <c r="D310" s="195"/>
      <c r="E310" s="65">
        <v>2</v>
      </c>
      <c r="F310" s="64">
        <f>(79.02)*(10.764)</f>
        <v>850.57127999999989</v>
      </c>
      <c r="G310" s="63">
        <v>0</v>
      </c>
      <c r="H310" s="63">
        <f>F310*(($F$167)+1)+(IF(G310&lt;101,G310,IF(G310&lt;201,G310/2,IF(G310&lt;=301,G310/3,G310/4))))</f>
        <v>850.57127999999989</v>
      </c>
      <c r="I310" s="198"/>
      <c r="J310" s="199"/>
    </row>
    <row r="311" spans="3:10" ht="15.75" x14ac:dyDescent="0.25">
      <c r="C311" s="194">
        <f t="shared" si="64"/>
        <v>3</v>
      </c>
      <c r="D311" s="195"/>
      <c r="E311" s="65">
        <v>2</v>
      </c>
      <c r="F311" s="64">
        <f>(79.02)*(10.764)</f>
        <v>850.57127999999989</v>
      </c>
      <c r="G311" s="63">
        <v>0</v>
      </c>
      <c r="H311" s="63">
        <f>F311*(($F$167)+1)+(IF(G311&lt;101,G311,IF(G311&lt;201,G311/2,IF(G311&lt;=301,G311/3,G311/4))))</f>
        <v>850.57127999999989</v>
      </c>
      <c r="I311" s="198"/>
      <c r="J311" s="199"/>
    </row>
    <row r="312" spans="3:10" ht="15.75" x14ac:dyDescent="0.25">
      <c r="C312" s="194">
        <f t="shared" si="64"/>
        <v>4</v>
      </c>
      <c r="D312" s="195"/>
      <c r="E312" s="65" t="s">
        <v>260</v>
      </c>
      <c r="F312" s="64">
        <f>(120.01)*(10.764)</f>
        <v>1291.78764</v>
      </c>
      <c r="G312" s="63">
        <v>0</v>
      </c>
      <c r="H312" s="63">
        <f>F312*(($F$167)+1)+(IF(G312&lt;101,G312,IF(G312&lt;201,G312/2,IF(G312&lt;=301,G312/3,G312/4))))</f>
        <v>1291.78764</v>
      </c>
      <c r="I312" s="200"/>
      <c r="J312" s="201"/>
    </row>
    <row r="313" spans="3:10" ht="15.75" x14ac:dyDescent="0.25">
      <c r="C313" s="191" t="s">
        <v>271</v>
      </c>
      <c r="D313" s="192"/>
      <c r="E313" s="192"/>
      <c r="F313" s="192"/>
      <c r="G313" s="192"/>
      <c r="H313" s="192"/>
      <c r="I313" s="192"/>
      <c r="J313" s="193"/>
    </row>
    <row r="314" spans="3:10" ht="15.75" x14ac:dyDescent="0.25">
      <c r="C314" s="194">
        <v>1</v>
      </c>
      <c r="D314" s="195"/>
      <c r="E314" s="65" t="s">
        <v>260</v>
      </c>
      <c r="F314" s="64">
        <f>(120.01)*(10.764)</f>
        <v>1291.78764</v>
      </c>
      <c r="G314" s="63">
        <v>0</v>
      </c>
      <c r="H314" s="63">
        <f>F314*(($F$167)+1)+(IF(G314&lt;101,G314,IF(G314&lt;201,G314/2,IF(G314&lt;=301,G314/3,G314/4))))</f>
        <v>1291.78764</v>
      </c>
      <c r="I314" s="196" t="str">
        <f>C313</f>
        <v>22nd Floor (Part Refuge Area)</v>
      </c>
      <c r="J314" s="197"/>
    </row>
    <row r="315" spans="3:10" ht="15.75" x14ac:dyDescent="0.25">
      <c r="C315" s="194">
        <f t="shared" ref="C315:C317" si="65">C314+1</f>
        <v>2</v>
      </c>
      <c r="D315" s="195"/>
      <c r="E315" s="65">
        <v>2</v>
      </c>
      <c r="F315" s="64">
        <f>(79.02)*(10.764)</f>
        <v>850.57127999999989</v>
      </c>
      <c r="G315" s="63">
        <v>0</v>
      </c>
      <c r="H315" s="63">
        <f>F315*(($F$167)+1)+(IF(G315&lt;101,G315,IF(G315&lt;201,G315/2,IF(G315&lt;=301,G315/3,G315/4))))</f>
        <v>850.57127999999989</v>
      </c>
      <c r="I315" s="198"/>
      <c r="J315" s="199"/>
    </row>
    <row r="316" spans="3:10" ht="15.75" x14ac:dyDescent="0.25">
      <c r="C316" s="194">
        <f t="shared" si="65"/>
        <v>3</v>
      </c>
      <c r="D316" s="195"/>
      <c r="E316" s="65">
        <v>2</v>
      </c>
      <c r="F316" s="64">
        <f>(79.02)*(10.764)</f>
        <v>850.57127999999989</v>
      </c>
      <c r="G316" s="63">
        <v>0</v>
      </c>
      <c r="H316" s="63">
        <f>F316*(($F$167)+1)+(IF(G316&lt;101,G316,IF(G316&lt;201,G316/2,IF(G316&lt;=301,G316/3,G316/4))))</f>
        <v>850.57127999999989</v>
      </c>
      <c r="I316" s="198"/>
      <c r="J316" s="199"/>
    </row>
    <row r="317" spans="3:10" ht="15.75" x14ac:dyDescent="0.25">
      <c r="C317" s="194">
        <f t="shared" si="65"/>
        <v>4</v>
      </c>
      <c r="D317" s="195"/>
      <c r="E317" s="65" t="s">
        <v>260</v>
      </c>
      <c r="F317" s="64">
        <f>(120.01)*(10.764)</f>
        <v>1291.78764</v>
      </c>
      <c r="G317" s="63">
        <v>0</v>
      </c>
      <c r="H317" s="63">
        <f>F317*(($F$167)+1)+(IF(G317&lt;101,G317,IF(G317&lt;201,G317/2,IF(G317&lt;=301,G317/3,G317/4))))</f>
        <v>1291.78764</v>
      </c>
      <c r="I317" s="200"/>
      <c r="J317" s="201"/>
    </row>
    <row r="318" spans="3:10" ht="15.75" x14ac:dyDescent="0.25">
      <c r="C318" s="191" t="s">
        <v>262</v>
      </c>
      <c r="D318" s="192"/>
      <c r="E318" s="192"/>
      <c r="F318" s="192"/>
      <c r="G318" s="192"/>
      <c r="H318" s="192"/>
      <c r="I318" s="192"/>
      <c r="J318" s="193"/>
    </row>
    <row r="319" spans="3:10" ht="15.75" x14ac:dyDescent="0.25">
      <c r="C319" s="194">
        <v>1</v>
      </c>
      <c r="D319" s="195"/>
      <c r="E319" s="65">
        <v>3</v>
      </c>
      <c r="F319" s="64">
        <f>(139.86)*(10.764)</f>
        <v>1505.4530400000001</v>
      </c>
      <c r="G319" s="63">
        <v>0</v>
      </c>
      <c r="H319" s="63">
        <f>F319*(($F$167)+1)+(IF(G319&lt;101,G319,IF(G319&lt;201,G319/2,IF(G319&lt;=301,G319/3,G319/4))))</f>
        <v>1505.4530400000001</v>
      </c>
      <c r="I319" s="196" t="str">
        <f>C318</f>
        <v>20th, 23rd &amp; 24th Floor</v>
      </c>
      <c r="J319" s="197"/>
    </row>
    <row r="320" spans="3:10" ht="15.75" x14ac:dyDescent="0.25">
      <c r="C320" s="194">
        <f t="shared" ref="C320:C322" si="66">C319+1</f>
        <v>2</v>
      </c>
      <c r="D320" s="195"/>
      <c r="E320" s="65">
        <v>3</v>
      </c>
      <c r="F320" s="64">
        <f>(107.42)*(10.764)</f>
        <v>1156.2688799999999</v>
      </c>
      <c r="G320" s="63">
        <v>0</v>
      </c>
      <c r="H320" s="63">
        <f>F320*(($F$167)+1)+(IF(G320&lt;101,G320,IF(G320&lt;201,G320/2,IF(G320&lt;=301,G320/3,G320/4))))</f>
        <v>1156.2688799999999</v>
      </c>
      <c r="I320" s="198"/>
      <c r="J320" s="199"/>
    </row>
    <row r="321" spans="3:10" ht="15.75" x14ac:dyDescent="0.25">
      <c r="C321" s="194">
        <f t="shared" si="66"/>
        <v>3</v>
      </c>
      <c r="D321" s="195"/>
      <c r="E321" s="65">
        <v>3</v>
      </c>
      <c r="F321" s="64">
        <f>(107.42)*(10.764)</f>
        <v>1156.2688799999999</v>
      </c>
      <c r="G321" s="63">
        <v>0</v>
      </c>
      <c r="H321" s="63">
        <f>F321*(($F$167)+1)+(IF(G321&lt;101,G321,IF(G321&lt;201,G321/2,IF(G321&lt;=301,G321/3,G321/4))))</f>
        <v>1156.2688799999999</v>
      </c>
      <c r="I321" s="198"/>
      <c r="J321" s="199"/>
    </row>
    <row r="322" spans="3:10" ht="15.75" x14ac:dyDescent="0.25">
      <c r="C322" s="194">
        <f t="shared" si="66"/>
        <v>4</v>
      </c>
      <c r="D322" s="195"/>
      <c r="E322" s="65">
        <v>3</v>
      </c>
      <c r="F322" s="64">
        <f>(139.86)*(10.764)</f>
        <v>1505.4530400000001</v>
      </c>
      <c r="G322" s="63">
        <v>0</v>
      </c>
      <c r="H322" s="63">
        <f>F322*(($F$167)+1)+(IF(G322&lt;101,G322,IF(G322&lt;201,G322/2,IF(G322&lt;=301,G322/3,G322/4))))</f>
        <v>1505.4530400000001</v>
      </c>
      <c r="I322" s="200"/>
      <c r="J322" s="201"/>
    </row>
    <row r="323" spans="3:10" ht="15.75" x14ac:dyDescent="0.25">
      <c r="C323" s="191" t="s">
        <v>263</v>
      </c>
      <c r="D323" s="192"/>
      <c r="E323" s="192"/>
      <c r="F323" s="192"/>
      <c r="G323" s="192"/>
      <c r="H323" s="192"/>
      <c r="I323" s="192"/>
      <c r="J323" s="193"/>
    </row>
    <row r="324" spans="3:10" ht="15.75" x14ac:dyDescent="0.25">
      <c r="C324" s="191" t="s">
        <v>223</v>
      </c>
      <c r="D324" s="192"/>
      <c r="E324" s="192"/>
      <c r="F324" s="192"/>
      <c r="G324" s="192"/>
      <c r="H324" s="192"/>
      <c r="I324" s="192"/>
      <c r="J324" s="193"/>
    </row>
    <row r="325" spans="3:10" ht="15.75" x14ac:dyDescent="0.25">
      <c r="C325" s="191" t="s">
        <v>244</v>
      </c>
      <c r="D325" s="192"/>
      <c r="E325" s="192"/>
      <c r="F325" s="192"/>
      <c r="G325" s="192"/>
      <c r="H325" s="192"/>
      <c r="I325" s="192"/>
      <c r="J325" s="193"/>
    </row>
    <row r="326" spans="3:10" ht="15.75" x14ac:dyDescent="0.25">
      <c r="C326" s="194">
        <v>1</v>
      </c>
      <c r="D326" s="195"/>
      <c r="E326" s="65">
        <v>3</v>
      </c>
      <c r="F326" s="64">
        <f>(139.62)*(10.764)</f>
        <v>1502.86968</v>
      </c>
      <c r="G326" s="63">
        <v>0</v>
      </c>
      <c r="H326" s="63">
        <f>F326*(($F$167)+1)+(IF(G326&lt;101,G326,IF(G326&lt;201,G326/2,IF(G326&lt;=301,G326/3,G326/4))))</f>
        <v>1502.86968</v>
      </c>
      <c r="I326" s="196" t="str">
        <f>C325</f>
        <v>2nd Floor For Residential</v>
      </c>
      <c r="J326" s="197"/>
    </row>
    <row r="327" spans="3:10" ht="15.75" x14ac:dyDescent="0.25">
      <c r="C327" s="194">
        <f t="shared" ref="C327:C329" si="67">C326+1</f>
        <v>2</v>
      </c>
      <c r="D327" s="195"/>
      <c r="E327" s="65">
        <v>3</v>
      </c>
      <c r="F327" s="64">
        <f>(107.89)*(10.764)</f>
        <v>1161.3279599999998</v>
      </c>
      <c r="G327" s="63">
        <v>0</v>
      </c>
      <c r="H327" s="63">
        <f>F327*(($F$167)+1)+(IF(G327&lt;101,G327,IF(G327&lt;201,G327/2,IF(G327&lt;=301,G327/3,G327/4))))</f>
        <v>1161.3279599999998</v>
      </c>
      <c r="I327" s="198"/>
      <c r="J327" s="199"/>
    </row>
    <row r="328" spans="3:10" ht="15.75" x14ac:dyDescent="0.25">
      <c r="C328" s="194">
        <f t="shared" si="67"/>
        <v>3</v>
      </c>
      <c r="D328" s="195"/>
      <c r="E328" s="65">
        <v>3</v>
      </c>
      <c r="F328" s="64">
        <f>(107.89)*(10.764)</f>
        <v>1161.3279599999998</v>
      </c>
      <c r="G328" s="63">
        <v>0</v>
      </c>
      <c r="H328" s="63">
        <f>F328*(($F$167)+1)+(IF(G328&lt;101,G328,IF(G328&lt;201,G328/2,IF(G328&lt;=301,G328/3,G328/4))))</f>
        <v>1161.3279599999998</v>
      </c>
      <c r="I328" s="198"/>
      <c r="J328" s="199"/>
    </row>
    <row r="329" spans="3:10" ht="15.75" x14ac:dyDescent="0.25">
      <c r="C329" s="194">
        <f t="shared" si="67"/>
        <v>4</v>
      </c>
      <c r="D329" s="195"/>
      <c r="E329" s="65">
        <v>3</v>
      </c>
      <c r="F329" s="64">
        <f>(139.62)*(10.764)</f>
        <v>1502.86968</v>
      </c>
      <c r="G329" s="63">
        <v>0</v>
      </c>
      <c r="H329" s="63">
        <f>F329*(($F$167)+1)+(IF(G329&lt;101,G329,IF(G329&lt;201,G329/2,IF(G329&lt;=301,G329/3,G329/4))))</f>
        <v>1502.86968</v>
      </c>
      <c r="I329" s="200"/>
      <c r="J329" s="201"/>
    </row>
    <row r="330" spans="3:10" ht="15.75" x14ac:dyDescent="0.25">
      <c r="C330" s="191" t="s">
        <v>246</v>
      </c>
      <c r="D330" s="192"/>
      <c r="E330" s="192"/>
      <c r="F330" s="192"/>
      <c r="G330" s="192"/>
      <c r="H330" s="192"/>
      <c r="I330" s="192"/>
      <c r="J330" s="193"/>
    </row>
    <row r="331" spans="3:10" ht="15.75" x14ac:dyDescent="0.25">
      <c r="C331" s="194">
        <v>1</v>
      </c>
      <c r="D331" s="195"/>
      <c r="E331" s="65">
        <v>3</v>
      </c>
      <c r="F331" s="64">
        <f>(139.62)*(10.764)</f>
        <v>1502.86968</v>
      </c>
      <c r="G331" s="63">
        <v>0</v>
      </c>
      <c r="H331" s="63">
        <f>F331*(($F$167)+1)+(IF(G331&lt;101,G331,IF(G331&lt;201,G331/2,IF(G331&lt;=301,G331/3,G331/4))))</f>
        <v>1502.86968</v>
      </c>
      <c r="I331" s="196" t="str">
        <f>C330</f>
        <v>3rd Floor</v>
      </c>
      <c r="J331" s="197"/>
    </row>
    <row r="332" spans="3:10" ht="15.75" x14ac:dyDescent="0.25">
      <c r="C332" s="194">
        <f t="shared" ref="C332:C334" si="68">C331+1</f>
        <v>2</v>
      </c>
      <c r="D332" s="195"/>
      <c r="E332" s="65">
        <v>3</v>
      </c>
      <c r="F332" s="64">
        <f>(107.89)*(10.764)</f>
        <v>1161.3279599999998</v>
      </c>
      <c r="G332" s="63">
        <v>0</v>
      </c>
      <c r="H332" s="63">
        <f>F332*(($F$167)+1)+(IF(G332&lt;101,G332,IF(G332&lt;201,G332/2,IF(G332&lt;=301,G332/3,G332/4))))</f>
        <v>1161.3279599999998</v>
      </c>
      <c r="I332" s="198"/>
      <c r="J332" s="199"/>
    </row>
    <row r="333" spans="3:10" ht="15.75" x14ac:dyDescent="0.25">
      <c r="C333" s="194">
        <f t="shared" si="68"/>
        <v>3</v>
      </c>
      <c r="D333" s="195"/>
      <c r="E333" s="65">
        <v>3</v>
      </c>
      <c r="F333" s="64">
        <f>(107.89)*(10.764)</f>
        <v>1161.3279599999998</v>
      </c>
      <c r="G333" s="63">
        <v>0</v>
      </c>
      <c r="H333" s="63">
        <f>F333*(($F$167)+1)+(IF(G333&lt;101,G333,IF(G333&lt;201,G333/2,IF(G333&lt;=301,G333/3,G333/4))))</f>
        <v>1161.3279599999998</v>
      </c>
      <c r="I333" s="198"/>
      <c r="J333" s="199"/>
    </row>
    <row r="334" spans="3:10" ht="15.75" x14ac:dyDescent="0.25">
      <c r="C334" s="194">
        <f t="shared" si="68"/>
        <v>4</v>
      </c>
      <c r="D334" s="195"/>
      <c r="E334" s="65">
        <v>3</v>
      </c>
      <c r="F334" s="64">
        <f>(139.62)*(10.764)</f>
        <v>1502.86968</v>
      </c>
      <c r="G334" s="63">
        <v>0</v>
      </c>
      <c r="H334" s="63">
        <f>F334*(($F$167)+1)+(IF(G334&lt;101,G334,IF(G334&lt;201,G334/2,IF(G334&lt;=301,G334/3,G334/4))))</f>
        <v>1502.86968</v>
      </c>
      <c r="I334" s="200"/>
      <c r="J334" s="201"/>
    </row>
    <row r="335" spans="3:10" ht="15.75" x14ac:dyDescent="0.25">
      <c r="C335" s="191" t="s">
        <v>247</v>
      </c>
      <c r="D335" s="192"/>
      <c r="E335" s="192"/>
      <c r="F335" s="192"/>
      <c r="G335" s="192"/>
      <c r="H335" s="192"/>
      <c r="I335" s="192"/>
      <c r="J335" s="193"/>
    </row>
    <row r="336" spans="3:10" ht="15.75" x14ac:dyDescent="0.25">
      <c r="C336" s="194">
        <v>1</v>
      </c>
      <c r="D336" s="195"/>
      <c r="E336" s="65">
        <v>3</v>
      </c>
      <c r="F336" s="64">
        <f>(139.62)*(10.764)</f>
        <v>1502.86968</v>
      </c>
      <c r="G336" s="63">
        <v>0</v>
      </c>
      <c r="H336" s="63">
        <f>F336*(($F$167)+1)+(IF(G336&lt;101,G336,IF(G336&lt;201,G336/2,IF(G336&lt;=301,G336/3,G336/4))))</f>
        <v>1502.86968</v>
      </c>
      <c r="I336" s="196" t="str">
        <f>C335</f>
        <v>4th Floor</v>
      </c>
      <c r="J336" s="197"/>
    </row>
    <row r="337" spans="3:10" ht="15.75" x14ac:dyDescent="0.25">
      <c r="C337" s="194">
        <f t="shared" ref="C337:C339" si="69">C336+1</f>
        <v>2</v>
      </c>
      <c r="D337" s="195"/>
      <c r="E337" s="65">
        <v>3</v>
      </c>
      <c r="F337" s="64">
        <f>(107.89)*(10.764)</f>
        <v>1161.3279599999998</v>
      </c>
      <c r="G337" s="63">
        <v>0</v>
      </c>
      <c r="H337" s="63">
        <f>F337*(($F$167)+1)+(IF(G337&lt;101,G337,IF(G337&lt;201,G337/2,IF(G337&lt;=301,G337/3,G337/4))))</f>
        <v>1161.3279599999998</v>
      </c>
      <c r="I337" s="198"/>
      <c r="J337" s="199"/>
    </row>
    <row r="338" spans="3:10" ht="15.75" x14ac:dyDescent="0.25">
      <c r="C338" s="194">
        <f t="shared" si="69"/>
        <v>3</v>
      </c>
      <c r="D338" s="195"/>
      <c r="E338" s="65">
        <v>3</v>
      </c>
      <c r="F338" s="64">
        <f>(107.89)*(10.764)</f>
        <v>1161.3279599999998</v>
      </c>
      <c r="G338" s="63">
        <v>0</v>
      </c>
      <c r="H338" s="63">
        <f>F338*(($F$167)+1)+(IF(G338&lt;101,G338,IF(G338&lt;201,G338/2,IF(G338&lt;=301,G338/3,G338/4))))</f>
        <v>1161.3279599999998</v>
      </c>
      <c r="I338" s="198"/>
      <c r="J338" s="199"/>
    </row>
    <row r="339" spans="3:10" ht="15.75" x14ac:dyDescent="0.25">
      <c r="C339" s="194">
        <f t="shared" si="69"/>
        <v>4</v>
      </c>
      <c r="D339" s="195"/>
      <c r="E339" s="65">
        <v>3</v>
      </c>
      <c r="F339" s="64">
        <f>(139.62)*(10.764)</f>
        <v>1502.86968</v>
      </c>
      <c r="G339" s="63">
        <v>0</v>
      </c>
      <c r="H339" s="63">
        <f>F339*(($F$167)+1)+(IF(G339&lt;101,G339,IF(G339&lt;201,G339/2,IF(G339&lt;=301,G339/3,G339/4))))</f>
        <v>1502.86968</v>
      </c>
      <c r="I339" s="200"/>
      <c r="J339" s="201"/>
    </row>
    <row r="340" spans="3:10" ht="15.75" x14ac:dyDescent="0.25">
      <c r="C340" s="191" t="s">
        <v>248</v>
      </c>
      <c r="D340" s="192"/>
      <c r="E340" s="192"/>
      <c r="F340" s="192"/>
      <c r="G340" s="192"/>
      <c r="H340" s="192"/>
      <c r="I340" s="192"/>
      <c r="J340" s="193"/>
    </row>
    <row r="341" spans="3:10" ht="15.75" x14ac:dyDescent="0.25">
      <c r="C341" s="194">
        <v>1</v>
      </c>
      <c r="D341" s="195"/>
      <c r="E341" s="65">
        <v>3</v>
      </c>
      <c r="F341" s="64">
        <f>(139.62)*(10.764)</f>
        <v>1502.86968</v>
      </c>
      <c r="G341" s="63">
        <v>0</v>
      </c>
      <c r="H341" s="63">
        <f>F341*(($F$167)+1)+(IF(G341&lt;101,G341,IF(G341&lt;201,G341/2,IF(G341&lt;=301,G341/3,G341/4))))</f>
        <v>1502.86968</v>
      </c>
      <c r="I341" s="196" t="str">
        <f>C340</f>
        <v>5th Floor</v>
      </c>
      <c r="J341" s="197"/>
    </row>
    <row r="342" spans="3:10" ht="15.75" x14ac:dyDescent="0.25">
      <c r="C342" s="194">
        <f t="shared" ref="C342:C344" si="70">C341+1</f>
        <v>2</v>
      </c>
      <c r="D342" s="195"/>
      <c r="E342" s="65">
        <v>3</v>
      </c>
      <c r="F342" s="64">
        <f>(107.89)*(10.764)</f>
        <v>1161.3279599999998</v>
      </c>
      <c r="G342" s="63">
        <v>0</v>
      </c>
      <c r="H342" s="63">
        <f>F342*(($F$167)+1)+(IF(G342&lt;101,G342,IF(G342&lt;201,G342/2,IF(G342&lt;=301,G342/3,G342/4))))</f>
        <v>1161.3279599999998</v>
      </c>
      <c r="I342" s="198"/>
      <c r="J342" s="199"/>
    </row>
    <row r="343" spans="3:10" ht="15.75" x14ac:dyDescent="0.25">
      <c r="C343" s="194">
        <f t="shared" si="70"/>
        <v>3</v>
      </c>
      <c r="D343" s="195"/>
      <c r="E343" s="65">
        <v>3</v>
      </c>
      <c r="F343" s="64">
        <f>(107.89)*(10.764)</f>
        <v>1161.3279599999998</v>
      </c>
      <c r="G343" s="63">
        <v>0</v>
      </c>
      <c r="H343" s="63">
        <f>F343*(($F$167)+1)+(IF(G343&lt;101,G343,IF(G343&lt;201,G343/2,IF(G343&lt;=301,G343/3,G343/4))))</f>
        <v>1161.3279599999998</v>
      </c>
      <c r="I343" s="198"/>
      <c r="J343" s="199"/>
    </row>
    <row r="344" spans="3:10" ht="15.75" x14ac:dyDescent="0.25">
      <c r="C344" s="194">
        <f t="shared" si="70"/>
        <v>4</v>
      </c>
      <c r="D344" s="195"/>
      <c r="E344" s="65">
        <v>3</v>
      </c>
      <c r="F344" s="64">
        <f>(139.62)*(10.764)</f>
        <v>1502.86968</v>
      </c>
      <c r="G344" s="63">
        <v>0</v>
      </c>
      <c r="H344" s="63">
        <f>F344*(($F$167)+1)+(IF(G344&lt;101,G344,IF(G344&lt;201,G344/2,IF(G344&lt;=301,G344/3,G344/4))))</f>
        <v>1502.86968</v>
      </c>
      <c r="I344" s="200"/>
      <c r="J344" s="201"/>
    </row>
    <row r="345" spans="3:10" ht="15.75" x14ac:dyDescent="0.25">
      <c r="C345" s="191" t="s">
        <v>249</v>
      </c>
      <c r="D345" s="192"/>
      <c r="E345" s="192"/>
      <c r="F345" s="192"/>
      <c r="G345" s="192"/>
      <c r="H345" s="192"/>
      <c r="I345" s="192"/>
      <c r="J345" s="193"/>
    </row>
    <row r="346" spans="3:10" ht="15.75" x14ac:dyDescent="0.25">
      <c r="C346" s="194">
        <v>1</v>
      </c>
      <c r="D346" s="195"/>
      <c r="E346" s="65">
        <v>3</v>
      </c>
      <c r="F346" s="64">
        <f>(139.62)*(10.764)</f>
        <v>1502.86968</v>
      </c>
      <c r="G346" s="63">
        <v>0</v>
      </c>
      <c r="H346" s="63">
        <f>F346*(($F$167)+1)+(IF(G346&lt;101,G346,IF(G346&lt;201,G346/2,IF(G346&lt;=301,G346/3,G346/4))))</f>
        <v>1502.86968</v>
      </c>
      <c r="I346" s="196" t="str">
        <f>C345</f>
        <v>6th Floor</v>
      </c>
      <c r="J346" s="197"/>
    </row>
    <row r="347" spans="3:10" ht="15.75" x14ac:dyDescent="0.25">
      <c r="C347" s="194">
        <f t="shared" ref="C347:C349" si="71">C346+1</f>
        <v>2</v>
      </c>
      <c r="D347" s="195"/>
      <c r="E347" s="65">
        <v>3</v>
      </c>
      <c r="F347" s="64">
        <f>(107.89)*(10.764)</f>
        <v>1161.3279599999998</v>
      </c>
      <c r="G347" s="63">
        <v>0</v>
      </c>
      <c r="H347" s="63">
        <f>F347*(($F$167)+1)+(IF(G347&lt;101,G347,IF(G347&lt;201,G347/2,IF(G347&lt;=301,G347/3,G347/4))))</f>
        <v>1161.3279599999998</v>
      </c>
      <c r="I347" s="198"/>
      <c r="J347" s="199"/>
    </row>
    <row r="348" spans="3:10" ht="15.75" x14ac:dyDescent="0.25">
      <c r="C348" s="194">
        <f t="shared" si="71"/>
        <v>3</v>
      </c>
      <c r="D348" s="195"/>
      <c r="E348" s="65">
        <v>3</v>
      </c>
      <c r="F348" s="64">
        <f>(107.89)*(10.764)</f>
        <v>1161.3279599999998</v>
      </c>
      <c r="G348" s="63">
        <v>0</v>
      </c>
      <c r="H348" s="63">
        <f>F348*(($F$167)+1)+(IF(G348&lt;101,G348,IF(G348&lt;201,G348/2,IF(G348&lt;=301,G348/3,G348/4))))</f>
        <v>1161.3279599999998</v>
      </c>
      <c r="I348" s="198"/>
      <c r="J348" s="199"/>
    </row>
    <row r="349" spans="3:10" ht="15.75" x14ac:dyDescent="0.25">
      <c r="C349" s="194">
        <f t="shared" si="71"/>
        <v>4</v>
      </c>
      <c r="D349" s="195"/>
      <c r="E349" s="65">
        <v>3</v>
      </c>
      <c r="F349" s="64">
        <f>(139.62)*(10.764)</f>
        <v>1502.86968</v>
      </c>
      <c r="G349" s="63">
        <v>0</v>
      </c>
      <c r="H349" s="63">
        <f>F349*(($F$167)+1)+(IF(G349&lt;101,G349,IF(G349&lt;201,G349/2,IF(G349&lt;=301,G349/3,G349/4))))</f>
        <v>1502.86968</v>
      </c>
      <c r="I349" s="200"/>
      <c r="J349" s="201"/>
    </row>
    <row r="350" spans="3:10" ht="15.75" x14ac:dyDescent="0.25">
      <c r="C350" s="191" t="s">
        <v>251</v>
      </c>
      <c r="D350" s="192"/>
      <c r="E350" s="192"/>
      <c r="F350" s="192"/>
      <c r="G350" s="192"/>
      <c r="H350" s="192"/>
      <c r="I350" s="192"/>
      <c r="J350" s="193"/>
    </row>
    <row r="351" spans="3:10" ht="15.75" x14ac:dyDescent="0.25">
      <c r="C351" s="194">
        <v>1</v>
      </c>
      <c r="D351" s="195"/>
      <c r="E351" s="202" t="s">
        <v>252</v>
      </c>
      <c r="F351" s="203"/>
      <c r="G351" s="203"/>
      <c r="H351" s="204"/>
      <c r="I351" s="196" t="str">
        <f>C350</f>
        <v>7th Floor (Part Refuge Area)</v>
      </c>
      <c r="J351" s="197"/>
    </row>
    <row r="352" spans="3:10" ht="15.75" x14ac:dyDescent="0.25">
      <c r="C352" s="194">
        <f t="shared" ref="C352:C354" si="72">C351+1</f>
        <v>2</v>
      </c>
      <c r="D352" s="195"/>
      <c r="E352" s="65">
        <v>4</v>
      </c>
      <c r="F352" s="64">
        <f>(136.42)*(10.764)</f>
        <v>1468.4248799999998</v>
      </c>
      <c r="G352" s="63">
        <v>0</v>
      </c>
      <c r="H352" s="63">
        <f>F352*(($F$167)+1)+(IF(G352&lt;101,G352,IF(G352&lt;201,G352/2,IF(G352&lt;=301,G352/3,G352/4))))</f>
        <v>1468.4248799999998</v>
      </c>
      <c r="I352" s="198"/>
      <c r="J352" s="199"/>
    </row>
    <row r="353" spans="3:10" ht="15.75" x14ac:dyDescent="0.25">
      <c r="C353" s="194">
        <f t="shared" si="72"/>
        <v>3</v>
      </c>
      <c r="D353" s="195"/>
      <c r="E353" s="65">
        <v>4</v>
      </c>
      <c r="F353" s="64">
        <f>(136.42)*(10.764)</f>
        <v>1468.4248799999998</v>
      </c>
      <c r="G353" s="63">
        <v>0</v>
      </c>
      <c r="H353" s="63">
        <f>F353*(($F$167)+1)+(IF(G353&lt;101,G353,IF(G353&lt;201,G353/2,IF(G353&lt;=301,G353/3,G353/4))))</f>
        <v>1468.4248799999998</v>
      </c>
      <c r="I353" s="198"/>
      <c r="J353" s="199"/>
    </row>
    <row r="354" spans="3:10" ht="15.75" x14ac:dyDescent="0.25">
      <c r="C354" s="194">
        <f t="shared" si="72"/>
        <v>4</v>
      </c>
      <c r="D354" s="195"/>
      <c r="E354" s="202" t="s">
        <v>252</v>
      </c>
      <c r="F354" s="203"/>
      <c r="G354" s="203"/>
      <c r="H354" s="204"/>
      <c r="I354" s="200"/>
      <c r="J354" s="201"/>
    </row>
    <row r="355" spans="3:10" ht="15.75" x14ac:dyDescent="0.25">
      <c r="C355" s="191" t="s">
        <v>269</v>
      </c>
      <c r="D355" s="192"/>
      <c r="E355" s="192"/>
      <c r="F355" s="192"/>
      <c r="G355" s="192"/>
      <c r="H355" s="192"/>
      <c r="I355" s="192"/>
      <c r="J355" s="193"/>
    </row>
    <row r="356" spans="3:10" ht="15.75" x14ac:dyDescent="0.25">
      <c r="C356" s="194">
        <v>1</v>
      </c>
      <c r="D356" s="195"/>
      <c r="E356" s="202" t="s">
        <v>252</v>
      </c>
      <c r="F356" s="203"/>
      <c r="G356" s="203"/>
      <c r="H356" s="204"/>
      <c r="I356" s="196" t="str">
        <f>C355</f>
        <v>8th Floor (Part Refuge Area)</v>
      </c>
      <c r="J356" s="197"/>
    </row>
    <row r="357" spans="3:10" ht="15.75" x14ac:dyDescent="0.25">
      <c r="C357" s="194">
        <f t="shared" ref="C357:C359" si="73">C356+1</f>
        <v>2</v>
      </c>
      <c r="D357" s="195"/>
      <c r="E357" s="65">
        <v>4</v>
      </c>
      <c r="F357" s="64">
        <f>(136.42)*(10.764)</f>
        <v>1468.4248799999998</v>
      </c>
      <c r="G357" s="63">
        <v>0</v>
      </c>
      <c r="H357" s="63">
        <f>F357*(($F$167)+1)+(IF(G357&lt;101,G357,IF(G357&lt;201,G357/2,IF(G357&lt;=301,G357/3,G357/4))))</f>
        <v>1468.4248799999998</v>
      </c>
      <c r="I357" s="198"/>
      <c r="J357" s="199"/>
    </row>
    <row r="358" spans="3:10" ht="15.75" x14ac:dyDescent="0.25">
      <c r="C358" s="194">
        <f t="shared" si="73"/>
        <v>3</v>
      </c>
      <c r="D358" s="195"/>
      <c r="E358" s="65">
        <v>4</v>
      </c>
      <c r="F358" s="64">
        <f>(136.42)*(10.764)</f>
        <v>1468.4248799999998</v>
      </c>
      <c r="G358" s="63">
        <v>0</v>
      </c>
      <c r="H358" s="63">
        <f>F358*(($F$167)+1)+(IF(G358&lt;101,G358,IF(G358&lt;201,G358/2,IF(G358&lt;=301,G358/3,G358/4))))</f>
        <v>1468.4248799999998</v>
      </c>
      <c r="I358" s="198"/>
      <c r="J358" s="199"/>
    </row>
    <row r="359" spans="3:10" ht="15.75" x14ac:dyDescent="0.25">
      <c r="C359" s="194">
        <f t="shared" si="73"/>
        <v>4</v>
      </c>
      <c r="D359" s="195"/>
      <c r="E359" s="202" t="s">
        <v>252</v>
      </c>
      <c r="F359" s="203"/>
      <c r="G359" s="203"/>
      <c r="H359" s="204"/>
      <c r="I359" s="200"/>
      <c r="J359" s="201"/>
    </row>
    <row r="360" spans="3:10" ht="15.75" x14ac:dyDescent="0.25">
      <c r="C360" s="191" t="s">
        <v>255</v>
      </c>
      <c r="D360" s="192"/>
      <c r="E360" s="192"/>
      <c r="F360" s="192"/>
      <c r="G360" s="192"/>
      <c r="H360" s="192"/>
      <c r="I360" s="192"/>
      <c r="J360" s="193"/>
    </row>
    <row r="361" spans="3:10" ht="15.75" x14ac:dyDescent="0.25">
      <c r="C361" s="194">
        <v>1</v>
      </c>
      <c r="D361" s="195"/>
      <c r="E361" s="65">
        <v>3</v>
      </c>
      <c r="F361" s="64">
        <f>(139.62)*(10.764)</f>
        <v>1502.86968</v>
      </c>
      <c r="G361" s="63">
        <v>0</v>
      </c>
      <c r="H361" s="63">
        <f>F361*(($F$167)+1)+(IF(G361&lt;101,G361,IF(G361&lt;201,G361/2,IF(G361&lt;=301,G361/3,G361/4))))</f>
        <v>1502.86968</v>
      </c>
      <c r="I361" s="196" t="str">
        <f>C360</f>
        <v>9th, 11th, 12th, 17th &amp; 18th Floor</v>
      </c>
      <c r="J361" s="197"/>
    </row>
    <row r="362" spans="3:10" ht="15.75" x14ac:dyDescent="0.25">
      <c r="C362" s="194">
        <f t="shared" ref="C362:C364" si="74">C361+1</f>
        <v>2</v>
      </c>
      <c r="D362" s="195"/>
      <c r="E362" s="65">
        <v>3</v>
      </c>
      <c r="F362" s="64">
        <f>(107.89)*(10.764)</f>
        <v>1161.3279599999998</v>
      </c>
      <c r="G362" s="63">
        <v>0</v>
      </c>
      <c r="H362" s="63">
        <f>F362*(($F$167)+1)+(IF(G362&lt;101,G362,IF(G362&lt;201,G362/2,IF(G362&lt;=301,G362/3,G362/4))))</f>
        <v>1161.3279599999998</v>
      </c>
      <c r="I362" s="198"/>
      <c r="J362" s="199"/>
    </row>
    <row r="363" spans="3:10" ht="15.75" x14ac:dyDescent="0.25">
      <c r="C363" s="194">
        <f t="shared" si="74"/>
        <v>3</v>
      </c>
      <c r="D363" s="195"/>
      <c r="E363" s="65">
        <v>3</v>
      </c>
      <c r="F363" s="64">
        <f>(107.89)*(10.764)</f>
        <v>1161.3279599999998</v>
      </c>
      <c r="G363" s="63">
        <v>0</v>
      </c>
      <c r="H363" s="63">
        <f>F363*(($F$167)+1)+(IF(G363&lt;101,G363,IF(G363&lt;201,G363/2,IF(G363&lt;=301,G363/3,G363/4))))</f>
        <v>1161.3279599999998</v>
      </c>
      <c r="I363" s="198"/>
      <c r="J363" s="199"/>
    </row>
    <row r="364" spans="3:10" ht="15.75" x14ac:dyDescent="0.25">
      <c r="C364" s="194">
        <f t="shared" si="74"/>
        <v>4</v>
      </c>
      <c r="D364" s="195"/>
      <c r="E364" s="65">
        <v>3</v>
      </c>
      <c r="F364" s="64">
        <f>(139.62)*(10.764)</f>
        <v>1502.86968</v>
      </c>
      <c r="G364" s="63">
        <v>0</v>
      </c>
      <c r="H364" s="63">
        <f>F364*(($F$167)+1)+(IF(G364&lt;101,G364,IF(G364&lt;201,G364/2,IF(G364&lt;=301,G364/3,G364/4))))</f>
        <v>1502.86968</v>
      </c>
      <c r="I364" s="200"/>
      <c r="J364" s="201"/>
    </row>
    <row r="365" spans="3:10" ht="15.75" x14ac:dyDescent="0.25">
      <c r="C365" s="191" t="s">
        <v>256</v>
      </c>
      <c r="D365" s="192"/>
      <c r="E365" s="192"/>
      <c r="F365" s="192"/>
      <c r="G365" s="192"/>
      <c r="H365" s="192"/>
      <c r="I365" s="192"/>
      <c r="J365" s="193"/>
    </row>
    <row r="366" spans="3:10" ht="15.75" x14ac:dyDescent="0.25">
      <c r="C366" s="194">
        <v>1</v>
      </c>
      <c r="D366" s="195"/>
      <c r="E366" s="65">
        <v>3</v>
      </c>
      <c r="F366" s="64">
        <f>(139.62)*(10.764)</f>
        <v>1502.86968</v>
      </c>
      <c r="G366" s="63">
        <v>0</v>
      </c>
      <c r="H366" s="63">
        <f>F366*(($F$167)+1)+(IF(G366&lt;101,G366,IF(G366&lt;201,G366/2,IF(G366&lt;=301,G366/3,G366/4))))</f>
        <v>1502.86968</v>
      </c>
      <c r="I366" s="196" t="str">
        <f>C365</f>
        <v>10th, 13th, 16th &amp; 19th Floor</v>
      </c>
      <c r="J366" s="197"/>
    </row>
    <row r="367" spans="3:10" ht="15.75" x14ac:dyDescent="0.25">
      <c r="C367" s="194">
        <f t="shared" ref="C367:C369" si="75">C366+1</f>
        <v>2</v>
      </c>
      <c r="D367" s="195"/>
      <c r="E367" s="65">
        <v>3</v>
      </c>
      <c r="F367" s="64">
        <f>(107.89)*(10.764)</f>
        <v>1161.3279599999998</v>
      </c>
      <c r="G367" s="63">
        <v>0</v>
      </c>
      <c r="H367" s="63">
        <f>F367*(($F$167)+1)+(IF(G367&lt;101,G367,IF(G367&lt;201,G367/2,IF(G367&lt;=301,G367/3,G367/4))))</f>
        <v>1161.3279599999998</v>
      </c>
      <c r="I367" s="198"/>
      <c r="J367" s="199"/>
    </row>
    <row r="368" spans="3:10" ht="15.75" x14ac:dyDescent="0.25">
      <c r="C368" s="194">
        <f t="shared" si="75"/>
        <v>3</v>
      </c>
      <c r="D368" s="195"/>
      <c r="E368" s="65">
        <v>3</v>
      </c>
      <c r="F368" s="64">
        <f>(107.89)*(10.764)</f>
        <v>1161.3279599999998</v>
      </c>
      <c r="G368" s="63">
        <v>0</v>
      </c>
      <c r="H368" s="63">
        <f>F368*(($F$167)+1)+(IF(G368&lt;101,G368,IF(G368&lt;201,G368/2,IF(G368&lt;=301,G368/3,G368/4))))</f>
        <v>1161.3279599999998</v>
      </c>
      <c r="I368" s="198"/>
      <c r="J368" s="199"/>
    </row>
    <row r="369" spans="3:10" ht="15.75" x14ac:dyDescent="0.25">
      <c r="C369" s="194">
        <f t="shared" si="75"/>
        <v>4</v>
      </c>
      <c r="D369" s="195"/>
      <c r="E369" s="65">
        <v>3</v>
      </c>
      <c r="F369" s="64">
        <f>(139.62)*(10.764)</f>
        <v>1502.86968</v>
      </c>
      <c r="G369" s="63">
        <v>0</v>
      </c>
      <c r="H369" s="63">
        <f>F369*(($F$167)+1)+(IF(G369&lt;101,G369,IF(G369&lt;201,G369/2,IF(G369&lt;=301,G369/3,G369/4))))</f>
        <v>1502.86968</v>
      </c>
      <c r="I369" s="200"/>
      <c r="J369" s="201"/>
    </row>
    <row r="370" spans="3:10" ht="15.75" x14ac:dyDescent="0.25">
      <c r="C370" s="191" t="s">
        <v>257</v>
      </c>
      <c r="D370" s="192"/>
      <c r="E370" s="192"/>
      <c r="F370" s="192"/>
      <c r="G370" s="192"/>
      <c r="H370" s="192"/>
      <c r="I370" s="192"/>
      <c r="J370" s="193"/>
    </row>
    <row r="371" spans="3:10" ht="15.75" x14ac:dyDescent="0.25">
      <c r="C371" s="194">
        <v>1</v>
      </c>
      <c r="D371" s="195"/>
      <c r="E371" s="65">
        <v>4</v>
      </c>
      <c r="F371" s="64">
        <f>(172.4)*(10.764)</f>
        <v>1855.7136</v>
      </c>
      <c r="G371" s="63">
        <v>0</v>
      </c>
      <c r="H371" s="63">
        <f>F371*(($F$167)+1)+(IF(G371&lt;101,G371,IF(G371&lt;201,G371/2,IF(G371&lt;=301,G371/3,G371/4))))</f>
        <v>1855.7136</v>
      </c>
      <c r="I371" s="196" t="str">
        <f>C370</f>
        <v>14th Floor (Part Refuge Area)</v>
      </c>
      <c r="J371" s="197"/>
    </row>
    <row r="372" spans="3:10" ht="15.75" x14ac:dyDescent="0.25">
      <c r="C372" s="194">
        <f t="shared" ref="C372:C374" si="76">C371+1</f>
        <v>2</v>
      </c>
      <c r="D372" s="195"/>
      <c r="E372" s="205" t="s">
        <v>252</v>
      </c>
      <c r="F372" s="206"/>
      <c r="G372" s="206"/>
      <c r="H372" s="207"/>
      <c r="I372" s="198"/>
      <c r="J372" s="199"/>
    </row>
    <row r="373" spans="3:10" ht="15.75" x14ac:dyDescent="0.25">
      <c r="C373" s="194">
        <f t="shared" si="76"/>
        <v>3</v>
      </c>
      <c r="D373" s="195"/>
      <c r="E373" s="208"/>
      <c r="F373" s="209"/>
      <c r="G373" s="209"/>
      <c r="H373" s="210"/>
      <c r="I373" s="198"/>
      <c r="J373" s="199"/>
    </row>
    <row r="374" spans="3:10" ht="15.75" x14ac:dyDescent="0.25">
      <c r="C374" s="194">
        <f t="shared" si="76"/>
        <v>4</v>
      </c>
      <c r="D374" s="195"/>
      <c r="E374" s="65">
        <v>4</v>
      </c>
      <c r="F374" s="64">
        <f>(172.4)*(10.764)</f>
        <v>1855.7136</v>
      </c>
      <c r="G374" s="63">
        <v>0</v>
      </c>
      <c r="H374" s="63">
        <f>F374*(($F$167)+1)+(IF(G374&lt;101,G374,IF(G374&lt;201,G374/2,IF(G374&lt;=301,G374/3,G374/4))))</f>
        <v>1855.7136</v>
      </c>
      <c r="I374" s="200"/>
      <c r="J374" s="201"/>
    </row>
    <row r="375" spans="3:10" ht="15.75" x14ac:dyDescent="0.25">
      <c r="C375" s="191" t="s">
        <v>270</v>
      </c>
      <c r="D375" s="192"/>
      <c r="E375" s="192"/>
      <c r="F375" s="192"/>
      <c r="G375" s="192"/>
      <c r="H375" s="192"/>
      <c r="I375" s="192"/>
      <c r="J375" s="193"/>
    </row>
    <row r="376" spans="3:10" ht="15.75" x14ac:dyDescent="0.25">
      <c r="C376" s="194">
        <v>1</v>
      </c>
      <c r="D376" s="195"/>
      <c r="E376" s="65">
        <v>4</v>
      </c>
      <c r="F376" s="64">
        <f>(172.4)*(10.764)</f>
        <v>1855.7136</v>
      </c>
      <c r="G376" s="63">
        <v>0</v>
      </c>
      <c r="H376" s="63">
        <f>F376*(($F$167)+1)+(IF(G376&lt;101,G376,IF(G376&lt;201,G376/2,IF(G376&lt;=301,G376/3,G376/4))))</f>
        <v>1855.7136</v>
      </c>
      <c r="I376" s="196" t="str">
        <f>C375</f>
        <v>15th Floor (Part Refuge Area)</v>
      </c>
      <c r="J376" s="197"/>
    </row>
    <row r="377" spans="3:10" ht="15.75" x14ac:dyDescent="0.25">
      <c r="C377" s="194">
        <f t="shared" ref="C377:C379" si="77">C376+1</f>
        <v>2</v>
      </c>
      <c r="D377" s="195"/>
      <c r="E377" s="205" t="s">
        <v>252</v>
      </c>
      <c r="F377" s="206"/>
      <c r="G377" s="206"/>
      <c r="H377" s="207"/>
      <c r="I377" s="198"/>
      <c r="J377" s="199"/>
    </row>
    <row r="378" spans="3:10" ht="15.75" x14ac:dyDescent="0.25">
      <c r="C378" s="194">
        <f t="shared" si="77"/>
        <v>3</v>
      </c>
      <c r="D378" s="195"/>
      <c r="E378" s="208"/>
      <c r="F378" s="209"/>
      <c r="G378" s="209"/>
      <c r="H378" s="210"/>
      <c r="I378" s="198"/>
      <c r="J378" s="199"/>
    </row>
    <row r="379" spans="3:10" ht="15.75" x14ac:dyDescent="0.25">
      <c r="C379" s="194">
        <f t="shared" si="77"/>
        <v>4</v>
      </c>
      <c r="D379" s="195"/>
      <c r="E379" s="65">
        <v>4</v>
      </c>
      <c r="F379" s="64">
        <f>(172.4)*(10.764)</f>
        <v>1855.7136</v>
      </c>
      <c r="G379" s="63">
        <v>0</v>
      </c>
      <c r="H379" s="63">
        <f>F379*(($F$167)+1)+(IF(G379&lt;101,G379,IF(G379&lt;201,G379/2,IF(G379&lt;=301,G379/3,G379/4))))</f>
        <v>1855.7136</v>
      </c>
      <c r="I379" s="200"/>
      <c r="J379" s="201"/>
    </row>
    <row r="380" spans="3:10" ht="15.75" x14ac:dyDescent="0.25">
      <c r="C380" s="191" t="s">
        <v>259</v>
      </c>
      <c r="D380" s="192"/>
      <c r="E380" s="192"/>
      <c r="F380" s="192"/>
      <c r="G380" s="192"/>
      <c r="H380" s="192"/>
      <c r="I380" s="192"/>
      <c r="J380" s="193"/>
    </row>
    <row r="381" spans="3:10" ht="15.75" x14ac:dyDescent="0.25">
      <c r="C381" s="194">
        <v>1</v>
      </c>
      <c r="D381" s="195"/>
      <c r="E381" s="65" t="s">
        <v>260</v>
      </c>
      <c r="F381" s="64">
        <f>(122.04)*(10.764)</f>
        <v>1313.6385600000001</v>
      </c>
      <c r="G381" s="63">
        <v>0</v>
      </c>
      <c r="H381" s="63">
        <f>F381*(($F$167)+1)+(IF(G381&lt;101,G381,IF(G381&lt;201,G381/2,IF(G381&lt;=301,G381/3,G381/4))))</f>
        <v>1313.6385600000001</v>
      </c>
      <c r="I381" s="196" t="str">
        <f>C380</f>
        <v>21st Floor (Part Refuge Area)</v>
      </c>
      <c r="J381" s="197"/>
    </row>
    <row r="382" spans="3:10" ht="15.75" x14ac:dyDescent="0.25">
      <c r="C382" s="194">
        <f t="shared" ref="C382:C384" si="78">C381+1</f>
        <v>2</v>
      </c>
      <c r="D382" s="195"/>
      <c r="E382" s="65">
        <v>2</v>
      </c>
      <c r="F382" s="64">
        <f>(79.49)*(10.764)</f>
        <v>855.63035999999988</v>
      </c>
      <c r="G382" s="63">
        <v>0</v>
      </c>
      <c r="H382" s="63">
        <f>F382*(($F$167)+1)+(IF(G382&lt;101,G382,IF(G382&lt;201,G382/2,IF(G382&lt;=301,G382/3,G382/4))))</f>
        <v>855.63035999999988</v>
      </c>
      <c r="I382" s="198"/>
      <c r="J382" s="199"/>
    </row>
    <row r="383" spans="3:10" ht="15.75" x14ac:dyDescent="0.25">
      <c r="C383" s="194">
        <f t="shared" si="78"/>
        <v>3</v>
      </c>
      <c r="D383" s="195"/>
      <c r="E383" s="65">
        <v>2</v>
      </c>
      <c r="F383" s="64">
        <f>(79.49)*(10.764)</f>
        <v>855.63035999999988</v>
      </c>
      <c r="G383" s="63">
        <v>0</v>
      </c>
      <c r="H383" s="63">
        <f>F383*(($F$167)+1)+(IF(G383&lt;101,G383,IF(G383&lt;201,G383/2,IF(G383&lt;=301,G383/3,G383/4))))</f>
        <v>855.63035999999988</v>
      </c>
      <c r="I383" s="198"/>
      <c r="J383" s="199"/>
    </row>
    <row r="384" spans="3:10" ht="15.75" x14ac:dyDescent="0.25">
      <c r="C384" s="194">
        <f t="shared" si="78"/>
        <v>4</v>
      </c>
      <c r="D384" s="195"/>
      <c r="E384" s="65" t="s">
        <v>260</v>
      </c>
      <c r="F384" s="64">
        <f>(122.04)*(10.764)</f>
        <v>1313.6385600000001</v>
      </c>
      <c r="G384" s="63">
        <v>0</v>
      </c>
      <c r="H384" s="63">
        <f>F384*(($F$167)+1)+(IF(G384&lt;101,G384,IF(G384&lt;201,G384/2,IF(G384&lt;=301,G384/3,G384/4))))</f>
        <v>1313.6385600000001</v>
      </c>
      <c r="I384" s="200"/>
      <c r="J384" s="201"/>
    </row>
    <row r="385" spans="3:10" ht="15.75" x14ac:dyDescent="0.25">
      <c r="C385" s="191" t="s">
        <v>271</v>
      </c>
      <c r="D385" s="192"/>
      <c r="E385" s="192"/>
      <c r="F385" s="192"/>
      <c r="G385" s="192"/>
      <c r="H385" s="192"/>
      <c r="I385" s="192"/>
      <c r="J385" s="193"/>
    </row>
    <row r="386" spans="3:10" ht="15.75" x14ac:dyDescent="0.25">
      <c r="C386" s="194">
        <v>1</v>
      </c>
      <c r="D386" s="195"/>
      <c r="E386" s="65" t="s">
        <v>260</v>
      </c>
      <c r="F386" s="64">
        <f>(122.04)*(10.764)</f>
        <v>1313.6385600000001</v>
      </c>
      <c r="G386" s="63">
        <v>0</v>
      </c>
      <c r="H386" s="63">
        <f>F386*(($F$167)+1)+(IF(G386&lt;101,G386,IF(G386&lt;201,G386/2,IF(G386&lt;=301,G386/3,G386/4))))</f>
        <v>1313.6385600000001</v>
      </c>
      <c r="I386" s="196" t="str">
        <f>C385</f>
        <v>22nd Floor (Part Refuge Area)</v>
      </c>
      <c r="J386" s="197"/>
    </row>
    <row r="387" spans="3:10" ht="15.75" x14ac:dyDescent="0.25">
      <c r="C387" s="194">
        <f t="shared" ref="C387:C389" si="79">C386+1</f>
        <v>2</v>
      </c>
      <c r="D387" s="195"/>
      <c r="E387" s="65">
        <v>2</v>
      </c>
      <c r="F387" s="64">
        <f>(79.49)*(10.764)</f>
        <v>855.63035999999988</v>
      </c>
      <c r="G387" s="63">
        <v>0</v>
      </c>
      <c r="H387" s="63">
        <f>F387*(($F$167)+1)+(IF(G387&lt;101,G387,IF(G387&lt;201,G387/2,IF(G387&lt;=301,G387/3,G387/4))))</f>
        <v>855.63035999999988</v>
      </c>
      <c r="I387" s="198"/>
      <c r="J387" s="199"/>
    </row>
    <row r="388" spans="3:10" ht="15.75" x14ac:dyDescent="0.25">
      <c r="C388" s="194">
        <f t="shared" si="79"/>
        <v>3</v>
      </c>
      <c r="D388" s="195"/>
      <c r="E388" s="65">
        <v>2</v>
      </c>
      <c r="F388" s="64">
        <f>(79.49)*(10.764)</f>
        <v>855.63035999999988</v>
      </c>
      <c r="G388" s="63">
        <v>0</v>
      </c>
      <c r="H388" s="63">
        <f>F388*(($F$167)+1)+(IF(G388&lt;101,G388,IF(G388&lt;201,G388/2,IF(G388&lt;=301,G388/3,G388/4))))</f>
        <v>855.63035999999988</v>
      </c>
      <c r="I388" s="198"/>
      <c r="J388" s="199"/>
    </row>
    <row r="389" spans="3:10" ht="15.75" x14ac:dyDescent="0.25">
      <c r="C389" s="194">
        <f t="shared" si="79"/>
        <v>4</v>
      </c>
      <c r="D389" s="195"/>
      <c r="E389" s="65" t="s">
        <v>260</v>
      </c>
      <c r="F389" s="64">
        <f>(122.04)*(10.764)</f>
        <v>1313.6385600000001</v>
      </c>
      <c r="G389" s="63">
        <v>0</v>
      </c>
      <c r="H389" s="63">
        <f>F389*(($F$167)+1)+(IF(G389&lt;101,G389,IF(G389&lt;201,G389/2,IF(G389&lt;=301,G389/3,G389/4))))</f>
        <v>1313.6385600000001</v>
      </c>
      <c r="I389" s="200"/>
      <c r="J389" s="201"/>
    </row>
    <row r="390" spans="3:10" ht="15.75" x14ac:dyDescent="0.25">
      <c r="C390" s="191" t="s">
        <v>262</v>
      </c>
      <c r="D390" s="192"/>
      <c r="E390" s="192"/>
      <c r="F390" s="192"/>
      <c r="G390" s="192"/>
      <c r="H390" s="192"/>
      <c r="I390" s="192"/>
      <c r="J390" s="193"/>
    </row>
    <row r="391" spans="3:10" ht="15.75" x14ac:dyDescent="0.25">
      <c r="C391" s="194">
        <v>1</v>
      </c>
      <c r="D391" s="195"/>
      <c r="E391" s="65">
        <v>3</v>
      </c>
      <c r="F391" s="64">
        <f>(139.87)*(10.764)</f>
        <v>1505.56068</v>
      </c>
      <c r="G391" s="63">
        <v>0</v>
      </c>
      <c r="H391" s="63">
        <f>F391*(($F$167)+1)+(IF(G391&lt;101,G391,IF(G391&lt;201,G391/2,IF(G391&lt;=301,G391/3,G391/4))))</f>
        <v>1505.56068</v>
      </c>
      <c r="I391" s="196" t="str">
        <f>C390</f>
        <v>20th, 23rd &amp; 24th Floor</v>
      </c>
      <c r="J391" s="197"/>
    </row>
    <row r="392" spans="3:10" ht="15.75" x14ac:dyDescent="0.25">
      <c r="C392" s="194">
        <f t="shared" ref="C392:C394" si="80">C391+1</f>
        <v>2</v>
      </c>
      <c r="D392" s="195"/>
      <c r="E392" s="65">
        <v>3</v>
      </c>
      <c r="F392" s="64">
        <f>(107.89)*(10.764)</f>
        <v>1161.3279599999998</v>
      </c>
      <c r="G392" s="63">
        <v>0</v>
      </c>
      <c r="H392" s="63">
        <f>F392*(($F$167)+1)+(IF(G392&lt;101,G392,IF(G392&lt;201,G392/2,IF(G392&lt;=301,G392/3,G392/4))))</f>
        <v>1161.3279599999998</v>
      </c>
      <c r="I392" s="198"/>
      <c r="J392" s="199"/>
    </row>
    <row r="393" spans="3:10" ht="15.75" x14ac:dyDescent="0.25">
      <c r="C393" s="194">
        <f t="shared" si="80"/>
        <v>3</v>
      </c>
      <c r="D393" s="195"/>
      <c r="E393" s="65">
        <v>3</v>
      </c>
      <c r="F393" s="64">
        <f>(107.89)*(10.764)</f>
        <v>1161.3279599999998</v>
      </c>
      <c r="G393" s="63">
        <v>0</v>
      </c>
      <c r="H393" s="63">
        <f>F393*(($F$167)+1)+(IF(G393&lt;101,G393,IF(G393&lt;201,G393/2,IF(G393&lt;=301,G393/3,G393/4))))</f>
        <v>1161.3279599999998</v>
      </c>
      <c r="I393" s="198"/>
      <c r="J393" s="199"/>
    </row>
    <row r="394" spans="3:10" ht="15.75" x14ac:dyDescent="0.25">
      <c r="C394" s="194">
        <f t="shared" si="80"/>
        <v>4</v>
      </c>
      <c r="D394" s="195"/>
      <c r="E394" s="65">
        <v>3</v>
      </c>
      <c r="F394" s="64">
        <f>(139.87)*(10.764)</f>
        <v>1505.56068</v>
      </c>
      <c r="G394" s="63">
        <v>0</v>
      </c>
      <c r="H394" s="63">
        <f>F394*(($F$167)+1)+(IF(G394&lt;101,G394,IF(G394&lt;201,G394/2,IF(G394&lt;=301,G394/3,G394/4))))</f>
        <v>1505.56068</v>
      </c>
      <c r="I394" s="200"/>
      <c r="J394" s="201"/>
    </row>
    <row r="395" spans="3:10" ht="15.75" x14ac:dyDescent="0.25">
      <c r="C395" s="191" t="s">
        <v>263</v>
      </c>
      <c r="D395" s="192"/>
      <c r="E395" s="192"/>
      <c r="F395" s="192"/>
      <c r="G395" s="192"/>
      <c r="H395" s="192"/>
      <c r="I395" s="192"/>
      <c r="J395" s="193"/>
    </row>
    <row r="396" spans="3:10" ht="15.75" x14ac:dyDescent="0.25">
      <c r="C396" s="191" t="s">
        <v>224</v>
      </c>
      <c r="D396" s="192"/>
      <c r="E396" s="192"/>
      <c r="F396" s="192"/>
      <c r="G396" s="192"/>
      <c r="H396" s="192"/>
      <c r="I396" s="192"/>
      <c r="J396" s="193"/>
    </row>
    <row r="397" spans="3:10" ht="15.75" x14ac:dyDescent="0.25">
      <c r="C397" s="191" t="s">
        <v>244</v>
      </c>
      <c r="D397" s="192"/>
      <c r="E397" s="192"/>
      <c r="F397" s="192"/>
      <c r="G397" s="192"/>
      <c r="H397" s="192"/>
      <c r="I397" s="192"/>
      <c r="J397" s="193"/>
    </row>
    <row r="398" spans="3:10" ht="15.75" x14ac:dyDescent="0.25">
      <c r="C398" s="194">
        <v>1</v>
      </c>
      <c r="D398" s="195"/>
      <c r="E398" s="65">
        <v>3</v>
      </c>
      <c r="F398" s="64">
        <f>(139.62)*(10.764)</f>
        <v>1502.86968</v>
      </c>
      <c r="G398" s="63">
        <v>0</v>
      </c>
      <c r="H398" s="63">
        <f>F398*(($F$167)+1)+(IF(G398&lt;101,G398,IF(G398&lt;201,G398/2,IF(G398&lt;=301,G398/3,G398/4))))</f>
        <v>1502.86968</v>
      </c>
      <c r="I398" s="196" t="str">
        <f>C397</f>
        <v>2nd Floor For Residential</v>
      </c>
      <c r="J398" s="197"/>
    </row>
    <row r="399" spans="3:10" ht="15.75" x14ac:dyDescent="0.25">
      <c r="C399" s="194">
        <f t="shared" ref="C399:C401" si="81">C398+1</f>
        <v>2</v>
      </c>
      <c r="D399" s="195"/>
      <c r="E399" s="65">
        <v>3</v>
      </c>
      <c r="F399" s="64">
        <f>(107.89)*(10.764)</f>
        <v>1161.3279599999998</v>
      </c>
      <c r="G399" s="63">
        <v>0</v>
      </c>
      <c r="H399" s="63">
        <f>F399*(($F$167)+1)+(IF(G399&lt;101,G399,IF(G399&lt;201,G399/2,IF(G399&lt;=301,G399/3,G399/4))))</f>
        <v>1161.3279599999998</v>
      </c>
      <c r="I399" s="198"/>
      <c r="J399" s="199"/>
    </row>
    <row r="400" spans="3:10" ht="15.75" x14ac:dyDescent="0.25">
      <c r="C400" s="194">
        <f t="shared" si="81"/>
        <v>3</v>
      </c>
      <c r="D400" s="195"/>
      <c r="E400" s="65">
        <v>3</v>
      </c>
      <c r="F400" s="64">
        <f>(107.89)*(10.764)</f>
        <v>1161.3279599999998</v>
      </c>
      <c r="G400" s="63">
        <v>0</v>
      </c>
      <c r="H400" s="63">
        <f>F400*(($F$167)+1)+(IF(G400&lt;101,G400,IF(G400&lt;201,G400/2,IF(G400&lt;=301,G400/3,G400/4))))</f>
        <v>1161.3279599999998</v>
      </c>
      <c r="I400" s="198"/>
      <c r="J400" s="199"/>
    </row>
    <row r="401" spans="3:10" ht="15.75" x14ac:dyDescent="0.25">
      <c r="C401" s="194">
        <f t="shared" si="81"/>
        <v>4</v>
      </c>
      <c r="D401" s="195"/>
      <c r="E401" s="65">
        <v>3</v>
      </c>
      <c r="F401" s="64">
        <f>(139.62)*(10.764)</f>
        <v>1502.86968</v>
      </c>
      <c r="G401" s="63">
        <v>0</v>
      </c>
      <c r="H401" s="63">
        <f>F401*(($F$167)+1)+(IF(G401&lt;101,G401,IF(G401&lt;201,G401/2,IF(G401&lt;=301,G401/3,G401/4))))</f>
        <v>1502.86968</v>
      </c>
      <c r="I401" s="200"/>
      <c r="J401" s="201"/>
    </row>
    <row r="402" spans="3:10" ht="15.75" x14ac:dyDescent="0.25">
      <c r="C402" s="191" t="s">
        <v>246</v>
      </c>
      <c r="D402" s="192"/>
      <c r="E402" s="192"/>
      <c r="F402" s="192"/>
      <c r="G402" s="192"/>
      <c r="H402" s="192"/>
      <c r="I402" s="192"/>
      <c r="J402" s="193"/>
    </row>
    <row r="403" spans="3:10" ht="15.75" x14ac:dyDescent="0.25">
      <c r="C403" s="194">
        <v>1</v>
      </c>
      <c r="D403" s="195"/>
      <c r="E403" s="65">
        <v>3</v>
      </c>
      <c r="F403" s="64">
        <f>(139.62)*(10.764)</f>
        <v>1502.86968</v>
      </c>
      <c r="G403" s="63">
        <v>0</v>
      </c>
      <c r="H403" s="63">
        <f>F403*(($F$167)+1)+(IF(G403&lt;101,G403,IF(G403&lt;201,G403/2,IF(G403&lt;=301,G403/3,G403/4))))</f>
        <v>1502.86968</v>
      </c>
      <c r="I403" s="196" t="str">
        <f>C402</f>
        <v>3rd Floor</v>
      </c>
      <c r="J403" s="197"/>
    </row>
    <row r="404" spans="3:10" ht="15.75" x14ac:dyDescent="0.25">
      <c r="C404" s="194">
        <f t="shared" ref="C404:C406" si="82">C403+1</f>
        <v>2</v>
      </c>
      <c r="D404" s="195"/>
      <c r="E404" s="65">
        <v>3</v>
      </c>
      <c r="F404" s="64">
        <f>(107.89)*(10.764)</f>
        <v>1161.3279599999998</v>
      </c>
      <c r="G404" s="63">
        <v>0</v>
      </c>
      <c r="H404" s="63">
        <f>F404*(($F$167)+1)+(IF(G404&lt;101,G404,IF(G404&lt;201,G404/2,IF(G404&lt;=301,G404/3,G404/4))))</f>
        <v>1161.3279599999998</v>
      </c>
      <c r="I404" s="198"/>
      <c r="J404" s="199"/>
    </row>
    <row r="405" spans="3:10" ht="15.75" x14ac:dyDescent="0.25">
      <c r="C405" s="194">
        <f t="shared" si="82"/>
        <v>3</v>
      </c>
      <c r="D405" s="195"/>
      <c r="E405" s="65">
        <v>3</v>
      </c>
      <c r="F405" s="64">
        <f>(107.89)*(10.764)</f>
        <v>1161.3279599999998</v>
      </c>
      <c r="G405" s="63">
        <v>0</v>
      </c>
      <c r="H405" s="63">
        <f>F405*(($F$167)+1)+(IF(G405&lt;101,G405,IF(G405&lt;201,G405/2,IF(G405&lt;=301,G405/3,G405/4))))</f>
        <v>1161.3279599999998</v>
      </c>
      <c r="I405" s="198"/>
      <c r="J405" s="199"/>
    </row>
    <row r="406" spans="3:10" ht="15.75" x14ac:dyDescent="0.25">
      <c r="C406" s="194">
        <f t="shared" si="82"/>
        <v>4</v>
      </c>
      <c r="D406" s="195"/>
      <c r="E406" s="65">
        <v>3</v>
      </c>
      <c r="F406" s="64">
        <f>(139.62)*(10.764)</f>
        <v>1502.86968</v>
      </c>
      <c r="G406" s="63">
        <v>0</v>
      </c>
      <c r="H406" s="63">
        <f>F406*(($F$167)+1)+(IF(G406&lt;101,G406,IF(G406&lt;201,G406/2,IF(G406&lt;=301,G406/3,G406/4))))</f>
        <v>1502.86968</v>
      </c>
      <c r="I406" s="200"/>
      <c r="J406" s="201"/>
    </row>
    <row r="407" spans="3:10" ht="15.75" x14ac:dyDescent="0.25">
      <c r="C407" s="191" t="s">
        <v>247</v>
      </c>
      <c r="D407" s="192"/>
      <c r="E407" s="192"/>
      <c r="F407" s="192"/>
      <c r="G407" s="192"/>
      <c r="H407" s="192"/>
      <c r="I407" s="192"/>
      <c r="J407" s="193"/>
    </row>
    <row r="408" spans="3:10" ht="15.75" x14ac:dyDescent="0.25">
      <c r="C408" s="194">
        <v>1</v>
      </c>
      <c r="D408" s="195"/>
      <c r="E408" s="65">
        <v>3</v>
      </c>
      <c r="F408" s="64">
        <f>(139.62)*(10.764)</f>
        <v>1502.86968</v>
      </c>
      <c r="G408" s="63">
        <v>0</v>
      </c>
      <c r="H408" s="63">
        <f>F408*(($F$167)+1)+(IF(G408&lt;101,G408,IF(G408&lt;201,G408/2,IF(G408&lt;=301,G408/3,G408/4))))</f>
        <v>1502.86968</v>
      </c>
      <c r="I408" s="196" t="str">
        <f>C407</f>
        <v>4th Floor</v>
      </c>
      <c r="J408" s="197"/>
    </row>
    <row r="409" spans="3:10" ht="15.75" x14ac:dyDescent="0.25">
      <c r="C409" s="194">
        <f t="shared" ref="C409:C411" si="83">C408+1</f>
        <v>2</v>
      </c>
      <c r="D409" s="195"/>
      <c r="E409" s="65">
        <v>3</v>
      </c>
      <c r="F409" s="64">
        <f>(107.89)*(10.764)</f>
        <v>1161.3279599999998</v>
      </c>
      <c r="G409" s="63">
        <v>0</v>
      </c>
      <c r="H409" s="63">
        <f>F409*(($F$167)+1)+(IF(G409&lt;101,G409,IF(G409&lt;201,G409/2,IF(G409&lt;=301,G409/3,G409/4))))</f>
        <v>1161.3279599999998</v>
      </c>
      <c r="I409" s="198"/>
      <c r="J409" s="199"/>
    </row>
    <row r="410" spans="3:10" ht="15.75" x14ac:dyDescent="0.25">
      <c r="C410" s="194">
        <f t="shared" si="83"/>
        <v>3</v>
      </c>
      <c r="D410" s="195"/>
      <c r="E410" s="65">
        <v>3</v>
      </c>
      <c r="F410" s="64">
        <f>(107.89)*(10.764)</f>
        <v>1161.3279599999998</v>
      </c>
      <c r="G410" s="63">
        <v>0</v>
      </c>
      <c r="H410" s="63">
        <f>F410*(($F$167)+1)+(IF(G410&lt;101,G410,IF(G410&lt;201,G410/2,IF(G410&lt;=301,G410/3,G410/4))))</f>
        <v>1161.3279599999998</v>
      </c>
      <c r="I410" s="198"/>
      <c r="J410" s="199"/>
    </row>
    <row r="411" spans="3:10" ht="15.75" x14ac:dyDescent="0.25">
      <c r="C411" s="194">
        <f t="shared" si="83"/>
        <v>4</v>
      </c>
      <c r="D411" s="195"/>
      <c r="E411" s="65">
        <v>3</v>
      </c>
      <c r="F411" s="64">
        <f>(139.62)*(10.764)</f>
        <v>1502.86968</v>
      </c>
      <c r="G411" s="63">
        <v>0</v>
      </c>
      <c r="H411" s="63">
        <f>F411*(($F$167)+1)+(IF(G411&lt;101,G411,IF(G411&lt;201,G411/2,IF(G411&lt;=301,G411/3,G411/4))))</f>
        <v>1502.86968</v>
      </c>
      <c r="I411" s="200"/>
      <c r="J411" s="201"/>
    </row>
    <row r="412" spans="3:10" ht="15.75" x14ac:dyDescent="0.25">
      <c r="C412" s="191" t="s">
        <v>248</v>
      </c>
      <c r="D412" s="192"/>
      <c r="E412" s="192"/>
      <c r="F412" s="192"/>
      <c r="G412" s="192"/>
      <c r="H412" s="192"/>
      <c r="I412" s="192"/>
      <c r="J412" s="193"/>
    </row>
    <row r="413" spans="3:10" ht="15.75" x14ac:dyDescent="0.25">
      <c r="C413" s="194">
        <v>1</v>
      </c>
      <c r="D413" s="195"/>
      <c r="E413" s="65">
        <v>3</v>
      </c>
      <c r="F413" s="64">
        <f>(139.62)*(10.764)</f>
        <v>1502.86968</v>
      </c>
      <c r="G413" s="63">
        <v>0</v>
      </c>
      <c r="H413" s="63">
        <f>F413*(($F$167)+1)+(IF(G413&lt;101,G413,IF(G413&lt;201,G413/2,IF(G413&lt;=301,G413/3,G413/4))))</f>
        <v>1502.86968</v>
      </c>
      <c r="I413" s="196" t="str">
        <f>C412</f>
        <v>5th Floor</v>
      </c>
      <c r="J413" s="197"/>
    </row>
    <row r="414" spans="3:10" ht="15.75" x14ac:dyDescent="0.25">
      <c r="C414" s="194">
        <f t="shared" ref="C414:C416" si="84">C413+1</f>
        <v>2</v>
      </c>
      <c r="D414" s="195"/>
      <c r="E414" s="65">
        <v>3</v>
      </c>
      <c r="F414" s="64">
        <f>(107.89)*(10.764)</f>
        <v>1161.3279599999998</v>
      </c>
      <c r="G414" s="63">
        <v>0</v>
      </c>
      <c r="H414" s="63">
        <f>F414*(($F$167)+1)+(IF(G414&lt;101,G414,IF(G414&lt;201,G414/2,IF(G414&lt;=301,G414/3,G414/4))))</f>
        <v>1161.3279599999998</v>
      </c>
      <c r="I414" s="198"/>
      <c r="J414" s="199"/>
    </row>
    <row r="415" spans="3:10" ht="15.75" x14ac:dyDescent="0.25">
      <c r="C415" s="194">
        <f t="shared" si="84"/>
        <v>3</v>
      </c>
      <c r="D415" s="195"/>
      <c r="E415" s="65">
        <v>3</v>
      </c>
      <c r="F415" s="64">
        <f>(107.89)*(10.764)</f>
        <v>1161.3279599999998</v>
      </c>
      <c r="G415" s="63">
        <v>0</v>
      </c>
      <c r="H415" s="63">
        <f>F415*(($F$167)+1)+(IF(G415&lt;101,G415,IF(G415&lt;201,G415/2,IF(G415&lt;=301,G415/3,G415/4))))</f>
        <v>1161.3279599999998</v>
      </c>
      <c r="I415" s="198"/>
      <c r="J415" s="199"/>
    </row>
    <row r="416" spans="3:10" ht="15.75" x14ac:dyDescent="0.25">
      <c r="C416" s="194">
        <f t="shared" si="84"/>
        <v>4</v>
      </c>
      <c r="D416" s="195"/>
      <c r="E416" s="65">
        <v>3</v>
      </c>
      <c r="F416" s="64">
        <f>(139.62)*(10.764)</f>
        <v>1502.86968</v>
      </c>
      <c r="G416" s="63">
        <v>0</v>
      </c>
      <c r="H416" s="63">
        <f>F416*(($F$167)+1)+(IF(G416&lt;101,G416,IF(G416&lt;201,G416/2,IF(G416&lt;=301,G416/3,G416/4))))</f>
        <v>1502.86968</v>
      </c>
      <c r="I416" s="200"/>
      <c r="J416" s="201"/>
    </row>
    <row r="417" spans="3:10" ht="15.75" x14ac:dyDescent="0.25">
      <c r="C417" s="191" t="s">
        <v>249</v>
      </c>
      <c r="D417" s="192"/>
      <c r="E417" s="192"/>
      <c r="F417" s="192"/>
      <c r="G417" s="192"/>
      <c r="H417" s="192"/>
      <c r="I417" s="192"/>
      <c r="J417" s="193"/>
    </row>
    <row r="418" spans="3:10" ht="15.75" x14ac:dyDescent="0.25">
      <c r="C418" s="194">
        <v>1</v>
      </c>
      <c r="D418" s="195"/>
      <c r="E418" s="65">
        <v>3</v>
      </c>
      <c r="F418" s="64">
        <f>(139.62)*(10.764)</f>
        <v>1502.86968</v>
      </c>
      <c r="G418" s="63">
        <v>0</v>
      </c>
      <c r="H418" s="63">
        <f>F418*(($F$167)+1)+(IF(G418&lt;101,G418,IF(G418&lt;201,G418/2,IF(G418&lt;=301,G418/3,G418/4))))</f>
        <v>1502.86968</v>
      </c>
      <c r="I418" s="196" t="str">
        <f>C417</f>
        <v>6th Floor</v>
      </c>
      <c r="J418" s="197"/>
    </row>
    <row r="419" spans="3:10" ht="15.75" x14ac:dyDescent="0.25">
      <c r="C419" s="194">
        <f t="shared" ref="C419:C421" si="85">C418+1</f>
        <v>2</v>
      </c>
      <c r="D419" s="195"/>
      <c r="E419" s="65">
        <v>3</v>
      </c>
      <c r="F419" s="64">
        <f>(107.89)*(10.764)</f>
        <v>1161.3279599999998</v>
      </c>
      <c r="G419" s="63">
        <v>0</v>
      </c>
      <c r="H419" s="63">
        <f>F419*(($F$167)+1)+(IF(G419&lt;101,G419,IF(G419&lt;201,G419/2,IF(G419&lt;=301,G419/3,G419/4))))</f>
        <v>1161.3279599999998</v>
      </c>
      <c r="I419" s="198"/>
      <c r="J419" s="199"/>
    </row>
    <row r="420" spans="3:10" ht="15.75" x14ac:dyDescent="0.25">
      <c r="C420" s="194">
        <f t="shared" si="85"/>
        <v>3</v>
      </c>
      <c r="D420" s="195"/>
      <c r="E420" s="65">
        <v>3</v>
      </c>
      <c r="F420" s="64">
        <f>(107.89)*(10.764)</f>
        <v>1161.3279599999998</v>
      </c>
      <c r="G420" s="63">
        <v>0</v>
      </c>
      <c r="H420" s="63">
        <f>F420*(($F$167)+1)+(IF(G420&lt;101,G420,IF(G420&lt;201,G420/2,IF(G420&lt;=301,G420/3,G420/4))))</f>
        <v>1161.3279599999998</v>
      </c>
      <c r="I420" s="198"/>
      <c r="J420" s="199"/>
    </row>
    <row r="421" spans="3:10" ht="15.75" x14ac:dyDescent="0.25">
      <c r="C421" s="194">
        <f t="shared" si="85"/>
        <v>4</v>
      </c>
      <c r="D421" s="195"/>
      <c r="E421" s="65">
        <v>3</v>
      </c>
      <c r="F421" s="64">
        <f>(139.62)*(10.764)</f>
        <v>1502.86968</v>
      </c>
      <c r="G421" s="63">
        <v>0</v>
      </c>
      <c r="H421" s="63">
        <f>F421*(($F$167)+1)+(IF(G421&lt;101,G421,IF(G421&lt;201,G421/2,IF(G421&lt;=301,G421/3,G421/4))))</f>
        <v>1502.86968</v>
      </c>
      <c r="I421" s="200"/>
      <c r="J421" s="201"/>
    </row>
    <row r="422" spans="3:10" ht="15.75" x14ac:dyDescent="0.25">
      <c r="C422" s="191" t="s">
        <v>251</v>
      </c>
      <c r="D422" s="192"/>
      <c r="E422" s="192"/>
      <c r="F422" s="192"/>
      <c r="G422" s="192"/>
      <c r="H422" s="192"/>
      <c r="I422" s="192"/>
      <c r="J422" s="193"/>
    </row>
    <row r="423" spans="3:10" ht="15.75" x14ac:dyDescent="0.25">
      <c r="C423" s="194">
        <v>1</v>
      </c>
      <c r="D423" s="195"/>
      <c r="E423" s="202" t="s">
        <v>252</v>
      </c>
      <c r="F423" s="203"/>
      <c r="G423" s="203"/>
      <c r="H423" s="204"/>
      <c r="I423" s="196" t="str">
        <f>C422</f>
        <v>7th Floor (Part Refuge Area)</v>
      </c>
      <c r="J423" s="197"/>
    </row>
    <row r="424" spans="3:10" ht="15.75" x14ac:dyDescent="0.25">
      <c r="C424" s="194">
        <f t="shared" ref="C424:C426" si="86">C423+1</f>
        <v>2</v>
      </c>
      <c r="D424" s="195"/>
      <c r="E424" s="65">
        <v>4</v>
      </c>
      <c r="F424" s="64">
        <f>(136.42)*(10.764)</f>
        <v>1468.4248799999998</v>
      </c>
      <c r="G424" s="63">
        <v>0</v>
      </c>
      <c r="H424" s="63">
        <f>F424*(($F$167)+1)+(IF(G424&lt;101,G424,IF(G424&lt;201,G424/2,IF(G424&lt;=301,G424/3,G424/4))))</f>
        <v>1468.4248799999998</v>
      </c>
      <c r="I424" s="198"/>
      <c r="J424" s="199"/>
    </row>
    <row r="425" spans="3:10" ht="15.75" x14ac:dyDescent="0.25">
      <c r="C425" s="194">
        <f t="shared" si="86"/>
        <v>3</v>
      </c>
      <c r="D425" s="195"/>
      <c r="E425" s="65">
        <v>3</v>
      </c>
      <c r="F425" s="64">
        <f>(107.89)*(10.764)</f>
        <v>1161.3279599999998</v>
      </c>
      <c r="G425" s="63">
        <v>0</v>
      </c>
      <c r="H425" s="63">
        <f>F425*(($F$167)+1)+(IF(G425&lt;101,G425,IF(G425&lt;201,G425/2,IF(G425&lt;=301,G425/3,G425/4))))</f>
        <v>1161.3279599999998</v>
      </c>
      <c r="I425" s="198"/>
      <c r="J425" s="199"/>
    </row>
    <row r="426" spans="3:10" ht="15.75" x14ac:dyDescent="0.25">
      <c r="C426" s="194">
        <f t="shared" si="86"/>
        <v>4</v>
      </c>
      <c r="D426" s="195"/>
      <c r="E426" s="65">
        <v>2</v>
      </c>
      <c r="F426" s="64">
        <f>(113.36)*(10.764)</f>
        <v>1220.20704</v>
      </c>
      <c r="G426" s="63">
        <v>0</v>
      </c>
      <c r="H426" s="63">
        <f>F426*(($F$167)+1)+(IF(G426&lt;101,G426,IF(G426&lt;201,G426/2,IF(G426&lt;=301,G426/3,G426/4))))</f>
        <v>1220.20704</v>
      </c>
      <c r="I426" s="200"/>
      <c r="J426" s="201"/>
    </row>
    <row r="427" spans="3:10" ht="15.75" x14ac:dyDescent="0.25">
      <c r="C427" s="191" t="s">
        <v>269</v>
      </c>
      <c r="D427" s="192"/>
      <c r="E427" s="192"/>
      <c r="F427" s="192"/>
      <c r="G427" s="192"/>
      <c r="H427" s="192"/>
      <c r="I427" s="192"/>
      <c r="J427" s="193"/>
    </row>
    <row r="428" spans="3:10" ht="15.75" x14ac:dyDescent="0.25">
      <c r="C428" s="194">
        <v>1</v>
      </c>
      <c r="D428" s="195"/>
      <c r="E428" s="202" t="s">
        <v>252</v>
      </c>
      <c r="F428" s="203"/>
      <c r="G428" s="203"/>
      <c r="H428" s="204"/>
      <c r="I428" s="196" t="str">
        <f>C427</f>
        <v>8th Floor (Part Refuge Area)</v>
      </c>
      <c r="J428" s="197"/>
    </row>
    <row r="429" spans="3:10" ht="15.75" x14ac:dyDescent="0.25">
      <c r="C429" s="194">
        <f t="shared" ref="C429:C431" si="87">C428+1</f>
        <v>2</v>
      </c>
      <c r="D429" s="195"/>
      <c r="E429" s="65">
        <v>4</v>
      </c>
      <c r="F429" s="64">
        <f>(136.42)*(10.764)</f>
        <v>1468.4248799999998</v>
      </c>
      <c r="G429" s="63">
        <v>0</v>
      </c>
      <c r="H429" s="63">
        <f>F429*(($F$167)+1)+(IF(G429&lt;101,G429,IF(G429&lt;201,G429/2,IF(G429&lt;=301,G429/3,G429/4))))</f>
        <v>1468.4248799999998</v>
      </c>
      <c r="I429" s="198"/>
      <c r="J429" s="199"/>
    </row>
    <row r="430" spans="3:10" ht="15.75" x14ac:dyDescent="0.25">
      <c r="C430" s="194">
        <f t="shared" si="87"/>
        <v>3</v>
      </c>
      <c r="D430" s="195"/>
      <c r="E430" s="65">
        <v>3</v>
      </c>
      <c r="F430" s="64">
        <f>(107.89)*(10.764)</f>
        <v>1161.3279599999998</v>
      </c>
      <c r="G430" s="63">
        <v>0</v>
      </c>
      <c r="H430" s="63">
        <f>F430*(($F$167)+1)+(IF(G430&lt;101,G430,IF(G430&lt;201,G430/2,IF(G430&lt;=301,G430/3,G430/4))))</f>
        <v>1161.3279599999998</v>
      </c>
      <c r="I430" s="198"/>
      <c r="J430" s="199"/>
    </row>
    <row r="431" spans="3:10" ht="15.75" x14ac:dyDescent="0.25">
      <c r="C431" s="194">
        <f t="shared" si="87"/>
        <v>4</v>
      </c>
      <c r="D431" s="195"/>
      <c r="E431" s="65">
        <v>3</v>
      </c>
      <c r="F431" s="64">
        <f>(139.62)*(10.764)</f>
        <v>1502.86968</v>
      </c>
      <c r="G431" s="63">
        <v>0</v>
      </c>
      <c r="H431" s="63">
        <f>F431*(($F$167)+1)+(IF(G431&lt;101,G431,IF(G431&lt;201,G431/2,IF(G431&lt;=301,G431/3,G431/4))))</f>
        <v>1502.86968</v>
      </c>
      <c r="I431" s="200"/>
      <c r="J431" s="201"/>
    </row>
    <row r="432" spans="3:10" ht="15.75" x14ac:dyDescent="0.25">
      <c r="C432" s="191" t="s">
        <v>255</v>
      </c>
      <c r="D432" s="192"/>
      <c r="E432" s="192"/>
      <c r="F432" s="192"/>
      <c r="G432" s="192"/>
      <c r="H432" s="192"/>
      <c r="I432" s="192"/>
      <c r="J432" s="193"/>
    </row>
    <row r="433" spans="3:10" ht="15.75" x14ac:dyDescent="0.25">
      <c r="C433" s="194">
        <v>1</v>
      </c>
      <c r="D433" s="195"/>
      <c r="E433" s="65">
        <v>3</v>
      </c>
      <c r="F433" s="64">
        <f>(139.62)*(10.764)</f>
        <v>1502.86968</v>
      </c>
      <c r="G433" s="63">
        <v>0</v>
      </c>
      <c r="H433" s="63">
        <f>F433*(($F$167)+1)+(IF(G433&lt;101,G433,IF(G433&lt;201,G433/2,IF(G433&lt;=301,G433/3,G433/4))))</f>
        <v>1502.86968</v>
      </c>
      <c r="I433" s="196" t="str">
        <f>C432</f>
        <v>9th, 11th, 12th, 17th &amp; 18th Floor</v>
      </c>
      <c r="J433" s="197"/>
    </row>
    <row r="434" spans="3:10" ht="15.75" x14ac:dyDescent="0.25">
      <c r="C434" s="194">
        <f t="shared" ref="C434:C436" si="88">C433+1</f>
        <v>2</v>
      </c>
      <c r="D434" s="195"/>
      <c r="E434" s="65">
        <v>3</v>
      </c>
      <c r="F434" s="64">
        <f>(107.89)*(10.764)</f>
        <v>1161.3279599999998</v>
      </c>
      <c r="G434" s="63">
        <v>0</v>
      </c>
      <c r="H434" s="63">
        <f>F434*(($F$167)+1)+(IF(G434&lt;101,G434,IF(G434&lt;201,G434/2,IF(G434&lt;=301,G434/3,G434/4))))</f>
        <v>1161.3279599999998</v>
      </c>
      <c r="I434" s="198"/>
      <c r="J434" s="199"/>
    </row>
    <row r="435" spans="3:10" ht="15.75" x14ac:dyDescent="0.25">
      <c r="C435" s="194">
        <f t="shared" si="88"/>
        <v>3</v>
      </c>
      <c r="D435" s="195"/>
      <c r="E435" s="65">
        <v>3</v>
      </c>
      <c r="F435" s="64">
        <f>(107.89)*(10.764)</f>
        <v>1161.3279599999998</v>
      </c>
      <c r="G435" s="63">
        <v>0</v>
      </c>
      <c r="H435" s="63">
        <f>F435*(($F$167)+1)+(IF(G435&lt;101,G435,IF(G435&lt;201,G435/2,IF(G435&lt;=301,G435/3,G435/4))))</f>
        <v>1161.3279599999998</v>
      </c>
      <c r="I435" s="198"/>
      <c r="J435" s="199"/>
    </row>
    <row r="436" spans="3:10" ht="15.75" x14ac:dyDescent="0.25">
      <c r="C436" s="194">
        <f t="shared" si="88"/>
        <v>4</v>
      </c>
      <c r="D436" s="195"/>
      <c r="E436" s="65">
        <v>3</v>
      </c>
      <c r="F436" s="64">
        <f>(139.62)*(10.764)</f>
        <v>1502.86968</v>
      </c>
      <c r="G436" s="63">
        <v>0</v>
      </c>
      <c r="H436" s="63">
        <f>F436*(($F$167)+1)+(IF(G436&lt;101,G436,IF(G436&lt;201,G436/2,IF(G436&lt;=301,G436/3,G436/4))))</f>
        <v>1502.86968</v>
      </c>
      <c r="I436" s="200"/>
      <c r="J436" s="201"/>
    </row>
    <row r="437" spans="3:10" ht="15.75" x14ac:dyDescent="0.25">
      <c r="C437" s="191" t="s">
        <v>256</v>
      </c>
      <c r="D437" s="192"/>
      <c r="E437" s="192"/>
      <c r="F437" s="192"/>
      <c r="G437" s="192"/>
      <c r="H437" s="192"/>
      <c r="I437" s="192"/>
      <c r="J437" s="193"/>
    </row>
    <row r="438" spans="3:10" ht="15.75" x14ac:dyDescent="0.25">
      <c r="C438" s="194">
        <v>1</v>
      </c>
      <c r="D438" s="195"/>
      <c r="E438" s="65">
        <v>3</v>
      </c>
      <c r="F438" s="64">
        <f>(139.62)*(10.764)</f>
        <v>1502.86968</v>
      </c>
      <c r="G438" s="63">
        <v>0</v>
      </c>
      <c r="H438" s="63">
        <f>F438*(($F$167)+1)+(IF(G438&lt;101,G438,IF(G438&lt;201,G438/2,IF(G438&lt;=301,G438/3,G438/4))))</f>
        <v>1502.86968</v>
      </c>
      <c r="I438" s="196" t="str">
        <f>C437</f>
        <v>10th, 13th, 16th &amp; 19th Floor</v>
      </c>
      <c r="J438" s="197"/>
    </row>
    <row r="439" spans="3:10" ht="15.75" x14ac:dyDescent="0.25">
      <c r="C439" s="194">
        <f t="shared" ref="C439:C441" si="89">C438+1</f>
        <v>2</v>
      </c>
      <c r="D439" s="195"/>
      <c r="E439" s="65">
        <v>3</v>
      </c>
      <c r="F439" s="64">
        <f>(107.89)*(10.764)</f>
        <v>1161.3279599999998</v>
      </c>
      <c r="G439" s="63">
        <v>0</v>
      </c>
      <c r="H439" s="63">
        <f>F439*(($F$167)+1)+(IF(G439&lt;101,G439,IF(G439&lt;201,G439/2,IF(G439&lt;=301,G439/3,G439/4))))</f>
        <v>1161.3279599999998</v>
      </c>
      <c r="I439" s="198"/>
      <c r="J439" s="199"/>
    </row>
    <row r="440" spans="3:10" ht="15.75" x14ac:dyDescent="0.25">
      <c r="C440" s="194">
        <f t="shared" si="89"/>
        <v>3</v>
      </c>
      <c r="D440" s="195"/>
      <c r="E440" s="65">
        <v>3</v>
      </c>
      <c r="F440" s="64">
        <f>(107.89)*(10.764)</f>
        <v>1161.3279599999998</v>
      </c>
      <c r="G440" s="63">
        <v>0</v>
      </c>
      <c r="H440" s="63">
        <f>F440*(($F$167)+1)+(IF(G440&lt;101,G440,IF(G440&lt;201,G440/2,IF(G440&lt;=301,G440/3,G440/4))))</f>
        <v>1161.3279599999998</v>
      </c>
      <c r="I440" s="198"/>
      <c r="J440" s="199"/>
    </row>
    <row r="441" spans="3:10" ht="15.75" x14ac:dyDescent="0.25">
      <c r="C441" s="194">
        <f t="shared" si="89"/>
        <v>4</v>
      </c>
      <c r="D441" s="195"/>
      <c r="E441" s="65">
        <v>3</v>
      </c>
      <c r="F441" s="64">
        <f>(139.62)*(10.764)</f>
        <v>1502.86968</v>
      </c>
      <c r="G441" s="63">
        <v>0</v>
      </c>
      <c r="H441" s="63">
        <f>F441*(($F$167)+1)+(IF(G441&lt;101,G441,IF(G441&lt;201,G441/2,IF(G441&lt;=301,G441/3,G441/4))))</f>
        <v>1502.86968</v>
      </c>
      <c r="I441" s="200"/>
      <c r="J441" s="201"/>
    </row>
    <row r="442" spans="3:10" ht="15.75" x14ac:dyDescent="0.25">
      <c r="C442" s="191" t="s">
        <v>257</v>
      </c>
      <c r="D442" s="192"/>
      <c r="E442" s="192"/>
      <c r="F442" s="192"/>
      <c r="G442" s="192"/>
      <c r="H442" s="192"/>
      <c r="I442" s="192"/>
      <c r="J442" s="193"/>
    </row>
    <row r="443" spans="3:10" ht="15.75" x14ac:dyDescent="0.25">
      <c r="C443" s="194">
        <v>1</v>
      </c>
      <c r="D443" s="195"/>
      <c r="E443" s="65">
        <v>4</v>
      </c>
      <c r="F443" s="64">
        <f>(172.4)*(10.764)</f>
        <v>1855.7136</v>
      </c>
      <c r="G443" s="63">
        <v>0</v>
      </c>
      <c r="H443" s="63">
        <f>F443*(($F$167)+1)+(IF(G443&lt;101,G443,IF(G443&lt;201,G443/2,IF(G443&lt;=301,G443/3,G443/4))))</f>
        <v>1855.7136</v>
      </c>
      <c r="I443" s="196" t="str">
        <f>C442</f>
        <v>14th Floor (Part Refuge Area)</v>
      </c>
      <c r="J443" s="197"/>
    </row>
    <row r="444" spans="3:10" ht="15.75" x14ac:dyDescent="0.25">
      <c r="C444" s="194">
        <f t="shared" ref="C444:C446" si="90">C443+1</f>
        <v>2</v>
      </c>
      <c r="D444" s="195"/>
      <c r="E444" s="205" t="s">
        <v>252</v>
      </c>
      <c r="F444" s="206"/>
      <c r="G444" s="206"/>
      <c r="H444" s="207"/>
      <c r="I444" s="198"/>
      <c r="J444" s="199"/>
    </row>
    <row r="445" spans="3:10" ht="15.75" x14ac:dyDescent="0.25">
      <c r="C445" s="194">
        <f t="shared" si="90"/>
        <v>3</v>
      </c>
      <c r="D445" s="195"/>
      <c r="E445" s="208"/>
      <c r="F445" s="209"/>
      <c r="G445" s="209"/>
      <c r="H445" s="210"/>
      <c r="I445" s="198"/>
      <c r="J445" s="199"/>
    </row>
    <row r="446" spans="3:10" ht="15.75" x14ac:dyDescent="0.25">
      <c r="C446" s="194">
        <f t="shared" si="90"/>
        <v>4</v>
      </c>
      <c r="D446" s="195"/>
      <c r="E446" s="65">
        <v>4</v>
      </c>
      <c r="F446" s="64">
        <f>(172.4)*(10.764)</f>
        <v>1855.7136</v>
      </c>
      <c r="G446" s="63">
        <v>0</v>
      </c>
      <c r="H446" s="63">
        <f>F446*(($F$167)+1)+(IF(G446&lt;101,G446,IF(G446&lt;201,G446/2,IF(G446&lt;=301,G446/3,G446/4))))</f>
        <v>1855.7136</v>
      </c>
      <c r="I446" s="200"/>
      <c r="J446" s="201"/>
    </row>
    <row r="447" spans="3:10" ht="15.75" x14ac:dyDescent="0.25">
      <c r="C447" s="191" t="s">
        <v>270</v>
      </c>
      <c r="D447" s="192"/>
      <c r="E447" s="192"/>
      <c r="F447" s="192"/>
      <c r="G447" s="192"/>
      <c r="H447" s="192"/>
      <c r="I447" s="192"/>
      <c r="J447" s="193"/>
    </row>
    <row r="448" spans="3:10" ht="15.75" x14ac:dyDescent="0.25">
      <c r="C448" s="194">
        <v>1</v>
      </c>
      <c r="D448" s="195"/>
      <c r="E448" s="65">
        <v>4</v>
      </c>
      <c r="F448" s="64">
        <f>(172.4)*(10.764)</f>
        <v>1855.7136</v>
      </c>
      <c r="G448" s="63">
        <v>0</v>
      </c>
      <c r="H448" s="63">
        <f>F448*(($F$167)+1)+(IF(G448&lt;101,G448,IF(G448&lt;201,G448/2,IF(G448&lt;=301,G448/3,G448/4))))</f>
        <v>1855.7136</v>
      </c>
      <c r="I448" s="196" t="str">
        <f>C447</f>
        <v>15th Floor (Part Refuge Area)</v>
      </c>
      <c r="J448" s="197"/>
    </row>
    <row r="449" spans="3:10" ht="15.75" x14ac:dyDescent="0.25">
      <c r="C449" s="194">
        <f t="shared" ref="C449:C451" si="91">C448+1</f>
        <v>2</v>
      </c>
      <c r="D449" s="195"/>
      <c r="E449" s="205" t="s">
        <v>252</v>
      </c>
      <c r="F449" s="206"/>
      <c r="G449" s="206"/>
      <c r="H449" s="207"/>
      <c r="I449" s="198"/>
      <c r="J449" s="199"/>
    </row>
    <row r="450" spans="3:10" ht="15.75" x14ac:dyDescent="0.25">
      <c r="C450" s="194">
        <f t="shared" si="91"/>
        <v>3</v>
      </c>
      <c r="D450" s="195"/>
      <c r="E450" s="208"/>
      <c r="F450" s="209"/>
      <c r="G450" s="209"/>
      <c r="H450" s="210"/>
      <c r="I450" s="198"/>
      <c r="J450" s="199"/>
    </row>
    <row r="451" spans="3:10" ht="15.75" x14ac:dyDescent="0.25">
      <c r="C451" s="194">
        <f t="shared" si="91"/>
        <v>4</v>
      </c>
      <c r="D451" s="195"/>
      <c r="E451" s="65">
        <v>4</v>
      </c>
      <c r="F451" s="64">
        <f>(172.4)*(10.764)</f>
        <v>1855.7136</v>
      </c>
      <c r="G451" s="63">
        <v>0</v>
      </c>
      <c r="H451" s="63">
        <f>F451*(($F$167)+1)+(IF(G451&lt;101,G451,IF(G451&lt;201,G451/2,IF(G451&lt;=301,G451/3,G451/4))))</f>
        <v>1855.7136</v>
      </c>
      <c r="I451" s="200"/>
      <c r="J451" s="201"/>
    </row>
    <row r="452" spans="3:10" ht="15.75" x14ac:dyDescent="0.25">
      <c r="C452" s="191" t="s">
        <v>259</v>
      </c>
      <c r="D452" s="192"/>
      <c r="E452" s="192"/>
      <c r="F452" s="192"/>
      <c r="G452" s="192"/>
      <c r="H452" s="192"/>
      <c r="I452" s="192"/>
      <c r="J452" s="193"/>
    </row>
    <row r="453" spans="3:10" ht="15.75" x14ac:dyDescent="0.25">
      <c r="C453" s="194">
        <v>1</v>
      </c>
      <c r="D453" s="195"/>
      <c r="E453" s="65" t="s">
        <v>260</v>
      </c>
      <c r="F453" s="64">
        <f>(122.04)*(10.764)</f>
        <v>1313.6385600000001</v>
      </c>
      <c r="G453" s="63">
        <v>0</v>
      </c>
      <c r="H453" s="63">
        <f>F453*(($F$167)+1)+(IF(G453&lt;101,G453,IF(G453&lt;201,G453/2,IF(G453&lt;=301,G453/3,G453/4))))</f>
        <v>1313.6385600000001</v>
      </c>
      <c r="I453" s="196" t="str">
        <f>C452</f>
        <v>21st Floor (Part Refuge Area)</v>
      </c>
      <c r="J453" s="197"/>
    </row>
    <row r="454" spans="3:10" ht="15.75" x14ac:dyDescent="0.25">
      <c r="C454" s="194">
        <f t="shared" ref="C454:C456" si="92">C453+1</f>
        <v>2</v>
      </c>
      <c r="D454" s="195"/>
      <c r="E454" s="65">
        <v>2</v>
      </c>
      <c r="F454" s="64">
        <f>(79.49)*(10.764)</f>
        <v>855.63035999999988</v>
      </c>
      <c r="G454" s="63">
        <v>0</v>
      </c>
      <c r="H454" s="63">
        <f>F454*(($F$167)+1)+(IF(G454&lt;101,G454,IF(G454&lt;201,G454/2,IF(G454&lt;=301,G454/3,G454/4))))</f>
        <v>855.63035999999988</v>
      </c>
      <c r="I454" s="198"/>
      <c r="J454" s="199"/>
    </row>
    <row r="455" spans="3:10" ht="15.75" x14ac:dyDescent="0.25">
      <c r="C455" s="194">
        <f t="shared" si="92"/>
        <v>3</v>
      </c>
      <c r="D455" s="195"/>
      <c r="E455" s="65">
        <v>2</v>
      </c>
      <c r="F455" s="64">
        <f>(79.49)*(10.764)</f>
        <v>855.63035999999988</v>
      </c>
      <c r="G455" s="63">
        <v>0</v>
      </c>
      <c r="H455" s="63">
        <f>F455*(($F$167)+1)+(IF(G455&lt;101,G455,IF(G455&lt;201,G455/2,IF(G455&lt;=301,G455/3,G455/4))))</f>
        <v>855.63035999999988</v>
      </c>
      <c r="I455" s="198"/>
      <c r="J455" s="199"/>
    </row>
    <row r="456" spans="3:10" ht="15.75" x14ac:dyDescent="0.25">
      <c r="C456" s="194">
        <f t="shared" si="92"/>
        <v>4</v>
      </c>
      <c r="D456" s="195"/>
      <c r="E456" s="65" t="s">
        <v>260</v>
      </c>
      <c r="F456" s="64">
        <f>(122.04)*(10.764)</f>
        <v>1313.6385600000001</v>
      </c>
      <c r="G456" s="63">
        <v>0</v>
      </c>
      <c r="H456" s="63">
        <f>F456*(($F$167)+1)+(IF(G456&lt;101,G456,IF(G456&lt;201,G456/2,IF(G456&lt;=301,G456/3,G456/4))))</f>
        <v>1313.6385600000001</v>
      </c>
      <c r="I456" s="200"/>
      <c r="J456" s="201"/>
    </row>
    <row r="457" spans="3:10" ht="15.75" x14ac:dyDescent="0.25">
      <c r="C457" s="191" t="s">
        <v>271</v>
      </c>
      <c r="D457" s="192"/>
      <c r="E457" s="192"/>
      <c r="F457" s="192"/>
      <c r="G457" s="192"/>
      <c r="H457" s="192"/>
      <c r="I457" s="192"/>
      <c r="J457" s="193"/>
    </row>
    <row r="458" spans="3:10" ht="15.75" x14ac:dyDescent="0.25">
      <c r="C458" s="194">
        <v>1</v>
      </c>
      <c r="D458" s="195"/>
      <c r="E458" s="65" t="s">
        <v>260</v>
      </c>
      <c r="F458" s="64">
        <f>(120.01)*(10.764)</f>
        <v>1291.78764</v>
      </c>
      <c r="G458" s="63">
        <v>0</v>
      </c>
      <c r="H458" s="63">
        <f>F458*(($F$167)+1)+(IF(G458&lt;101,G458,IF(G458&lt;201,G458/2,IF(G458&lt;=301,G458/3,G458/4))))</f>
        <v>1291.78764</v>
      </c>
      <c r="I458" s="196" t="str">
        <f>C457</f>
        <v>22nd Floor (Part Refuge Area)</v>
      </c>
      <c r="J458" s="197"/>
    </row>
    <row r="459" spans="3:10" ht="15.75" x14ac:dyDescent="0.25">
      <c r="C459" s="194">
        <f t="shared" ref="C459:C461" si="93">C458+1</f>
        <v>2</v>
      </c>
      <c r="D459" s="195"/>
      <c r="E459" s="65">
        <v>2</v>
      </c>
      <c r="F459" s="64">
        <f>(79.49)*(10.764)</f>
        <v>855.63035999999988</v>
      </c>
      <c r="G459" s="63">
        <v>0</v>
      </c>
      <c r="H459" s="63">
        <f>F459*(($F$167)+1)+(IF(G459&lt;101,G459,IF(G459&lt;201,G459/2,IF(G459&lt;=301,G459/3,G459/4))))</f>
        <v>855.63035999999988</v>
      </c>
      <c r="I459" s="198"/>
      <c r="J459" s="199"/>
    </row>
    <row r="460" spans="3:10" ht="15.75" x14ac:dyDescent="0.25">
      <c r="C460" s="194">
        <f t="shared" si="93"/>
        <v>3</v>
      </c>
      <c r="D460" s="195"/>
      <c r="E460" s="65">
        <v>2</v>
      </c>
      <c r="F460" s="64">
        <f>(79.49)*(10.764)</f>
        <v>855.63035999999988</v>
      </c>
      <c r="G460" s="63">
        <v>0</v>
      </c>
      <c r="H460" s="63">
        <f>F460*(($F$167)+1)+(IF(G460&lt;101,G460,IF(G460&lt;201,G460/2,IF(G460&lt;=301,G460/3,G460/4))))</f>
        <v>855.63035999999988</v>
      </c>
      <c r="I460" s="198"/>
      <c r="J460" s="199"/>
    </row>
    <row r="461" spans="3:10" ht="15.75" x14ac:dyDescent="0.25">
      <c r="C461" s="194">
        <f t="shared" si="93"/>
        <v>4</v>
      </c>
      <c r="D461" s="195"/>
      <c r="E461" s="65" t="s">
        <v>260</v>
      </c>
      <c r="F461" s="64">
        <f>(120.01)*(10.764)</f>
        <v>1291.78764</v>
      </c>
      <c r="G461" s="63">
        <v>0</v>
      </c>
      <c r="H461" s="63">
        <f>F461*(($F$167)+1)+(IF(G461&lt;101,G461,IF(G461&lt;201,G461/2,IF(G461&lt;=301,G461/3,G461/4))))</f>
        <v>1291.78764</v>
      </c>
      <c r="I461" s="200"/>
      <c r="J461" s="201"/>
    </row>
    <row r="462" spans="3:10" ht="15.75" x14ac:dyDescent="0.25">
      <c r="C462" s="191" t="s">
        <v>262</v>
      </c>
      <c r="D462" s="192"/>
      <c r="E462" s="192"/>
      <c r="F462" s="192"/>
      <c r="G462" s="192"/>
      <c r="H462" s="192"/>
      <c r="I462" s="192"/>
      <c r="J462" s="193"/>
    </row>
    <row r="463" spans="3:10" ht="15.75" x14ac:dyDescent="0.25">
      <c r="C463" s="194">
        <v>1</v>
      </c>
      <c r="D463" s="195"/>
      <c r="E463" s="65">
        <v>3</v>
      </c>
      <c r="F463" s="64">
        <f>(139.87)*(10.764)</f>
        <v>1505.56068</v>
      </c>
      <c r="G463" s="63">
        <v>0</v>
      </c>
      <c r="H463" s="63">
        <f>F463*(($F$167)+1)+(IF(G463&lt;101,G463,IF(G463&lt;201,G463/2,IF(G463&lt;=301,G463/3,G463/4))))</f>
        <v>1505.56068</v>
      </c>
      <c r="I463" s="196" t="str">
        <f>C462</f>
        <v>20th, 23rd &amp; 24th Floor</v>
      </c>
      <c r="J463" s="197"/>
    </row>
    <row r="464" spans="3:10" ht="15.75" x14ac:dyDescent="0.25">
      <c r="C464" s="194">
        <f t="shared" ref="C464:C466" si="94">C463+1</f>
        <v>2</v>
      </c>
      <c r="D464" s="195"/>
      <c r="E464" s="65">
        <v>3</v>
      </c>
      <c r="F464" s="64">
        <f>(107.89)*(10.764)</f>
        <v>1161.3279599999998</v>
      </c>
      <c r="G464" s="63">
        <v>0</v>
      </c>
      <c r="H464" s="63">
        <f>F464*(($F$167)+1)+(IF(G464&lt;101,G464,IF(G464&lt;201,G464/2,IF(G464&lt;=301,G464/3,G464/4))))</f>
        <v>1161.3279599999998</v>
      </c>
      <c r="I464" s="198"/>
      <c r="J464" s="199"/>
    </row>
    <row r="465" spans="3:10" ht="15.75" x14ac:dyDescent="0.25">
      <c r="C465" s="194">
        <f t="shared" si="94"/>
        <v>3</v>
      </c>
      <c r="D465" s="195"/>
      <c r="E465" s="65">
        <v>3</v>
      </c>
      <c r="F465" s="64">
        <f>(107.89)*(10.764)</f>
        <v>1161.3279599999998</v>
      </c>
      <c r="G465" s="63">
        <v>0</v>
      </c>
      <c r="H465" s="63">
        <f>F465*(($F$167)+1)+(IF(G465&lt;101,G465,IF(G465&lt;201,G465/2,IF(G465&lt;=301,G465/3,G465/4))))</f>
        <v>1161.3279599999998</v>
      </c>
      <c r="I465" s="198"/>
      <c r="J465" s="199"/>
    </row>
    <row r="466" spans="3:10" ht="15.75" x14ac:dyDescent="0.25">
      <c r="C466" s="194">
        <f t="shared" si="94"/>
        <v>4</v>
      </c>
      <c r="D466" s="195"/>
      <c r="E466" s="65">
        <v>3</v>
      </c>
      <c r="F466" s="64">
        <f>(139.87)*(10.764)</f>
        <v>1505.56068</v>
      </c>
      <c r="G466" s="63">
        <v>0</v>
      </c>
      <c r="H466" s="63">
        <f>F466*(($F$167)+1)+(IF(G466&lt;101,G466,IF(G466&lt;201,G466/2,IF(G466&lt;=301,G466/3,G466/4))))</f>
        <v>1505.56068</v>
      </c>
      <c r="I466" s="200"/>
      <c r="J466" s="201"/>
    </row>
    <row r="467" spans="3:10" ht="15.75" x14ac:dyDescent="0.25">
      <c r="C467" s="191" t="s">
        <v>272</v>
      </c>
      <c r="D467" s="192"/>
      <c r="E467" s="192"/>
      <c r="F467" s="192"/>
      <c r="G467" s="192"/>
      <c r="H467" s="192"/>
      <c r="I467" s="192"/>
      <c r="J467" s="193"/>
    </row>
  </sheetData>
  <mergeCells count="577">
    <mergeCell ref="C467:J467"/>
    <mergeCell ref="F6:G6"/>
    <mergeCell ref="F7:G7"/>
    <mergeCell ref="F8:G8"/>
    <mergeCell ref="F9:G9"/>
    <mergeCell ref="C462:J462"/>
    <mergeCell ref="C463:D463"/>
    <mergeCell ref="I463:J466"/>
    <mergeCell ref="C464:D464"/>
    <mergeCell ref="C465:D465"/>
    <mergeCell ref="C466:D466"/>
    <mergeCell ref="C457:J457"/>
    <mergeCell ref="C458:D458"/>
    <mergeCell ref="I458:J461"/>
    <mergeCell ref="C459:D459"/>
    <mergeCell ref="C460:D460"/>
    <mergeCell ref="C461:D461"/>
    <mergeCell ref="C452:J452"/>
    <mergeCell ref="C453:D453"/>
    <mergeCell ref="I453:J456"/>
    <mergeCell ref="C454:D454"/>
    <mergeCell ref="C455:D455"/>
    <mergeCell ref="C456:D456"/>
    <mergeCell ref="C447:J447"/>
    <mergeCell ref="C448:D448"/>
    <mergeCell ref="I448:J451"/>
    <mergeCell ref="C449:D449"/>
    <mergeCell ref="E449:H450"/>
    <mergeCell ref="C450:D450"/>
    <mergeCell ref="C451:D451"/>
    <mergeCell ref="C442:J442"/>
    <mergeCell ref="C443:D443"/>
    <mergeCell ref="I443:J446"/>
    <mergeCell ref="C444:D444"/>
    <mergeCell ref="E444:H445"/>
    <mergeCell ref="C445:D445"/>
    <mergeCell ref="C446:D446"/>
    <mergeCell ref="C437:J437"/>
    <mergeCell ref="C438:D438"/>
    <mergeCell ref="I438:J441"/>
    <mergeCell ref="C439:D439"/>
    <mergeCell ref="C440:D440"/>
    <mergeCell ref="C441:D441"/>
    <mergeCell ref="C432:J432"/>
    <mergeCell ref="C433:D433"/>
    <mergeCell ref="I433:J436"/>
    <mergeCell ref="C434:D434"/>
    <mergeCell ref="C435:D435"/>
    <mergeCell ref="C436:D436"/>
    <mergeCell ref="C427:J427"/>
    <mergeCell ref="C428:D428"/>
    <mergeCell ref="E428:H428"/>
    <mergeCell ref="I428:J431"/>
    <mergeCell ref="C429:D429"/>
    <mergeCell ref="C430:D430"/>
    <mergeCell ref="C431:D431"/>
    <mergeCell ref="C422:J422"/>
    <mergeCell ref="C423:D423"/>
    <mergeCell ref="E423:H423"/>
    <mergeCell ref="I423:J426"/>
    <mergeCell ref="C424:D424"/>
    <mergeCell ref="C425:D425"/>
    <mergeCell ref="C426:D426"/>
    <mergeCell ref="C417:J417"/>
    <mergeCell ref="C418:D418"/>
    <mergeCell ref="I418:J421"/>
    <mergeCell ref="C419:D419"/>
    <mergeCell ref="C420:D420"/>
    <mergeCell ref="C421:D421"/>
    <mergeCell ref="C412:J412"/>
    <mergeCell ref="C413:D413"/>
    <mergeCell ref="I413:J416"/>
    <mergeCell ref="C414:D414"/>
    <mergeCell ref="C415:D415"/>
    <mergeCell ref="C416:D416"/>
    <mergeCell ref="C407:J407"/>
    <mergeCell ref="C408:D408"/>
    <mergeCell ref="I408:J411"/>
    <mergeCell ref="C409:D409"/>
    <mergeCell ref="C410:D410"/>
    <mergeCell ref="C411:D411"/>
    <mergeCell ref="C402:J402"/>
    <mergeCell ref="C403:D403"/>
    <mergeCell ref="I403:J406"/>
    <mergeCell ref="C404:D404"/>
    <mergeCell ref="C405:D405"/>
    <mergeCell ref="C406:D406"/>
    <mergeCell ref="C395:J395"/>
    <mergeCell ref="C396:J396"/>
    <mergeCell ref="C397:J397"/>
    <mergeCell ref="C398:D398"/>
    <mergeCell ref="I398:J401"/>
    <mergeCell ref="C399:D399"/>
    <mergeCell ref="C400:D400"/>
    <mergeCell ref="C401:D401"/>
    <mergeCell ref="C390:J390"/>
    <mergeCell ref="C391:D391"/>
    <mergeCell ref="I391:J394"/>
    <mergeCell ref="C392:D392"/>
    <mergeCell ref="C393:D393"/>
    <mergeCell ref="C394:D394"/>
    <mergeCell ref="C385:J385"/>
    <mergeCell ref="C386:D386"/>
    <mergeCell ref="I386:J389"/>
    <mergeCell ref="C387:D387"/>
    <mergeCell ref="C388:D388"/>
    <mergeCell ref="C389:D389"/>
    <mergeCell ref="C380:J380"/>
    <mergeCell ref="C381:D381"/>
    <mergeCell ref="I381:J384"/>
    <mergeCell ref="C382:D382"/>
    <mergeCell ref="C383:D383"/>
    <mergeCell ref="C384:D384"/>
    <mergeCell ref="C375:J375"/>
    <mergeCell ref="C376:D376"/>
    <mergeCell ref="I376:J379"/>
    <mergeCell ref="C377:D377"/>
    <mergeCell ref="E377:H378"/>
    <mergeCell ref="C378:D378"/>
    <mergeCell ref="C379:D379"/>
    <mergeCell ref="C370:J370"/>
    <mergeCell ref="C371:D371"/>
    <mergeCell ref="I371:J374"/>
    <mergeCell ref="C372:D372"/>
    <mergeCell ref="E372:H373"/>
    <mergeCell ref="C373:D373"/>
    <mergeCell ref="C374:D374"/>
    <mergeCell ref="C365:J365"/>
    <mergeCell ref="C366:D366"/>
    <mergeCell ref="I366:J369"/>
    <mergeCell ref="C367:D367"/>
    <mergeCell ref="C368:D368"/>
    <mergeCell ref="C369:D369"/>
    <mergeCell ref="C360:J360"/>
    <mergeCell ref="C361:D361"/>
    <mergeCell ref="I361:J364"/>
    <mergeCell ref="C362:D362"/>
    <mergeCell ref="C363:D363"/>
    <mergeCell ref="C364:D364"/>
    <mergeCell ref="C355:J355"/>
    <mergeCell ref="C356:D356"/>
    <mergeCell ref="E356:H356"/>
    <mergeCell ref="I356:J359"/>
    <mergeCell ref="C357:D357"/>
    <mergeCell ref="C358:D358"/>
    <mergeCell ref="C359:D359"/>
    <mergeCell ref="E359:H359"/>
    <mergeCell ref="C350:J350"/>
    <mergeCell ref="C351:D351"/>
    <mergeCell ref="E351:H351"/>
    <mergeCell ref="I351:J354"/>
    <mergeCell ref="C352:D352"/>
    <mergeCell ref="C353:D353"/>
    <mergeCell ref="C354:D354"/>
    <mergeCell ref="E354:H354"/>
    <mergeCell ref="C345:J345"/>
    <mergeCell ref="C346:D346"/>
    <mergeCell ref="I346:J349"/>
    <mergeCell ref="C347:D347"/>
    <mergeCell ref="C348:D348"/>
    <mergeCell ref="C349:D349"/>
    <mergeCell ref="C340:J340"/>
    <mergeCell ref="C341:D341"/>
    <mergeCell ref="I341:J344"/>
    <mergeCell ref="C342:D342"/>
    <mergeCell ref="C343:D343"/>
    <mergeCell ref="C344:D344"/>
    <mergeCell ref="C335:J335"/>
    <mergeCell ref="C336:D336"/>
    <mergeCell ref="I336:J339"/>
    <mergeCell ref="C337:D337"/>
    <mergeCell ref="C338:D338"/>
    <mergeCell ref="C339:D339"/>
    <mergeCell ref="C330:J330"/>
    <mergeCell ref="C331:D331"/>
    <mergeCell ref="I331:J334"/>
    <mergeCell ref="C332:D332"/>
    <mergeCell ref="C333:D333"/>
    <mergeCell ref="C334:D334"/>
    <mergeCell ref="C323:J323"/>
    <mergeCell ref="C324:J324"/>
    <mergeCell ref="C325:J325"/>
    <mergeCell ref="C326:D326"/>
    <mergeCell ref="I326:J329"/>
    <mergeCell ref="C327:D327"/>
    <mergeCell ref="C328:D328"/>
    <mergeCell ref="C329:D329"/>
    <mergeCell ref="C318:J318"/>
    <mergeCell ref="C319:D319"/>
    <mergeCell ref="I319:J322"/>
    <mergeCell ref="C320:D320"/>
    <mergeCell ref="C321:D321"/>
    <mergeCell ref="C322:D322"/>
    <mergeCell ref="C313:J313"/>
    <mergeCell ref="C314:D314"/>
    <mergeCell ref="I314:J317"/>
    <mergeCell ref="C315:D315"/>
    <mergeCell ref="C316:D316"/>
    <mergeCell ref="C317:D317"/>
    <mergeCell ref="C308:J308"/>
    <mergeCell ref="C309:D309"/>
    <mergeCell ref="I309:J312"/>
    <mergeCell ref="C310:D310"/>
    <mergeCell ref="C311:D311"/>
    <mergeCell ref="C312:D312"/>
    <mergeCell ref="C303:J303"/>
    <mergeCell ref="C304:D304"/>
    <mergeCell ref="I304:J307"/>
    <mergeCell ref="C305:D305"/>
    <mergeCell ref="E305:H306"/>
    <mergeCell ref="C306:D306"/>
    <mergeCell ref="C307:D307"/>
    <mergeCell ref="C298:J298"/>
    <mergeCell ref="C299:D299"/>
    <mergeCell ref="I299:J302"/>
    <mergeCell ref="C300:D300"/>
    <mergeCell ref="E300:H301"/>
    <mergeCell ref="C301:D301"/>
    <mergeCell ref="C302:D302"/>
    <mergeCell ref="C293:J293"/>
    <mergeCell ref="C294:D294"/>
    <mergeCell ref="I294:J297"/>
    <mergeCell ref="C295:D295"/>
    <mergeCell ref="C296:D296"/>
    <mergeCell ref="C297:D297"/>
    <mergeCell ref="C288:J288"/>
    <mergeCell ref="C289:D289"/>
    <mergeCell ref="I289:J292"/>
    <mergeCell ref="C290:D290"/>
    <mergeCell ref="C291:D291"/>
    <mergeCell ref="C292:D292"/>
    <mergeCell ref="C283:J283"/>
    <mergeCell ref="C284:D284"/>
    <mergeCell ref="E284:H284"/>
    <mergeCell ref="I284:J287"/>
    <mergeCell ref="C285:D285"/>
    <mergeCell ref="C286:D286"/>
    <mergeCell ref="C287:D287"/>
    <mergeCell ref="C278:J278"/>
    <mergeCell ref="C279:D279"/>
    <mergeCell ref="E279:H279"/>
    <mergeCell ref="I279:J282"/>
    <mergeCell ref="C280:D280"/>
    <mergeCell ref="C281:D281"/>
    <mergeCell ref="C282:D282"/>
    <mergeCell ref="C273:J273"/>
    <mergeCell ref="C274:D274"/>
    <mergeCell ref="I274:J277"/>
    <mergeCell ref="C275:D275"/>
    <mergeCell ref="C276:D276"/>
    <mergeCell ref="C277:D277"/>
    <mergeCell ref="C268:J268"/>
    <mergeCell ref="C269:D269"/>
    <mergeCell ref="I269:J272"/>
    <mergeCell ref="C270:D270"/>
    <mergeCell ref="C271:D271"/>
    <mergeCell ref="C272:D272"/>
    <mergeCell ref="C263:J263"/>
    <mergeCell ref="C264:D264"/>
    <mergeCell ref="I264:J267"/>
    <mergeCell ref="C265:D265"/>
    <mergeCell ref="C266:D266"/>
    <mergeCell ref="C267:D267"/>
    <mergeCell ref="C258:J258"/>
    <mergeCell ref="C259:D259"/>
    <mergeCell ref="I259:J262"/>
    <mergeCell ref="C260:D260"/>
    <mergeCell ref="C261:D261"/>
    <mergeCell ref="C262:D262"/>
    <mergeCell ref="C251:J251"/>
    <mergeCell ref="C252:J252"/>
    <mergeCell ref="C253:J253"/>
    <mergeCell ref="C254:D254"/>
    <mergeCell ref="I254:J257"/>
    <mergeCell ref="C255:D255"/>
    <mergeCell ref="C256:D256"/>
    <mergeCell ref="C257:D257"/>
    <mergeCell ref="C244:J244"/>
    <mergeCell ref="C245:D245"/>
    <mergeCell ref="I245:J250"/>
    <mergeCell ref="C246:D246"/>
    <mergeCell ref="C247:D247"/>
    <mergeCell ref="C248:D248"/>
    <mergeCell ref="C249:D249"/>
    <mergeCell ref="C250:D250"/>
    <mergeCell ref="C237:J237"/>
    <mergeCell ref="C238:D238"/>
    <mergeCell ref="I238:J243"/>
    <mergeCell ref="C239:D239"/>
    <mergeCell ref="C240:D240"/>
    <mergeCell ref="C241:D241"/>
    <mergeCell ref="C242:D242"/>
    <mergeCell ref="C243:D243"/>
    <mergeCell ref="C230:J230"/>
    <mergeCell ref="C231:D231"/>
    <mergeCell ref="I231:J236"/>
    <mergeCell ref="C232:D232"/>
    <mergeCell ref="C233:D233"/>
    <mergeCell ref="C234:D234"/>
    <mergeCell ref="E234:H234"/>
    <mergeCell ref="C235:D235"/>
    <mergeCell ref="C236:D236"/>
    <mergeCell ref="C223:J223"/>
    <mergeCell ref="C224:D224"/>
    <mergeCell ref="I224:J229"/>
    <mergeCell ref="C225:D225"/>
    <mergeCell ref="C226:D226"/>
    <mergeCell ref="C227:D227"/>
    <mergeCell ref="C228:D228"/>
    <mergeCell ref="C229:D229"/>
    <mergeCell ref="C216:J216"/>
    <mergeCell ref="C217:D217"/>
    <mergeCell ref="I217:J222"/>
    <mergeCell ref="C218:D218"/>
    <mergeCell ref="C219:D219"/>
    <mergeCell ref="E219:H220"/>
    <mergeCell ref="C220:D220"/>
    <mergeCell ref="C221:D221"/>
    <mergeCell ref="C222:D222"/>
    <mergeCell ref="C209:J209"/>
    <mergeCell ref="C210:D210"/>
    <mergeCell ref="I210:J215"/>
    <mergeCell ref="C211:D211"/>
    <mergeCell ref="C212:D212"/>
    <mergeCell ref="C213:D213"/>
    <mergeCell ref="C214:D214"/>
    <mergeCell ref="C215:D215"/>
    <mergeCell ref="C202:J202"/>
    <mergeCell ref="C203:D203"/>
    <mergeCell ref="I203:J208"/>
    <mergeCell ref="C204:D204"/>
    <mergeCell ref="C205:D205"/>
    <mergeCell ref="C206:D206"/>
    <mergeCell ref="C207:D207"/>
    <mergeCell ref="C208:D208"/>
    <mergeCell ref="C195:J195"/>
    <mergeCell ref="C196:D196"/>
    <mergeCell ref="I196:J201"/>
    <mergeCell ref="C197:D197"/>
    <mergeCell ref="C198:D198"/>
    <mergeCell ref="C199:D199"/>
    <mergeCell ref="C200:D200"/>
    <mergeCell ref="C201:D201"/>
    <mergeCell ref="C188:J188"/>
    <mergeCell ref="C189:D189"/>
    <mergeCell ref="I189:J194"/>
    <mergeCell ref="C190:D190"/>
    <mergeCell ref="C191:D191"/>
    <mergeCell ref="E191:H192"/>
    <mergeCell ref="C192:D192"/>
    <mergeCell ref="C193:D193"/>
    <mergeCell ref="C194:D194"/>
    <mergeCell ref="C181:J181"/>
    <mergeCell ref="C182:D182"/>
    <mergeCell ref="I182:J187"/>
    <mergeCell ref="C183:D183"/>
    <mergeCell ref="C184:D184"/>
    <mergeCell ref="C185:D185"/>
    <mergeCell ref="C186:D186"/>
    <mergeCell ref="C187:D187"/>
    <mergeCell ref="C174:J174"/>
    <mergeCell ref="C175:D175"/>
    <mergeCell ref="I175:J180"/>
    <mergeCell ref="C176:D176"/>
    <mergeCell ref="C177:D177"/>
    <mergeCell ref="C178:D178"/>
    <mergeCell ref="C179:D179"/>
    <mergeCell ref="C180:D180"/>
    <mergeCell ref="C167:J167"/>
    <mergeCell ref="C168:D168"/>
    <mergeCell ref="I168:J173"/>
    <mergeCell ref="C169:D169"/>
    <mergeCell ref="C170:D170"/>
    <mergeCell ref="C171:D171"/>
    <mergeCell ref="C172:D172"/>
    <mergeCell ref="C173:D173"/>
    <mergeCell ref="C158:D158"/>
    <mergeCell ref="C159:D159"/>
    <mergeCell ref="C160:J160"/>
    <mergeCell ref="C161:D161"/>
    <mergeCell ref="I161:J166"/>
    <mergeCell ref="C162:D162"/>
    <mergeCell ref="C163:D163"/>
    <mergeCell ref="C164:D164"/>
    <mergeCell ref="C165:D165"/>
    <mergeCell ref="C166:D166"/>
    <mergeCell ref="C149:J149"/>
    <mergeCell ref="C150:J150"/>
    <mergeCell ref="C151:J151"/>
    <mergeCell ref="C152:J152"/>
    <mergeCell ref="C153:J153"/>
    <mergeCell ref="C154:D154"/>
    <mergeCell ref="I154:J159"/>
    <mergeCell ref="C155:D155"/>
    <mergeCell ref="C156:D156"/>
    <mergeCell ref="C157:D157"/>
    <mergeCell ref="C144:J144"/>
    <mergeCell ref="C145:D145"/>
    <mergeCell ref="I145:J148"/>
    <mergeCell ref="C146:D146"/>
    <mergeCell ref="C147:D147"/>
    <mergeCell ref="C148:D148"/>
    <mergeCell ref="C139:J139"/>
    <mergeCell ref="C140:D140"/>
    <mergeCell ref="I140:J143"/>
    <mergeCell ref="C141:D141"/>
    <mergeCell ref="C142:D142"/>
    <mergeCell ref="C143:D143"/>
    <mergeCell ref="C134:J134"/>
    <mergeCell ref="C135:D135"/>
    <mergeCell ref="I135:J138"/>
    <mergeCell ref="C136:D136"/>
    <mergeCell ref="C137:D137"/>
    <mergeCell ref="C138:D138"/>
    <mergeCell ref="C129:J129"/>
    <mergeCell ref="C130:D130"/>
    <mergeCell ref="I130:J133"/>
    <mergeCell ref="C131:D131"/>
    <mergeCell ref="C132:D132"/>
    <mergeCell ref="C133:D133"/>
    <mergeCell ref="C124:J124"/>
    <mergeCell ref="C125:D125"/>
    <mergeCell ref="I125:J128"/>
    <mergeCell ref="C126:D126"/>
    <mergeCell ref="E126:H127"/>
    <mergeCell ref="C127:D127"/>
    <mergeCell ref="C128:D128"/>
    <mergeCell ref="C119:J119"/>
    <mergeCell ref="C120:D120"/>
    <mergeCell ref="I120:J123"/>
    <mergeCell ref="C121:D121"/>
    <mergeCell ref="C122:D122"/>
    <mergeCell ref="C123:D123"/>
    <mergeCell ref="C114:J114"/>
    <mergeCell ref="C115:D115"/>
    <mergeCell ref="I115:J118"/>
    <mergeCell ref="C116:D116"/>
    <mergeCell ref="C117:D117"/>
    <mergeCell ref="C118:D118"/>
    <mergeCell ref="C109:J109"/>
    <mergeCell ref="C110:D110"/>
    <mergeCell ref="E110:H110"/>
    <mergeCell ref="I110:J113"/>
    <mergeCell ref="C111:D111"/>
    <mergeCell ref="C112:D112"/>
    <mergeCell ref="C113:D113"/>
    <mergeCell ref="C104:J104"/>
    <mergeCell ref="C105:D105"/>
    <mergeCell ref="E105:H105"/>
    <mergeCell ref="I105:J108"/>
    <mergeCell ref="C106:D106"/>
    <mergeCell ref="C107:D107"/>
    <mergeCell ref="C108:D108"/>
    <mergeCell ref="C99:J99"/>
    <mergeCell ref="C100:D100"/>
    <mergeCell ref="I100:J103"/>
    <mergeCell ref="C101:D101"/>
    <mergeCell ref="C102:D102"/>
    <mergeCell ref="C103:D103"/>
    <mergeCell ref="C94:J94"/>
    <mergeCell ref="C95:D95"/>
    <mergeCell ref="I95:J98"/>
    <mergeCell ref="C96:D96"/>
    <mergeCell ref="C97:D97"/>
    <mergeCell ref="C98:D98"/>
    <mergeCell ref="C89:J89"/>
    <mergeCell ref="C90:D90"/>
    <mergeCell ref="I90:J93"/>
    <mergeCell ref="C91:D91"/>
    <mergeCell ref="C92:D92"/>
    <mergeCell ref="C93:D93"/>
    <mergeCell ref="C84:J84"/>
    <mergeCell ref="C85:D85"/>
    <mergeCell ref="I85:J88"/>
    <mergeCell ref="C86:D86"/>
    <mergeCell ref="C87:D87"/>
    <mergeCell ref="C88:D88"/>
    <mergeCell ref="C75:J75"/>
    <mergeCell ref="C76:J76"/>
    <mergeCell ref="C77:J77"/>
    <mergeCell ref="C78:J78"/>
    <mergeCell ref="C79:J79"/>
    <mergeCell ref="C80:D80"/>
    <mergeCell ref="I80:J83"/>
    <mergeCell ref="C81:D81"/>
    <mergeCell ref="C82:D82"/>
    <mergeCell ref="C83:D83"/>
    <mergeCell ref="C70:J70"/>
    <mergeCell ref="C71:D71"/>
    <mergeCell ref="I71:J74"/>
    <mergeCell ref="C72:D72"/>
    <mergeCell ref="C73:D73"/>
    <mergeCell ref="C74:D74"/>
    <mergeCell ref="C65:J65"/>
    <mergeCell ref="C66:D66"/>
    <mergeCell ref="I66:J69"/>
    <mergeCell ref="C67:D67"/>
    <mergeCell ref="C68:D68"/>
    <mergeCell ref="C69:D69"/>
    <mergeCell ref="C60:J60"/>
    <mergeCell ref="C61:D61"/>
    <mergeCell ref="I61:J64"/>
    <mergeCell ref="C62:D62"/>
    <mergeCell ref="C63:D63"/>
    <mergeCell ref="C64:D64"/>
    <mergeCell ref="C55:J55"/>
    <mergeCell ref="C56:D56"/>
    <mergeCell ref="I56:J59"/>
    <mergeCell ref="C57:D57"/>
    <mergeCell ref="C58:D58"/>
    <mergeCell ref="C59:D59"/>
    <mergeCell ref="C50:J50"/>
    <mergeCell ref="C51:D51"/>
    <mergeCell ref="I51:J54"/>
    <mergeCell ref="C52:D52"/>
    <mergeCell ref="E52:H53"/>
    <mergeCell ref="C53:D53"/>
    <mergeCell ref="C54:D54"/>
    <mergeCell ref="C45:J45"/>
    <mergeCell ref="C46:D46"/>
    <mergeCell ref="I46:J49"/>
    <mergeCell ref="C47:D47"/>
    <mergeCell ref="C48:D48"/>
    <mergeCell ref="C49:D49"/>
    <mergeCell ref="C40:J40"/>
    <mergeCell ref="C41:D41"/>
    <mergeCell ref="I41:J44"/>
    <mergeCell ref="C42:D42"/>
    <mergeCell ref="C43:D43"/>
    <mergeCell ref="C44:D44"/>
    <mergeCell ref="C35:J35"/>
    <mergeCell ref="C36:D36"/>
    <mergeCell ref="E36:H36"/>
    <mergeCell ref="I36:J39"/>
    <mergeCell ref="C37:D37"/>
    <mergeCell ref="C38:D38"/>
    <mergeCell ref="C39:D39"/>
    <mergeCell ref="E39:H39"/>
    <mergeCell ref="C30:J30"/>
    <mergeCell ref="C31:D31"/>
    <mergeCell ref="E31:H31"/>
    <mergeCell ref="I31:J34"/>
    <mergeCell ref="C32:D32"/>
    <mergeCell ref="C33:D33"/>
    <mergeCell ref="C34:D34"/>
    <mergeCell ref="E34:H34"/>
    <mergeCell ref="C25:J25"/>
    <mergeCell ref="C26:D26"/>
    <mergeCell ref="I26:J29"/>
    <mergeCell ref="C27:D27"/>
    <mergeCell ref="C28:D28"/>
    <mergeCell ref="C29:D29"/>
    <mergeCell ref="C20:J20"/>
    <mergeCell ref="C21:D21"/>
    <mergeCell ref="I21:J24"/>
    <mergeCell ref="C22:D22"/>
    <mergeCell ref="C23:D23"/>
    <mergeCell ref="C24:D24"/>
    <mergeCell ref="C15:J15"/>
    <mergeCell ref="C16:D16"/>
    <mergeCell ref="I16:J19"/>
    <mergeCell ref="C17:D17"/>
    <mergeCell ref="C18:D18"/>
    <mergeCell ref="C19:D19"/>
    <mergeCell ref="C10:J10"/>
    <mergeCell ref="C11:D11"/>
    <mergeCell ref="I11:J14"/>
    <mergeCell ref="C12:D12"/>
    <mergeCell ref="C13:D13"/>
    <mergeCell ref="C14:D14"/>
    <mergeCell ref="C3:J3"/>
    <mergeCell ref="C4:J4"/>
    <mergeCell ref="C5:J5"/>
    <mergeCell ref="C6:D6"/>
    <mergeCell ref="C7:D7"/>
    <mergeCell ref="C8:D8"/>
    <mergeCell ref="C9:D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2025-07-04T05:23:03Z</cp:lastPrinted>
  <dcterms:created xsi:type="dcterms:W3CDTF">2010-11-23T11:42:48Z</dcterms:created>
  <dcterms:modified xsi:type="dcterms:W3CDTF">2025-07-04T05:25:30Z</dcterms:modified>
</cp:coreProperties>
</file>