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Report!$A$1:$I$270</definedName>
  </definedNames>
  <calcPr calcId="152511"/>
</workbook>
</file>

<file path=xl/calcChain.xml><?xml version="1.0" encoding="utf-8"?>
<calcChain xmlns="http://schemas.openxmlformats.org/spreadsheetml/2006/main">
  <c r="I4" i="3" l="1"/>
  <c r="C57" i="3" l="1"/>
  <c r="C58" i="3" s="1"/>
  <c r="C59" i="3" s="1"/>
  <c r="M63" i="3"/>
  <c r="K61" i="3"/>
  <c r="K60" i="3"/>
  <c r="K59" i="3"/>
  <c r="K58" i="3"/>
  <c r="I52" i="3"/>
  <c r="E58" i="3" l="1"/>
  <c r="E56" i="3"/>
  <c r="K53" i="3"/>
  <c r="E65" i="3"/>
  <c r="E63" i="3"/>
  <c r="E61" i="3"/>
  <c r="E59" i="3"/>
  <c r="K55" i="3"/>
  <c r="C54" i="3" s="1"/>
  <c r="F54" i="3" s="1"/>
  <c r="H66" i="3" s="1"/>
  <c r="E64" i="3"/>
  <c r="E57" i="3"/>
  <c r="E55" i="3"/>
  <c r="E62" i="3"/>
  <c r="E60" i="3"/>
  <c r="K56" i="3"/>
  <c r="K57" i="3" s="1"/>
  <c r="K62" i="3" s="1"/>
  <c r="K63" i="3" s="1"/>
  <c r="K54" i="3"/>
  <c r="E54" i="3" l="1"/>
  <c r="J51" i="3" s="1"/>
  <c r="H54" i="3" s="1"/>
  <c r="F126" i="3" l="1"/>
  <c r="I126" i="3" s="1"/>
  <c r="F125" i="3"/>
  <c r="I125" i="3" s="1"/>
  <c r="F124" i="3"/>
  <c r="I124" i="3" s="1"/>
  <c r="F123" i="3"/>
  <c r="I123" i="3" s="1"/>
  <c r="K121" i="3"/>
  <c r="J121" i="3"/>
  <c r="F121" i="3"/>
  <c r="I121" i="3" s="1"/>
  <c r="C121" i="3"/>
  <c r="C122" i="3" s="1"/>
  <c r="C123" i="3" s="1"/>
  <c r="C124" i="3" s="1"/>
  <c r="C125" i="3" s="1"/>
  <c r="C126" i="3" s="1"/>
  <c r="F120" i="3"/>
  <c r="I120" i="3" s="1"/>
  <c r="J119" i="3"/>
  <c r="F119" i="3"/>
  <c r="I119" i="3" s="1"/>
  <c r="F108" i="3"/>
  <c r="I108" i="3" s="1"/>
  <c r="F107" i="3"/>
  <c r="I107" i="3" s="1"/>
  <c r="F106" i="3"/>
  <c r="I106" i="3" s="1"/>
  <c r="F105" i="3"/>
  <c r="I105" i="3" s="1"/>
  <c r="K103" i="3"/>
  <c r="J103" i="3"/>
  <c r="F103" i="3"/>
  <c r="I103" i="3" s="1"/>
  <c r="C103" i="3"/>
  <c r="C104" i="3" s="1"/>
  <c r="C105" i="3" s="1"/>
  <c r="C106" i="3" s="1"/>
  <c r="C107" i="3" s="1"/>
  <c r="C108" i="3" s="1"/>
  <c r="F102" i="3"/>
  <c r="I102" i="3" s="1"/>
  <c r="J101" i="3"/>
  <c r="F101" i="3"/>
  <c r="I101" i="3" s="1"/>
  <c r="F117" i="3"/>
  <c r="I117" i="3" s="1"/>
  <c r="F116" i="3"/>
  <c r="I116" i="3" s="1"/>
  <c r="F115" i="3"/>
  <c r="I115" i="3" s="1"/>
  <c r="F114" i="3"/>
  <c r="I114" i="3" s="1"/>
  <c r="F113" i="3"/>
  <c r="I113" i="3" s="1"/>
  <c r="F112" i="3"/>
  <c r="I112" i="3" s="1"/>
  <c r="C112" i="3"/>
  <c r="C113" i="3" s="1"/>
  <c r="C114" i="3" s="1"/>
  <c r="C115" i="3" s="1"/>
  <c r="C116" i="3" s="1"/>
  <c r="C117" i="3" s="1"/>
  <c r="F111" i="3"/>
  <c r="I111" i="3" s="1"/>
  <c r="F110" i="3"/>
  <c r="I110" i="3" s="1"/>
  <c r="F93" i="3"/>
  <c r="I93" i="3" s="1"/>
  <c r="F94" i="3"/>
  <c r="I94" i="3" s="1"/>
  <c r="F95" i="3"/>
  <c r="I95" i="3" s="1"/>
  <c r="F96" i="3"/>
  <c r="I96" i="3" s="1"/>
  <c r="F97" i="3"/>
  <c r="I97" i="3" s="1"/>
  <c r="F98" i="3"/>
  <c r="I98" i="3" s="1"/>
  <c r="F99" i="3"/>
  <c r="I99" i="3" s="1"/>
  <c r="F92" i="3"/>
  <c r="I92" i="3" s="1"/>
  <c r="F84" i="3" l="1"/>
  <c r="K104" i="3"/>
  <c r="H83" i="3"/>
  <c r="F83" i="3"/>
  <c r="H84" i="3"/>
  <c r="H85" i="3" s="1"/>
  <c r="K122" i="3"/>
  <c r="E11" i="3"/>
  <c r="H79" i="3"/>
  <c r="H78" i="3"/>
  <c r="J68" i="3"/>
  <c r="J94" i="3"/>
  <c r="K94" i="3"/>
  <c r="J92" i="3"/>
  <c r="H47" i="3"/>
  <c r="H19" i="3"/>
  <c r="C17" i="3"/>
  <c r="F85" i="3" l="1"/>
  <c r="J110" i="3"/>
  <c r="K95" i="3"/>
  <c r="C94" i="3" l="1"/>
  <c r="C95" i="3" s="1"/>
  <c r="C96" i="3" s="1"/>
  <c r="C97" i="3" s="1"/>
  <c r="C98" i="3" s="1"/>
  <c r="C99" i="3" s="1"/>
  <c r="E133" i="3" l="1"/>
  <c r="E132" i="3"/>
  <c r="H80" i="3"/>
  <c r="E134" i="3" l="1"/>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H78" authorId="0" shapeId="0">
      <text>
        <r>
          <rPr>
            <b/>
            <sz val="16"/>
            <color indexed="81"/>
            <rFont val="Tahoma"/>
            <family val="2"/>
          </rPr>
          <t>Ready Recknor</t>
        </r>
      </text>
    </comment>
  </commentList>
</comments>
</file>

<file path=xl/sharedStrings.xml><?xml version="1.0" encoding="utf-8"?>
<sst xmlns="http://schemas.openxmlformats.org/spreadsheetml/2006/main" count="403" uniqueCount="250">
  <si>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</si>
  <si>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</si>
  <si>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</si>
  <si>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</si>
  <si>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</si>
  <si>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</si>
  <si>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</si>
  <si>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</si>
  <si>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</si>
  <si>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</si>
  <si>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</si>
  <si>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</si>
  <si>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</si>
  <si>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</si>
  <si>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</si>
  <si>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</si>
  <si>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</si>
  <si>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</si>
  <si>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</si>
  <si>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</si>
  <si>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</si>
  <si>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</si>
  <si>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</si>
  <si>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</si>
  <si>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</si>
  <si>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</si>
  <si>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</si>
  <si>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</si>
  <si>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</si>
  <si>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</si>
  <si>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</si>
  <si>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</si>
  <si>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</si>
  <si>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</si>
  <si>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</si>
  <si>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</si>
  <si>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</si>
  <si>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</si>
  <si>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</si>
  <si>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</si>
  <si>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</si>
  <si>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</si>
  <si>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</si>
  <si>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</si>
  <si>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</si>
  <si>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</si>
  <si>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</si>
  <si>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</si>
  <si>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</si>
  <si>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</si>
  <si>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</si>
  <si>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</si>
  <si>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</si>
  <si>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</si>
  <si>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</si>
  <si>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</si>
  <si>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</si>
  <si>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</si>
  <si>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</si>
  <si>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</si>
  <si>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</si>
  <si>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</si>
  <si>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</si>
  <si>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</si>
  <si>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</si>
  <si>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</si>
  <si>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</si>
  <si>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</si>
  <si>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</si>
  <si>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</si>
  <si>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</si>
  <si>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</si>
  <si>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</si>
  <si>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</si>
  <si>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</si>
  <si>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</si>
  <si>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</si>
  <si>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</si>
  <si>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</si>
  <si>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</si>
  <si>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</si>
  <si>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</si>
  <si>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</si>
  <si>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</si>
  <si>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</si>
  <si>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</si>
  <si>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</si>
  <si>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</si>
  <si>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</si>
  <si>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</si>
  <si>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</si>
  <si>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</si>
  <si>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</si>
  <si>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</si>
  <si>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</si>
  <si>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</si>
  <si>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</si>
  <si>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</si>
  <si>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</si>
  <si>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</si>
  <si>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150000/-</t>
  </si>
  <si>
    <t>75000/-</t>
  </si>
  <si>
    <t>25000/-</t>
  </si>
  <si>
    <t>Flat/Shop No.</t>
  </si>
  <si>
    <t>Description</t>
  </si>
  <si>
    <t>Gross Carpet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</si>
  <si>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</si>
  <si>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</si>
  <si>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</si>
  <si>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</si>
  <si>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</si>
  <si>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</si>
  <si>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</si>
  <si>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</si>
  <si>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</si>
  <si>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</si>
  <si>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</si>
  <si>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</si>
  <si>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</si>
  <si>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</si>
  <si>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</si>
  <si>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</si>
  <si>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</si>
  <si>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</si>
  <si>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</si>
  <si>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</si>
  <si>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</si>
  <si>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</si>
  <si>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</si>
  <si>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</si>
  <si>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</si>
  <si>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</si>
  <si>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</si>
  <si>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</si>
  <si>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</si>
  <si>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</si>
  <si>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</si>
  <si>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</si>
  <si>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</si>
  <si>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</si>
  <si>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</si>
  <si>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</si>
  <si>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</si>
  <si>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</si>
  <si>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</si>
  <si>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</si>
  <si>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</si>
  <si>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</si>
  <si>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</si>
  <si>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</si>
  <si>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</si>
  <si>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</si>
  <si>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</si>
  <si>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</si>
  <si>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</si>
  <si>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</si>
  <si>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</si>
  <si>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</si>
  <si>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</si>
  <si>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</si>
  <si>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</si>
  <si>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</si>
  <si>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</si>
  <si>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</si>
  <si>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</si>
  <si>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</si>
  <si>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</si>
  <si>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</si>
  <si>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</si>
  <si>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</si>
  <si>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</si>
  <si>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</si>
  <si>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</si>
  <si>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</si>
  <si>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</si>
  <si>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</si>
  <si>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</si>
  <si>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</si>
  <si>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Carpet Area</t>
  </si>
  <si>
    <t>No. of Unit</t>
  </si>
  <si>
    <t>Building &amp; Wing</t>
  </si>
  <si>
    <t>Sale / Rehab</t>
  </si>
  <si>
    <t>Flats/ Shops/ Offices</t>
  </si>
  <si>
    <t>Total</t>
  </si>
  <si>
    <t>Rate of Flat Per Sq. Ft. 
(on Carpet area)</t>
  </si>
  <si>
    <t>Floor Rise Per Sq. Ft.
(on Carpet area)</t>
  </si>
  <si>
    <t>Date &amp; Time of Site Visit</t>
  </si>
  <si>
    <t>On Carpet area</t>
  </si>
  <si>
    <t>Location Link</t>
  </si>
  <si>
    <t>Raunak Group 1st Floor Plot Number 1 Mohan Mill Compound, Ghodbunder Rd, above Ford Showroom, Thane West, Thane, Maharashtra 400607</t>
  </si>
  <si>
    <t>Unnathi Associates</t>
  </si>
  <si>
    <t>Raunak Group</t>
  </si>
  <si>
    <t xml:space="preserve">Thane Municipal Corporation (TMC)
</t>
  </si>
  <si>
    <t xml:space="preserve">HDFC BANK
IFSC Code - HDFC0000488
</t>
  </si>
  <si>
    <t>https://goo.gl/maps/PcNa7JMbKFZabgTX9</t>
  </si>
  <si>
    <t>.7 KM from Haware City (Borivade Gaon)</t>
  </si>
  <si>
    <t>12.2 KM from Thane Railway Station</t>
  </si>
  <si>
    <t>About 300 M from DG International School</t>
  </si>
  <si>
    <t>About 1.6 K form Tieten Medicity - Super Speciality Hospital</t>
  </si>
  <si>
    <t>1. Approx. 1.6 KM from Hypercity Market.
2. Approx. 1.3 KM from D Mart.</t>
  </si>
  <si>
    <t>Open Plot</t>
  </si>
  <si>
    <t>Road</t>
  </si>
  <si>
    <t>Building A4</t>
  </si>
  <si>
    <t>S06/0201/14TMC/TD-DP/4079/22
Date: 15/06/2022</t>
  </si>
  <si>
    <t>Fire NOC Details</t>
  </si>
  <si>
    <t>EC22B039MH118000
Date: 25/08/2022</t>
  </si>
  <si>
    <t>1BHK</t>
  </si>
  <si>
    <t>Refuge Area</t>
  </si>
  <si>
    <t>Flats</t>
  </si>
  <si>
    <t>Layout Plan</t>
  </si>
  <si>
    <t xml:space="preserve">Residential </t>
  </si>
  <si>
    <t>Middle</t>
  </si>
  <si>
    <t>6,00,000</t>
  </si>
  <si>
    <t>12200 to 13200</t>
  </si>
  <si>
    <t>Entrance, Open Party, Garden, Jogging Track, Pet Zone, Outdoor Activity Lawn, Kids Play Area,  Clubhouse, Cafe, Gym, Basketball Court, Futsal Court, Cricket pitch,  Canopy covered Walkway, Spa, Reading Room, Yoga/Aerobics Room, Indoor games.</t>
  </si>
  <si>
    <t>B5</t>
  </si>
  <si>
    <t>Mr. Varun</t>
  </si>
  <si>
    <t>Raunak Bliss A4</t>
  </si>
  <si>
    <t>Raunak Bliss A4, Road.Hawre City , Village.Owala, Near by Landmark.Purushottam Nayan , City.Thane West, District. Thane, Taluka.Thane, Pin Code - 400615.</t>
  </si>
  <si>
    <t>Raunak Bliss A4, Survey No.21/1,3,4,5,6,7,8A,8B of Village - Vadavali &amp; Survey No.72/8, 71/1, 66/1,2,4,6,7,8,9,10,11,12,13,14,15,16,17 &amp; 65/1&amp;2 of Village Owala, District.Thane, Taluka.Thane (west) , Pin Code - 400615</t>
  </si>
  <si>
    <t xml:space="preserve">Raunak Bliss A4 - P51700046674
</t>
  </si>
  <si>
    <t>Approved Layout &amp; Floor Plans, CC, RERA certificate</t>
  </si>
  <si>
    <t>Flats = 273</t>
  </si>
  <si>
    <t xml:space="preserve">CC Details
Valid Up to: </t>
  </si>
  <si>
    <t>Not provided</t>
  </si>
  <si>
    <t>Sale / Inclusive Housing</t>
  </si>
  <si>
    <t>Carpet area</t>
  </si>
  <si>
    <t>LG, UG, 1st &amp; 2nd Podium Floor for Parking</t>
  </si>
  <si>
    <t xml:space="preserve"> Ground / Stilt Floor for Parking &amp; Fitness Center</t>
  </si>
  <si>
    <t>Inclusive Housing</t>
  </si>
  <si>
    <t>1st to 3rd, 5th to 8th, 10th to 13th, 15th to 17th, 19th to 22nd, 24th to 26th Floor for Residential (Inclusive Housing)</t>
  </si>
  <si>
    <t>27th, 29th to 32nd, 34th, 35th Floor for Residential (Sale)</t>
  </si>
  <si>
    <t>Service Floor between 17th &amp; 18th Floor</t>
  </si>
  <si>
    <t>Recreation Floor between 35th &amp; Terrace Floor</t>
  </si>
  <si>
    <t>4th, 9th, 14th, 18th, 23rd Floor for Residential (Inclusive Housing) (Part Refuge Area)</t>
  </si>
  <si>
    <t>28th, 33rd Floor for Residential (Sale) (Part Refuge Area)</t>
  </si>
  <si>
    <t>Attached A.P area</t>
  </si>
  <si>
    <t>Inclusive Housing + Sale</t>
  </si>
  <si>
    <t>Inclusive Housing Flats = 203
Sale Flats = 70</t>
  </si>
  <si>
    <t>Mr. Ajay Songare</t>
  </si>
  <si>
    <t>External Plaster</t>
  </si>
  <si>
    <t>External Plumbing, Elevation and Waterproofing</t>
  </si>
  <si>
    <t>Wooden Work</t>
  </si>
  <si>
    <t>Electrical &amp; Sanitary fittings</t>
  </si>
  <si>
    <t>1.Building A4 = Construction work is in process at the time of Visit. Internal visit was not allowed.
2. We considered  Saleable area as per our calculation.
3. We considered Carpet area as per Approved Plan.
4. We considered Gross carpet area = Net carpet.
5. We have considered rate by verifying it from market inquire.
6. Car parking is subjected to authentic documentation.</t>
  </si>
  <si>
    <t>Building A4  = LG + UG + 2P + St + 1st to 17th + Recreation Floor + 18th to 35th + Recreation Floor</t>
  </si>
  <si>
    <t>LG + UG + 2P + St + 1st to 17th + Recreation Floor + 18th to 35th + Recreation Floor</t>
  </si>
  <si>
    <t xml:space="preserve">S06/0201/14TMC/TDD/4079/22
Date: 15/06/2022
Building A4  = LG + UG + 2P + St + 1st to 17th + Recreation Floor + 18th to 35th + Recreation Floor
</t>
  </si>
  <si>
    <t>04/07/2025 @ 12:13 PM</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</si>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</sst>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sz val="18"/>
      <name val="Times New Roman"/>
      <family val="1"/>
    </font>
    <font>
      <u/>
      <sz val="11"/>
      <color theme="10"/>
      <name val="Calibri"/>
      <family val="2"/>
    </font>
    <font>
      <u/>
      <sz val="18"/>
      <color theme="10"/>
      <name val="Calibri"/>
      <family val="2"/>
    </font>
    <font>
      <sz val="18"/>
      <color theme="1"/>
      <name val="Times New Roman"/>
      <family val="1"/>
    </font>
    <font>
      <sz val="8"/>
      <name val="Calibri"/>
      <family val="2"/>
    </font>
    <font>
      <b/>
      <sz val="24"/>
      <color rgb="FFFF000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16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14" fillId="0" borderId="1" xfId="0" applyFont="1" applyBorder="1" applyAlignment="1">
      <alignment horizontal="center" vertical="top" wrapText="1"/>
    </xf>
    <xf numFmtId="0" fontId="17" fillId="0" borderId="0" xfId="0" applyFont="1" applyAlignment="1">
      <alignment vertical="top"/>
    </xf>
    <xf numFmtId="0" fontId="7" fillId="0" borderId="0" xfId="0" applyFont="1" applyAlignment="1">
      <alignment vertical="top"/>
    </xf>
    <xf numFmtId="0" fontId="7" fillId="3" borderId="0" xfId="0" applyFont="1" applyFill="1" applyAlignment="1">
      <alignment vertical="top"/>
    </xf>
    <xf numFmtId="0" fontId="19" fillId="0" borderId="0" xfId="0" applyFont="1" applyAlignment="1">
      <alignment horizontal="left" vertical="center" readingOrder="1"/>
    </xf>
    <xf numFmtId="1" fontId="5" fillId="0" borderId="1" xfId="1" applyNumberFormat="1" applyFont="1" applyBorder="1" applyAlignment="1">
      <alignment horizontal="center" vertical="top" wrapText="1"/>
    </xf>
    <xf numFmtId="0" fontId="3" fillId="0" borderId="0" xfId="0" applyFont="1" applyAlignment="1">
      <alignment vertical="center"/>
    </xf>
    <xf numFmtId="0" fontId="3" fillId="3" borderId="0" xfId="0" applyFont="1" applyFill="1" applyAlignment="1">
      <alignment vertical="center"/>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4" fillId="4" borderId="1" xfId="0" applyNumberFormat="1"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4" fontId="4" fillId="4" borderId="7"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16"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4"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1703367</xdr:colOff>
      <xdr:row>231</xdr:row>
      <xdr:rowOff>47691</xdr:rowOff>
    </xdr:from>
    <xdr:to>
      <xdr:col>8</xdr:col>
      <xdr:colOff>693527</xdr:colOff>
      <xdr:row>247</xdr:row>
      <xdr:rowOff>231119</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118760" y="74574012"/>
          <a:ext cx="4337767" cy="4320000"/>
        </a:xfrm>
        <a:prstGeom prst="rect">
          <a:avLst/>
        </a:prstGeom>
        <a:ln>
          <a:solidFill>
            <a:schemeClr val="tx1"/>
          </a:solidFill>
        </a:ln>
      </xdr:spPr>
    </xdr:pic>
    <xdr:clientData/>
  </xdr:twoCellAnchor>
  <xdr:twoCellAnchor editAs="oneCell">
    <xdr:from>
      <xdr:col>0</xdr:col>
      <xdr:colOff>478726</xdr:colOff>
      <xdr:row>231</xdr:row>
      <xdr:rowOff>34635</xdr:rowOff>
    </xdr:from>
    <xdr:to>
      <xdr:col>4</xdr:col>
      <xdr:colOff>1401100</xdr:colOff>
      <xdr:row>247</xdr:row>
      <xdr:rowOff>218063</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8726" y="74560956"/>
          <a:ext cx="4337767" cy="4320000"/>
        </a:xfrm>
        <a:prstGeom prst="rect">
          <a:avLst/>
        </a:prstGeom>
        <a:ln>
          <a:solidFill>
            <a:schemeClr val="tx1"/>
          </a:solidFill>
        </a:ln>
      </xdr:spPr>
    </xdr:pic>
    <xdr:clientData/>
  </xdr:twoCellAnchor>
  <xdr:twoCellAnchor editAs="oneCell">
    <xdr:from>
      <xdr:col>1</xdr:col>
      <xdr:colOff>0</xdr:colOff>
      <xdr:row>185</xdr:row>
      <xdr:rowOff>0</xdr:rowOff>
    </xdr:from>
    <xdr:to>
      <xdr:col>7</xdr:col>
      <xdr:colOff>1313826</xdr:colOff>
      <xdr:row>207</xdr:row>
      <xdr:rowOff>14456</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78182" y="127254000"/>
          <a:ext cx="6405371" cy="5868001"/>
        </a:xfrm>
        <a:prstGeom prst="rect">
          <a:avLst/>
        </a:prstGeom>
        <a:ln>
          <a:solidFill>
            <a:schemeClr val="tx1"/>
          </a:solidFill>
        </a:ln>
      </xdr:spPr>
    </xdr:pic>
    <xdr:clientData/>
  </xdr:twoCellAnchor>
  <xdr:twoCellAnchor>
    <xdr:from>
      <xdr:col>5</xdr:col>
      <xdr:colOff>916885</xdr:colOff>
      <xdr:row>194</xdr:row>
      <xdr:rowOff>182594</xdr:rowOff>
    </xdr:from>
    <xdr:to>
      <xdr:col>5</xdr:col>
      <xdr:colOff>1506953</xdr:colOff>
      <xdr:row>198</xdr:row>
      <xdr:rowOff>62296</xdr:rowOff>
    </xdr:to>
    <xdr:sp macro="" textlink="">
      <xdr:nvSpPr>
        <xdr:cNvPr id="18" name="Rectangle 17">
          <a:extLst>
            <a:ext uri="{FF2B5EF4-FFF2-40B4-BE49-F238E27FC236}">
              <a16:creationId xmlns:a16="http://schemas.microsoft.com/office/drawing/2014/main" xmlns="" id="{00000000-0008-0000-0000-000012000000}"/>
            </a:ext>
          </a:extLst>
        </xdr:cNvPr>
        <xdr:cNvSpPr/>
      </xdr:nvSpPr>
      <xdr:spPr>
        <a:xfrm rot="3078191">
          <a:off x="6380931" y="93674639"/>
          <a:ext cx="918793" cy="590068"/>
        </a:xfrm>
        <a:prstGeom prst="rect">
          <a:avLst/>
        </a:prstGeom>
        <a:noFill/>
        <a:ln w="381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655008</xdr:colOff>
      <xdr:row>190</xdr:row>
      <xdr:rowOff>209714</xdr:rowOff>
    </xdr:from>
    <xdr:to>
      <xdr:col>5</xdr:col>
      <xdr:colOff>1245076</xdr:colOff>
      <xdr:row>194</xdr:row>
      <xdr:rowOff>239245</xdr:rowOff>
    </xdr:to>
    <xdr:sp macro="" textlink="">
      <xdr:nvSpPr>
        <xdr:cNvPr id="19" name="Rectangle 18">
          <a:extLst>
            <a:ext uri="{FF2B5EF4-FFF2-40B4-BE49-F238E27FC236}">
              <a16:creationId xmlns:a16="http://schemas.microsoft.com/office/drawing/2014/main" xmlns="" id="{00000000-0008-0000-0000-000013000000}"/>
            </a:ext>
          </a:extLst>
        </xdr:cNvPr>
        <xdr:cNvSpPr/>
      </xdr:nvSpPr>
      <xdr:spPr>
        <a:xfrm rot="5634726">
          <a:off x="6044140" y="92737582"/>
          <a:ext cx="1068622" cy="590068"/>
        </a:xfrm>
        <a:prstGeom prst="rect">
          <a:avLst/>
        </a:prstGeom>
        <a:noFill/>
        <a:ln w="571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357490</xdr:colOff>
      <xdr:row>186</xdr:row>
      <xdr:rowOff>211300</xdr:rowOff>
    </xdr:from>
    <xdr:to>
      <xdr:col>5</xdr:col>
      <xdr:colOff>1023665</xdr:colOff>
      <xdr:row>191</xdr:row>
      <xdr:rowOff>21490</xdr:rowOff>
    </xdr:to>
    <xdr:sp macro="" textlink="">
      <xdr:nvSpPr>
        <xdr:cNvPr id="20" name="Rectangle 19">
          <a:extLst>
            <a:ext uri="{FF2B5EF4-FFF2-40B4-BE49-F238E27FC236}">
              <a16:creationId xmlns:a16="http://schemas.microsoft.com/office/drawing/2014/main" xmlns="" id="{00000000-0008-0000-0000-000014000000}"/>
            </a:ext>
          </a:extLst>
        </xdr:cNvPr>
        <xdr:cNvSpPr/>
      </xdr:nvSpPr>
      <xdr:spPr>
        <a:xfrm rot="4013809">
          <a:off x="5764460" y="91682239"/>
          <a:ext cx="1109054" cy="666175"/>
        </a:xfrm>
        <a:prstGeom prst="rect">
          <a:avLst/>
        </a:prstGeom>
        <a:noFill/>
        <a:ln w="571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1012414</xdr:colOff>
      <xdr:row>186</xdr:row>
      <xdr:rowOff>248261</xdr:rowOff>
    </xdr:from>
    <xdr:to>
      <xdr:col>8</xdr:col>
      <xdr:colOff>982838</xdr:colOff>
      <xdr:row>188</xdr:row>
      <xdr:rowOff>98048</xdr:rowOff>
    </xdr:to>
    <xdr:sp macro="" textlink="">
      <xdr:nvSpPr>
        <xdr:cNvPr id="21" name="TextBox 17">
          <a:extLst>
            <a:ext uri="{FF2B5EF4-FFF2-40B4-BE49-F238E27FC236}">
              <a16:creationId xmlns:a16="http://schemas.microsoft.com/office/drawing/2014/main" xmlns="" id="{00000000-0008-0000-0000-000015000000}"/>
            </a:ext>
          </a:extLst>
        </xdr:cNvPr>
        <xdr:cNvSpPr txBox="1"/>
      </xdr:nvSpPr>
      <xdr:spPr>
        <a:xfrm>
          <a:off x="6640823" y="91497761"/>
          <a:ext cx="3763106"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B1</a:t>
          </a:r>
          <a:endParaRPr lang="x-none" sz="1800" b="1">
            <a:solidFill>
              <a:srgbClr val="FF0000"/>
            </a:solidFill>
          </a:endParaRPr>
        </a:p>
      </xdr:txBody>
    </xdr:sp>
    <xdr:clientData/>
  </xdr:twoCellAnchor>
  <xdr:twoCellAnchor>
    <xdr:from>
      <xdr:col>5</xdr:col>
      <xdr:colOff>1211918</xdr:colOff>
      <xdr:row>191</xdr:row>
      <xdr:rowOff>35352</xdr:rowOff>
    </xdr:from>
    <xdr:to>
      <xdr:col>9</xdr:col>
      <xdr:colOff>523454</xdr:colOff>
      <xdr:row>192</xdr:row>
      <xdr:rowOff>144912</xdr:rowOff>
    </xdr:to>
    <xdr:sp macro="" textlink="">
      <xdr:nvSpPr>
        <xdr:cNvPr id="22" name="TextBox 19">
          <a:extLst>
            <a:ext uri="{FF2B5EF4-FFF2-40B4-BE49-F238E27FC236}">
              <a16:creationId xmlns:a16="http://schemas.microsoft.com/office/drawing/2014/main" xmlns="" id="{00000000-0008-0000-0000-000016000000}"/>
            </a:ext>
          </a:extLst>
        </xdr:cNvPr>
        <xdr:cNvSpPr txBox="1"/>
      </xdr:nvSpPr>
      <xdr:spPr>
        <a:xfrm>
          <a:off x="6840327" y="92583716"/>
          <a:ext cx="4853354"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B2</a:t>
          </a:r>
          <a:endParaRPr lang="x-none" sz="1800" b="1">
            <a:solidFill>
              <a:srgbClr val="FF0000"/>
            </a:solidFill>
          </a:endParaRPr>
        </a:p>
      </xdr:txBody>
    </xdr:sp>
    <xdr:clientData/>
  </xdr:twoCellAnchor>
  <xdr:twoCellAnchor>
    <xdr:from>
      <xdr:col>5</xdr:col>
      <xdr:colOff>1397388</xdr:colOff>
      <xdr:row>194</xdr:row>
      <xdr:rowOff>159731</xdr:rowOff>
    </xdr:from>
    <xdr:to>
      <xdr:col>9</xdr:col>
      <xdr:colOff>1086992</xdr:colOff>
      <xdr:row>196</xdr:row>
      <xdr:rowOff>9518</xdr:rowOff>
    </xdr:to>
    <xdr:sp macro="" textlink="">
      <xdr:nvSpPr>
        <xdr:cNvPr id="23" name="TextBox 21">
          <a:extLst>
            <a:ext uri="{FF2B5EF4-FFF2-40B4-BE49-F238E27FC236}">
              <a16:creationId xmlns:a16="http://schemas.microsoft.com/office/drawing/2014/main" xmlns="" id="{00000000-0008-0000-0000-000017000000}"/>
            </a:ext>
          </a:extLst>
        </xdr:cNvPr>
        <xdr:cNvSpPr txBox="1"/>
      </xdr:nvSpPr>
      <xdr:spPr>
        <a:xfrm>
          <a:off x="7025797" y="93487413"/>
          <a:ext cx="5231422"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B3</a:t>
          </a:r>
          <a:endParaRPr lang="x-none" sz="1800" b="1">
            <a:solidFill>
              <a:srgbClr val="FF0000"/>
            </a:solidFill>
          </a:endParaRPr>
        </a:p>
      </xdr:txBody>
    </xdr:sp>
    <xdr:clientData/>
  </xdr:twoCellAnchor>
  <xdr:twoCellAnchor>
    <xdr:from>
      <xdr:col>4</xdr:col>
      <xdr:colOff>1454727</xdr:colOff>
      <xdr:row>196</xdr:row>
      <xdr:rowOff>95249</xdr:rowOff>
    </xdr:from>
    <xdr:to>
      <xdr:col>5</xdr:col>
      <xdr:colOff>640773</xdr:colOff>
      <xdr:row>198</xdr:row>
      <xdr:rowOff>179242</xdr:rowOff>
    </xdr:to>
    <xdr:sp macro="" textlink="">
      <xdr:nvSpPr>
        <xdr:cNvPr id="3" name="Rectangle 2">
          <a:extLst>
            <a:ext uri="{FF2B5EF4-FFF2-40B4-BE49-F238E27FC236}">
              <a16:creationId xmlns:a16="http://schemas.microsoft.com/office/drawing/2014/main" xmlns="" id="{00000000-0008-0000-0000-000003000000}"/>
            </a:ext>
          </a:extLst>
        </xdr:cNvPr>
        <xdr:cNvSpPr/>
      </xdr:nvSpPr>
      <xdr:spPr>
        <a:xfrm rot="819369">
          <a:off x="4874202" y="129682874"/>
          <a:ext cx="995796" cy="598343"/>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1627909</xdr:colOff>
      <xdr:row>199</xdr:row>
      <xdr:rowOff>1</xdr:rowOff>
    </xdr:from>
    <xdr:to>
      <xdr:col>5</xdr:col>
      <xdr:colOff>498408</xdr:colOff>
      <xdr:row>201</xdr:row>
      <xdr:rowOff>120589</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056909" y="130890819"/>
          <a:ext cx="688908" cy="640135"/>
        </a:xfrm>
        <a:prstGeom prst="rect">
          <a:avLst/>
        </a:prstGeom>
      </xdr:spPr>
    </xdr:pic>
    <xdr:clientData/>
  </xdr:twoCellAnchor>
  <xdr:twoCellAnchor>
    <xdr:from>
      <xdr:col>4</xdr:col>
      <xdr:colOff>401782</xdr:colOff>
      <xdr:row>196</xdr:row>
      <xdr:rowOff>85725</xdr:rowOff>
    </xdr:from>
    <xdr:to>
      <xdr:col>4</xdr:col>
      <xdr:colOff>1397578</xdr:colOff>
      <xdr:row>198</xdr:row>
      <xdr:rowOff>169718</xdr:rowOff>
    </xdr:to>
    <xdr:sp macro="" textlink="">
      <xdr:nvSpPr>
        <xdr:cNvPr id="38" name="Rectangle 37">
          <a:extLst>
            <a:ext uri="{FF2B5EF4-FFF2-40B4-BE49-F238E27FC236}">
              <a16:creationId xmlns:a16="http://schemas.microsoft.com/office/drawing/2014/main" xmlns="" id="{00000000-0008-0000-0000-000026000000}"/>
            </a:ext>
          </a:extLst>
        </xdr:cNvPr>
        <xdr:cNvSpPr/>
      </xdr:nvSpPr>
      <xdr:spPr>
        <a:xfrm rot="20943709">
          <a:off x="3821257" y="129673350"/>
          <a:ext cx="995796" cy="598343"/>
        </a:xfrm>
        <a:prstGeom prst="rect">
          <a:avLst/>
        </a:prstGeom>
        <a:noFill/>
        <a:ln w="571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610459</xdr:colOff>
      <xdr:row>196</xdr:row>
      <xdr:rowOff>13460</xdr:rowOff>
    </xdr:from>
    <xdr:to>
      <xdr:col>4</xdr:col>
      <xdr:colOff>348955</xdr:colOff>
      <xdr:row>198</xdr:row>
      <xdr:rowOff>170753</xdr:rowOff>
    </xdr:to>
    <xdr:sp macro="" textlink="">
      <xdr:nvSpPr>
        <xdr:cNvPr id="39" name="Rectangle 38">
          <a:extLst>
            <a:ext uri="{FF2B5EF4-FFF2-40B4-BE49-F238E27FC236}">
              <a16:creationId xmlns:a16="http://schemas.microsoft.com/office/drawing/2014/main" xmlns="" id="{00000000-0008-0000-0000-000027000000}"/>
            </a:ext>
          </a:extLst>
        </xdr:cNvPr>
        <xdr:cNvSpPr/>
      </xdr:nvSpPr>
      <xdr:spPr>
        <a:xfrm rot="819369">
          <a:off x="2772634" y="129601085"/>
          <a:ext cx="995796" cy="671643"/>
        </a:xfrm>
        <a:prstGeom prst="rect">
          <a:avLst/>
        </a:prstGeom>
        <a:noFill/>
        <a:ln w="571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697057</xdr:colOff>
      <xdr:row>198</xdr:row>
      <xdr:rowOff>95250</xdr:rowOff>
    </xdr:from>
    <xdr:to>
      <xdr:col>4</xdr:col>
      <xdr:colOff>1385965</xdr:colOff>
      <xdr:row>200</xdr:row>
      <xdr:rowOff>221035</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5"/>
        <a:stretch>
          <a:fillRect/>
        </a:stretch>
      </xdr:blipFill>
      <xdr:spPr>
        <a:xfrm>
          <a:off x="4116532" y="130197225"/>
          <a:ext cx="688908" cy="640135"/>
        </a:xfrm>
        <a:prstGeom prst="rect">
          <a:avLst/>
        </a:prstGeom>
      </xdr:spPr>
    </xdr:pic>
    <xdr:clientData/>
  </xdr:twoCellAnchor>
  <xdr:twoCellAnchor editAs="oneCell">
    <xdr:from>
      <xdr:col>2</xdr:col>
      <xdr:colOff>601807</xdr:colOff>
      <xdr:row>198</xdr:row>
      <xdr:rowOff>95250</xdr:rowOff>
    </xdr:from>
    <xdr:to>
      <xdr:col>4</xdr:col>
      <xdr:colOff>33415</xdr:colOff>
      <xdr:row>200</xdr:row>
      <xdr:rowOff>221035</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6"/>
        <a:stretch>
          <a:fillRect/>
        </a:stretch>
      </xdr:blipFill>
      <xdr:spPr>
        <a:xfrm>
          <a:off x="2763982" y="130197225"/>
          <a:ext cx="688908" cy="640135"/>
        </a:xfrm>
        <a:prstGeom prst="rect">
          <a:avLst/>
        </a:prstGeom>
      </xdr:spPr>
    </xdr:pic>
    <xdr:clientData/>
  </xdr:twoCellAnchor>
  <xdr:twoCellAnchor>
    <xdr:from>
      <xdr:col>0</xdr:col>
      <xdr:colOff>375028</xdr:colOff>
      <xdr:row>135</xdr:row>
      <xdr:rowOff>0</xdr:rowOff>
    </xdr:from>
    <xdr:to>
      <xdr:col>8</xdr:col>
      <xdr:colOff>1333499</xdr:colOff>
      <xdr:row>167</xdr:row>
      <xdr:rowOff>166688</xdr:rowOff>
    </xdr:to>
    <xdr:grpSp>
      <xdr:nvGrpSpPr>
        <xdr:cNvPr id="12" name="Group 11"/>
        <xdr:cNvGrpSpPr/>
      </xdr:nvGrpSpPr>
      <xdr:grpSpPr>
        <a:xfrm>
          <a:off x="375028" y="48508227"/>
          <a:ext cx="9756107" cy="8479416"/>
          <a:chOff x="375028" y="48648938"/>
          <a:chExt cx="9721471" cy="8548688"/>
        </a:xfrm>
      </xdr:grpSpPr>
      <xdr:grpSp>
        <xdr:nvGrpSpPr>
          <xdr:cNvPr id="11" name="Group 10"/>
          <xdr:cNvGrpSpPr/>
        </xdr:nvGrpSpPr>
        <xdr:grpSpPr>
          <a:xfrm>
            <a:off x="375028" y="48648938"/>
            <a:ext cx="9721471" cy="8548688"/>
            <a:chOff x="375028" y="48648938"/>
            <a:chExt cx="9721471" cy="8548688"/>
          </a:xfrm>
        </xdr:grpSpPr>
        <xdr:pic>
          <xdr:nvPicPr>
            <xdr:cNvPr id="29" name="Picture 28" descr="https://vsjcllp.vsjadon.com/upload/insp-239268-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964786" y="48659163"/>
              <a:ext cx="3127764" cy="41746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39268-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75028" y="48648938"/>
              <a:ext cx="6404839" cy="85486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39268-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958911" y="53001475"/>
              <a:ext cx="3137588" cy="41878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504264" y="48735783"/>
            <a:ext cx="1019735" cy="843757"/>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4800" b="0" cap="none" spc="0">
                <a:ln w="0"/>
                <a:solidFill>
                  <a:schemeClr val="tx1"/>
                </a:solidFill>
                <a:effectLst>
                  <a:outerShdw blurRad="38100" dist="19050" dir="2700000" algn="tl" rotWithShape="0">
                    <a:schemeClr val="dk1">
                      <a:alpha val="40000"/>
                    </a:schemeClr>
                  </a:outerShdw>
                </a:effectLst>
              </a:rPr>
              <a:t>A4</a:t>
            </a:r>
          </a:p>
        </xdr:txBody>
      </xdr:sp>
    </xdr:grpSp>
    <xdr:clientData/>
  </xdr:twoCellAnchor>
  <xdr:twoCellAnchor>
    <xdr:from>
      <xdr:col>1</xdr:col>
      <xdr:colOff>5094</xdr:colOff>
      <xdr:row>452</xdr:row>
      <xdr:rowOff>11206</xdr:rowOff>
    </xdr:from>
    <xdr:to>
      <xdr:col>2</xdr:col>
      <xdr:colOff>511118</xdr:colOff>
      <xdr:row>457</xdr:row>
      <xdr:rowOff>2966</xdr:rowOff>
    </xdr:to>
    <xdr:sp macro="" textlink="">
      <xdr:nvSpPr>
        <xdr:cNvPr id="24" name="Rectangle 23">
          <a:extLst>
            <a:ext uri="{FF2B5EF4-FFF2-40B4-BE49-F238E27FC236}">
              <a16:creationId xmlns:a16="http://schemas.microsoft.com/office/drawing/2014/main" xmlns="" id="{00000000-0008-0000-0000-000018000000}"/>
            </a:ext>
          </a:extLst>
        </xdr:cNvPr>
        <xdr:cNvSpPr/>
      </xdr:nvSpPr>
      <xdr:spPr>
        <a:xfrm rot="3078191">
          <a:off x="1852060" y="127480122"/>
          <a:ext cx="1042312" cy="590068"/>
        </a:xfrm>
        <a:prstGeom prst="rect">
          <a:avLst/>
        </a:prstGeom>
        <a:noFill/>
        <a:ln w="381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1174307</xdr:colOff>
      <xdr:row>199</xdr:row>
      <xdr:rowOff>136681</xdr:rowOff>
    </xdr:from>
    <xdr:to>
      <xdr:col>7</xdr:col>
      <xdr:colOff>317475</xdr:colOff>
      <xdr:row>201</xdr:row>
      <xdr:rowOff>141917</xdr:rowOff>
    </xdr:to>
    <xdr:sp macro="" textlink="">
      <xdr:nvSpPr>
        <xdr:cNvPr id="4" name="TextBox 3">
          <a:extLst>
            <a:ext uri="{FF2B5EF4-FFF2-40B4-BE49-F238E27FC236}">
              <a16:creationId xmlns:a16="http://schemas.microsoft.com/office/drawing/2014/main" xmlns="" id="{00000000-0008-0000-0000-000004000000}"/>
            </a:ext>
          </a:extLst>
        </xdr:cNvPr>
        <xdr:cNvSpPr txBox="1"/>
      </xdr:nvSpPr>
      <xdr:spPr>
        <a:xfrm rot="2108966">
          <a:off x="6403532" y="65449606"/>
          <a:ext cx="1048168" cy="519586"/>
        </a:xfrm>
        <a:prstGeom prst="rect">
          <a:avLst/>
        </a:prstGeom>
        <a:no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oneCellAnchor>
    <xdr:from>
      <xdr:col>5</xdr:col>
      <xdr:colOff>1747942</xdr:colOff>
      <xdr:row>197</xdr:row>
      <xdr:rowOff>245592</xdr:rowOff>
    </xdr:from>
    <xdr:ext cx="584199" cy="530658"/>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rot="2198643">
          <a:off x="6977167" y="65044167"/>
          <a:ext cx="584199"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rgbClr val="FF0000"/>
              </a:solidFill>
            </a:rPr>
            <a:t>A4</a:t>
          </a:r>
        </a:p>
      </xdr:txBody>
    </xdr:sp>
    <xdr:clientData/>
  </xdr:oneCellAnchor>
  <xdr:twoCellAnchor>
    <xdr:from>
      <xdr:col>11</xdr:col>
      <xdr:colOff>558892</xdr:colOff>
      <xdr:row>136</xdr:row>
      <xdr:rowOff>26893</xdr:rowOff>
    </xdr:from>
    <xdr:to>
      <xdr:col>29</xdr:col>
      <xdr:colOff>193019</xdr:colOff>
      <xdr:row>164</xdr:row>
      <xdr:rowOff>53788</xdr:rowOff>
    </xdr:to>
    <xdr:grpSp>
      <xdr:nvGrpSpPr>
        <xdr:cNvPr id="15" name="Group 14">
          <a:extLst>
            <a:ext uri="{FF2B5EF4-FFF2-40B4-BE49-F238E27FC236}">
              <a16:creationId xmlns:a16="http://schemas.microsoft.com/office/drawing/2014/main" xmlns="" id="{D83615CA-9AC2-372D-93E5-7C6E2B45CE51}"/>
            </a:ext>
          </a:extLst>
        </xdr:cNvPr>
        <xdr:cNvGrpSpPr/>
      </xdr:nvGrpSpPr>
      <xdr:grpSpPr>
        <a:xfrm>
          <a:off x="13841937" y="48794893"/>
          <a:ext cx="8639582" cy="7300531"/>
          <a:chOff x="1288362" y="92598"/>
          <a:chExt cx="5939170" cy="5220000"/>
        </a:xfrm>
      </xdr:grpSpPr>
      <xdr:pic>
        <xdr:nvPicPr>
          <xdr:cNvPr id="16" name="Picture 15">
            <a:extLst>
              <a:ext uri="{FF2B5EF4-FFF2-40B4-BE49-F238E27FC236}">
                <a16:creationId xmlns:a16="http://schemas.microsoft.com/office/drawing/2014/main" xmlns="" id="{C9DBB723-6452-8FA4-2D6B-4823980D3520}"/>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5339501" y="92598"/>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xmlns="" id="{E24C2765-9242-BC65-B6E2-D2A96737FB1B}"/>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5339501" y="2792598"/>
            <a:ext cx="1888031" cy="2520000"/>
          </a:xfrm>
          <a:prstGeom prst="rect">
            <a:avLst/>
          </a:prstGeom>
          <a:ln>
            <a:solidFill>
              <a:schemeClr val="tx1"/>
            </a:solidFill>
          </a:ln>
        </xdr:spPr>
      </xdr:pic>
      <xdr:pic>
        <xdr:nvPicPr>
          <xdr:cNvPr id="26" name="Picture 25">
            <a:extLst>
              <a:ext uri="{FF2B5EF4-FFF2-40B4-BE49-F238E27FC236}">
                <a16:creationId xmlns:a16="http://schemas.microsoft.com/office/drawing/2014/main" xmlns="" id="{5002F658-B7A7-413D-BAE5-A4B5DD850FB4}"/>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1288362" y="92598"/>
            <a:ext cx="3910922" cy="522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PcNa7JMbKFZabgTX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270"/>
  <sheetViews>
    <sheetView tabSelected="1" view="pageBreakPreview" zoomScale="55" zoomScaleNormal="85" zoomScaleSheetLayoutView="55" zoomScalePageLayoutView="70" workbookViewId="0">
      <selection activeCell="J1" sqref="J1"/>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9" ht="20.25" x14ac:dyDescent="0.25">
      <c r="A1" s="95" t="s">
        <v>43</v>
      </c>
      <c r="B1" s="96"/>
      <c r="C1" s="96"/>
      <c r="D1" s="96"/>
      <c r="E1" s="96"/>
      <c r="F1" s="96"/>
      <c r="G1" s="96"/>
      <c r="H1" s="96"/>
      <c r="I1" s="97"/>
    </row>
    <row r="2" spans="1:9" ht="42" customHeight="1" x14ac:dyDescent="0.25">
      <c r="A2" s="139" t="s">
        <v>11</v>
      </c>
      <c r="B2" s="139"/>
      <c r="C2" s="139"/>
      <c r="D2" s="4" t="s">
        <v>4</v>
      </c>
      <c r="E2" s="140" t="s">
        <v>96</v>
      </c>
      <c r="F2" s="140"/>
      <c r="G2" s="94" t="s">
        <v>15</v>
      </c>
      <c r="H2" s="94"/>
      <c r="I2" s="51">
        <v>45840</v>
      </c>
    </row>
    <row r="3" spans="1:9" ht="42.75" customHeight="1" x14ac:dyDescent="0.25">
      <c r="A3" s="91" t="s">
        <v>44</v>
      </c>
      <c r="B3" s="92"/>
      <c r="C3" s="93"/>
      <c r="D3" s="21" t="s">
        <v>4</v>
      </c>
      <c r="E3" s="151" t="s">
        <v>217</v>
      </c>
      <c r="F3" s="152"/>
      <c r="G3" s="94" t="s">
        <v>186</v>
      </c>
      <c r="H3" s="94"/>
      <c r="I3" s="51" t="s">
        <v>248</v>
      </c>
    </row>
    <row r="4" spans="1:9" ht="43.5" customHeight="1" x14ac:dyDescent="0.25">
      <c r="A4" s="91" t="s">
        <v>41</v>
      </c>
      <c r="B4" s="92"/>
      <c r="C4" s="93"/>
      <c r="D4" s="28" t="s">
        <v>4</v>
      </c>
      <c r="E4" s="98" t="s">
        <v>216</v>
      </c>
      <c r="F4" s="99"/>
      <c r="G4" s="94" t="s">
        <v>38</v>
      </c>
      <c r="H4" s="94"/>
      <c r="I4" s="18" t="str">
        <f ca="1">TEXT(TODAY(),"DD/MM/YYYY")</f>
        <v>05/07/2025</v>
      </c>
    </row>
    <row r="5" spans="1:9" ht="20.25" x14ac:dyDescent="0.25">
      <c r="A5" s="112" t="s">
        <v>45</v>
      </c>
      <c r="B5" s="112"/>
      <c r="C5" s="112"/>
      <c r="D5" s="112"/>
      <c r="E5" s="112"/>
      <c r="F5" s="112"/>
      <c r="G5" s="112"/>
      <c r="H5" s="112"/>
      <c r="I5" s="153"/>
    </row>
    <row r="6" spans="1:9" ht="43.5" customHeight="1" x14ac:dyDescent="0.25">
      <c r="A6" s="141" t="s">
        <v>34</v>
      </c>
      <c r="B6" s="141"/>
      <c r="C6" s="141"/>
      <c r="D6" s="2" t="s">
        <v>4</v>
      </c>
      <c r="E6" s="22" t="s">
        <v>106</v>
      </c>
      <c r="F6" s="21" t="s">
        <v>40</v>
      </c>
      <c r="G6" s="2" t="s">
        <v>4</v>
      </c>
      <c r="H6" s="100" t="s">
        <v>249</v>
      </c>
      <c r="I6" s="100"/>
    </row>
    <row r="7" spans="1:9" ht="20.25" x14ac:dyDescent="0.25">
      <c r="A7" s="141" t="s">
        <v>47</v>
      </c>
      <c r="B7" s="141"/>
      <c r="C7" s="141"/>
      <c r="D7" s="2" t="s">
        <v>4</v>
      </c>
      <c r="E7" s="5" t="s">
        <v>190</v>
      </c>
      <c r="F7" s="21" t="s">
        <v>48</v>
      </c>
      <c r="G7" s="2" t="s">
        <v>4</v>
      </c>
      <c r="H7" s="98" t="s">
        <v>191</v>
      </c>
      <c r="I7" s="99"/>
    </row>
    <row r="8" spans="1:9" ht="45" customHeight="1" x14ac:dyDescent="0.25">
      <c r="A8" s="141" t="s">
        <v>49</v>
      </c>
      <c r="B8" s="141"/>
      <c r="C8" s="141"/>
      <c r="D8" s="2" t="s">
        <v>4</v>
      </c>
      <c r="E8" s="144" t="s">
        <v>189</v>
      </c>
      <c r="F8" s="144"/>
      <c r="G8" s="144"/>
      <c r="H8" s="144"/>
      <c r="I8" s="144"/>
    </row>
    <row r="9" spans="1:9" ht="68.25" customHeight="1" x14ac:dyDescent="0.25">
      <c r="A9" s="94" t="s">
        <v>175</v>
      </c>
      <c r="B9" s="21" t="s">
        <v>4</v>
      </c>
      <c r="C9" s="21" t="s">
        <v>46</v>
      </c>
      <c r="D9" s="2" t="s">
        <v>4</v>
      </c>
      <c r="E9" s="98" t="s">
        <v>218</v>
      </c>
      <c r="F9" s="116"/>
      <c r="G9" s="116"/>
      <c r="H9" s="116"/>
      <c r="I9" s="99"/>
    </row>
    <row r="10" spans="1:9" ht="66" customHeight="1" x14ac:dyDescent="0.25">
      <c r="A10" s="94"/>
      <c r="B10" s="21" t="s">
        <v>4</v>
      </c>
      <c r="C10" s="21" t="s">
        <v>14</v>
      </c>
      <c r="D10" s="2" t="s">
        <v>4</v>
      </c>
      <c r="E10" s="98" t="s">
        <v>219</v>
      </c>
      <c r="F10" s="116"/>
      <c r="G10" s="116"/>
      <c r="H10" s="116"/>
      <c r="I10" s="99"/>
    </row>
    <row r="11" spans="1:9" ht="62.25" customHeight="1" x14ac:dyDescent="0.25">
      <c r="A11" s="94"/>
      <c r="B11" s="21" t="s">
        <v>4</v>
      </c>
      <c r="C11" s="21" t="s">
        <v>5</v>
      </c>
      <c r="D11" s="2" t="s">
        <v>4</v>
      </c>
      <c r="E11" s="98" t="str">
        <f>E9</f>
        <v>Raunak Bliss A4, Road.Hawre City , Village.Owala, Near by Landmark.Purushottam Nayan , City.Thane West, District. Thane, Taluka.Thane, Pin Code - 400615.</v>
      </c>
      <c r="F11" s="116"/>
      <c r="G11" s="116"/>
      <c r="H11" s="116"/>
      <c r="I11" s="99"/>
    </row>
    <row r="12" spans="1:9" ht="20.25" x14ac:dyDescent="0.25">
      <c r="A12" s="94" t="s">
        <v>39</v>
      </c>
      <c r="B12" s="94"/>
      <c r="C12" s="94"/>
      <c r="D12" s="2" t="s">
        <v>4</v>
      </c>
      <c r="E12" s="100" t="s">
        <v>221</v>
      </c>
      <c r="F12" s="100"/>
      <c r="G12" s="100"/>
      <c r="H12" s="100"/>
      <c r="I12" s="100"/>
    </row>
    <row r="13" spans="1:9" ht="20.100000000000001" customHeight="1" x14ac:dyDescent="0.25">
      <c r="A13" s="112" t="s">
        <v>50</v>
      </c>
      <c r="B13" s="112"/>
      <c r="C13" s="112"/>
      <c r="D13" s="112"/>
      <c r="E13" s="112"/>
      <c r="F13" s="112"/>
      <c r="G13" s="112"/>
      <c r="H13" s="112"/>
      <c r="I13" s="112"/>
    </row>
    <row r="14" spans="1:9" ht="60.75" x14ac:dyDescent="0.25">
      <c r="A14" s="21" t="s">
        <v>32</v>
      </c>
      <c r="B14" s="2" t="s">
        <v>4</v>
      </c>
      <c r="C14" s="109" t="s">
        <v>97</v>
      </c>
      <c r="D14" s="110"/>
      <c r="E14" s="111"/>
      <c r="F14" s="17" t="s">
        <v>51</v>
      </c>
      <c r="G14" s="2" t="s">
        <v>4</v>
      </c>
      <c r="H14" s="100" t="s">
        <v>192</v>
      </c>
      <c r="I14" s="100"/>
    </row>
    <row r="15" spans="1:9" ht="40.5" x14ac:dyDescent="0.25">
      <c r="A15" s="21" t="s">
        <v>52</v>
      </c>
      <c r="B15" s="2" t="s">
        <v>4</v>
      </c>
      <c r="C15" s="109" t="s">
        <v>220</v>
      </c>
      <c r="D15" s="110"/>
      <c r="E15" s="111"/>
      <c r="F15" s="21" t="s">
        <v>53</v>
      </c>
      <c r="G15" s="2" t="s">
        <v>4</v>
      </c>
      <c r="H15" s="147">
        <v>47848</v>
      </c>
      <c r="I15" s="100"/>
    </row>
    <row r="16" spans="1:9" ht="40.5" x14ac:dyDescent="0.25">
      <c r="A16" s="48" t="s">
        <v>54</v>
      </c>
      <c r="B16" s="2" t="s">
        <v>4</v>
      </c>
      <c r="C16" s="150">
        <v>45055</v>
      </c>
      <c r="D16" s="110"/>
      <c r="E16" s="111"/>
      <c r="F16" s="21" t="s">
        <v>55</v>
      </c>
      <c r="G16" s="2" t="s">
        <v>4</v>
      </c>
      <c r="H16" s="146">
        <v>45055</v>
      </c>
      <c r="I16" s="99"/>
    </row>
    <row r="17" spans="1:9" ht="60.75" x14ac:dyDescent="0.25">
      <c r="A17" s="48" t="s">
        <v>56</v>
      </c>
      <c r="B17" s="2" t="s">
        <v>4</v>
      </c>
      <c r="C17" s="150">
        <f>H15</f>
        <v>47848</v>
      </c>
      <c r="D17" s="110"/>
      <c r="E17" s="111"/>
      <c r="F17" s="21" t="s">
        <v>57</v>
      </c>
      <c r="G17" s="2" t="s">
        <v>4</v>
      </c>
      <c r="H17" s="98" t="s">
        <v>193</v>
      </c>
      <c r="I17" s="99"/>
    </row>
    <row r="18" spans="1:9" ht="40.5" x14ac:dyDescent="0.25">
      <c r="A18" s="48" t="s">
        <v>58</v>
      </c>
      <c r="B18" s="2" t="s">
        <v>4</v>
      </c>
      <c r="C18" s="109" t="s">
        <v>210</v>
      </c>
      <c r="D18" s="110"/>
      <c r="E18" s="111"/>
      <c r="F18" s="21" t="s">
        <v>109</v>
      </c>
      <c r="G18" s="2" t="s">
        <v>4</v>
      </c>
      <c r="H18" s="100">
        <v>46829.89</v>
      </c>
      <c r="I18" s="100"/>
    </row>
    <row r="19" spans="1:9" ht="40.5" x14ac:dyDescent="0.25">
      <c r="A19" s="21" t="s">
        <v>59</v>
      </c>
      <c r="B19" s="2" t="s">
        <v>4</v>
      </c>
      <c r="C19" s="109">
        <v>1.6</v>
      </c>
      <c r="D19" s="110"/>
      <c r="E19" s="111"/>
      <c r="F19" s="21" t="s">
        <v>108</v>
      </c>
      <c r="G19" s="2" t="s">
        <v>4</v>
      </c>
      <c r="H19" s="100">
        <f>C20</f>
        <v>152458.75</v>
      </c>
      <c r="I19" s="100"/>
    </row>
    <row r="20" spans="1:9" ht="40.5" x14ac:dyDescent="0.25">
      <c r="A20" s="21" t="s">
        <v>107</v>
      </c>
      <c r="B20" s="2" t="s">
        <v>4</v>
      </c>
      <c r="C20" s="109">
        <v>152458.75</v>
      </c>
      <c r="D20" s="110"/>
      <c r="E20" s="111"/>
      <c r="F20" s="6" t="s">
        <v>60</v>
      </c>
      <c r="G20" s="2" t="s">
        <v>4</v>
      </c>
      <c r="H20" s="98" t="s">
        <v>222</v>
      </c>
      <c r="I20" s="99"/>
    </row>
    <row r="21" spans="1:9" ht="40.5" x14ac:dyDescent="0.25">
      <c r="A21" s="21" t="s">
        <v>61</v>
      </c>
      <c r="B21" s="2" t="s">
        <v>4</v>
      </c>
      <c r="C21" s="109" t="s">
        <v>238</v>
      </c>
      <c r="D21" s="110"/>
      <c r="E21" s="111"/>
      <c r="F21" s="21" t="s">
        <v>62</v>
      </c>
      <c r="G21" s="2" t="s">
        <v>4</v>
      </c>
      <c r="H21" s="100" t="s">
        <v>172</v>
      </c>
      <c r="I21" s="100"/>
    </row>
    <row r="22" spans="1:9" ht="20.25" x14ac:dyDescent="0.25">
      <c r="A22" s="48" t="s">
        <v>27</v>
      </c>
      <c r="B22" s="2" t="s">
        <v>4</v>
      </c>
      <c r="C22" s="109">
        <v>19.262229000000001</v>
      </c>
      <c r="D22" s="110"/>
      <c r="E22" s="111"/>
      <c r="F22" s="29" t="s">
        <v>28</v>
      </c>
      <c r="G22" s="29" t="s">
        <v>4</v>
      </c>
      <c r="H22" s="109">
        <v>72.958694399999999</v>
      </c>
      <c r="I22" s="111"/>
    </row>
    <row r="23" spans="1:9" s="53" customFormat="1" ht="23.25" x14ac:dyDescent="0.25">
      <c r="A23" s="48" t="s">
        <v>188</v>
      </c>
      <c r="B23" s="52" t="s">
        <v>4</v>
      </c>
      <c r="C23" s="154" t="s">
        <v>194</v>
      </c>
      <c r="D23" s="155"/>
      <c r="E23" s="155"/>
      <c r="F23" s="155"/>
      <c r="G23" s="155"/>
      <c r="H23" s="155"/>
      <c r="I23" s="155"/>
    </row>
    <row r="24" spans="1:9" ht="65.25" customHeight="1" x14ac:dyDescent="0.25">
      <c r="A24" s="48" t="s">
        <v>30</v>
      </c>
      <c r="B24" s="2" t="s">
        <v>4</v>
      </c>
      <c r="C24" s="100" t="s">
        <v>214</v>
      </c>
      <c r="D24" s="100"/>
      <c r="E24" s="100"/>
      <c r="F24" s="100"/>
      <c r="G24" s="100"/>
      <c r="H24" s="100"/>
      <c r="I24" s="100"/>
    </row>
    <row r="25" spans="1:9" ht="24" customHeight="1" x14ac:dyDescent="0.25">
      <c r="A25" s="95" t="s">
        <v>23</v>
      </c>
      <c r="B25" s="96"/>
      <c r="C25" s="96"/>
      <c r="D25" s="96"/>
      <c r="E25" s="96"/>
      <c r="F25" s="96"/>
      <c r="G25" s="96"/>
      <c r="H25" s="96"/>
      <c r="I25" s="97"/>
    </row>
    <row r="26" spans="1:9" ht="20.25" x14ac:dyDescent="0.25">
      <c r="A26" s="21" t="s">
        <v>31</v>
      </c>
      <c r="B26" s="2" t="s">
        <v>4</v>
      </c>
      <c r="C26" s="100" t="s">
        <v>98</v>
      </c>
      <c r="D26" s="100"/>
      <c r="E26" s="100"/>
      <c r="F26" s="21" t="s">
        <v>16</v>
      </c>
      <c r="G26" s="2" t="s">
        <v>4</v>
      </c>
      <c r="H26" s="100" t="s">
        <v>211</v>
      </c>
      <c r="I26" s="100"/>
    </row>
    <row r="27" spans="1:9" ht="20.25" x14ac:dyDescent="0.25">
      <c r="A27" s="21" t="s">
        <v>17</v>
      </c>
      <c r="B27" s="2" t="s">
        <v>4</v>
      </c>
      <c r="C27" s="100" t="s">
        <v>112</v>
      </c>
      <c r="D27" s="100"/>
      <c r="E27" s="100"/>
      <c r="F27" s="21" t="s">
        <v>176</v>
      </c>
      <c r="G27" s="2" t="s">
        <v>4</v>
      </c>
      <c r="H27" s="100" t="s">
        <v>174</v>
      </c>
      <c r="I27" s="100"/>
    </row>
    <row r="28" spans="1:9" ht="40.5" x14ac:dyDescent="0.25">
      <c r="A28" s="21" t="s">
        <v>26</v>
      </c>
      <c r="B28" s="2" t="s">
        <v>4</v>
      </c>
      <c r="C28" s="100" t="s">
        <v>111</v>
      </c>
      <c r="D28" s="100"/>
      <c r="E28" s="100"/>
      <c r="F28" s="21" t="s">
        <v>19</v>
      </c>
      <c r="G28" s="2" t="s">
        <v>4</v>
      </c>
      <c r="H28" s="100" t="s">
        <v>195</v>
      </c>
      <c r="I28" s="100"/>
    </row>
    <row r="29" spans="1:9" ht="40.5" x14ac:dyDescent="0.25">
      <c r="A29" s="48" t="s">
        <v>133</v>
      </c>
      <c r="B29" s="2" t="s">
        <v>4</v>
      </c>
      <c r="C29" s="100" t="s">
        <v>197</v>
      </c>
      <c r="D29" s="100"/>
      <c r="E29" s="100"/>
      <c r="F29" s="21" t="s">
        <v>134</v>
      </c>
      <c r="G29" s="2" t="s">
        <v>4</v>
      </c>
      <c r="H29" s="98" t="s">
        <v>198</v>
      </c>
      <c r="I29" s="99"/>
    </row>
    <row r="30" spans="1:9" ht="63.75" customHeight="1" x14ac:dyDescent="0.25">
      <c r="A30" s="21" t="s">
        <v>20</v>
      </c>
      <c r="B30" s="2" t="s">
        <v>4</v>
      </c>
      <c r="C30" s="100" t="s">
        <v>199</v>
      </c>
      <c r="D30" s="100"/>
      <c r="E30" s="100"/>
      <c r="F30" s="21" t="s">
        <v>18</v>
      </c>
      <c r="G30" s="2" t="s">
        <v>4</v>
      </c>
      <c r="H30" s="100" t="s">
        <v>196</v>
      </c>
      <c r="I30" s="100"/>
    </row>
    <row r="31" spans="1:9" ht="21.75" customHeight="1" x14ac:dyDescent="0.25">
      <c r="A31" s="48" t="s">
        <v>139</v>
      </c>
      <c r="B31" s="2" t="s">
        <v>4</v>
      </c>
      <c r="C31" s="100" t="s">
        <v>140</v>
      </c>
      <c r="D31" s="100"/>
      <c r="E31" s="100"/>
      <c r="F31" s="21" t="s">
        <v>141</v>
      </c>
      <c r="G31" s="2" t="s">
        <v>4</v>
      </c>
      <c r="H31" s="98" t="s">
        <v>140</v>
      </c>
      <c r="I31" s="99"/>
    </row>
    <row r="32" spans="1:9" ht="21.75" customHeight="1" x14ac:dyDescent="0.25">
      <c r="A32" s="48" t="s">
        <v>142</v>
      </c>
      <c r="B32" s="2" t="s">
        <v>4</v>
      </c>
      <c r="C32" s="98" t="s">
        <v>140</v>
      </c>
      <c r="D32" s="116"/>
      <c r="E32" s="116"/>
      <c r="F32" s="116"/>
      <c r="G32" s="116"/>
      <c r="H32" s="116"/>
      <c r="I32" s="99"/>
    </row>
    <row r="33" spans="1:9" ht="20.25" x14ac:dyDescent="0.25">
      <c r="A33" s="142" t="s">
        <v>42</v>
      </c>
      <c r="B33" s="143"/>
      <c r="C33" s="143"/>
      <c r="D33" s="143"/>
      <c r="E33" s="143"/>
      <c r="F33" s="143"/>
      <c r="G33" s="143"/>
      <c r="H33" s="143"/>
      <c r="I33" s="156"/>
    </row>
    <row r="34" spans="1:9" ht="40.5" x14ac:dyDescent="0.25">
      <c r="A34" s="91" t="s">
        <v>21</v>
      </c>
      <c r="B34" s="92"/>
      <c r="C34" s="93"/>
      <c r="D34" s="2" t="s">
        <v>4</v>
      </c>
      <c r="E34" s="22" t="s">
        <v>113</v>
      </c>
      <c r="F34" s="21" t="s">
        <v>22</v>
      </c>
      <c r="G34" s="7" t="s">
        <v>4</v>
      </c>
      <c r="H34" s="98" t="s">
        <v>114</v>
      </c>
      <c r="I34" s="99"/>
    </row>
    <row r="35" spans="1:9" ht="40.5" x14ac:dyDescent="0.25">
      <c r="A35" s="91" t="s">
        <v>25</v>
      </c>
      <c r="B35" s="92"/>
      <c r="C35" s="93"/>
      <c r="D35" s="2" t="s">
        <v>4</v>
      </c>
      <c r="E35" s="22" t="s">
        <v>114</v>
      </c>
      <c r="F35" s="8" t="s">
        <v>37</v>
      </c>
      <c r="G35" s="2" t="s">
        <v>4</v>
      </c>
      <c r="H35" s="98" t="s">
        <v>114</v>
      </c>
      <c r="I35" s="99"/>
    </row>
    <row r="36" spans="1:9" ht="40.5" x14ac:dyDescent="0.25">
      <c r="A36" s="91" t="s">
        <v>36</v>
      </c>
      <c r="B36" s="92"/>
      <c r="C36" s="93"/>
      <c r="D36" s="2" t="s">
        <v>4</v>
      </c>
      <c r="E36" s="5" t="s">
        <v>115</v>
      </c>
      <c r="F36" s="21" t="s">
        <v>24</v>
      </c>
      <c r="G36" s="24" t="s">
        <v>4</v>
      </c>
      <c r="H36" s="98" t="s">
        <v>116</v>
      </c>
      <c r="I36" s="99"/>
    </row>
    <row r="37" spans="1:9" ht="20.25" x14ac:dyDescent="0.25">
      <c r="A37" s="95" t="s">
        <v>0</v>
      </c>
      <c r="B37" s="96"/>
      <c r="C37" s="96"/>
      <c r="D37" s="96"/>
      <c r="E37" s="96"/>
      <c r="F37" s="96"/>
      <c r="G37" s="96"/>
      <c r="H37" s="96"/>
      <c r="I37" s="97"/>
    </row>
    <row r="38" spans="1:9" ht="20.25" x14ac:dyDescent="0.25">
      <c r="A38" s="133" t="s">
        <v>0</v>
      </c>
      <c r="B38" s="135"/>
      <c r="C38" s="134"/>
      <c r="D38" s="2" t="s">
        <v>4</v>
      </c>
      <c r="E38" s="9" t="s">
        <v>1</v>
      </c>
      <c r="F38" s="9" t="s">
        <v>6</v>
      </c>
      <c r="G38" s="133" t="s">
        <v>2</v>
      </c>
      <c r="H38" s="134"/>
      <c r="I38" s="9" t="s">
        <v>3</v>
      </c>
    </row>
    <row r="39" spans="1:9" ht="20.25" x14ac:dyDescent="0.25">
      <c r="A39" s="91" t="s">
        <v>7</v>
      </c>
      <c r="B39" s="92"/>
      <c r="C39" s="93"/>
      <c r="D39" s="2" t="s">
        <v>4</v>
      </c>
      <c r="E39" s="23" t="s">
        <v>200</v>
      </c>
      <c r="F39" s="23" t="s">
        <v>201</v>
      </c>
      <c r="G39" s="148" t="s">
        <v>201</v>
      </c>
      <c r="H39" s="149"/>
      <c r="I39" s="23" t="s">
        <v>200</v>
      </c>
    </row>
    <row r="40" spans="1:9" ht="20.25" customHeight="1" x14ac:dyDescent="0.25">
      <c r="A40" s="91" t="s">
        <v>8</v>
      </c>
      <c r="B40" s="92"/>
      <c r="C40" s="93"/>
      <c r="D40" s="2" t="s">
        <v>4</v>
      </c>
      <c r="E40" s="23" t="s">
        <v>200</v>
      </c>
      <c r="F40" s="23" t="s">
        <v>200</v>
      </c>
      <c r="G40" s="148" t="s">
        <v>202</v>
      </c>
      <c r="H40" s="149"/>
      <c r="I40" s="23" t="s">
        <v>200</v>
      </c>
    </row>
    <row r="41" spans="1:9" ht="20.25" customHeight="1" x14ac:dyDescent="0.25">
      <c r="A41" s="91" t="s">
        <v>12</v>
      </c>
      <c r="B41" s="92"/>
      <c r="C41" s="93"/>
      <c r="D41" s="2" t="s">
        <v>4</v>
      </c>
      <c r="E41" s="18" t="s">
        <v>111</v>
      </c>
      <c r="F41" s="21" t="s">
        <v>13</v>
      </c>
      <c r="G41" s="2" t="s">
        <v>4</v>
      </c>
      <c r="H41" s="98" t="s">
        <v>110</v>
      </c>
      <c r="I41" s="99"/>
    </row>
    <row r="42" spans="1:9" ht="20.25" x14ac:dyDescent="0.25">
      <c r="A42" s="95" t="s">
        <v>63</v>
      </c>
      <c r="B42" s="96"/>
      <c r="C42" s="96"/>
      <c r="D42" s="96"/>
      <c r="E42" s="96"/>
      <c r="F42" s="96"/>
      <c r="G42" s="96"/>
      <c r="H42" s="96"/>
      <c r="I42" s="97"/>
    </row>
    <row r="43" spans="1:9" ht="21" customHeight="1" x14ac:dyDescent="0.25">
      <c r="A43" s="145" t="s">
        <v>64</v>
      </c>
      <c r="B43" s="145"/>
      <c r="C43" s="145" t="s">
        <v>65</v>
      </c>
      <c r="D43" s="145"/>
      <c r="E43" s="145" t="s">
        <v>173</v>
      </c>
      <c r="F43" s="145"/>
      <c r="G43" s="145"/>
      <c r="H43" s="145" t="s">
        <v>66</v>
      </c>
      <c r="I43" s="145"/>
    </row>
    <row r="44" spans="1:9" s="58" customFormat="1" ht="66" customHeight="1" x14ac:dyDescent="0.25">
      <c r="A44" s="159" t="s">
        <v>202</v>
      </c>
      <c r="B44" s="159"/>
      <c r="C44" s="160" t="s">
        <v>237</v>
      </c>
      <c r="D44" s="160"/>
      <c r="E44" s="158" t="s">
        <v>246</v>
      </c>
      <c r="F44" s="158"/>
      <c r="G44" s="158"/>
      <c r="H44" s="158" t="s">
        <v>246</v>
      </c>
      <c r="I44" s="158"/>
    </row>
    <row r="45" spans="1:9" ht="20.25" x14ac:dyDescent="0.25">
      <c r="A45" s="112" t="s">
        <v>67</v>
      </c>
      <c r="B45" s="112"/>
      <c r="C45" s="112"/>
      <c r="D45" s="112"/>
      <c r="E45" s="112"/>
      <c r="F45" s="112"/>
      <c r="G45" s="112"/>
      <c r="H45" s="112"/>
      <c r="I45" s="112"/>
    </row>
    <row r="46" spans="1:9" ht="42.75" customHeight="1" x14ac:dyDescent="0.25">
      <c r="A46" s="17" t="s">
        <v>68</v>
      </c>
      <c r="B46" s="17" t="s">
        <v>4</v>
      </c>
      <c r="C46" s="100" t="s">
        <v>111</v>
      </c>
      <c r="D46" s="100"/>
      <c r="E46" s="100"/>
      <c r="F46" s="17" t="s">
        <v>69</v>
      </c>
      <c r="G46" s="17" t="s">
        <v>4</v>
      </c>
      <c r="H46" s="100" t="s">
        <v>203</v>
      </c>
      <c r="I46" s="100"/>
    </row>
    <row r="47" spans="1:9" ht="106.5" customHeight="1" x14ac:dyDescent="0.25">
      <c r="A47" s="17" t="s">
        <v>223</v>
      </c>
      <c r="B47" s="17" t="s">
        <v>4</v>
      </c>
      <c r="C47" s="100" t="s">
        <v>247</v>
      </c>
      <c r="D47" s="100"/>
      <c r="E47" s="100"/>
      <c r="F47" s="17" t="s">
        <v>70</v>
      </c>
      <c r="G47" s="17" t="s">
        <v>4</v>
      </c>
      <c r="H47" s="100" t="str">
        <f>H46</f>
        <v>S06/0201/14TMC/TD-DP/4079/22
Date: 15/06/2022</v>
      </c>
      <c r="I47" s="100"/>
    </row>
    <row r="48" spans="1:9" ht="43.5" customHeight="1" x14ac:dyDescent="0.25">
      <c r="A48" s="17" t="s">
        <v>71</v>
      </c>
      <c r="B48" s="17" t="s">
        <v>4</v>
      </c>
      <c r="C48" s="100" t="s">
        <v>205</v>
      </c>
      <c r="D48" s="100"/>
      <c r="E48" s="100"/>
      <c r="F48" s="17" t="s">
        <v>204</v>
      </c>
      <c r="G48" s="17" t="s">
        <v>4</v>
      </c>
      <c r="H48" s="100" t="s">
        <v>224</v>
      </c>
      <c r="I48" s="100"/>
    </row>
    <row r="49" spans="1:13" ht="45" hidden="1" customHeight="1" x14ac:dyDescent="0.25">
      <c r="A49" s="17" t="s">
        <v>72</v>
      </c>
      <c r="B49" s="17" t="s">
        <v>4</v>
      </c>
      <c r="C49" s="100" t="s">
        <v>110</v>
      </c>
      <c r="D49" s="100"/>
      <c r="E49" s="100"/>
      <c r="F49" s="17" t="s">
        <v>73</v>
      </c>
      <c r="G49" s="17" t="s">
        <v>4</v>
      </c>
      <c r="H49" s="100"/>
      <c r="I49" s="100"/>
    </row>
    <row r="50" spans="1:13" ht="21" thickBot="1" x14ac:dyDescent="0.3">
      <c r="A50" s="112" t="s">
        <v>74</v>
      </c>
      <c r="B50" s="112"/>
      <c r="C50" s="112"/>
      <c r="D50" s="112"/>
      <c r="E50" s="112"/>
      <c r="F50" s="112"/>
      <c r="G50" s="112"/>
      <c r="H50" s="112"/>
      <c r="I50" s="112"/>
    </row>
    <row r="51" spans="1:13" ht="30" customHeight="1" x14ac:dyDescent="0.3">
      <c r="A51" s="113" t="s">
        <v>245</v>
      </c>
      <c r="B51" s="113"/>
      <c r="C51" s="113"/>
      <c r="D51" s="114" t="s">
        <v>4</v>
      </c>
      <c r="E51" s="61" t="s">
        <v>143</v>
      </c>
      <c r="F51" s="68" t="s">
        <v>129</v>
      </c>
      <c r="G51" s="68"/>
      <c r="H51" s="61" t="s">
        <v>144</v>
      </c>
      <c r="I51" s="61" t="s">
        <v>145</v>
      </c>
      <c r="J51" s="36"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upto 34 Slab, Brickwork upto 30 Floor, Internal Plaster upto 24 Floor, External Plaster upto 24 Floor, External Plumbing, Elevation and Waterproofing upto 10 Floor Completed</v>
      </c>
      <c r="K51" s="38"/>
    </row>
    <row r="52" spans="1:13" ht="32.25" customHeight="1" x14ac:dyDescent="0.3">
      <c r="A52" s="113"/>
      <c r="B52" s="113"/>
      <c r="C52" s="113"/>
      <c r="D52" s="114"/>
      <c r="E52" s="61">
        <v>1</v>
      </c>
      <c r="F52" s="68">
        <v>1</v>
      </c>
      <c r="G52" s="68"/>
      <c r="H52" s="61">
        <v>3</v>
      </c>
      <c r="I52" s="61">
        <f ca="1">--TRIM(RIGHT(SUBSTITUTE(LEFT(A51,_xlfn.AGGREGATE(16,6,FIND({0,1,2,3,4,5,6,7,8,9},A51,ROW(INDIRECT("1:"&amp;LEN(A51)))),1))," ",REPT(" ",LEN(A51))),LEN(A51)))</f>
        <v>35</v>
      </c>
      <c r="J52" s="37" t="s">
        <v>149</v>
      </c>
      <c r="K52" s="38"/>
    </row>
    <row r="53" spans="1:13" ht="20.25" customHeight="1" x14ac:dyDescent="0.3">
      <c r="A53" s="115" t="s">
        <v>147</v>
      </c>
      <c r="B53" s="115"/>
      <c r="C53" s="115" t="s">
        <v>157</v>
      </c>
      <c r="D53" s="115"/>
      <c r="E53" s="62" t="s">
        <v>158</v>
      </c>
      <c r="F53" s="115" t="s">
        <v>148</v>
      </c>
      <c r="G53" s="115"/>
      <c r="H53" s="47" t="s">
        <v>146</v>
      </c>
      <c r="I53" s="47"/>
      <c r="J53" s="40" t="s">
        <v>159</v>
      </c>
      <c r="K53" s="39">
        <f ca="1">I52*25%</f>
        <v>8.75</v>
      </c>
    </row>
    <row r="54" spans="1:13" ht="20.25" customHeight="1" x14ac:dyDescent="0.3">
      <c r="A54" s="67" t="s">
        <v>160</v>
      </c>
      <c r="B54" s="67"/>
      <c r="C54" s="68">
        <f ca="1">K55</f>
        <v>35</v>
      </c>
      <c r="D54" s="68"/>
      <c r="E54" s="60">
        <f ca="1">((100/I52)*C54)/100</f>
        <v>1</v>
      </c>
      <c r="F54" s="67">
        <f ca="1">(((C54/I52*5)+(C55/I52*20)+(25/(F52+H52+I52)*C56)+(5/(I52)*C57)+(2.5/(I52)*C58)+(2.5/(I52)*C59)+(5/I52*C60)+(10/I52*C61)+(2.5/I52*C62)+(2.5/I52*C63)+(10/I52*C64)+(10/I52*C65))/100)</f>
        <v>0.55937728937728937</v>
      </c>
      <c r="G54" s="67"/>
      <c r="H54" s="67" t="str">
        <f ca="1">J51</f>
        <v>Excavation work Completed. Plinth work completed, RCC upto 34 Slab, Brickwork upto 30 Floor, Internal Plaster upto 24 Floor, External Plaster upto 24 Floor, External Plumbing, Elevation and Waterproofing upto 10 Floor Completed</v>
      </c>
      <c r="I54" s="67"/>
      <c r="J54" s="40" t="s">
        <v>150</v>
      </c>
      <c r="K54" s="43">
        <f ca="1">I52*50%</f>
        <v>17.5</v>
      </c>
    </row>
    <row r="55" spans="1:13" ht="20.25" x14ac:dyDescent="0.3">
      <c r="A55" s="67" t="s">
        <v>130</v>
      </c>
      <c r="B55" s="67"/>
      <c r="C55" s="69">
        <v>35</v>
      </c>
      <c r="D55" s="68"/>
      <c r="E55" s="60">
        <f ca="1">((100/I52)*C55)/100</f>
        <v>1</v>
      </c>
      <c r="F55" s="67"/>
      <c r="G55" s="67"/>
      <c r="H55" s="67"/>
      <c r="I55" s="67"/>
      <c r="J55" s="40" t="s">
        <v>151</v>
      </c>
      <c r="K55" s="43">
        <f ca="1">I52</f>
        <v>35</v>
      </c>
    </row>
    <row r="56" spans="1:13" ht="21" customHeight="1" x14ac:dyDescent="0.35">
      <c r="A56" s="67" t="s">
        <v>161</v>
      </c>
      <c r="B56" s="67"/>
      <c r="C56" s="68">
        <v>34</v>
      </c>
      <c r="D56" s="68"/>
      <c r="E56" s="60">
        <f ca="1">((100/(F52+H52+I52))*C56)/100</f>
        <v>0.87179487179487181</v>
      </c>
      <c r="F56" s="67"/>
      <c r="G56" s="67"/>
      <c r="H56" s="67"/>
      <c r="I56" s="67"/>
      <c r="J56" s="40" t="s">
        <v>152</v>
      </c>
      <c r="K56" s="44">
        <f ca="1">(IF(E52&gt;1,(I52/(E52+2)),I52/4))</f>
        <v>8.75</v>
      </c>
    </row>
    <row r="57" spans="1:13" ht="21" customHeight="1" x14ac:dyDescent="0.35">
      <c r="A57" s="67" t="s">
        <v>162</v>
      </c>
      <c r="B57" s="67"/>
      <c r="C57" s="68">
        <f>C56-H52-F52</f>
        <v>30</v>
      </c>
      <c r="D57" s="68"/>
      <c r="E57" s="60">
        <f ca="1">((100/I52)*C57)/100</f>
        <v>0.85714285714285721</v>
      </c>
      <c r="F57" s="67"/>
      <c r="G57" s="67"/>
      <c r="H57" s="67"/>
      <c r="I57" s="67"/>
      <c r="J57" s="40" t="s">
        <v>153</v>
      </c>
      <c r="K57" s="44">
        <f ca="1">(IF(E52&gt;1,(I52/(E52+2)+K56),I52/4+K56))</f>
        <v>17.5</v>
      </c>
    </row>
    <row r="58" spans="1:13" ht="21" customHeight="1" x14ac:dyDescent="0.35">
      <c r="A58" s="70" t="s">
        <v>163</v>
      </c>
      <c r="B58" s="71"/>
      <c r="C58" s="69">
        <f>C57*0.8</f>
        <v>24</v>
      </c>
      <c r="D58" s="69"/>
      <c r="E58" s="60">
        <f ca="1">((100/I52)*C58)/100</f>
        <v>0.68571428571428572</v>
      </c>
      <c r="F58" s="67"/>
      <c r="G58" s="67"/>
      <c r="H58" s="67"/>
      <c r="I58" s="67"/>
      <c r="J58" s="40" t="s">
        <v>164</v>
      </c>
      <c r="K58" s="44">
        <f>(IF(E52&gt;1,(I52/(E52+2)+K57),0))</f>
        <v>0</v>
      </c>
    </row>
    <row r="59" spans="1:13" ht="21" customHeight="1" x14ac:dyDescent="0.35">
      <c r="A59" s="70" t="s">
        <v>240</v>
      </c>
      <c r="B59" s="71"/>
      <c r="C59" s="69">
        <f>C58</f>
        <v>24</v>
      </c>
      <c r="D59" s="69"/>
      <c r="E59" s="60">
        <f ca="1">((100/I52)*C59)/100</f>
        <v>0.68571428571428572</v>
      </c>
      <c r="F59" s="67"/>
      <c r="G59" s="67"/>
      <c r="H59" s="67"/>
      <c r="I59" s="67"/>
      <c r="J59" s="40" t="s">
        <v>165</v>
      </c>
      <c r="K59" s="44">
        <f>(IF(E52&gt;2,(I52/(E52+2)+K58),0))</f>
        <v>0</v>
      </c>
    </row>
    <row r="60" spans="1:13" ht="57.75" customHeight="1" x14ac:dyDescent="0.35">
      <c r="A60" s="70" t="s">
        <v>241</v>
      </c>
      <c r="B60" s="71"/>
      <c r="C60" s="68">
        <v>10</v>
      </c>
      <c r="D60" s="68"/>
      <c r="E60" s="60">
        <f ca="1">((100/(I52))*C60)/100</f>
        <v>0.28571428571428575</v>
      </c>
      <c r="F60" s="67"/>
      <c r="G60" s="67"/>
      <c r="H60" s="67"/>
      <c r="I60" s="67"/>
      <c r="J60" s="40" t="s">
        <v>167</v>
      </c>
      <c r="K60" s="45">
        <f>(IF(E52&gt;3,(I52/(E52+2)+K59),0))</f>
        <v>0</v>
      </c>
    </row>
    <row r="61" spans="1:13" ht="21" x14ac:dyDescent="0.35">
      <c r="A61" s="67" t="s">
        <v>166</v>
      </c>
      <c r="B61" s="67"/>
      <c r="C61" s="68">
        <v>0</v>
      </c>
      <c r="D61" s="68"/>
      <c r="E61" s="60">
        <f ca="1">((100/(I52))*C61)/100</f>
        <v>0</v>
      </c>
      <c r="F61" s="67"/>
      <c r="G61" s="67"/>
      <c r="H61" s="67"/>
      <c r="I61" s="67"/>
      <c r="J61" s="40" t="s">
        <v>168</v>
      </c>
      <c r="K61" s="44">
        <f>(IF(E52&gt;4,(I52/(E52+2)+K60),0))</f>
        <v>0</v>
      </c>
    </row>
    <row r="62" spans="1:13" ht="21" customHeight="1" x14ac:dyDescent="0.35">
      <c r="A62" s="67" t="s">
        <v>242</v>
      </c>
      <c r="B62" s="67"/>
      <c r="C62" s="68">
        <v>0</v>
      </c>
      <c r="D62" s="68"/>
      <c r="E62" s="60">
        <f ca="1">((100/I52)*C62)/100</f>
        <v>0</v>
      </c>
      <c r="F62" s="67"/>
      <c r="G62" s="67"/>
      <c r="H62" s="67"/>
      <c r="I62" s="67"/>
      <c r="J62" s="40" t="s">
        <v>154</v>
      </c>
      <c r="K62" s="44">
        <f ca="1">(IF(E52=1,(I52/(E52+3)+K57),IF(E52=0,(I52/4+K57),IF(E52&gt;1,0))))</f>
        <v>26.25</v>
      </c>
    </row>
    <row r="63" spans="1:13" ht="41.25" customHeight="1" thickBot="1" x14ac:dyDescent="0.4">
      <c r="A63" s="67" t="s">
        <v>243</v>
      </c>
      <c r="B63" s="67"/>
      <c r="C63" s="68">
        <v>0</v>
      </c>
      <c r="D63" s="68"/>
      <c r="E63" s="60">
        <f ca="1">((100/I52)*C63)/100</f>
        <v>0</v>
      </c>
      <c r="F63" s="67"/>
      <c r="G63" s="67"/>
      <c r="H63" s="67"/>
      <c r="I63" s="67"/>
      <c r="J63" s="42" t="s">
        <v>155</v>
      </c>
      <c r="K63" s="46">
        <f ca="1">(IF(E52&gt;1.5,(I52/(E52+2)+K56+MAX(0,K57-K56)+MAX(0,K58-K57)+MAX(0,K59-K58)+MAX(0,K60-K59)+MAX(0,K61-K60)),IF(E52=1,(I52/(E52+3)+K62),IF(E52=0,I52/4+K62))))</f>
        <v>35</v>
      </c>
      <c r="M63" s="1" t="e">
        <f>(IF(D51&gt;1.5,(H51/(D51+2)+J56+MAX(0,J57-J56)+MAX(0,J58-J57)+MAX(0,J59-J58)+MAX(0,J60-J59)+MAX(0,J61-J60)),IF(D51=1,(H51/(D51+3)+J61),IF(D51=0,H51*0.3+J61))))</f>
        <v>#VALUE!</v>
      </c>
    </row>
    <row r="64" spans="1:13" ht="20.25" x14ac:dyDescent="0.25">
      <c r="A64" s="67" t="s">
        <v>169</v>
      </c>
      <c r="B64" s="67"/>
      <c r="C64" s="68">
        <v>0</v>
      </c>
      <c r="D64" s="68"/>
      <c r="E64" s="60">
        <f ca="1">((100/(I52))*C64)/100</f>
        <v>0</v>
      </c>
      <c r="F64" s="67"/>
      <c r="G64" s="67"/>
      <c r="H64" s="67"/>
      <c r="I64" s="67"/>
    </row>
    <row r="65" spans="1:12" ht="20.25" x14ac:dyDescent="0.25">
      <c r="A65" s="67" t="s">
        <v>170</v>
      </c>
      <c r="B65" s="67"/>
      <c r="C65" s="68">
        <v>0</v>
      </c>
      <c r="D65" s="68"/>
      <c r="E65" s="60">
        <f ca="1">((100/(I52))*C65)/100</f>
        <v>0</v>
      </c>
      <c r="F65" s="67"/>
      <c r="G65" s="67"/>
      <c r="H65" s="67"/>
      <c r="I65" s="67"/>
    </row>
    <row r="66" spans="1:12" ht="36.75" hidden="1" customHeight="1" x14ac:dyDescent="0.3">
      <c r="A66" s="63" t="s">
        <v>156</v>
      </c>
      <c r="B66" s="64"/>
      <c r="C66" s="64"/>
      <c r="D66" s="64"/>
      <c r="E66" s="64"/>
      <c r="F66" s="64"/>
      <c r="G66" s="64"/>
      <c r="H66" s="65">
        <f ca="1">AVERAGE(F54)</f>
        <v>0.55937728937728937</v>
      </c>
      <c r="I66" s="66"/>
      <c r="J66" s="40"/>
      <c r="K66" s="41"/>
      <c r="L66" s="41"/>
    </row>
    <row r="67" spans="1:12" ht="20.25" x14ac:dyDescent="0.25">
      <c r="A67" s="95" t="s">
        <v>78</v>
      </c>
      <c r="B67" s="96"/>
      <c r="C67" s="96"/>
      <c r="D67" s="96"/>
      <c r="E67" s="96"/>
      <c r="F67" s="96"/>
      <c r="G67" s="96"/>
      <c r="H67" s="96"/>
      <c r="I67" s="97"/>
    </row>
    <row r="68" spans="1:12" ht="60.75" x14ac:dyDescent="0.25">
      <c r="A68" s="94" t="s">
        <v>79</v>
      </c>
      <c r="B68" s="94"/>
      <c r="C68" s="94"/>
      <c r="D68" s="3" t="s">
        <v>4</v>
      </c>
      <c r="E68" s="15" t="s">
        <v>135</v>
      </c>
      <c r="F68" s="21" t="s">
        <v>171</v>
      </c>
      <c r="G68" s="3" t="s">
        <v>4</v>
      </c>
      <c r="H68" s="157" t="s">
        <v>187</v>
      </c>
      <c r="I68" s="157"/>
      <c r="J68" s="1">
        <f>8800*1.6</f>
        <v>14080</v>
      </c>
    </row>
    <row r="69" spans="1:12" ht="60.75" x14ac:dyDescent="0.25">
      <c r="A69" s="94" t="s">
        <v>184</v>
      </c>
      <c r="B69" s="94"/>
      <c r="C69" s="94"/>
      <c r="D69" s="2" t="s">
        <v>131</v>
      </c>
      <c r="E69" s="18" t="s">
        <v>213</v>
      </c>
      <c r="F69" s="21" t="s">
        <v>185</v>
      </c>
      <c r="G69" s="2" t="s">
        <v>4</v>
      </c>
      <c r="H69" s="100" t="s">
        <v>172</v>
      </c>
      <c r="I69" s="100"/>
    </row>
    <row r="70" spans="1:12" ht="26.25" customHeight="1" x14ac:dyDescent="0.25">
      <c r="A70" s="86" t="s">
        <v>82</v>
      </c>
      <c r="B70" s="86"/>
      <c r="C70" s="86"/>
      <c r="D70" s="3" t="s">
        <v>4</v>
      </c>
      <c r="E70" s="18" t="s">
        <v>212</v>
      </c>
      <c r="F70" s="3" t="s">
        <v>128</v>
      </c>
      <c r="G70" s="3" t="s">
        <v>4</v>
      </c>
      <c r="H70" s="107" t="s">
        <v>136</v>
      </c>
      <c r="I70" s="108"/>
    </row>
    <row r="71" spans="1:12" ht="20.25" hidden="1" x14ac:dyDescent="0.25">
      <c r="A71" s="94" t="s">
        <v>118</v>
      </c>
      <c r="B71" s="94"/>
      <c r="C71" s="94"/>
      <c r="D71" s="2" t="s">
        <v>4</v>
      </c>
      <c r="E71" s="18" t="s">
        <v>119</v>
      </c>
      <c r="F71" s="21" t="s">
        <v>120</v>
      </c>
      <c r="G71" s="2" t="s">
        <v>4</v>
      </c>
      <c r="H71" s="100" t="s">
        <v>100</v>
      </c>
      <c r="I71" s="100"/>
    </row>
    <row r="72" spans="1:12" ht="60.75" hidden="1" x14ac:dyDescent="0.25">
      <c r="A72" s="94" t="s">
        <v>121</v>
      </c>
      <c r="B72" s="94"/>
      <c r="C72" s="94"/>
      <c r="D72" s="2" t="s">
        <v>4</v>
      </c>
      <c r="E72" s="18" t="s">
        <v>122</v>
      </c>
      <c r="F72" s="21" t="s">
        <v>123</v>
      </c>
      <c r="G72" s="2" t="s">
        <v>4</v>
      </c>
      <c r="H72" s="100" t="s">
        <v>124</v>
      </c>
      <c r="I72" s="100"/>
    </row>
    <row r="73" spans="1:12" ht="20.25" hidden="1" x14ac:dyDescent="0.25">
      <c r="A73" s="94" t="s">
        <v>81</v>
      </c>
      <c r="B73" s="94"/>
      <c r="C73" s="94"/>
      <c r="D73" s="2" t="s">
        <v>4</v>
      </c>
      <c r="E73" s="18" t="s">
        <v>102</v>
      </c>
      <c r="F73" s="21" t="s">
        <v>80</v>
      </c>
      <c r="G73" s="2" t="s">
        <v>4</v>
      </c>
      <c r="H73" s="98" t="s">
        <v>102</v>
      </c>
      <c r="I73" s="99"/>
    </row>
    <row r="74" spans="1:12" ht="20.25" hidden="1" x14ac:dyDescent="0.25">
      <c r="A74" s="94" t="s">
        <v>125</v>
      </c>
      <c r="B74" s="94"/>
      <c r="C74" s="94"/>
      <c r="D74" s="2" t="s">
        <v>4</v>
      </c>
      <c r="E74" s="18" t="s">
        <v>101</v>
      </c>
      <c r="F74" s="21" t="s">
        <v>82</v>
      </c>
      <c r="G74" s="2" t="s">
        <v>4</v>
      </c>
      <c r="H74" s="100" t="s">
        <v>117</v>
      </c>
      <c r="I74" s="100"/>
    </row>
    <row r="75" spans="1:12" ht="20.25" hidden="1" x14ac:dyDescent="0.25">
      <c r="A75" s="94" t="s">
        <v>126</v>
      </c>
      <c r="B75" s="94"/>
      <c r="C75" s="94"/>
      <c r="D75" s="2" t="s">
        <v>4</v>
      </c>
      <c r="E75" s="19" t="s">
        <v>110</v>
      </c>
      <c r="F75" s="21" t="s">
        <v>127</v>
      </c>
      <c r="G75" s="2" t="s">
        <v>4</v>
      </c>
      <c r="H75" s="101" t="s">
        <v>110</v>
      </c>
      <c r="I75" s="101"/>
    </row>
    <row r="76" spans="1:12" ht="18" hidden="1" customHeight="1" x14ac:dyDescent="0.25">
      <c r="A76" s="86" t="s">
        <v>128</v>
      </c>
      <c r="B76" s="86"/>
      <c r="C76" s="86"/>
      <c r="D76" s="3" t="s">
        <v>4</v>
      </c>
      <c r="E76" s="10"/>
      <c r="F76" s="3" t="s">
        <v>128</v>
      </c>
      <c r="G76" s="3" t="s">
        <v>4</v>
      </c>
      <c r="H76" s="102" t="s">
        <v>110</v>
      </c>
      <c r="I76" s="103"/>
    </row>
    <row r="77" spans="1:12" ht="20.25" x14ac:dyDescent="0.25">
      <c r="A77" s="95" t="s">
        <v>77</v>
      </c>
      <c r="B77" s="96"/>
      <c r="C77" s="96"/>
      <c r="D77" s="96"/>
      <c r="E77" s="96"/>
      <c r="F77" s="96"/>
      <c r="G77" s="96"/>
      <c r="H77" s="96"/>
      <c r="I77" s="97"/>
    </row>
    <row r="78" spans="1:12" ht="20.25" x14ac:dyDescent="0.25">
      <c r="A78" s="91" t="s">
        <v>9</v>
      </c>
      <c r="B78" s="92"/>
      <c r="C78" s="92"/>
      <c r="D78" s="92"/>
      <c r="E78" s="92"/>
      <c r="F78" s="93"/>
      <c r="G78" s="2" t="s">
        <v>4</v>
      </c>
      <c r="H78" s="105">
        <f>16200/10.764</f>
        <v>1505.0167224080269</v>
      </c>
      <c r="I78" s="106"/>
    </row>
    <row r="79" spans="1:12" ht="20.25" x14ac:dyDescent="0.25">
      <c r="A79" s="91" t="s">
        <v>33</v>
      </c>
      <c r="B79" s="92"/>
      <c r="C79" s="92"/>
      <c r="D79" s="92"/>
      <c r="E79" s="92"/>
      <c r="F79" s="93"/>
      <c r="G79" s="2" t="s">
        <v>4</v>
      </c>
      <c r="H79" s="104">
        <f>82000/10.764</f>
        <v>7617.9858788554448</v>
      </c>
      <c r="I79" s="104"/>
    </row>
    <row r="80" spans="1:12" ht="20.25" x14ac:dyDescent="0.25">
      <c r="A80" s="91" t="s">
        <v>137</v>
      </c>
      <c r="B80" s="92"/>
      <c r="C80" s="92"/>
      <c r="D80" s="92"/>
      <c r="E80" s="92"/>
      <c r="F80" s="93"/>
      <c r="G80" s="2" t="s">
        <v>4</v>
      </c>
      <c r="H80" s="104">
        <f>H78*0.8</f>
        <v>1204.0133779264215</v>
      </c>
      <c r="I80" s="104"/>
    </row>
    <row r="81" spans="1:151 16227:16384" ht="20.25" x14ac:dyDescent="0.25">
      <c r="A81" s="136" t="s">
        <v>86</v>
      </c>
      <c r="B81" s="137"/>
      <c r="C81" s="137"/>
      <c r="D81" s="137"/>
      <c r="E81" s="137"/>
      <c r="F81" s="137"/>
      <c r="G81" s="137"/>
      <c r="H81" s="137"/>
      <c r="I81" s="138"/>
    </row>
    <row r="82" spans="1:151 16227:16384" s="11" customFormat="1" ht="40.5" x14ac:dyDescent="0.25">
      <c r="A82" s="87" t="s">
        <v>180</v>
      </c>
      <c r="B82" s="88"/>
      <c r="C82" s="87" t="s">
        <v>181</v>
      </c>
      <c r="D82" s="88"/>
      <c r="E82" s="49" t="s">
        <v>182</v>
      </c>
      <c r="F82" s="87" t="s">
        <v>179</v>
      </c>
      <c r="G82" s="88"/>
      <c r="H82" s="87" t="s">
        <v>178</v>
      </c>
      <c r="I82" s="88"/>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c r="XFC82" s="1"/>
      <c r="XFD82" s="1"/>
    </row>
    <row r="83" spans="1:151 16227:16384" s="59" customFormat="1" ht="39.75" customHeight="1" x14ac:dyDescent="0.25">
      <c r="A83" s="75" t="s">
        <v>202</v>
      </c>
      <c r="B83" s="76"/>
      <c r="C83" s="82" t="s">
        <v>229</v>
      </c>
      <c r="D83" s="83"/>
      <c r="E83" s="20" t="s">
        <v>208</v>
      </c>
      <c r="F83" s="82">
        <f>COUNT(I92:I99)*21+COUNT(I101:I103,I105:I108)*5</f>
        <v>203</v>
      </c>
      <c r="G83" s="83"/>
      <c r="H83" s="82">
        <f>SUM(I92:I99)*21+SUM(I101:I103,I105:I108)*5</f>
        <v>79712.156159999999</v>
      </c>
      <c r="I83" s="83"/>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WZC83" s="58"/>
      <c r="WZD83" s="58"/>
      <c r="WZE83" s="58"/>
      <c r="WZF83" s="58"/>
      <c r="WZG83" s="58"/>
      <c r="WZH83" s="58"/>
      <c r="WZI83" s="58"/>
      <c r="WZJ83" s="58"/>
      <c r="WZK83" s="58"/>
      <c r="WZL83" s="58"/>
      <c r="WZM83" s="58"/>
      <c r="WZN83" s="58"/>
      <c r="WZO83" s="58"/>
      <c r="WZP83" s="58"/>
      <c r="WZQ83" s="58"/>
      <c r="WZR83" s="58"/>
      <c r="WZS83" s="58"/>
      <c r="WZT83" s="58"/>
      <c r="WZU83" s="58"/>
      <c r="WZV83" s="58"/>
      <c r="WZW83" s="58"/>
      <c r="WZX83" s="58"/>
      <c r="WZY83" s="58"/>
      <c r="WZZ83" s="58"/>
      <c r="XAA83" s="58"/>
      <c r="XAB83" s="58"/>
      <c r="XAC83" s="58"/>
      <c r="XAD83" s="58"/>
      <c r="XAE83" s="58"/>
      <c r="XAF83" s="58"/>
      <c r="XAG83" s="58"/>
      <c r="XAH83" s="58"/>
      <c r="XAI83" s="58"/>
      <c r="XAJ83" s="58"/>
      <c r="XAK83" s="58"/>
      <c r="XAL83" s="58"/>
      <c r="XAM83" s="58"/>
      <c r="XAN83" s="58"/>
      <c r="XAO83" s="58"/>
      <c r="XAP83" s="58"/>
      <c r="XAQ83" s="58"/>
      <c r="XAR83" s="58"/>
      <c r="XAS83" s="58"/>
      <c r="XAT83" s="58"/>
      <c r="XAU83" s="58"/>
      <c r="XAV83" s="58"/>
      <c r="XAW83" s="58"/>
      <c r="XAX83" s="58"/>
      <c r="XAY83" s="58"/>
      <c r="XAZ83" s="58"/>
      <c r="XBA83" s="58"/>
      <c r="XBB83" s="58"/>
      <c r="XBC83" s="58"/>
      <c r="XBD83" s="58"/>
      <c r="XBE83" s="58"/>
      <c r="XBF83" s="58"/>
      <c r="XBG83" s="58"/>
      <c r="XBH83" s="58"/>
      <c r="XBI83" s="58"/>
      <c r="XBJ83" s="58"/>
      <c r="XBK83" s="58"/>
      <c r="XBL83" s="58"/>
      <c r="XBM83" s="58"/>
      <c r="XBN83" s="58"/>
      <c r="XBO83" s="58"/>
      <c r="XBP83" s="58"/>
      <c r="XBQ83" s="58"/>
      <c r="XBR83" s="58"/>
      <c r="XBS83" s="58"/>
      <c r="XBT83" s="58"/>
      <c r="XBU83" s="58"/>
      <c r="XBV83" s="58"/>
      <c r="XBW83" s="58"/>
      <c r="XBX83" s="58"/>
      <c r="XBY83" s="58"/>
      <c r="XBZ83" s="58"/>
      <c r="XCA83" s="58"/>
      <c r="XCB83" s="58"/>
      <c r="XCC83" s="58"/>
      <c r="XCD83" s="58"/>
      <c r="XCE83" s="58"/>
      <c r="XCF83" s="58"/>
      <c r="XCG83" s="58"/>
      <c r="XCH83" s="58"/>
      <c r="XCI83" s="58"/>
      <c r="XCJ83" s="58"/>
      <c r="XCK83" s="58"/>
      <c r="XCL83" s="58"/>
      <c r="XCM83" s="58"/>
      <c r="XCN83" s="58"/>
      <c r="XCO83" s="58"/>
      <c r="XCP83" s="58"/>
      <c r="XCQ83" s="58"/>
      <c r="XCR83" s="58"/>
      <c r="XCS83" s="58"/>
      <c r="XCT83" s="58"/>
      <c r="XCU83" s="58"/>
      <c r="XCV83" s="58"/>
      <c r="XCW83" s="58"/>
      <c r="XCX83" s="58"/>
      <c r="XCY83" s="58"/>
      <c r="XCZ83" s="58"/>
      <c r="XDA83" s="58"/>
      <c r="XDB83" s="58"/>
      <c r="XDC83" s="58"/>
      <c r="XDD83" s="58"/>
      <c r="XDE83" s="58"/>
      <c r="XDF83" s="58"/>
      <c r="XDG83" s="58"/>
      <c r="XDH83" s="58"/>
      <c r="XDI83" s="58"/>
      <c r="XDJ83" s="58"/>
      <c r="XDK83" s="58"/>
      <c r="XDL83" s="58"/>
      <c r="XDM83" s="58"/>
      <c r="XDN83" s="58"/>
      <c r="XDO83" s="58"/>
      <c r="XDP83" s="58"/>
      <c r="XDQ83" s="58"/>
      <c r="XDR83" s="58"/>
      <c r="XDS83" s="58"/>
      <c r="XDT83" s="58"/>
      <c r="XDU83" s="58"/>
      <c r="XDV83" s="58"/>
      <c r="XDW83" s="58"/>
      <c r="XDX83" s="58"/>
      <c r="XDY83" s="58"/>
      <c r="XDZ83" s="58"/>
      <c r="XEA83" s="58"/>
      <c r="XEB83" s="58"/>
      <c r="XEC83" s="58"/>
      <c r="XED83" s="58"/>
      <c r="XEE83" s="58"/>
      <c r="XEF83" s="58"/>
      <c r="XEG83" s="58"/>
      <c r="XEH83" s="58"/>
      <c r="XEI83" s="58"/>
      <c r="XEJ83" s="58"/>
      <c r="XEK83" s="58"/>
      <c r="XEL83" s="58"/>
      <c r="XEM83" s="58"/>
      <c r="XEN83" s="58"/>
      <c r="XEO83" s="58"/>
      <c r="XEP83" s="58"/>
      <c r="XEQ83" s="58"/>
      <c r="XER83" s="58"/>
      <c r="XES83" s="58"/>
      <c r="XET83" s="58"/>
      <c r="XEU83" s="58"/>
      <c r="XEV83" s="58"/>
      <c r="XEW83" s="58"/>
      <c r="XEX83" s="58"/>
      <c r="XEY83" s="58"/>
      <c r="XEZ83" s="58"/>
      <c r="XFA83" s="58"/>
      <c r="XFB83" s="58"/>
      <c r="XFC83" s="58"/>
      <c r="XFD83" s="58"/>
    </row>
    <row r="84" spans="1:151 16227:16384" s="11" customFormat="1" ht="20.25" x14ac:dyDescent="0.25">
      <c r="A84" s="79"/>
      <c r="B84" s="80"/>
      <c r="C84" s="89" t="s">
        <v>99</v>
      </c>
      <c r="D84" s="90"/>
      <c r="E84" s="50" t="s">
        <v>208</v>
      </c>
      <c r="F84" s="89">
        <f>COUNT(I110:I117)*7+COUNT(I119:I121,I123:I126)*2</f>
        <v>70</v>
      </c>
      <c r="G84" s="90"/>
      <c r="H84" s="89">
        <f>SUM(I110:I117)*7+SUM(I119:I121,I123:I126)*2</f>
        <v>27486.950400000002</v>
      </c>
      <c r="I84" s="90"/>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51 16227:16384" s="11" customFormat="1" ht="20.25" x14ac:dyDescent="0.25">
      <c r="A85" s="87" t="s">
        <v>183</v>
      </c>
      <c r="B85" s="88"/>
      <c r="C85" s="87"/>
      <c r="D85" s="88"/>
      <c r="E85" s="49"/>
      <c r="F85" s="87">
        <f>SUM(F83:F84)</f>
        <v>273</v>
      </c>
      <c r="G85" s="88"/>
      <c r="H85" s="87">
        <f>SUM(H83:H84)</f>
        <v>107199.10656</v>
      </c>
      <c r="I85" s="88"/>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51 16227:16384" ht="20.25" x14ac:dyDescent="0.25">
      <c r="A86" s="142" t="s">
        <v>177</v>
      </c>
      <c r="B86" s="143"/>
      <c r="C86" s="143"/>
      <c r="D86" s="143"/>
      <c r="E86" s="143"/>
      <c r="F86" s="143"/>
      <c r="G86" s="143"/>
      <c r="H86" s="143"/>
      <c r="I86" s="138"/>
    </row>
    <row r="87" spans="1:151 16227:16384" ht="44.25" customHeight="1" x14ac:dyDescent="0.25">
      <c r="A87" s="85" t="s">
        <v>225</v>
      </c>
      <c r="B87" s="85"/>
      <c r="C87" s="85" t="s">
        <v>103</v>
      </c>
      <c r="D87" s="85"/>
      <c r="E87" s="57" t="s">
        <v>104</v>
      </c>
      <c r="F87" s="85" t="s">
        <v>226</v>
      </c>
      <c r="G87" s="85"/>
      <c r="H87" s="57" t="s">
        <v>236</v>
      </c>
      <c r="I87" s="57" t="s">
        <v>105</v>
      </c>
    </row>
    <row r="88" spans="1:151 16227:16384" s="11" customFormat="1" ht="20.25" x14ac:dyDescent="0.25">
      <c r="A88" s="161" t="s">
        <v>202</v>
      </c>
      <c r="B88" s="162"/>
      <c r="C88" s="162"/>
      <c r="D88" s="162"/>
      <c r="E88" s="162"/>
      <c r="F88" s="162"/>
      <c r="G88" s="162"/>
      <c r="H88" s="162"/>
      <c r="I88" s="74"/>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c r="XFD88" s="1"/>
    </row>
    <row r="89" spans="1:151 16227:16384" s="55" customFormat="1" ht="20.25" x14ac:dyDescent="0.25">
      <c r="A89" s="72" t="s">
        <v>227</v>
      </c>
      <c r="B89" s="73"/>
      <c r="C89" s="73"/>
      <c r="D89" s="73"/>
      <c r="E89" s="73"/>
      <c r="F89" s="73"/>
      <c r="G89" s="73"/>
      <c r="H89" s="73"/>
      <c r="I89" s="7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WZC89" s="54"/>
      <c r="WZD89" s="54"/>
      <c r="WZE89" s="54"/>
      <c r="WZF89" s="54"/>
      <c r="WZG89" s="54"/>
      <c r="WZH89" s="54"/>
      <c r="WZI89" s="54"/>
      <c r="WZJ89" s="54"/>
      <c r="WZK89" s="54"/>
      <c r="WZL89" s="54"/>
      <c r="WZM89" s="54"/>
      <c r="WZN89" s="54"/>
      <c r="WZO89" s="54"/>
      <c r="WZP89" s="54"/>
      <c r="WZQ89" s="54"/>
      <c r="WZR89" s="54"/>
      <c r="WZS89" s="54"/>
      <c r="WZT89" s="54"/>
      <c r="WZU89" s="54"/>
      <c r="WZV89" s="54"/>
      <c r="WZW89" s="54"/>
      <c r="WZX89" s="54"/>
      <c r="WZY89" s="54"/>
      <c r="WZZ89" s="54"/>
      <c r="XAA89" s="54"/>
      <c r="XAB89" s="54"/>
      <c r="XAC89" s="54"/>
      <c r="XAD89" s="54"/>
      <c r="XAE89" s="54"/>
      <c r="XAF89" s="54"/>
      <c r="XAG89" s="54"/>
      <c r="XAH89" s="54"/>
      <c r="XAI89" s="54"/>
      <c r="XAJ89" s="54"/>
      <c r="XAK89" s="54"/>
      <c r="XAL89" s="54"/>
      <c r="XAM89" s="54"/>
      <c r="XAN89" s="54"/>
      <c r="XAO89" s="54"/>
      <c r="XAP89" s="54"/>
      <c r="XAQ89" s="54"/>
      <c r="XAR89" s="54"/>
      <c r="XAS89" s="54"/>
      <c r="XAT89" s="54"/>
      <c r="XAU89" s="54"/>
      <c r="XAV89" s="54"/>
      <c r="XAW89" s="54"/>
      <c r="XAX89" s="54"/>
      <c r="XAY89" s="54"/>
      <c r="XAZ89" s="54"/>
      <c r="XBA89" s="54"/>
      <c r="XBB89" s="54"/>
      <c r="XBC89" s="54"/>
      <c r="XBD89" s="54"/>
      <c r="XBE89" s="54"/>
      <c r="XBF89" s="54"/>
      <c r="XBG89" s="54"/>
      <c r="XBH89" s="54"/>
      <c r="XBI89" s="54"/>
      <c r="XBJ89" s="54"/>
      <c r="XBK89" s="54"/>
      <c r="XBL89" s="54"/>
      <c r="XBM89" s="54"/>
      <c r="XBN89" s="54"/>
      <c r="XBO89" s="54"/>
      <c r="XBP89" s="54"/>
      <c r="XBQ89" s="54"/>
      <c r="XBR89" s="54"/>
      <c r="XBS89" s="54"/>
      <c r="XBT89" s="54"/>
      <c r="XBU89" s="54"/>
      <c r="XBV89" s="54"/>
      <c r="XBW89" s="54"/>
      <c r="XBX89" s="54"/>
      <c r="XBY89" s="54"/>
      <c r="XBZ89" s="54"/>
      <c r="XCA89" s="54"/>
      <c r="XCB89" s="54"/>
      <c r="XCC89" s="54"/>
      <c r="XCD89" s="54"/>
      <c r="XCE89" s="54"/>
      <c r="XCF89" s="54"/>
      <c r="XCG89" s="54"/>
      <c r="XCH89" s="54"/>
      <c r="XCI89" s="54"/>
      <c r="XCJ89" s="54"/>
      <c r="XCK89" s="54"/>
      <c r="XCL89" s="54"/>
      <c r="XCM89" s="54"/>
      <c r="XCN89" s="54"/>
      <c r="XCO89" s="54"/>
      <c r="XCP89" s="54"/>
      <c r="XCQ89" s="54"/>
      <c r="XCR89" s="54"/>
      <c r="XCS89" s="54"/>
      <c r="XCT89" s="54"/>
      <c r="XCU89" s="54"/>
      <c r="XCV89" s="54"/>
      <c r="XCW89" s="54"/>
      <c r="XCX89" s="54"/>
      <c r="XCY89" s="54"/>
      <c r="XCZ89" s="54"/>
      <c r="XDA89" s="54"/>
      <c r="XDB89" s="54"/>
      <c r="XDC89" s="54"/>
      <c r="XDD89" s="54"/>
      <c r="XDE89" s="54"/>
      <c r="XDF89" s="54"/>
      <c r="XDG89" s="54"/>
      <c r="XDH89" s="54"/>
      <c r="XDI89" s="54"/>
      <c r="XDJ89" s="54"/>
      <c r="XDK89" s="54"/>
      <c r="XDL89" s="54"/>
      <c r="XDM89" s="54"/>
      <c r="XDN89" s="54"/>
      <c r="XDO89" s="54"/>
      <c r="XDP89" s="54"/>
      <c r="XDQ89" s="54"/>
      <c r="XDR89" s="54"/>
      <c r="XDS89" s="54"/>
      <c r="XDT89" s="54"/>
      <c r="XDU89" s="54"/>
      <c r="XDV89" s="54"/>
      <c r="XDW89" s="54"/>
      <c r="XDX89" s="54"/>
      <c r="XDY89" s="54"/>
      <c r="XDZ89" s="54"/>
      <c r="XEA89" s="54"/>
      <c r="XEB89" s="54"/>
      <c r="XEC89" s="54"/>
      <c r="XED89" s="54"/>
      <c r="XEE89" s="54"/>
      <c r="XEF89" s="54"/>
      <c r="XEG89" s="54"/>
      <c r="XEH89" s="54"/>
      <c r="XEI89" s="54"/>
      <c r="XEJ89" s="54"/>
      <c r="XEK89" s="54"/>
      <c r="XEL89" s="54"/>
      <c r="XEM89" s="54"/>
      <c r="XEN89" s="54"/>
      <c r="XEO89" s="54"/>
      <c r="XEP89" s="54"/>
      <c r="XEQ89" s="54"/>
      <c r="XER89" s="54"/>
      <c r="XES89" s="54"/>
      <c r="XET89" s="54"/>
      <c r="XEU89" s="54"/>
      <c r="XEV89" s="54"/>
      <c r="XEW89" s="54"/>
      <c r="XEX89" s="54"/>
      <c r="XEY89" s="54"/>
      <c r="XEZ89" s="54"/>
      <c r="XFA89" s="54"/>
      <c r="XFB89" s="54"/>
      <c r="XFC89" s="54"/>
      <c r="XFD89" s="54"/>
    </row>
    <row r="90" spans="1:151 16227:16384" s="55" customFormat="1" ht="20.25" x14ac:dyDescent="0.25">
      <c r="A90" s="72" t="s">
        <v>228</v>
      </c>
      <c r="B90" s="73"/>
      <c r="C90" s="73"/>
      <c r="D90" s="73"/>
      <c r="E90" s="73"/>
      <c r="F90" s="73"/>
      <c r="G90" s="73"/>
      <c r="H90" s="73"/>
      <c r="I90" s="7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WZC90" s="54"/>
      <c r="WZD90" s="54"/>
      <c r="WZE90" s="54"/>
      <c r="WZF90" s="54"/>
      <c r="WZG90" s="54"/>
      <c r="WZH90" s="54"/>
      <c r="WZI90" s="54"/>
      <c r="WZJ90" s="54"/>
      <c r="WZK90" s="54"/>
      <c r="WZL90" s="54"/>
      <c r="WZM90" s="54"/>
      <c r="WZN90" s="54"/>
      <c r="WZO90" s="54"/>
      <c r="WZP90" s="54"/>
      <c r="WZQ90" s="54"/>
      <c r="WZR90" s="54"/>
      <c r="WZS90" s="54"/>
      <c r="WZT90" s="54"/>
      <c r="WZU90" s="54"/>
      <c r="WZV90" s="54"/>
      <c r="WZW90" s="54"/>
      <c r="WZX90" s="54"/>
      <c r="WZY90" s="54"/>
      <c r="WZZ90" s="54"/>
      <c r="XAA90" s="54"/>
      <c r="XAB90" s="54"/>
      <c r="XAC90" s="54"/>
      <c r="XAD90" s="54"/>
      <c r="XAE90" s="54"/>
      <c r="XAF90" s="54"/>
      <c r="XAG90" s="54"/>
      <c r="XAH90" s="54"/>
      <c r="XAI90" s="54"/>
      <c r="XAJ90" s="54"/>
      <c r="XAK90" s="54"/>
      <c r="XAL90" s="54"/>
      <c r="XAM90" s="54"/>
      <c r="XAN90" s="54"/>
      <c r="XAO90" s="54"/>
      <c r="XAP90" s="54"/>
      <c r="XAQ90" s="54"/>
      <c r="XAR90" s="54"/>
      <c r="XAS90" s="54"/>
      <c r="XAT90" s="54"/>
      <c r="XAU90" s="54"/>
      <c r="XAV90" s="54"/>
      <c r="XAW90" s="54"/>
      <c r="XAX90" s="54"/>
      <c r="XAY90" s="54"/>
      <c r="XAZ90" s="54"/>
      <c r="XBA90" s="54"/>
      <c r="XBB90" s="54"/>
      <c r="XBC90" s="54"/>
      <c r="XBD90" s="54"/>
      <c r="XBE90" s="54"/>
      <c r="XBF90" s="54"/>
      <c r="XBG90" s="54"/>
      <c r="XBH90" s="54"/>
      <c r="XBI90" s="54"/>
      <c r="XBJ90" s="54"/>
      <c r="XBK90" s="54"/>
      <c r="XBL90" s="54"/>
      <c r="XBM90" s="54"/>
      <c r="XBN90" s="54"/>
      <c r="XBO90" s="54"/>
      <c r="XBP90" s="54"/>
      <c r="XBQ90" s="54"/>
      <c r="XBR90" s="54"/>
      <c r="XBS90" s="54"/>
      <c r="XBT90" s="54"/>
      <c r="XBU90" s="54"/>
      <c r="XBV90" s="54"/>
      <c r="XBW90" s="54"/>
      <c r="XBX90" s="54"/>
      <c r="XBY90" s="54"/>
      <c r="XBZ90" s="54"/>
      <c r="XCA90" s="54"/>
      <c r="XCB90" s="54"/>
      <c r="XCC90" s="54"/>
      <c r="XCD90" s="54"/>
      <c r="XCE90" s="54"/>
      <c r="XCF90" s="54"/>
      <c r="XCG90" s="54"/>
      <c r="XCH90" s="54"/>
      <c r="XCI90" s="54"/>
      <c r="XCJ90" s="54"/>
      <c r="XCK90" s="54"/>
      <c r="XCL90" s="54"/>
      <c r="XCM90" s="54"/>
      <c r="XCN90" s="54"/>
      <c r="XCO90" s="54"/>
      <c r="XCP90" s="54"/>
      <c r="XCQ90" s="54"/>
      <c r="XCR90" s="54"/>
      <c r="XCS90" s="54"/>
      <c r="XCT90" s="54"/>
      <c r="XCU90" s="54"/>
      <c r="XCV90" s="54"/>
      <c r="XCW90" s="54"/>
      <c r="XCX90" s="54"/>
      <c r="XCY90" s="54"/>
      <c r="XCZ90" s="54"/>
      <c r="XDA90" s="54"/>
      <c r="XDB90" s="54"/>
      <c r="XDC90" s="54"/>
      <c r="XDD90" s="54"/>
      <c r="XDE90" s="54"/>
      <c r="XDF90" s="54"/>
      <c r="XDG90" s="54"/>
      <c r="XDH90" s="54"/>
      <c r="XDI90" s="54"/>
      <c r="XDJ90" s="54"/>
      <c r="XDK90" s="54"/>
      <c r="XDL90" s="54"/>
      <c r="XDM90" s="54"/>
      <c r="XDN90" s="54"/>
      <c r="XDO90" s="54"/>
      <c r="XDP90" s="54"/>
      <c r="XDQ90" s="54"/>
      <c r="XDR90" s="54"/>
      <c r="XDS90" s="54"/>
      <c r="XDT90" s="54"/>
      <c r="XDU90" s="54"/>
      <c r="XDV90" s="54"/>
      <c r="XDW90" s="54"/>
      <c r="XDX90" s="54"/>
      <c r="XDY90" s="54"/>
      <c r="XDZ90" s="54"/>
      <c r="XEA90" s="54"/>
      <c r="XEB90" s="54"/>
      <c r="XEC90" s="54"/>
      <c r="XED90" s="54"/>
      <c r="XEE90" s="54"/>
      <c r="XEF90" s="54"/>
      <c r="XEG90" s="54"/>
      <c r="XEH90" s="54"/>
      <c r="XEI90" s="54"/>
      <c r="XEJ90" s="54"/>
      <c r="XEK90" s="54"/>
      <c r="XEL90" s="54"/>
      <c r="XEM90" s="54"/>
      <c r="XEN90" s="54"/>
      <c r="XEO90" s="54"/>
      <c r="XEP90" s="54"/>
      <c r="XEQ90" s="54"/>
      <c r="XER90" s="54"/>
      <c r="XES90" s="54"/>
      <c r="XET90" s="54"/>
      <c r="XEU90" s="54"/>
      <c r="XEV90" s="54"/>
      <c r="XEW90" s="54"/>
      <c r="XEX90" s="54"/>
      <c r="XEY90" s="54"/>
      <c r="XEZ90" s="54"/>
      <c r="XFA90" s="54"/>
      <c r="XFB90" s="54"/>
      <c r="XFC90" s="54"/>
      <c r="XFD90" s="54"/>
    </row>
    <row r="91" spans="1:151 16227:16384" s="11" customFormat="1" ht="43.5" customHeight="1" x14ac:dyDescent="0.25">
      <c r="A91" s="72" t="s">
        <v>230</v>
      </c>
      <c r="B91" s="73"/>
      <c r="C91" s="73"/>
      <c r="D91" s="73"/>
      <c r="E91" s="73"/>
      <c r="F91" s="73"/>
      <c r="G91" s="73"/>
      <c r="H91" s="73"/>
      <c r="I91" s="74"/>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c r="XFD91" s="1"/>
    </row>
    <row r="92" spans="1:151 16227:16384" s="11" customFormat="1" ht="20.25" customHeight="1" x14ac:dyDescent="0.25">
      <c r="A92" s="75" t="s">
        <v>229</v>
      </c>
      <c r="B92" s="76"/>
      <c r="C92" s="81">
        <v>1</v>
      </c>
      <c r="D92" s="81"/>
      <c r="E92" s="20" t="s">
        <v>206</v>
      </c>
      <c r="F92" s="82">
        <f>(36.48)*10.764</f>
        <v>392.67071999999996</v>
      </c>
      <c r="G92" s="83"/>
      <c r="H92" s="20">
        <v>0</v>
      </c>
      <c r="I92" s="20">
        <f>F92+H92</f>
        <v>392.67071999999996</v>
      </c>
      <c r="J92" s="1">
        <f>1.2*2.6+3.2*4.7+2.75*2.3+0.9*2.2+2.75*3.05+3.2*3.5+2.1*1.2+2*1.2+0.64*1+1*2.75</f>
        <v>54.362500000000004</v>
      </c>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c r="XFD92" s="1"/>
    </row>
    <row r="93" spans="1:151 16227:16384" s="11" customFormat="1" ht="20.25" customHeight="1" x14ac:dyDescent="0.25">
      <c r="A93" s="77"/>
      <c r="B93" s="78"/>
      <c r="C93" s="81">
        <v>2</v>
      </c>
      <c r="D93" s="81"/>
      <c r="E93" s="20" t="s">
        <v>206</v>
      </c>
      <c r="F93" s="82">
        <f t="shared" ref="F93:F99" si="0">(36.48)*10.764</f>
        <v>392.67071999999996</v>
      </c>
      <c r="G93" s="83"/>
      <c r="H93" s="20">
        <v>0</v>
      </c>
      <c r="I93" s="20">
        <f t="shared" ref="I93:I99" si="1">F93+H93</f>
        <v>392.67071999999996</v>
      </c>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1" customFormat="1" ht="20.25" customHeight="1" x14ac:dyDescent="0.25">
      <c r="A94" s="77"/>
      <c r="B94" s="78"/>
      <c r="C94" s="81">
        <f t="shared" ref="C94:C99" si="2">C93+1</f>
        <v>3</v>
      </c>
      <c r="D94" s="81"/>
      <c r="E94" s="20" t="s">
        <v>206</v>
      </c>
      <c r="F94" s="82">
        <f t="shared" si="0"/>
        <v>392.67071999999996</v>
      </c>
      <c r="G94" s="83"/>
      <c r="H94" s="20">
        <v>0</v>
      </c>
      <c r="I94" s="20">
        <f t="shared" si="1"/>
        <v>392.67071999999996</v>
      </c>
      <c r="J94" s="1">
        <f>2.3*1.05+2.15*2.75+3.2*4.85+2.75*3.05+3.05*3.35+2.3*0.6+2.15*1.2+1.2*2.08+1*2.75</f>
        <v>51.658500000000004</v>
      </c>
      <c r="K94" s="1">
        <f>0.75*(3.2+2.75+3)</f>
        <v>6.7124999999999995</v>
      </c>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1" customFormat="1" ht="20.25" customHeight="1" x14ac:dyDescent="0.25">
      <c r="A95" s="77"/>
      <c r="B95" s="78"/>
      <c r="C95" s="81">
        <f t="shared" si="2"/>
        <v>4</v>
      </c>
      <c r="D95" s="81"/>
      <c r="E95" s="20" t="s">
        <v>206</v>
      </c>
      <c r="F95" s="82">
        <f t="shared" si="0"/>
        <v>392.67071999999996</v>
      </c>
      <c r="G95" s="83"/>
      <c r="H95" s="20">
        <v>0</v>
      </c>
      <c r="I95" s="20">
        <f t="shared" si="1"/>
        <v>392.67071999999996</v>
      </c>
      <c r="J95" s="1"/>
      <c r="K95" s="1">
        <f>(J94+K94)*10.764</f>
        <v>628.30544399999997</v>
      </c>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1" customFormat="1" ht="20.25" customHeight="1" x14ac:dyDescent="0.25">
      <c r="A96" s="77"/>
      <c r="B96" s="78"/>
      <c r="C96" s="81">
        <f t="shared" si="2"/>
        <v>5</v>
      </c>
      <c r="D96" s="81"/>
      <c r="E96" s="20" t="s">
        <v>206</v>
      </c>
      <c r="F96" s="82">
        <f t="shared" si="0"/>
        <v>392.67071999999996</v>
      </c>
      <c r="G96" s="83"/>
      <c r="H96" s="20">
        <v>0</v>
      </c>
      <c r="I96" s="20">
        <f t="shared" si="1"/>
        <v>392.67071999999996</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1" customFormat="1" ht="20.25" customHeight="1" x14ac:dyDescent="0.25">
      <c r="A97" s="77"/>
      <c r="B97" s="78"/>
      <c r="C97" s="81">
        <f t="shared" si="2"/>
        <v>6</v>
      </c>
      <c r="D97" s="81"/>
      <c r="E97" s="20" t="s">
        <v>206</v>
      </c>
      <c r="F97" s="82">
        <f t="shared" si="0"/>
        <v>392.67071999999996</v>
      </c>
      <c r="G97" s="83"/>
      <c r="H97" s="20">
        <v>0</v>
      </c>
      <c r="I97" s="20">
        <f t="shared" si="1"/>
        <v>392.67071999999996</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s="11" customFormat="1" ht="20.25" customHeight="1" x14ac:dyDescent="0.25">
      <c r="A98" s="77"/>
      <c r="B98" s="78"/>
      <c r="C98" s="81">
        <f t="shared" si="2"/>
        <v>7</v>
      </c>
      <c r="D98" s="81"/>
      <c r="E98" s="20" t="s">
        <v>206</v>
      </c>
      <c r="F98" s="82">
        <f t="shared" si="0"/>
        <v>392.67071999999996</v>
      </c>
      <c r="G98" s="83"/>
      <c r="H98" s="20">
        <v>0</v>
      </c>
      <c r="I98" s="20">
        <f t="shared" si="1"/>
        <v>392.67071999999996</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20.25" customHeight="1" x14ac:dyDescent="0.25">
      <c r="A99" s="79"/>
      <c r="B99" s="80"/>
      <c r="C99" s="81">
        <f t="shared" si="2"/>
        <v>8</v>
      </c>
      <c r="D99" s="81"/>
      <c r="E99" s="20" t="s">
        <v>206</v>
      </c>
      <c r="F99" s="82">
        <f t="shared" si="0"/>
        <v>392.67071999999996</v>
      </c>
      <c r="G99" s="83"/>
      <c r="H99" s="20">
        <v>0</v>
      </c>
      <c r="I99" s="20">
        <f t="shared" si="1"/>
        <v>392.67071999999996</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x14ac:dyDescent="0.25">
      <c r="A100" s="72" t="s">
        <v>234</v>
      </c>
      <c r="B100" s="73"/>
      <c r="C100" s="73"/>
      <c r="D100" s="73"/>
      <c r="E100" s="73"/>
      <c r="F100" s="73"/>
      <c r="G100" s="73"/>
      <c r="H100" s="73"/>
      <c r="I100" s="74"/>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customHeight="1" x14ac:dyDescent="0.25">
      <c r="A101" s="75" t="s">
        <v>229</v>
      </c>
      <c r="B101" s="76"/>
      <c r="C101" s="81">
        <v>1</v>
      </c>
      <c r="D101" s="81"/>
      <c r="E101" s="20" t="s">
        <v>206</v>
      </c>
      <c r="F101" s="82">
        <f>(36.48)*10.764</f>
        <v>392.67071999999996</v>
      </c>
      <c r="G101" s="83"/>
      <c r="H101" s="20">
        <v>0</v>
      </c>
      <c r="I101" s="20">
        <f>F101+H101</f>
        <v>392.67071999999996</v>
      </c>
      <c r="J101" s="1">
        <f>1.2*2.6+3.2*4.7+2.75*2.3+0.9*2.2+2.75*3.05+3.2*3.5+2.1*1.2+2*1.2+0.64*1+1*2.75</f>
        <v>54.362500000000004</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customHeight="1" x14ac:dyDescent="0.25">
      <c r="A102" s="77"/>
      <c r="B102" s="78"/>
      <c r="C102" s="81">
        <v>2</v>
      </c>
      <c r="D102" s="81"/>
      <c r="E102" s="20" t="s">
        <v>206</v>
      </c>
      <c r="F102" s="82">
        <f t="shared" ref="F102:F108" si="3">(36.48)*10.764</f>
        <v>392.67071999999996</v>
      </c>
      <c r="G102" s="83"/>
      <c r="H102" s="20">
        <v>0</v>
      </c>
      <c r="I102" s="20">
        <f t="shared" ref="I102:I108" si="4">F102+H102</f>
        <v>392.67071999999996</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25" customHeight="1" x14ac:dyDescent="0.25">
      <c r="A103" s="77"/>
      <c r="B103" s="78"/>
      <c r="C103" s="81">
        <f t="shared" ref="C103:C108" si="5">C102+1</f>
        <v>3</v>
      </c>
      <c r="D103" s="81"/>
      <c r="E103" s="20" t="s">
        <v>206</v>
      </c>
      <c r="F103" s="82">
        <f t="shared" si="3"/>
        <v>392.67071999999996</v>
      </c>
      <c r="G103" s="83"/>
      <c r="H103" s="20">
        <v>0</v>
      </c>
      <c r="I103" s="20">
        <f t="shared" si="4"/>
        <v>392.67071999999996</v>
      </c>
      <c r="J103" s="1">
        <f>2.3*1.05+2.15*2.75+3.2*4.85+2.75*3.05+3.05*3.35+2.3*0.6+2.15*1.2+1.2*2.08+1*2.75</f>
        <v>51.658500000000004</v>
      </c>
      <c r="K103" s="1">
        <f>0.75*(3.2+2.75+3)</f>
        <v>6.7124999999999995</v>
      </c>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0.25" customHeight="1" x14ac:dyDescent="0.25">
      <c r="A104" s="77"/>
      <c r="B104" s="78"/>
      <c r="C104" s="81">
        <f t="shared" si="5"/>
        <v>4</v>
      </c>
      <c r="D104" s="81"/>
      <c r="E104" s="82" t="s">
        <v>207</v>
      </c>
      <c r="F104" s="84"/>
      <c r="G104" s="84"/>
      <c r="H104" s="84"/>
      <c r="I104" s="83"/>
      <c r="J104" s="1"/>
      <c r="K104" s="1">
        <f>(J103+K103)*10.764</f>
        <v>628.30544399999997</v>
      </c>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25" customHeight="1" x14ac:dyDescent="0.25">
      <c r="A105" s="77"/>
      <c r="B105" s="78"/>
      <c r="C105" s="81">
        <f t="shared" si="5"/>
        <v>5</v>
      </c>
      <c r="D105" s="81"/>
      <c r="E105" s="20" t="s">
        <v>206</v>
      </c>
      <c r="F105" s="82">
        <f t="shared" si="3"/>
        <v>392.67071999999996</v>
      </c>
      <c r="G105" s="83"/>
      <c r="H105" s="20">
        <v>0</v>
      </c>
      <c r="I105" s="20">
        <f t="shared" si="4"/>
        <v>392.67071999999996</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customHeight="1" x14ac:dyDescent="0.25">
      <c r="A106" s="77"/>
      <c r="B106" s="78"/>
      <c r="C106" s="81">
        <f t="shared" si="5"/>
        <v>6</v>
      </c>
      <c r="D106" s="81"/>
      <c r="E106" s="20" t="s">
        <v>206</v>
      </c>
      <c r="F106" s="82">
        <f t="shared" si="3"/>
        <v>392.67071999999996</v>
      </c>
      <c r="G106" s="83"/>
      <c r="H106" s="20">
        <v>0</v>
      </c>
      <c r="I106" s="20">
        <f t="shared" si="4"/>
        <v>392.67071999999996</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customHeight="1" x14ac:dyDescent="0.25">
      <c r="A107" s="77"/>
      <c r="B107" s="78"/>
      <c r="C107" s="81">
        <f t="shared" si="5"/>
        <v>7</v>
      </c>
      <c r="D107" s="81"/>
      <c r="E107" s="20" t="s">
        <v>206</v>
      </c>
      <c r="F107" s="82">
        <f t="shared" si="3"/>
        <v>392.67071999999996</v>
      </c>
      <c r="G107" s="83"/>
      <c r="H107" s="20">
        <v>0</v>
      </c>
      <c r="I107" s="20">
        <f t="shared" si="4"/>
        <v>392.67071999999996</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customHeight="1" x14ac:dyDescent="0.25">
      <c r="A108" s="79"/>
      <c r="B108" s="80"/>
      <c r="C108" s="81">
        <f t="shared" si="5"/>
        <v>8</v>
      </c>
      <c r="D108" s="81"/>
      <c r="E108" s="20" t="s">
        <v>206</v>
      </c>
      <c r="F108" s="82">
        <f t="shared" si="3"/>
        <v>392.67071999999996</v>
      </c>
      <c r="G108" s="83"/>
      <c r="H108" s="20">
        <v>0</v>
      </c>
      <c r="I108" s="20">
        <f t="shared" si="4"/>
        <v>392.67071999999996</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customHeight="1" x14ac:dyDescent="0.25">
      <c r="A109" s="72" t="s">
        <v>231</v>
      </c>
      <c r="B109" s="73"/>
      <c r="C109" s="73"/>
      <c r="D109" s="73"/>
      <c r="E109" s="73"/>
      <c r="F109" s="73"/>
      <c r="G109" s="73"/>
      <c r="H109" s="73"/>
      <c r="I109" s="74"/>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customHeight="1" x14ac:dyDescent="0.25">
      <c r="A110" s="75" t="s">
        <v>99</v>
      </c>
      <c r="B110" s="76"/>
      <c r="C110" s="81">
        <v>1</v>
      </c>
      <c r="D110" s="81"/>
      <c r="E110" s="20" t="s">
        <v>206</v>
      </c>
      <c r="F110" s="82">
        <f>(36.48)*10.764</f>
        <v>392.67071999999996</v>
      </c>
      <c r="G110" s="83"/>
      <c r="H110" s="20">
        <v>0</v>
      </c>
      <c r="I110" s="20">
        <f>F110+H110</f>
        <v>392.67071999999996</v>
      </c>
      <c r="J110" s="1">
        <f>9000000/F110</f>
        <v>22919.967141935107</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customHeight="1" x14ac:dyDescent="0.25">
      <c r="A111" s="77"/>
      <c r="B111" s="78"/>
      <c r="C111" s="81">
        <v>2</v>
      </c>
      <c r="D111" s="81"/>
      <c r="E111" s="20" t="s">
        <v>206</v>
      </c>
      <c r="F111" s="82">
        <f t="shared" ref="F111:F117" si="6">(36.48)*10.764</f>
        <v>392.67071999999996</v>
      </c>
      <c r="G111" s="83"/>
      <c r="H111" s="20">
        <v>0</v>
      </c>
      <c r="I111" s="20">
        <f t="shared" ref="I111:I117" si="7">F111+H111</f>
        <v>392.67071999999996</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customHeight="1" x14ac:dyDescent="0.25">
      <c r="A112" s="77"/>
      <c r="B112" s="78"/>
      <c r="C112" s="81">
        <f t="shared" ref="C112:C117" si="8">C111+1</f>
        <v>3</v>
      </c>
      <c r="D112" s="81"/>
      <c r="E112" s="20" t="s">
        <v>206</v>
      </c>
      <c r="F112" s="82">
        <f t="shared" si="6"/>
        <v>392.67071999999996</v>
      </c>
      <c r="G112" s="83"/>
      <c r="H112" s="20">
        <v>0</v>
      </c>
      <c r="I112" s="20">
        <f t="shared" si="7"/>
        <v>392.67071999999996</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customHeight="1" x14ac:dyDescent="0.25">
      <c r="A113" s="77"/>
      <c r="B113" s="78"/>
      <c r="C113" s="81">
        <f t="shared" si="8"/>
        <v>4</v>
      </c>
      <c r="D113" s="81"/>
      <c r="E113" s="20" t="s">
        <v>206</v>
      </c>
      <c r="F113" s="82">
        <f t="shared" si="6"/>
        <v>392.67071999999996</v>
      </c>
      <c r="G113" s="83"/>
      <c r="H113" s="20">
        <v>0</v>
      </c>
      <c r="I113" s="20">
        <f t="shared" si="7"/>
        <v>392.67071999999996</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25">
      <c r="A114" s="77"/>
      <c r="B114" s="78"/>
      <c r="C114" s="81">
        <f t="shared" si="8"/>
        <v>5</v>
      </c>
      <c r="D114" s="81"/>
      <c r="E114" s="20" t="s">
        <v>206</v>
      </c>
      <c r="F114" s="82">
        <f t="shared" si="6"/>
        <v>392.67071999999996</v>
      </c>
      <c r="G114" s="83"/>
      <c r="H114" s="20">
        <v>0</v>
      </c>
      <c r="I114" s="20">
        <f t="shared" si="7"/>
        <v>392.67071999999996</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25">
      <c r="A115" s="77"/>
      <c r="B115" s="78"/>
      <c r="C115" s="81">
        <f t="shared" si="8"/>
        <v>6</v>
      </c>
      <c r="D115" s="81"/>
      <c r="E115" s="20" t="s">
        <v>206</v>
      </c>
      <c r="F115" s="82">
        <f t="shared" si="6"/>
        <v>392.67071999999996</v>
      </c>
      <c r="G115" s="83"/>
      <c r="H115" s="20">
        <v>0</v>
      </c>
      <c r="I115" s="20">
        <f t="shared" si="7"/>
        <v>392.67071999999996</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customHeight="1" x14ac:dyDescent="0.25">
      <c r="A116" s="77"/>
      <c r="B116" s="78"/>
      <c r="C116" s="81">
        <f t="shared" si="8"/>
        <v>7</v>
      </c>
      <c r="D116" s="81"/>
      <c r="E116" s="20" t="s">
        <v>206</v>
      </c>
      <c r="F116" s="82">
        <f t="shared" si="6"/>
        <v>392.67071999999996</v>
      </c>
      <c r="G116" s="83"/>
      <c r="H116" s="20">
        <v>0</v>
      </c>
      <c r="I116" s="20">
        <f t="shared" si="7"/>
        <v>392.67071999999996</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customHeight="1" x14ac:dyDescent="0.25">
      <c r="A117" s="79"/>
      <c r="B117" s="80"/>
      <c r="C117" s="81">
        <f t="shared" si="8"/>
        <v>8</v>
      </c>
      <c r="D117" s="81"/>
      <c r="E117" s="20" t="s">
        <v>206</v>
      </c>
      <c r="F117" s="82">
        <f t="shared" si="6"/>
        <v>392.67071999999996</v>
      </c>
      <c r="G117" s="83"/>
      <c r="H117" s="20">
        <v>0</v>
      </c>
      <c r="I117" s="20">
        <f t="shared" si="7"/>
        <v>392.67071999999996</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x14ac:dyDescent="0.25">
      <c r="A118" s="72" t="s">
        <v>235</v>
      </c>
      <c r="B118" s="73"/>
      <c r="C118" s="73"/>
      <c r="D118" s="73"/>
      <c r="E118" s="73"/>
      <c r="F118" s="73"/>
      <c r="G118" s="73"/>
      <c r="H118" s="73"/>
      <c r="I118" s="74"/>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25">
      <c r="A119" s="75" t="s">
        <v>99</v>
      </c>
      <c r="B119" s="76"/>
      <c r="C119" s="81">
        <v>1</v>
      </c>
      <c r="D119" s="81"/>
      <c r="E119" s="20" t="s">
        <v>206</v>
      </c>
      <c r="F119" s="82">
        <f>(36.48)*10.764</f>
        <v>392.67071999999996</v>
      </c>
      <c r="G119" s="83"/>
      <c r="H119" s="20">
        <v>0</v>
      </c>
      <c r="I119" s="20">
        <f>F119+H119</f>
        <v>392.67071999999996</v>
      </c>
      <c r="J119" s="1">
        <f>1.2*2.6+3.2*4.7+2.75*2.3+0.9*2.2+2.75*3.05+3.2*3.5+2.1*1.2+2*1.2+0.64*1+1*2.75</f>
        <v>54.362500000000004</v>
      </c>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25">
      <c r="A120" s="77"/>
      <c r="B120" s="78"/>
      <c r="C120" s="81">
        <v>2</v>
      </c>
      <c r="D120" s="81"/>
      <c r="E120" s="20" t="s">
        <v>206</v>
      </c>
      <c r="F120" s="82">
        <f t="shared" ref="F120:F126" si="9">(36.48)*10.764</f>
        <v>392.67071999999996</v>
      </c>
      <c r="G120" s="83"/>
      <c r="H120" s="20">
        <v>0</v>
      </c>
      <c r="I120" s="20">
        <f t="shared" ref="I120:I121" si="10">F120+H120</f>
        <v>392.67071999999996</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25">
      <c r="A121" s="77"/>
      <c r="B121" s="78"/>
      <c r="C121" s="81">
        <f t="shared" ref="C121:C126" si="11">C120+1</f>
        <v>3</v>
      </c>
      <c r="D121" s="81"/>
      <c r="E121" s="20" t="s">
        <v>206</v>
      </c>
      <c r="F121" s="82">
        <f t="shared" si="9"/>
        <v>392.67071999999996</v>
      </c>
      <c r="G121" s="83"/>
      <c r="H121" s="20">
        <v>0</v>
      </c>
      <c r="I121" s="20">
        <f t="shared" si="10"/>
        <v>392.67071999999996</v>
      </c>
      <c r="J121" s="1">
        <f>2.3*1.05+2.15*2.75+3.2*4.85+2.75*3.05+3.05*3.35+2.3*0.6+2.15*1.2+1.2*2.08+1*2.75</f>
        <v>51.658500000000004</v>
      </c>
      <c r="K121" s="1">
        <f>0.75*(3.2+2.75+3)</f>
        <v>6.7124999999999995</v>
      </c>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25">
      <c r="A122" s="77"/>
      <c r="B122" s="78"/>
      <c r="C122" s="81">
        <f t="shared" si="11"/>
        <v>4</v>
      </c>
      <c r="D122" s="81"/>
      <c r="E122" s="82" t="s">
        <v>207</v>
      </c>
      <c r="F122" s="84"/>
      <c r="G122" s="84"/>
      <c r="H122" s="84"/>
      <c r="I122" s="83"/>
      <c r="J122" s="1"/>
      <c r="K122" s="1">
        <f>(J121+K121)*10.764</f>
        <v>628.30544399999997</v>
      </c>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25">
      <c r="A123" s="77"/>
      <c r="B123" s="78"/>
      <c r="C123" s="81">
        <f t="shared" si="11"/>
        <v>5</v>
      </c>
      <c r="D123" s="81"/>
      <c r="E123" s="20" t="s">
        <v>206</v>
      </c>
      <c r="F123" s="82">
        <f t="shared" si="9"/>
        <v>392.67071999999996</v>
      </c>
      <c r="G123" s="83"/>
      <c r="H123" s="20">
        <v>0</v>
      </c>
      <c r="I123" s="20">
        <f t="shared" ref="I123:I126" si="12">F123+H123</f>
        <v>392.67071999999996</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25">
      <c r="A124" s="77"/>
      <c r="B124" s="78"/>
      <c r="C124" s="81">
        <f t="shared" si="11"/>
        <v>6</v>
      </c>
      <c r="D124" s="81"/>
      <c r="E124" s="20" t="s">
        <v>206</v>
      </c>
      <c r="F124" s="82">
        <f t="shared" si="9"/>
        <v>392.67071999999996</v>
      </c>
      <c r="G124" s="83"/>
      <c r="H124" s="20">
        <v>0</v>
      </c>
      <c r="I124" s="20">
        <f t="shared" si="12"/>
        <v>392.67071999999996</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25">
      <c r="A125" s="77"/>
      <c r="B125" s="78"/>
      <c r="C125" s="81">
        <f t="shared" si="11"/>
        <v>7</v>
      </c>
      <c r="D125" s="81"/>
      <c r="E125" s="20" t="s">
        <v>206</v>
      </c>
      <c r="F125" s="82">
        <f t="shared" si="9"/>
        <v>392.67071999999996</v>
      </c>
      <c r="G125" s="83"/>
      <c r="H125" s="20">
        <v>0</v>
      </c>
      <c r="I125" s="20">
        <f t="shared" si="12"/>
        <v>392.67071999999996</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25">
      <c r="A126" s="79"/>
      <c r="B126" s="80"/>
      <c r="C126" s="81">
        <f t="shared" si="11"/>
        <v>8</v>
      </c>
      <c r="D126" s="81"/>
      <c r="E126" s="20" t="s">
        <v>206</v>
      </c>
      <c r="F126" s="82">
        <f t="shared" si="9"/>
        <v>392.67071999999996</v>
      </c>
      <c r="G126" s="83"/>
      <c r="H126" s="20">
        <v>0</v>
      </c>
      <c r="I126" s="20">
        <f t="shared" si="12"/>
        <v>392.67071999999996</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55" customFormat="1" ht="20.25" x14ac:dyDescent="0.25">
      <c r="A127" s="72" t="s">
        <v>232</v>
      </c>
      <c r="B127" s="73"/>
      <c r="C127" s="73"/>
      <c r="D127" s="73"/>
      <c r="E127" s="73"/>
      <c r="F127" s="73"/>
      <c r="G127" s="73"/>
      <c r="H127" s="73"/>
      <c r="I127" s="7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WZC127" s="54"/>
      <c r="WZD127" s="54"/>
      <c r="WZE127" s="54"/>
      <c r="WZF127" s="54"/>
      <c r="WZG127" s="54"/>
      <c r="WZH127" s="54"/>
      <c r="WZI127" s="54"/>
      <c r="WZJ127" s="54"/>
      <c r="WZK127" s="54"/>
      <c r="WZL127" s="54"/>
      <c r="WZM127" s="54"/>
      <c r="WZN127" s="54"/>
      <c r="WZO127" s="54"/>
      <c r="WZP127" s="54"/>
      <c r="WZQ127" s="54"/>
      <c r="WZR127" s="54"/>
      <c r="WZS127" s="54"/>
      <c r="WZT127" s="54"/>
      <c r="WZU127" s="54"/>
      <c r="WZV127" s="54"/>
      <c r="WZW127" s="54"/>
      <c r="WZX127" s="54"/>
      <c r="WZY127" s="54"/>
      <c r="WZZ127" s="54"/>
      <c r="XAA127" s="54"/>
      <c r="XAB127" s="54"/>
      <c r="XAC127" s="54"/>
      <c r="XAD127" s="54"/>
      <c r="XAE127" s="54"/>
      <c r="XAF127" s="54"/>
      <c r="XAG127" s="54"/>
      <c r="XAH127" s="54"/>
      <c r="XAI127" s="54"/>
      <c r="XAJ127" s="54"/>
      <c r="XAK127" s="54"/>
      <c r="XAL127" s="54"/>
      <c r="XAM127" s="54"/>
      <c r="XAN127" s="54"/>
      <c r="XAO127" s="54"/>
      <c r="XAP127" s="54"/>
      <c r="XAQ127" s="54"/>
      <c r="XAR127" s="54"/>
      <c r="XAS127" s="54"/>
      <c r="XAT127" s="54"/>
      <c r="XAU127" s="54"/>
      <c r="XAV127" s="54"/>
      <c r="XAW127" s="54"/>
      <c r="XAX127" s="54"/>
      <c r="XAY127" s="54"/>
      <c r="XAZ127" s="54"/>
      <c r="XBA127" s="54"/>
      <c r="XBB127" s="54"/>
      <c r="XBC127" s="54"/>
      <c r="XBD127" s="54"/>
      <c r="XBE127" s="54"/>
      <c r="XBF127" s="54"/>
      <c r="XBG127" s="54"/>
      <c r="XBH127" s="54"/>
      <c r="XBI127" s="54"/>
      <c r="XBJ127" s="54"/>
      <c r="XBK127" s="54"/>
      <c r="XBL127" s="54"/>
      <c r="XBM127" s="54"/>
      <c r="XBN127" s="54"/>
      <c r="XBO127" s="54"/>
      <c r="XBP127" s="54"/>
      <c r="XBQ127" s="54"/>
      <c r="XBR127" s="54"/>
      <c r="XBS127" s="54"/>
      <c r="XBT127" s="54"/>
      <c r="XBU127" s="54"/>
      <c r="XBV127" s="54"/>
      <c r="XBW127" s="54"/>
      <c r="XBX127" s="54"/>
      <c r="XBY127" s="54"/>
      <c r="XBZ127" s="54"/>
      <c r="XCA127" s="54"/>
      <c r="XCB127" s="54"/>
      <c r="XCC127" s="54"/>
      <c r="XCD127" s="54"/>
      <c r="XCE127" s="54"/>
      <c r="XCF127" s="54"/>
      <c r="XCG127" s="54"/>
      <c r="XCH127" s="54"/>
      <c r="XCI127" s="54"/>
      <c r="XCJ127" s="54"/>
      <c r="XCK127" s="54"/>
      <c r="XCL127" s="54"/>
      <c r="XCM127" s="54"/>
      <c r="XCN127" s="54"/>
      <c r="XCO127" s="54"/>
      <c r="XCP127" s="54"/>
      <c r="XCQ127" s="54"/>
      <c r="XCR127" s="54"/>
      <c r="XCS127" s="54"/>
      <c r="XCT127" s="54"/>
      <c r="XCU127" s="54"/>
      <c r="XCV127" s="54"/>
      <c r="XCW127" s="54"/>
      <c r="XCX127" s="54"/>
      <c r="XCY127" s="54"/>
      <c r="XCZ127" s="54"/>
      <c r="XDA127" s="54"/>
      <c r="XDB127" s="54"/>
      <c r="XDC127" s="54"/>
      <c r="XDD127" s="54"/>
      <c r="XDE127" s="54"/>
      <c r="XDF127" s="54"/>
      <c r="XDG127" s="54"/>
      <c r="XDH127" s="54"/>
      <c r="XDI127" s="54"/>
      <c r="XDJ127" s="54"/>
      <c r="XDK127" s="54"/>
      <c r="XDL127" s="54"/>
      <c r="XDM127" s="54"/>
      <c r="XDN127" s="54"/>
      <c r="XDO127" s="54"/>
      <c r="XDP127" s="54"/>
      <c r="XDQ127" s="54"/>
      <c r="XDR127" s="54"/>
      <c r="XDS127" s="54"/>
      <c r="XDT127" s="54"/>
      <c r="XDU127" s="54"/>
      <c r="XDV127" s="54"/>
      <c r="XDW127" s="54"/>
      <c r="XDX127" s="54"/>
      <c r="XDY127" s="54"/>
      <c r="XDZ127" s="54"/>
      <c r="XEA127" s="54"/>
      <c r="XEB127" s="54"/>
      <c r="XEC127" s="54"/>
      <c r="XED127" s="54"/>
      <c r="XEE127" s="54"/>
      <c r="XEF127" s="54"/>
      <c r="XEG127" s="54"/>
      <c r="XEH127" s="54"/>
      <c r="XEI127" s="54"/>
      <c r="XEJ127" s="54"/>
      <c r="XEK127" s="54"/>
      <c r="XEL127" s="54"/>
      <c r="XEM127" s="54"/>
      <c r="XEN127" s="54"/>
      <c r="XEO127" s="54"/>
      <c r="XEP127" s="54"/>
      <c r="XEQ127" s="54"/>
      <c r="XER127" s="54"/>
      <c r="XES127" s="54"/>
      <c r="XET127" s="54"/>
      <c r="XEU127" s="54"/>
      <c r="XEV127" s="54"/>
      <c r="XEW127" s="54"/>
      <c r="XEX127" s="54"/>
      <c r="XEY127" s="54"/>
      <c r="XEZ127" s="54"/>
      <c r="XFA127" s="54"/>
      <c r="XFB127" s="54"/>
      <c r="XFC127" s="54"/>
      <c r="XFD127" s="54"/>
    </row>
    <row r="128" spans="1:151 16227:16384" s="55" customFormat="1" ht="20.25" x14ac:dyDescent="0.25">
      <c r="A128" s="72" t="s">
        <v>233</v>
      </c>
      <c r="B128" s="73"/>
      <c r="C128" s="73"/>
      <c r="D128" s="73"/>
      <c r="E128" s="73"/>
      <c r="F128" s="73"/>
      <c r="G128" s="73"/>
      <c r="H128" s="73"/>
      <c r="I128" s="7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WZC128" s="54"/>
      <c r="WZD128" s="54"/>
      <c r="WZE128" s="54"/>
      <c r="WZF128" s="54"/>
      <c r="WZG128" s="54"/>
      <c r="WZH128" s="54"/>
      <c r="WZI128" s="54"/>
      <c r="WZJ128" s="54"/>
      <c r="WZK128" s="54"/>
      <c r="WZL128" s="54"/>
      <c r="WZM128" s="54"/>
      <c r="WZN128" s="54"/>
      <c r="WZO128" s="54"/>
      <c r="WZP128" s="54"/>
      <c r="WZQ128" s="54"/>
      <c r="WZR128" s="54"/>
      <c r="WZS128" s="54"/>
      <c r="WZT128" s="54"/>
      <c r="WZU128" s="54"/>
      <c r="WZV128" s="54"/>
      <c r="WZW128" s="54"/>
      <c r="WZX128" s="54"/>
      <c r="WZY128" s="54"/>
      <c r="WZZ128" s="54"/>
      <c r="XAA128" s="54"/>
      <c r="XAB128" s="54"/>
      <c r="XAC128" s="54"/>
      <c r="XAD128" s="54"/>
      <c r="XAE128" s="54"/>
      <c r="XAF128" s="54"/>
      <c r="XAG128" s="54"/>
      <c r="XAH128" s="54"/>
      <c r="XAI128" s="54"/>
      <c r="XAJ128" s="54"/>
      <c r="XAK128" s="54"/>
      <c r="XAL128" s="54"/>
      <c r="XAM128" s="54"/>
      <c r="XAN128" s="54"/>
      <c r="XAO128" s="54"/>
      <c r="XAP128" s="54"/>
      <c r="XAQ128" s="54"/>
      <c r="XAR128" s="54"/>
      <c r="XAS128" s="54"/>
      <c r="XAT128" s="54"/>
      <c r="XAU128" s="54"/>
      <c r="XAV128" s="54"/>
      <c r="XAW128" s="54"/>
      <c r="XAX128" s="54"/>
      <c r="XAY128" s="54"/>
      <c r="XAZ128" s="54"/>
      <c r="XBA128" s="54"/>
      <c r="XBB128" s="54"/>
      <c r="XBC128" s="54"/>
      <c r="XBD128" s="54"/>
      <c r="XBE128" s="54"/>
      <c r="XBF128" s="54"/>
      <c r="XBG128" s="54"/>
      <c r="XBH128" s="54"/>
      <c r="XBI128" s="54"/>
      <c r="XBJ128" s="54"/>
      <c r="XBK128" s="54"/>
      <c r="XBL128" s="54"/>
      <c r="XBM128" s="54"/>
      <c r="XBN128" s="54"/>
      <c r="XBO128" s="54"/>
      <c r="XBP128" s="54"/>
      <c r="XBQ128" s="54"/>
      <c r="XBR128" s="54"/>
      <c r="XBS128" s="54"/>
      <c r="XBT128" s="54"/>
      <c r="XBU128" s="54"/>
      <c r="XBV128" s="54"/>
      <c r="XBW128" s="54"/>
      <c r="XBX128" s="54"/>
      <c r="XBY128" s="54"/>
      <c r="XBZ128" s="54"/>
      <c r="XCA128" s="54"/>
      <c r="XCB128" s="54"/>
      <c r="XCC128" s="54"/>
      <c r="XCD128" s="54"/>
      <c r="XCE128" s="54"/>
      <c r="XCF128" s="54"/>
      <c r="XCG128" s="54"/>
      <c r="XCH128" s="54"/>
      <c r="XCI128" s="54"/>
      <c r="XCJ128" s="54"/>
      <c r="XCK128" s="54"/>
      <c r="XCL128" s="54"/>
      <c r="XCM128" s="54"/>
      <c r="XCN128" s="54"/>
      <c r="XCO128" s="54"/>
      <c r="XCP128" s="54"/>
      <c r="XCQ128" s="54"/>
      <c r="XCR128" s="54"/>
      <c r="XCS128" s="54"/>
      <c r="XCT128" s="54"/>
      <c r="XCU128" s="54"/>
      <c r="XCV128" s="54"/>
      <c r="XCW128" s="54"/>
      <c r="XCX128" s="54"/>
      <c r="XCY128" s="54"/>
      <c r="XCZ128" s="54"/>
      <c r="XDA128" s="54"/>
      <c r="XDB128" s="54"/>
      <c r="XDC128" s="54"/>
      <c r="XDD128" s="54"/>
      <c r="XDE128" s="54"/>
      <c r="XDF128" s="54"/>
      <c r="XDG128" s="54"/>
      <c r="XDH128" s="54"/>
      <c r="XDI128" s="54"/>
      <c r="XDJ128" s="54"/>
      <c r="XDK128" s="54"/>
      <c r="XDL128" s="54"/>
      <c r="XDM128" s="54"/>
      <c r="XDN128" s="54"/>
      <c r="XDO128" s="54"/>
      <c r="XDP128" s="54"/>
      <c r="XDQ128" s="54"/>
      <c r="XDR128" s="54"/>
      <c r="XDS128" s="54"/>
      <c r="XDT128" s="54"/>
      <c r="XDU128" s="54"/>
      <c r="XDV128" s="54"/>
      <c r="XDW128" s="54"/>
      <c r="XDX128" s="54"/>
      <c r="XDY128" s="54"/>
      <c r="XDZ128" s="54"/>
      <c r="XEA128" s="54"/>
      <c r="XEB128" s="54"/>
      <c r="XEC128" s="54"/>
      <c r="XED128" s="54"/>
      <c r="XEE128" s="54"/>
      <c r="XEF128" s="54"/>
      <c r="XEG128" s="54"/>
      <c r="XEH128" s="54"/>
      <c r="XEI128" s="54"/>
      <c r="XEJ128" s="54"/>
      <c r="XEK128" s="54"/>
      <c r="XEL128" s="54"/>
      <c r="XEM128" s="54"/>
      <c r="XEN128" s="54"/>
      <c r="XEO128" s="54"/>
      <c r="XEP128" s="54"/>
      <c r="XEQ128" s="54"/>
      <c r="XER128" s="54"/>
      <c r="XES128" s="54"/>
      <c r="XET128" s="54"/>
      <c r="XEU128" s="54"/>
      <c r="XEV128" s="54"/>
      <c r="XEW128" s="54"/>
      <c r="XEX128" s="54"/>
      <c r="XEY128" s="54"/>
      <c r="XEZ128" s="54"/>
      <c r="XFA128" s="54"/>
      <c r="XFB128" s="54"/>
      <c r="XFC128" s="54"/>
      <c r="XFD128" s="54"/>
    </row>
    <row r="129" spans="1:9" ht="20.25" x14ac:dyDescent="0.25">
      <c r="A129" s="112" t="s">
        <v>75</v>
      </c>
      <c r="B129" s="112"/>
      <c r="C129" s="112"/>
      <c r="D129" s="112"/>
      <c r="E129" s="112"/>
      <c r="F129" s="112"/>
      <c r="G129" s="112"/>
      <c r="H129" s="112"/>
      <c r="I129" s="112"/>
    </row>
    <row r="130" spans="1:9" ht="132" customHeight="1" x14ac:dyDescent="0.25">
      <c r="A130" s="9" t="s">
        <v>83</v>
      </c>
      <c r="B130" s="12" t="s">
        <v>4</v>
      </c>
      <c r="C130" s="100" t="s">
        <v>244</v>
      </c>
      <c r="D130" s="100"/>
      <c r="E130" s="100"/>
      <c r="F130" s="100"/>
      <c r="G130" s="100"/>
      <c r="H130" s="100"/>
      <c r="I130" s="100"/>
    </row>
    <row r="131" spans="1:9" ht="20.25" x14ac:dyDescent="0.25">
      <c r="A131" s="119" t="s">
        <v>84</v>
      </c>
      <c r="B131" s="119"/>
      <c r="C131" s="119"/>
      <c r="D131" s="119"/>
      <c r="E131" s="119"/>
      <c r="F131" s="119"/>
      <c r="G131" s="119"/>
      <c r="H131" s="119"/>
      <c r="I131" s="119"/>
    </row>
    <row r="132" spans="1:9" ht="20.25" x14ac:dyDescent="0.25">
      <c r="A132" s="94" t="s">
        <v>76</v>
      </c>
      <c r="B132" s="94"/>
      <c r="C132" s="94"/>
      <c r="D132" s="2" t="s">
        <v>4</v>
      </c>
      <c r="E132" s="98" t="str">
        <f>E3</f>
        <v>Raunak Bliss A4</v>
      </c>
      <c r="F132" s="116"/>
      <c r="G132" s="116"/>
      <c r="H132" s="116"/>
      <c r="I132" s="99"/>
    </row>
    <row r="133" spans="1:9" ht="48.75" customHeight="1" x14ac:dyDescent="0.25">
      <c r="A133" s="94" t="s">
        <v>132</v>
      </c>
      <c r="B133" s="94"/>
      <c r="C133" s="94"/>
      <c r="D133" s="2" t="s">
        <v>4</v>
      </c>
      <c r="E133" s="98" t="str">
        <f>E9</f>
        <v>Raunak Bliss A4, Road.Hawre City , Village.Owala, Near by Landmark.Purushottam Nayan , City.Thane West, District. Thane, Taluka.Thane, Pin Code - 400615.</v>
      </c>
      <c r="F133" s="116"/>
      <c r="G133" s="116"/>
      <c r="H133" s="116"/>
      <c r="I133" s="99"/>
    </row>
    <row r="134" spans="1:9" ht="20.25" customHeight="1" x14ac:dyDescent="0.25">
      <c r="A134" s="129" t="s">
        <v>138</v>
      </c>
      <c r="B134" s="129"/>
      <c r="C134" s="129"/>
      <c r="D134" s="16" t="s">
        <v>4</v>
      </c>
      <c r="E134" s="130" t="str">
        <f>I3</f>
        <v>04/07/2025 @ 12:13 PM</v>
      </c>
      <c r="F134" s="131"/>
      <c r="G134" s="131"/>
      <c r="H134" s="131"/>
      <c r="I134" s="132"/>
    </row>
    <row r="135" spans="1:9" ht="20.25" x14ac:dyDescent="0.25">
      <c r="A135" s="30"/>
      <c r="B135" s="31"/>
      <c r="C135" s="31"/>
      <c r="D135" s="31"/>
      <c r="E135" s="31"/>
      <c r="F135" s="31"/>
      <c r="G135" s="31"/>
      <c r="H135" s="31"/>
      <c r="I135" s="25"/>
    </row>
    <row r="136" spans="1:9" ht="20.25" x14ac:dyDescent="0.25">
      <c r="A136" s="32"/>
      <c r="B136" s="33"/>
      <c r="C136" s="33"/>
      <c r="D136" s="33"/>
      <c r="E136" s="33"/>
      <c r="F136" s="33"/>
      <c r="G136" s="33"/>
      <c r="H136" s="33"/>
      <c r="I136" s="26"/>
    </row>
    <row r="137" spans="1:9" ht="20.25" x14ac:dyDescent="0.25">
      <c r="A137" s="32"/>
      <c r="B137" s="33"/>
      <c r="C137" s="33"/>
      <c r="D137" s="33"/>
      <c r="E137" s="33"/>
      <c r="F137" s="33"/>
      <c r="G137" s="33"/>
      <c r="H137" s="33"/>
      <c r="I137" s="26"/>
    </row>
    <row r="138" spans="1:9" ht="20.25" x14ac:dyDescent="0.25">
      <c r="A138" s="32"/>
      <c r="B138" s="33"/>
      <c r="C138" s="33"/>
      <c r="D138" s="33"/>
      <c r="E138" s="33"/>
      <c r="F138" s="33"/>
      <c r="G138" s="33"/>
      <c r="H138" s="33"/>
      <c r="I138" s="26"/>
    </row>
    <row r="139" spans="1:9" ht="20.25" x14ac:dyDescent="0.25">
      <c r="A139" s="32"/>
      <c r="B139" s="33"/>
      <c r="C139" s="33"/>
      <c r="D139" s="33"/>
      <c r="E139" s="33"/>
      <c r="F139" s="33"/>
      <c r="G139" s="33"/>
      <c r="H139" s="33"/>
      <c r="I139" s="26"/>
    </row>
    <row r="140" spans="1:9" ht="20.25" x14ac:dyDescent="0.25">
      <c r="A140" s="32"/>
      <c r="B140" s="33"/>
      <c r="C140" s="33"/>
      <c r="D140" s="33"/>
      <c r="E140" s="33"/>
      <c r="F140" s="33"/>
      <c r="G140" s="33"/>
      <c r="H140" s="33"/>
      <c r="I140" s="26"/>
    </row>
    <row r="141" spans="1:9" ht="20.25" x14ac:dyDescent="0.25">
      <c r="A141" s="32"/>
      <c r="B141" s="33"/>
      <c r="C141" s="33"/>
      <c r="D141" s="33"/>
      <c r="E141" s="33"/>
      <c r="F141" s="33"/>
      <c r="G141" s="33"/>
      <c r="H141" s="33"/>
      <c r="I141" s="26"/>
    </row>
    <row r="142" spans="1:9" ht="20.25" x14ac:dyDescent="0.25">
      <c r="A142" s="32"/>
      <c r="B142" s="33"/>
      <c r="C142" s="33"/>
      <c r="D142" s="33"/>
      <c r="E142" s="33"/>
      <c r="F142" s="33"/>
      <c r="G142" s="33"/>
      <c r="H142" s="33"/>
      <c r="I142" s="26"/>
    </row>
    <row r="143" spans="1:9" ht="20.25" x14ac:dyDescent="0.25">
      <c r="A143" s="32"/>
      <c r="B143" s="33"/>
      <c r="C143" s="33"/>
      <c r="D143" s="33"/>
      <c r="E143" s="33"/>
      <c r="F143" s="33"/>
      <c r="G143" s="33"/>
      <c r="H143" s="33"/>
      <c r="I143" s="26"/>
    </row>
    <row r="144" spans="1:9" ht="20.25" x14ac:dyDescent="0.25">
      <c r="A144" s="32"/>
      <c r="B144" s="33"/>
      <c r="C144" s="33"/>
      <c r="D144" s="33"/>
      <c r="E144" s="33"/>
      <c r="F144" s="33"/>
      <c r="G144" s="33"/>
      <c r="H144" s="33"/>
      <c r="I144" s="26"/>
    </row>
    <row r="145" spans="1:9" ht="20.25" x14ac:dyDescent="0.25">
      <c r="A145" s="32"/>
      <c r="B145" s="33"/>
      <c r="C145" s="33"/>
      <c r="D145" s="33"/>
      <c r="E145" s="33"/>
      <c r="F145" s="33"/>
      <c r="G145" s="33"/>
      <c r="H145" s="33"/>
      <c r="I145" s="26"/>
    </row>
    <row r="146" spans="1:9" ht="20.25" x14ac:dyDescent="0.25">
      <c r="A146" s="32"/>
      <c r="B146" s="33"/>
      <c r="C146" s="33"/>
      <c r="D146" s="33"/>
      <c r="E146" s="33"/>
      <c r="F146" s="33"/>
      <c r="G146" s="33"/>
      <c r="H146" s="33"/>
      <c r="I146" s="26"/>
    </row>
    <row r="147" spans="1:9" ht="20.25" x14ac:dyDescent="0.25">
      <c r="A147" s="32"/>
      <c r="B147" s="33"/>
      <c r="C147" s="33"/>
      <c r="D147" s="33"/>
      <c r="E147" s="33"/>
      <c r="F147" s="33"/>
      <c r="G147" s="33"/>
      <c r="H147" s="33"/>
      <c r="I147" s="26"/>
    </row>
    <row r="148" spans="1:9" ht="20.25" x14ac:dyDescent="0.25">
      <c r="A148" s="32"/>
      <c r="B148" s="33"/>
      <c r="C148" s="33"/>
      <c r="D148" s="33"/>
      <c r="E148" s="33"/>
      <c r="F148" s="33"/>
      <c r="G148" s="33"/>
      <c r="H148" s="33"/>
      <c r="I148" s="26"/>
    </row>
    <row r="149" spans="1:9" ht="20.25" x14ac:dyDescent="0.25">
      <c r="A149" s="32"/>
      <c r="B149" s="33"/>
      <c r="C149" s="33"/>
      <c r="D149" s="33"/>
      <c r="E149" s="33"/>
      <c r="F149" s="33"/>
      <c r="G149" s="33"/>
      <c r="H149" s="33"/>
      <c r="I149" s="26"/>
    </row>
    <row r="150" spans="1:9" ht="20.25" x14ac:dyDescent="0.25">
      <c r="A150" s="32"/>
      <c r="B150" s="33"/>
      <c r="C150" s="33"/>
      <c r="D150" s="33"/>
      <c r="E150" s="33"/>
      <c r="F150" s="33"/>
      <c r="G150" s="33"/>
      <c r="H150" s="33"/>
      <c r="I150" s="26"/>
    </row>
    <row r="151" spans="1:9" ht="20.25" x14ac:dyDescent="0.25">
      <c r="A151" s="32"/>
      <c r="B151" s="33"/>
      <c r="C151" s="33"/>
      <c r="D151" s="33"/>
      <c r="E151" s="33"/>
      <c r="F151" s="33"/>
      <c r="G151" s="33"/>
      <c r="H151" s="33"/>
      <c r="I151" s="26"/>
    </row>
    <row r="152" spans="1:9" ht="20.25" x14ac:dyDescent="0.25">
      <c r="A152" s="32"/>
      <c r="B152" s="33"/>
      <c r="C152" s="33"/>
      <c r="D152" s="33"/>
      <c r="E152" s="33"/>
      <c r="F152" s="33"/>
      <c r="G152" s="33"/>
      <c r="H152" s="33"/>
      <c r="I152" s="26"/>
    </row>
    <row r="153" spans="1:9" ht="20.25" x14ac:dyDescent="0.25">
      <c r="A153" s="32"/>
      <c r="B153" s="33"/>
      <c r="C153" s="33"/>
      <c r="D153" s="33"/>
      <c r="E153" s="33"/>
      <c r="F153" s="33"/>
      <c r="G153" s="33"/>
      <c r="H153" s="33"/>
      <c r="I153" s="26"/>
    </row>
    <row r="154" spans="1:9" ht="20.25" x14ac:dyDescent="0.25">
      <c r="A154" s="32"/>
      <c r="B154" s="33"/>
      <c r="C154" s="33"/>
      <c r="D154" s="33"/>
      <c r="E154" s="33"/>
      <c r="F154" s="33"/>
      <c r="G154" s="33"/>
      <c r="H154" s="33"/>
      <c r="I154" s="26"/>
    </row>
    <row r="155" spans="1:9" ht="20.25" x14ac:dyDescent="0.25">
      <c r="A155" s="32"/>
      <c r="B155" s="33"/>
      <c r="C155" s="33"/>
      <c r="D155" s="33"/>
      <c r="E155" s="33"/>
      <c r="F155" s="33"/>
      <c r="G155" s="33"/>
      <c r="H155" s="33"/>
      <c r="I155" s="26"/>
    </row>
    <row r="156" spans="1:9" ht="20.25" x14ac:dyDescent="0.25">
      <c r="A156" s="32"/>
      <c r="B156" s="33"/>
      <c r="C156" s="33"/>
      <c r="D156" s="33"/>
      <c r="E156" s="33"/>
      <c r="F156" s="33"/>
      <c r="G156" s="33"/>
      <c r="H156" s="33"/>
      <c r="I156" s="26"/>
    </row>
    <row r="157" spans="1:9" ht="20.25" x14ac:dyDescent="0.25">
      <c r="A157" s="32"/>
      <c r="B157" s="33"/>
      <c r="C157" s="33"/>
      <c r="D157" s="33"/>
      <c r="E157" s="33"/>
      <c r="F157" s="33"/>
      <c r="G157" s="33"/>
      <c r="H157" s="33"/>
      <c r="I157" s="26"/>
    </row>
    <row r="158" spans="1:9" ht="20.25" x14ac:dyDescent="0.25">
      <c r="A158" s="32"/>
      <c r="B158" s="33"/>
      <c r="C158" s="33"/>
      <c r="D158" s="33"/>
      <c r="E158" s="33"/>
      <c r="F158" s="33"/>
      <c r="G158" s="33"/>
      <c r="H158" s="33"/>
      <c r="I158" s="26"/>
    </row>
    <row r="159" spans="1:9" ht="20.25" x14ac:dyDescent="0.25">
      <c r="A159" s="32"/>
      <c r="B159" s="33"/>
      <c r="C159" s="33"/>
      <c r="D159" s="33"/>
      <c r="E159" s="33"/>
      <c r="F159" s="33"/>
      <c r="G159" s="33"/>
      <c r="H159" s="33"/>
      <c r="I159" s="26"/>
    </row>
    <row r="160" spans="1:9" ht="20.25" x14ac:dyDescent="0.25">
      <c r="A160" s="32"/>
      <c r="B160" s="33"/>
      <c r="C160" s="33"/>
      <c r="D160" s="33"/>
      <c r="E160" s="33"/>
      <c r="F160" s="33"/>
      <c r="G160" s="33"/>
      <c r="H160" s="33"/>
      <c r="I160" s="26"/>
    </row>
    <row r="161" spans="1:9" ht="20.25" x14ac:dyDescent="0.25">
      <c r="A161" s="32"/>
      <c r="B161" s="33"/>
      <c r="C161" s="33"/>
      <c r="D161" s="33"/>
      <c r="E161" s="33"/>
      <c r="F161" s="33"/>
      <c r="G161" s="33"/>
      <c r="H161" s="33"/>
      <c r="I161" s="26"/>
    </row>
    <row r="162" spans="1:9" ht="20.25" x14ac:dyDescent="0.25">
      <c r="A162" s="32"/>
      <c r="B162" s="33"/>
      <c r="C162" s="33"/>
      <c r="D162" s="33"/>
      <c r="E162" s="33"/>
      <c r="F162" s="33"/>
      <c r="G162" s="33"/>
      <c r="H162" s="33"/>
      <c r="I162" s="26"/>
    </row>
    <row r="163" spans="1:9" ht="20.25" x14ac:dyDescent="0.25">
      <c r="A163" s="32"/>
      <c r="B163" s="33"/>
      <c r="C163" s="33"/>
      <c r="D163" s="33"/>
      <c r="E163" s="33"/>
      <c r="F163" s="33"/>
      <c r="G163" s="33"/>
      <c r="H163" s="33"/>
      <c r="I163" s="26"/>
    </row>
    <row r="164" spans="1:9" ht="20.25" x14ac:dyDescent="0.25">
      <c r="A164" s="32"/>
      <c r="B164" s="33"/>
      <c r="C164" s="33"/>
      <c r="D164" s="33"/>
      <c r="E164" s="33"/>
      <c r="F164" s="33"/>
      <c r="G164" s="33"/>
      <c r="H164" s="33"/>
      <c r="I164" s="26"/>
    </row>
    <row r="165" spans="1:9" ht="20.25" x14ac:dyDescent="0.25">
      <c r="A165" s="32"/>
      <c r="B165" s="33"/>
      <c r="C165" s="33"/>
      <c r="D165" s="33"/>
      <c r="E165" s="33"/>
      <c r="F165" s="33"/>
      <c r="G165" s="33"/>
      <c r="H165" s="33"/>
      <c r="I165" s="26"/>
    </row>
    <row r="166" spans="1:9" ht="20.25" x14ac:dyDescent="0.25">
      <c r="A166" s="32"/>
      <c r="B166" s="33"/>
      <c r="C166" s="33"/>
      <c r="D166" s="33"/>
      <c r="E166" s="33"/>
      <c r="F166" s="33"/>
      <c r="G166" s="33"/>
      <c r="H166" s="33"/>
      <c r="I166" s="26"/>
    </row>
    <row r="167" spans="1:9" ht="20.25" x14ac:dyDescent="0.25">
      <c r="A167" s="32"/>
      <c r="B167" s="33"/>
      <c r="C167" s="33"/>
      <c r="D167" s="33"/>
      <c r="E167" s="33"/>
      <c r="F167" s="33"/>
      <c r="G167" s="33"/>
      <c r="H167" s="33"/>
      <c r="I167" s="26"/>
    </row>
    <row r="168" spans="1:9" ht="20.25" x14ac:dyDescent="0.25">
      <c r="A168" s="32"/>
      <c r="B168" s="33"/>
      <c r="C168" s="33"/>
      <c r="D168" s="33"/>
      <c r="E168" s="33"/>
      <c r="F168" s="33"/>
      <c r="G168" s="33"/>
      <c r="H168" s="33"/>
      <c r="I168" s="26"/>
    </row>
    <row r="169" spans="1:9" ht="20.25" x14ac:dyDescent="0.25">
      <c r="A169" s="32"/>
      <c r="B169" s="33"/>
      <c r="C169" s="33"/>
      <c r="D169" s="33"/>
      <c r="E169" s="33"/>
      <c r="F169" s="33"/>
      <c r="G169" s="33"/>
      <c r="H169" s="33"/>
      <c r="I169" s="26"/>
    </row>
    <row r="170" spans="1:9" ht="20.25" hidden="1" x14ac:dyDescent="0.25">
      <c r="A170" s="32"/>
      <c r="B170" s="33"/>
      <c r="C170" s="33"/>
      <c r="D170" s="33"/>
      <c r="E170" s="33"/>
      <c r="F170" s="33"/>
      <c r="G170" s="33"/>
      <c r="H170" s="33"/>
      <c r="I170" s="26"/>
    </row>
    <row r="171" spans="1:9" ht="20.25" hidden="1" x14ac:dyDescent="0.25">
      <c r="A171" s="32"/>
      <c r="B171" s="33"/>
      <c r="C171" s="33"/>
      <c r="D171" s="33"/>
      <c r="E171" s="33"/>
      <c r="F171" s="33"/>
      <c r="G171" s="33"/>
      <c r="H171" s="33"/>
      <c r="I171" s="26"/>
    </row>
    <row r="172" spans="1:9" ht="20.25" hidden="1" x14ac:dyDescent="0.25">
      <c r="A172" s="32"/>
      <c r="B172" s="33"/>
      <c r="C172" s="33"/>
      <c r="D172" s="33"/>
      <c r="E172" s="33"/>
      <c r="F172" s="33"/>
      <c r="G172" s="33"/>
      <c r="H172" s="33"/>
      <c r="I172" s="26"/>
    </row>
    <row r="173" spans="1:9" ht="20.25" hidden="1" x14ac:dyDescent="0.25">
      <c r="A173" s="32"/>
      <c r="B173" s="33"/>
      <c r="C173" s="33"/>
      <c r="D173" s="33"/>
      <c r="E173" s="33"/>
      <c r="F173" s="33"/>
      <c r="G173" s="33"/>
      <c r="H173" s="33"/>
      <c r="I173" s="26"/>
    </row>
    <row r="174" spans="1:9" ht="20.25" hidden="1" x14ac:dyDescent="0.25">
      <c r="A174" s="32"/>
      <c r="B174" s="33"/>
      <c r="C174" s="33"/>
      <c r="D174" s="33"/>
      <c r="E174" s="33"/>
      <c r="F174" s="33"/>
      <c r="G174" s="33"/>
      <c r="H174" s="33"/>
      <c r="I174" s="26"/>
    </row>
    <row r="175" spans="1:9" ht="20.25" hidden="1" x14ac:dyDescent="0.25">
      <c r="A175" s="32"/>
      <c r="B175" s="33"/>
      <c r="C175" s="33"/>
      <c r="D175" s="33"/>
      <c r="E175" s="33"/>
      <c r="F175" s="33"/>
      <c r="G175" s="33"/>
      <c r="H175" s="33"/>
      <c r="I175" s="26"/>
    </row>
    <row r="176" spans="1:9" ht="20.25" hidden="1" x14ac:dyDescent="0.25">
      <c r="A176" s="32"/>
      <c r="B176" s="33"/>
      <c r="C176" s="33"/>
      <c r="D176" s="33"/>
      <c r="E176" s="33"/>
      <c r="F176" s="33"/>
      <c r="G176" s="33"/>
      <c r="H176" s="33"/>
      <c r="I176" s="26"/>
    </row>
    <row r="177" spans="1:9" ht="20.25" hidden="1" x14ac:dyDescent="0.25">
      <c r="A177" s="32"/>
      <c r="B177" s="33"/>
      <c r="C177" s="33"/>
      <c r="D177" s="33"/>
      <c r="E177" s="33"/>
      <c r="F177" s="33"/>
      <c r="G177" s="33"/>
      <c r="H177" s="33"/>
      <c r="I177" s="26"/>
    </row>
    <row r="178" spans="1:9" ht="20.25" hidden="1" x14ac:dyDescent="0.25">
      <c r="A178" s="32"/>
      <c r="B178" s="33"/>
      <c r="C178" s="33"/>
      <c r="D178" s="33"/>
      <c r="E178" s="33"/>
      <c r="F178" s="33"/>
      <c r="G178" s="33"/>
      <c r="H178" s="33"/>
      <c r="I178" s="26"/>
    </row>
    <row r="179" spans="1:9" ht="20.25" hidden="1" x14ac:dyDescent="0.25">
      <c r="A179" s="32"/>
      <c r="B179" s="33"/>
      <c r="C179" s="33"/>
      <c r="D179" s="33"/>
      <c r="E179" s="33"/>
      <c r="F179" s="33"/>
      <c r="G179" s="33"/>
      <c r="H179" s="33"/>
      <c r="I179" s="26"/>
    </row>
    <row r="180" spans="1:9" ht="20.25" hidden="1" x14ac:dyDescent="0.25">
      <c r="A180" s="32"/>
      <c r="B180" s="33"/>
      <c r="C180" s="33"/>
      <c r="D180" s="33"/>
      <c r="E180" s="33"/>
      <c r="F180" s="33"/>
      <c r="G180" s="33"/>
      <c r="H180" s="33"/>
      <c r="I180" s="26"/>
    </row>
    <row r="181" spans="1:9" ht="20.25" hidden="1" x14ac:dyDescent="0.25">
      <c r="A181" s="32"/>
      <c r="B181" s="33"/>
      <c r="C181" s="33"/>
      <c r="D181" s="33"/>
      <c r="E181" s="33"/>
      <c r="F181" s="33"/>
      <c r="G181" s="33"/>
      <c r="H181" s="33"/>
      <c r="I181" s="26"/>
    </row>
    <row r="182" spans="1:9" ht="20.25" x14ac:dyDescent="0.25">
      <c r="A182" s="34"/>
      <c r="B182" s="35"/>
      <c r="C182" s="35"/>
      <c r="D182" s="35"/>
      <c r="E182" s="35"/>
      <c r="F182" s="35"/>
      <c r="G182" s="35"/>
      <c r="H182" s="35"/>
      <c r="I182" s="27"/>
    </row>
    <row r="183" spans="1:9" ht="20.25" x14ac:dyDescent="0.25">
      <c r="A183" s="119" t="s">
        <v>209</v>
      </c>
      <c r="B183" s="119"/>
      <c r="C183" s="119"/>
      <c r="D183" s="119"/>
      <c r="E183" s="119"/>
      <c r="F183" s="119"/>
      <c r="G183" s="119"/>
      <c r="H183" s="119"/>
      <c r="I183" s="119"/>
    </row>
    <row r="184" spans="1:9" ht="20.25" x14ac:dyDescent="0.25">
      <c r="A184" s="30"/>
      <c r="B184" s="31"/>
      <c r="C184" s="31"/>
      <c r="D184" s="31"/>
      <c r="E184" s="31"/>
      <c r="F184" s="31"/>
      <c r="G184" s="31"/>
      <c r="H184" s="31"/>
      <c r="I184" s="25"/>
    </row>
    <row r="185" spans="1:9" ht="20.25" x14ac:dyDescent="0.25">
      <c r="A185" s="32"/>
      <c r="B185" s="33"/>
      <c r="C185" s="33"/>
      <c r="D185" s="33"/>
      <c r="E185" s="33"/>
      <c r="F185" s="33"/>
      <c r="G185" s="33"/>
      <c r="H185" s="33"/>
      <c r="I185" s="26"/>
    </row>
    <row r="186" spans="1:9" ht="20.25" x14ac:dyDescent="0.25">
      <c r="A186" s="32"/>
      <c r="B186" s="33"/>
      <c r="C186" s="33"/>
      <c r="D186" s="33"/>
      <c r="E186" s="33"/>
      <c r="F186" s="33"/>
      <c r="G186" s="33"/>
      <c r="H186" s="33"/>
      <c r="I186" s="26"/>
    </row>
    <row r="187" spans="1:9" ht="20.25" x14ac:dyDescent="0.25">
      <c r="A187" s="32"/>
      <c r="B187" s="33"/>
      <c r="C187" s="33"/>
      <c r="D187" s="33"/>
      <c r="E187" s="33"/>
      <c r="F187" s="33"/>
      <c r="G187" s="33"/>
      <c r="H187" s="33"/>
      <c r="I187" s="26"/>
    </row>
    <row r="188" spans="1:9" ht="20.25" x14ac:dyDescent="0.25">
      <c r="A188" s="32"/>
      <c r="B188" s="33"/>
      <c r="C188" s="33"/>
      <c r="D188" s="33"/>
      <c r="E188" s="33"/>
      <c r="F188" s="33"/>
      <c r="G188" s="33"/>
      <c r="H188" s="33"/>
      <c r="I188" s="26"/>
    </row>
    <row r="189" spans="1:9" ht="20.25" x14ac:dyDescent="0.25">
      <c r="A189" s="32"/>
      <c r="B189" s="33"/>
      <c r="C189" s="33"/>
      <c r="D189" s="33"/>
      <c r="E189" s="33"/>
      <c r="F189" s="33"/>
      <c r="G189" s="33"/>
      <c r="H189" s="33"/>
      <c r="I189" s="26"/>
    </row>
    <row r="190" spans="1:9" ht="20.25" x14ac:dyDescent="0.25">
      <c r="A190" s="32"/>
      <c r="B190" s="33"/>
      <c r="C190" s="33"/>
      <c r="D190" s="33"/>
      <c r="E190" s="33"/>
      <c r="F190" s="33"/>
      <c r="G190" s="33"/>
      <c r="H190" s="33"/>
      <c r="I190" s="26"/>
    </row>
    <row r="191" spans="1:9" ht="20.25" x14ac:dyDescent="0.25">
      <c r="A191" s="32"/>
      <c r="B191" s="33"/>
      <c r="C191" s="33"/>
      <c r="D191" s="33"/>
      <c r="E191" s="33"/>
      <c r="F191" s="33"/>
      <c r="G191" s="33"/>
      <c r="H191" s="33"/>
      <c r="I191" s="26"/>
    </row>
    <row r="192" spans="1:9" ht="20.25" x14ac:dyDescent="0.25">
      <c r="A192" s="32"/>
      <c r="B192" s="33"/>
      <c r="C192" s="33"/>
      <c r="D192" s="33"/>
      <c r="E192" s="33"/>
      <c r="F192" s="33"/>
      <c r="G192" s="33"/>
      <c r="H192" s="33"/>
      <c r="I192" s="26"/>
    </row>
    <row r="193" spans="1:12" ht="20.25" x14ac:dyDescent="0.25">
      <c r="A193" s="32"/>
      <c r="B193" s="33"/>
      <c r="C193" s="33"/>
      <c r="D193" s="33"/>
      <c r="E193" s="33"/>
      <c r="F193" s="33"/>
      <c r="G193" s="33"/>
      <c r="H193" s="33"/>
      <c r="I193" s="26"/>
    </row>
    <row r="194" spans="1:12" ht="20.25" x14ac:dyDescent="0.25">
      <c r="A194" s="32"/>
      <c r="B194" s="33"/>
      <c r="C194" s="33"/>
      <c r="D194" s="33"/>
      <c r="E194" s="33"/>
      <c r="F194" s="33"/>
      <c r="G194" s="33"/>
      <c r="H194" s="33"/>
      <c r="I194" s="26"/>
    </row>
    <row r="195" spans="1:12" ht="20.25" x14ac:dyDescent="0.25">
      <c r="A195" s="32"/>
      <c r="B195" s="33"/>
      <c r="C195" s="33"/>
      <c r="D195" s="33"/>
      <c r="E195" s="33"/>
      <c r="F195" s="33"/>
      <c r="G195" s="33"/>
      <c r="H195" s="33"/>
      <c r="I195" s="26"/>
    </row>
    <row r="196" spans="1:12" ht="31.5" x14ac:dyDescent="0.25">
      <c r="A196" s="32"/>
      <c r="B196" s="33"/>
      <c r="C196" s="33"/>
      <c r="D196" s="33"/>
      <c r="E196" s="33"/>
      <c r="F196" s="33"/>
      <c r="G196" s="33"/>
      <c r="H196" s="33"/>
      <c r="I196" s="26"/>
      <c r="L196" s="56" t="s">
        <v>215</v>
      </c>
    </row>
    <row r="197" spans="1:12" ht="20.25" x14ac:dyDescent="0.25">
      <c r="A197" s="32"/>
      <c r="B197" s="33"/>
      <c r="C197" s="33"/>
      <c r="D197" s="33"/>
      <c r="E197" s="33"/>
      <c r="F197" s="33"/>
      <c r="G197" s="33"/>
      <c r="H197" s="33"/>
      <c r="I197" s="26"/>
    </row>
    <row r="198" spans="1:12" ht="20.25" x14ac:dyDescent="0.25">
      <c r="A198" s="32"/>
      <c r="B198" s="33"/>
      <c r="C198" s="33"/>
      <c r="D198" s="33"/>
      <c r="E198" s="33"/>
      <c r="F198" s="33"/>
      <c r="G198" s="33"/>
      <c r="H198" s="33"/>
      <c r="I198" s="26"/>
    </row>
    <row r="199" spans="1:12" ht="20.25" x14ac:dyDescent="0.25">
      <c r="A199" s="32"/>
      <c r="B199" s="33"/>
      <c r="C199" s="33"/>
      <c r="D199" s="33"/>
      <c r="E199" s="33"/>
      <c r="F199" s="33"/>
      <c r="G199" s="33"/>
      <c r="H199" s="33"/>
      <c r="I199" s="26"/>
    </row>
    <row r="200" spans="1:12" ht="20.25" x14ac:dyDescent="0.25">
      <c r="A200" s="32"/>
      <c r="B200" s="33"/>
      <c r="C200" s="33"/>
      <c r="D200" s="33"/>
      <c r="E200" s="33"/>
      <c r="F200" s="33"/>
      <c r="G200" s="33"/>
      <c r="H200" s="33"/>
      <c r="I200" s="26"/>
    </row>
    <row r="201" spans="1:12" ht="20.25" x14ac:dyDescent="0.25">
      <c r="A201" s="32"/>
      <c r="B201" s="33"/>
      <c r="C201" s="33"/>
      <c r="D201" s="33"/>
      <c r="E201" s="33"/>
      <c r="F201" s="33"/>
      <c r="G201" s="33"/>
      <c r="H201" s="33"/>
      <c r="I201" s="26"/>
    </row>
    <row r="202" spans="1:12" ht="20.25" x14ac:dyDescent="0.25">
      <c r="A202" s="32"/>
      <c r="B202" s="33"/>
      <c r="C202" s="33"/>
      <c r="D202" s="33"/>
      <c r="E202" s="33"/>
      <c r="F202" s="33"/>
      <c r="G202" s="33"/>
      <c r="H202" s="33"/>
      <c r="I202" s="26"/>
    </row>
    <row r="203" spans="1:12" ht="20.25" x14ac:dyDescent="0.25">
      <c r="A203" s="32"/>
      <c r="B203" s="33"/>
      <c r="C203" s="33"/>
      <c r="D203" s="33"/>
      <c r="E203" s="33"/>
      <c r="F203" s="33"/>
      <c r="G203" s="33"/>
      <c r="H203" s="33"/>
      <c r="I203" s="26"/>
    </row>
    <row r="204" spans="1:12" ht="20.25" x14ac:dyDescent="0.25">
      <c r="A204" s="32"/>
      <c r="B204" s="33"/>
      <c r="C204" s="33"/>
      <c r="D204" s="33"/>
      <c r="E204" s="33"/>
      <c r="F204" s="33"/>
      <c r="G204" s="33"/>
      <c r="H204" s="33"/>
      <c r="I204" s="26"/>
    </row>
    <row r="205" spans="1:12" ht="20.25" x14ac:dyDescent="0.25">
      <c r="A205" s="32"/>
      <c r="B205" s="33"/>
      <c r="C205" s="33"/>
      <c r="D205" s="33"/>
      <c r="E205" s="33"/>
      <c r="F205" s="33"/>
      <c r="G205" s="33"/>
      <c r="H205" s="33"/>
      <c r="I205" s="26"/>
    </row>
    <row r="206" spans="1:12" ht="20.25" x14ac:dyDescent="0.25">
      <c r="A206" s="32"/>
      <c r="B206" s="33"/>
      <c r="C206" s="33"/>
      <c r="D206" s="33"/>
      <c r="E206" s="33"/>
      <c r="F206" s="33"/>
      <c r="G206" s="33"/>
      <c r="H206" s="33"/>
      <c r="I206" s="26"/>
    </row>
    <row r="207" spans="1:12" ht="20.25" x14ac:dyDescent="0.25">
      <c r="A207" s="32"/>
      <c r="B207" s="33"/>
      <c r="C207" s="33"/>
      <c r="D207" s="33"/>
      <c r="E207" s="33"/>
      <c r="F207" s="33"/>
      <c r="G207" s="33"/>
      <c r="H207" s="33"/>
      <c r="I207" s="26"/>
    </row>
    <row r="208" spans="1:12" ht="20.25" x14ac:dyDescent="0.25">
      <c r="A208" s="32"/>
      <c r="B208" s="33"/>
      <c r="C208" s="33"/>
      <c r="D208" s="33"/>
      <c r="E208" s="33"/>
      <c r="F208" s="33"/>
      <c r="G208" s="33"/>
      <c r="H208" s="33"/>
      <c r="I208" s="26"/>
    </row>
    <row r="209" spans="1:9" ht="20.25" x14ac:dyDescent="0.25">
      <c r="A209" s="32"/>
      <c r="B209" s="33"/>
      <c r="C209" s="33"/>
      <c r="D209" s="33"/>
      <c r="E209" s="33"/>
      <c r="F209" s="33"/>
      <c r="G209" s="33"/>
      <c r="H209" s="33"/>
      <c r="I209" s="26"/>
    </row>
    <row r="210" spans="1:9" ht="20.25" x14ac:dyDescent="0.25">
      <c r="A210" s="32"/>
      <c r="B210" s="33"/>
      <c r="C210" s="33"/>
      <c r="D210" s="33"/>
      <c r="E210" s="33"/>
      <c r="F210" s="33"/>
      <c r="G210" s="33"/>
      <c r="H210" s="33"/>
      <c r="I210" s="26"/>
    </row>
    <row r="211" spans="1:9" ht="20.25" x14ac:dyDescent="0.25">
      <c r="A211" s="32"/>
      <c r="B211" s="33"/>
      <c r="C211" s="33"/>
      <c r="D211" s="33"/>
      <c r="E211" s="33"/>
      <c r="F211" s="33"/>
      <c r="G211" s="33"/>
      <c r="H211" s="33"/>
      <c r="I211" s="26"/>
    </row>
    <row r="212" spans="1:9" ht="20.25" x14ac:dyDescent="0.25">
      <c r="A212" s="32"/>
      <c r="B212" s="33"/>
      <c r="C212" s="33"/>
      <c r="D212" s="33"/>
      <c r="E212" s="33"/>
      <c r="F212" s="33"/>
      <c r="G212" s="33"/>
      <c r="H212" s="33"/>
      <c r="I212" s="26"/>
    </row>
    <row r="213" spans="1:9" ht="20.25" x14ac:dyDescent="0.25">
      <c r="A213" s="32"/>
      <c r="B213" s="33"/>
      <c r="C213" s="33"/>
      <c r="D213" s="33"/>
      <c r="E213" s="33"/>
      <c r="F213" s="33"/>
      <c r="G213" s="33"/>
      <c r="H213" s="33"/>
      <c r="I213" s="26"/>
    </row>
    <row r="214" spans="1:9" ht="20.25" x14ac:dyDescent="0.25">
      <c r="A214" s="32"/>
      <c r="B214" s="33"/>
      <c r="C214" s="33"/>
      <c r="D214" s="33"/>
      <c r="E214" s="33"/>
      <c r="F214" s="33"/>
      <c r="G214" s="33"/>
      <c r="H214" s="33"/>
      <c r="I214" s="26"/>
    </row>
    <row r="215" spans="1:9" ht="20.25" x14ac:dyDescent="0.25">
      <c r="A215" s="32"/>
      <c r="B215" s="33"/>
      <c r="C215" s="33"/>
      <c r="D215" s="33"/>
      <c r="E215" s="33"/>
      <c r="F215" s="33"/>
      <c r="G215" s="33"/>
      <c r="H215" s="33"/>
      <c r="I215" s="26"/>
    </row>
    <row r="216" spans="1:9" ht="20.25" x14ac:dyDescent="0.25">
      <c r="A216" s="32"/>
      <c r="B216" s="33"/>
      <c r="C216" s="33"/>
      <c r="D216" s="33"/>
      <c r="E216" s="33"/>
      <c r="F216" s="33"/>
      <c r="G216" s="33"/>
      <c r="H216" s="33"/>
      <c r="I216" s="26"/>
    </row>
    <row r="217" spans="1:9" ht="20.25" x14ac:dyDescent="0.25">
      <c r="A217" s="32"/>
      <c r="B217" s="33"/>
      <c r="C217" s="33"/>
      <c r="D217" s="33"/>
      <c r="E217" s="33"/>
      <c r="F217" s="33"/>
      <c r="G217" s="33"/>
      <c r="H217" s="33"/>
      <c r="I217" s="26"/>
    </row>
    <row r="218" spans="1:9" ht="20.25" x14ac:dyDescent="0.25">
      <c r="A218" s="32"/>
      <c r="B218" s="33"/>
      <c r="C218" s="33"/>
      <c r="D218" s="33"/>
      <c r="E218" s="33"/>
      <c r="F218" s="33"/>
      <c r="G218" s="33"/>
      <c r="H218" s="33"/>
      <c r="I218" s="26"/>
    </row>
    <row r="219" spans="1:9" ht="20.25" x14ac:dyDescent="0.25">
      <c r="A219" s="32"/>
      <c r="B219" s="33"/>
      <c r="C219" s="33"/>
      <c r="D219" s="33"/>
      <c r="E219" s="33"/>
      <c r="F219" s="33"/>
      <c r="G219" s="33"/>
      <c r="H219" s="33"/>
      <c r="I219" s="26"/>
    </row>
    <row r="220" spans="1:9" ht="20.25" x14ac:dyDescent="0.25">
      <c r="A220" s="32"/>
      <c r="B220" s="33"/>
      <c r="C220" s="33"/>
      <c r="D220" s="33"/>
      <c r="E220" s="33"/>
      <c r="F220" s="33"/>
      <c r="G220" s="33"/>
      <c r="H220" s="33"/>
      <c r="I220" s="26"/>
    </row>
    <row r="221" spans="1:9" ht="20.25" x14ac:dyDescent="0.25">
      <c r="A221" s="32"/>
      <c r="B221" s="33"/>
      <c r="C221" s="33"/>
      <c r="D221" s="33"/>
      <c r="E221" s="33"/>
      <c r="F221" s="33"/>
      <c r="G221" s="33"/>
      <c r="H221" s="33"/>
      <c r="I221" s="26"/>
    </row>
    <row r="222" spans="1:9" ht="20.25" x14ac:dyDescent="0.25">
      <c r="A222" s="32"/>
      <c r="B222" s="33"/>
      <c r="C222" s="33"/>
      <c r="D222" s="33"/>
      <c r="E222" s="33"/>
      <c r="F222" s="33"/>
      <c r="G222" s="33"/>
      <c r="H222" s="33"/>
      <c r="I222" s="26"/>
    </row>
    <row r="223" spans="1:9" ht="20.25" x14ac:dyDescent="0.25">
      <c r="A223" s="32"/>
      <c r="B223" s="33"/>
      <c r="C223" s="33"/>
      <c r="D223" s="33"/>
      <c r="E223" s="33"/>
      <c r="F223" s="33"/>
      <c r="G223" s="33"/>
      <c r="H223" s="33"/>
      <c r="I223" s="26"/>
    </row>
    <row r="224" spans="1:9" ht="20.25" x14ac:dyDescent="0.25">
      <c r="A224" s="32"/>
      <c r="B224" s="33"/>
      <c r="C224" s="33"/>
      <c r="D224" s="33"/>
      <c r="E224" s="33"/>
      <c r="F224" s="33"/>
      <c r="G224" s="33"/>
      <c r="H224" s="33"/>
      <c r="I224" s="26"/>
    </row>
    <row r="225" spans="1:9" ht="20.25" x14ac:dyDescent="0.25">
      <c r="A225" s="32"/>
      <c r="B225" s="33"/>
      <c r="C225" s="33"/>
      <c r="D225" s="33"/>
      <c r="E225" s="33"/>
      <c r="F225" s="33"/>
      <c r="G225" s="33"/>
      <c r="H225" s="33"/>
      <c r="I225" s="26"/>
    </row>
    <row r="226" spans="1:9" ht="20.25" x14ac:dyDescent="0.25">
      <c r="A226" s="32"/>
      <c r="B226" s="33"/>
      <c r="C226" s="33"/>
      <c r="D226" s="33"/>
      <c r="E226" s="33"/>
      <c r="F226" s="33"/>
      <c r="G226" s="33"/>
      <c r="H226" s="33"/>
      <c r="I226" s="26"/>
    </row>
    <row r="227" spans="1:9" ht="20.25" x14ac:dyDescent="0.25">
      <c r="A227" s="32"/>
      <c r="B227" s="33"/>
      <c r="C227" s="33"/>
      <c r="D227" s="33"/>
      <c r="E227" s="33"/>
      <c r="F227" s="33"/>
      <c r="G227" s="33"/>
      <c r="H227" s="33"/>
      <c r="I227" s="26"/>
    </row>
    <row r="228" spans="1:9" ht="20.25" x14ac:dyDescent="0.25">
      <c r="A228" s="32"/>
      <c r="B228" s="33"/>
      <c r="C228" s="33"/>
      <c r="D228" s="33"/>
      <c r="E228" s="33"/>
      <c r="F228" s="33"/>
      <c r="G228" s="33"/>
      <c r="H228" s="33"/>
      <c r="I228" s="26"/>
    </row>
    <row r="229" spans="1:9" ht="20.25" x14ac:dyDescent="0.25">
      <c r="A229" s="34"/>
      <c r="B229" s="35"/>
      <c r="C229" s="35"/>
      <c r="D229" s="35"/>
      <c r="E229" s="35"/>
      <c r="F229" s="35"/>
      <c r="G229" s="35"/>
      <c r="H229" s="35"/>
      <c r="I229" s="27"/>
    </row>
    <row r="230" spans="1:9" ht="20.25" x14ac:dyDescent="0.25">
      <c r="A230" s="95" t="s">
        <v>85</v>
      </c>
      <c r="B230" s="96"/>
      <c r="C230" s="96"/>
      <c r="D230" s="96"/>
      <c r="E230" s="96"/>
      <c r="F230" s="96"/>
      <c r="G230" s="96"/>
      <c r="H230" s="96"/>
      <c r="I230" s="97"/>
    </row>
    <row r="231" spans="1:9" ht="20.25" x14ac:dyDescent="0.25">
      <c r="A231" s="30"/>
      <c r="B231" s="31"/>
      <c r="C231" s="31"/>
      <c r="D231" s="31"/>
      <c r="E231" s="31"/>
      <c r="F231" s="31"/>
      <c r="G231" s="31"/>
      <c r="H231" s="31"/>
      <c r="I231" s="25"/>
    </row>
    <row r="232" spans="1:9" ht="20.25" x14ac:dyDescent="0.25">
      <c r="A232" s="32"/>
      <c r="B232" s="33"/>
      <c r="C232" s="33"/>
      <c r="D232" s="33"/>
      <c r="E232" s="33"/>
      <c r="F232" s="33"/>
      <c r="G232" s="33"/>
      <c r="H232" s="33"/>
      <c r="I232" s="26"/>
    </row>
    <row r="233" spans="1:9" ht="20.25" x14ac:dyDescent="0.25">
      <c r="A233" s="32"/>
      <c r="B233" s="33"/>
      <c r="C233" s="33"/>
      <c r="D233" s="33"/>
      <c r="E233" s="33"/>
      <c r="F233" s="33"/>
      <c r="G233" s="33"/>
      <c r="H233" s="33"/>
      <c r="I233" s="26"/>
    </row>
    <row r="234" spans="1:9" ht="20.25" x14ac:dyDescent="0.25">
      <c r="A234" s="32"/>
      <c r="B234" s="33"/>
      <c r="C234" s="33"/>
      <c r="D234" s="33"/>
      <c r="E234" s="33"/>
      <c r="F234" s="33"/>
      <c r="G234" s="33"/>
      <c r="H234" s="33"/>
      <c r="I234" s="26"/>
    </row>
    <row r="235" spans="1:9" ht="20.25" x14ac:dyDescent="0.25">
      <c r="A235" s="32"/>
      <c r="B235" s="33"/>
      <c r="C235" s="33"/>
      <c r="D235" s="33"/>
      <c r="E235" s="33"/>
      <c r="F235" s="33"/>
      <c r="G235" s="33"/>
      <c r="H235" s="33"/>
      <c r="I235" s="26"/>
    </row>
    <row r="236" spans="1:9" ht="20.25" x14ac:dyDescent="0.25">
      <c r="A236" s="32"/>
      <c r="B236" s="33"/>
      <c r="C236" s="33"/>
      <c r="D236" s="33"/>
      <c r="E236" s="33"/>
      <c r="F236" s="33"/>
      <c r="G236" s="33"/>
      <c r="H236" s="33"/>
      <c r="I236" s="26"/>
    </row>
    <row r="237" spans="1:9" ht="20.25" x14ac:dyDescent="0.25">
      <c r="A237" s="32"/>
      <c r="B237" s="33"/>
      <c r="C237" s="33"/>
      <c r="D237" s="33"/>
      <c r="E237" s="33"/>
      <c r="F237" s="33"/>
      <c r="G237" s="33"/>
      <c r="H237" s="33"/>
      <c r="I237" s="26"/>
    </row>
    <row r="238" spans="1:9" ht="20.25" x14ac:dyDescent="0.25">
      <c r="A238" s="32"/>
      <c r="B238" s="33"/>
      <c r="C238" s="33"/>
      <c r="D238" s="33"/>
      <c r="E238" s="33"/>
      <c r="F238" s="33"/>
      <c r="G238" s="33"/>
      <c r="H238" s="33"/>
      <c r="I238" s="26"/>
    </row>
    <row r="239" spans="1:9" ht="20.25" x14ac:dyDescent="0.25">
      <c r="A239" s="32"/>
      <c r="B239" s="33"/>
      <c r="C239" s="33"/>
      <c r="D239" s="33"/>
      <c r="E239" s="33"/>
      <c r="F239" s="33"/>
      <c r="G239" s="33"/>
      <c r="H239" s="33"/>
      <c r="I239" s="26"/>
    </row>
    <row r="240" spans="1:9" ht="20.25" x14ac:dyDescent="0.25">
      <c r="A240" s="32"/>
      <c r="B240" s="33"/>
      <c r="C240" s="33"/>
      <c r="D240" s="33"/>
      <c r="E240" s="33"/>
      <c r="F240" s="33"/>
      <c r="G240" s="33"/>
      <c r="H240" s="33"/>
      <c r="I240" s="26"/>
    </row>
    <row r="241" spans="1:9" ht="20.25" x14ac:dyDescent="0.25">
      <c r="A241" s="32"/>
      <c r="B241" s="33"/>
      <c r="C241" s="33"/>
      <c r="D241" s="33"/>
      <c r="E241" s="33"/>
      <c r="F241" s="33"/>
      <c r="G241" s="33"/>
      <c r="H241" s="33"/>
      <c r="I241" s="26"/>
    </row>
    <row r="242" spans="1:9" ht="20.25" x14ac:dyDescent="0.25">
      <c r="A242" s="32"/>
      <c r="B242" s="33"/>
      <c r="C242" s="33"/>
      <c r="D242" s="33"/>
      <c r="E242" s="33"/>
      <c r="F242" s="33"/>
      <c r="G242" s="33"/>
      <c r="H242" s="33"/>
      <c r="I242" s="26"/>
    </row>
    <row r="243" spans="1:9" ht="20.25" x14ac:dyDescent="0.25">
      <c r="A243" s="32"/>
      <c r="B243" s="33"/>
      <c r="C243" s="33"/>
      <c r="D243" s="33"/>
      <c r="E243" s="33"/>
      <c r="F243" s="33"/>
      <c r="G243" s="33"/>
      <c r="H243" s="33"/>
      <c r="I243" s="26"/>
    </row>
    <row r="244" spans="1:9" ht="20.25" x14ac:dyDescent="0.25">
      <c r="A244" s="32"/>
      <c r="B244" s="33"/>
      <c r="C244" s="33"/>
      <c r="D244" s="33"/>
      <c r="E244" s="33"/>
      <c r="F244" s="33"/>
      <c r="G244" s="33"/>
      <c r="H244" s="33"/>
      <c r="I244" s="26"/>
    </row>
    <row r="245" spans="1:9" ht="20.25" x14ac:dyDescent="0.25">
      <c r="A245" s="32"/>
      <c r="B245" s="33"/>
      <c r="C245" s="33"/>
      <c r="D245" s="33"/>
      <c r="E245" s="33"/>
      <c r="F245" s="33"/>
      <c r="G245" s="33"/>
      <c r="H245" s="33"/>
      <c r="I245" s="26"/>
    </row>
    <row r="246" spans="1:9" ht="20.25" x14ac:dyDescent="0.25">
      <c r="A246" s="32"/>
      <c r="B246" s="33"/>
      <c r="C246" s="33"/>
      <c r="D246" s="33"/>
      <c r="E246" s="33"/>
      <c r="F246" s="33"/>
      <c r="G246" s="33"/>
      <c r="H246" s="33"/>
      <c r="I246" s="26"/>
    </row>
    <row r="247" spans="1:9" ht="20.25" x14ac:dyDescent="0.25">
      <c r="A247" s="32"/>
      <c r="B247" s="33"/>
      <c r="C247" s="33"/>
      <c r="D247" s="33"/>
      <c r="E247" s="33"/>
      <c r="F247" s="33"/>
      <c r="G247" s="33"/>
      <c r="H247" s="33"/>
      <c r="I247" s="26"/>
    </row>
    <row r="248" spans="1:9" ht="20.25" x14ac:dyDescent="0.25">
      <c r="A248" s="32"/>
      <c r="B248" s="33"/>
      <c r="C248" s="33"/>
      <c r="D248" s="33"/>
      <c r="E248" s="33"/>
      <c r="F248" s="33"/>
      <c r="G248" s="33"/>
      <c r="H248" s="33"/>
      <c r="I248" s="26"/>
    </row>
    <row r="249" spans="1:9" ht="20.25" x14ac:dyDescent="0.25">
      <c r="A249" s="32"/>
      <c r="B249" s="33"/>
      <c r="C249" s="33"/>
      <c r="D249" s="33"/>
      <c r="E249" s="33"/>
      <c r="F249" s="33"/>
      <c r="G249" s="33"/>
      <c r="H249" s="33"/>
      <c r="I249" s="26"/>
    </row>
    <row r="250" spans="1:9" ht="20.25" x14ac:dyDescent="0.25">
      <c r="A250" s="32"/>
      <c r="B250" s="33"/>
      <c r="C250" s="33"/>
      <c r="D250" s="33"/>
      <c r="E250" s="33"/>
      <c r="F250" s="33"/>
      <c r="G250" s="33"/>
      <c r="H250" s="33"/>
      <c r="I250" s="26"/>
    </row>
    <row r="251" spans="1:9" ht="20.25" x14ac:dyDescent="0.25">
      <c r="A251" s="32"/>
      <c r="B251" s="33"/>
      <c r="C251" s="33"/>
      <c r="D251" s="33"/>
      <c r="E251" s="33"/>
      <c r="F251" s="33"/>
      <c r="G251" s="33"/>
      <c r="H251" s="33"/>
      <c r="I251" s="26"/>
    </row>
    <row r="252" spans="1:9" ht="20.25" x14ac:dyDescent="0.25">
      <c r="A252" s="32"/>
      <c r="B252" s="33"/>
      <c r="C252" s="33"/>
      <c r="D252" s="33"/>
      <c r="E252" s="33"/>
      <c r="F252" s="33"/>
      <c r="G252" s="33"/>
      <c r="H252" s="33"/>
      <c r="I252" s="26"/>
    </row>
    <row r="253" spans="1:9" ht="20.25" x14ac:dyDescent="0.25">
      <c r="A253" s="32"/>
      <c r="B253" s="33"/>
      <c r="C253" s="33"/>
      <c r="D253" s="33"/>
      <c r="E253" s="33"/>
      <c r="F253" s="33"/>
      <c r="G253" s="33"/>
      <c r="H253" s="33"/>
      <c r="I253" s="26"/>
    </row>
    <row r="254" spans="1:9" ht="20.25" x14ac:dyDescent="0.25">
      <c r="A254" s="32"/>
      <c r="B254" s="33"/>
      <c r="C254" s="33"/>
      <c r="D254" s="33"/>
      <c r="E254" s="33"/>
      <c r="F254" s="33"/>
      <c r="G254" s="33"/>
      <c r="H254" s="33"/>
      <c r="I254" s="26"/>
    </row>
    <row r="255" spans="1:9" ht="20.25" x14ac:dyDescent="0.25">
      <c r="A255" s="32"/>
      <c r="B255" s="33"/>
      <c r="C255" s="33"/>
      <c r="D255" s="33"/>
      <c r="E255" s="33"/>
      <c r="F255" s="33"/>
      <c r="G255" s="33"/>
      <c r="H255" s="33"/>
      <c r="I255" s="26"/>
    </row>
    <row r="256" spans="1:9" ht="20.25" x14ac:dyDescent="0.25">
      <c r="A256" s="32"/>
      <c r="B256" s="33"/>
      <c r="C256" s="33"/>
      <c r="D256" s="33"/>
      <c r="E256" s="33"/>
      <c r="F256" s="33"/>
      <c r="G256" s="33"/>
      <c r="H256" s="33"/>
      <c r="I256" s="26"/>
    </row>
    <row r="257" spans="1:9" ht="20.25" x14ac:dyDescent="0.25">
      <c r="A257" s="32"/>
      <c r="B257" s="33"/>
      <c r="C257" s="33"/>
      <c r="D257" s="33"/>
      <c r="E257" s="33"/>
      <c r="F257" s="33"/>
      <c r="G257" s="33"/>
      <c r="H257" s="33"/>
      <c r="I257" s="26"/>
    </row>
    <row r="258" spans="1:9" ht="20.25" x14ac:dyDescent="0.25">
      <c r="A258" s="32"/>
      <c r="B258" s="33"/>
      <c r="C258" s="33"/>
      <c r="D258" s="33"/>
      <c r="E258" s="33"/>
      <c r="F258" s="33"/>
      <c r="G258" s="33"/>
      <c r="H258" s="33"/>
      <c r="I258" s="26"/>
    </row>
    <row r="259" spans="1:9" ht="20.25" x14ac:dyDescent="0.25">
      <c r="A259" s="32"/>
      <c r="B259" s="33"/>
      <c r="C259" s="33"/>
      <c r="D259" s="33"/>
      <c r="E259" s="33"/>
      <c r="F259" s="33"/>
      <c r="G259" s="33"/>
      <c r="H259" s="33"/>
      <c r="I259" s="26"/>
    </row>
    <row r="260" spans="1:9" ht="20.25" x14ac:dyDescent="0.25">
      <c r="A260" s="112" t="s">
        <v>29</v>
      </c>
      <c r="B260" s="112"/>
      <c r="C260" s="112"/>
      <c r="D260" s="112"/>
      <c r="E260" s="112"/>
      <c r="F260" s="112"/>
      <c r="G260" s="112"/>
      <c r="H260" s="112"/>
      <c r="I260" s="112"/>
    </row>
    <row r="261" spans="1:9" ht="20.25" x14ac:dyDescent="0.25">
      <c r="A261" s="120" t="s">
        <v>87</v>
      </c>
      <c r="B261" s="121"/>
      <c r="C261" s="121"/>
      <c r="D261" s="121"/>
      <c r="E261" s="121"/>
      <c r="F261" s="121"/>
      <c r="G261" s="121"/>
      <c r="H261" s="121"/>
      <c r="I261" s="122"/>
    </row>
    <row r="262" spans="1:9" ht="20.25" x14ac:dyDescent="0.25">
      <c r="A262" s="123" t="s">
        <v>88</v>
      </c>
      <c r="B262" s="124"/>
      <c r="C262" s="124"/>
      <c r="D262" s="124"/>
      <c r="E262" s="124"/>
      <c r="F262" s="124"/>
      <c r="G262" s="124"/>
      <c r="H262" s="124"/>
      <c r="I262" s="125"/>
    </row>
    <row r="263" spans="1:9" ht="45" customHeight="1" x14ac:dyDescent="0.25">
      <c r="A263" s="123" t="s">
        <v>89</v>
      </c>
      <c r="B263" s="124"/>
      <c r="C263" s="124"/>
      <c r="D263" s="124"/>
      <c r="E263" s="124"/>
      <c r="F263" s="124"/>
      <c r="G263" s="124"/>
      <c r="H263" s="124"/>
      <c r="I263" s="125"/>
    </row>
    <row r="264" spans="1:9" ht="42.75" customHeight="1" x14ac:dyDescent="0.25">
      <c r="A264" s="123" t="s">
        <v>90</v>
      </c>
      <c r="B264" s="124"/>
      <c r="C264" s="124"/>
      <c r="D264" s="124"/>
      <c r="E264" s="124"/>
      <c r="F264" s="124"/>
      <c r="G264" s="124"/>
      <c r="H264" s="124"/>
      <c r="I264" s="125"/>
    </row>
    <row r="265" spans="1:9" ht="20.25" x14ac:dyDescent="0.25">
      <c r="A265" s="123" t="s">
        <v>91</v>
      </c>
      <c r="B265" s="124"/>
      <c r="C265" s="124"/>
      <c r="D265" s="124"/>
      <c r="E265" s="124"/>
      <c r="F265" s="124"/>
      <c r="G265" s="124"/>
      <c r="H265" s="124"/>
      <c r="I265" s="125"/>
    </row>
    <row r="266" spans="1:9" ht="20.25" x14ac:dyDescent="0.25">
      <c r="A266" s="123" t="s">
        <v>92</v>
      </c>
      <c r="B266" s="124"/>
      <c r="C266" s="124"/>
      <c r="D266" s="124"/>
      <c r="E266" s="124"/>
      <c r="F266" s="124"/>
      <c r="G266" s="124"/>
      <c r="H266" s="124"/>
      <c r="I266" s="125"/>
    </row>
    <row r="267" spans="1:9" ht="45" customHeight="1" x14ac:dyDescent="0.25">
      <c r="A267" s="123" t="s">
        <v>93</v>
      </c>
      <c r="B267" s="124"/>
      <c r="C267" s="124"/>
      <c r="D267" s="124"/>
      <c r="E267" s="124"/>
      <c r="F267" s="124"/>
      <c r="G267" s="124"/>
      <c r="H267" s="124"/>
      <c r="I267" s="125"/>
    </row>
    <row r="268" spans="1:9" ht="45" customHeight="1" x14ac:dyDescent="0.25">
      <c r="A268" s="123" t="s">
        <v>94</v>
      </c>
      <c r="B268" s="124"/>
      <c r="C268" s="124"/>
      <c r="D268" s="124"/>
      <c r="E268" s="124"/>
      <c r="F268" s="124"/>
      <c r="G268" s="124"/>
      <c r="H268" s="124"/>
      <c r="I268" s="125"/>
    </row>
    <row r="269" spans="1:9" ht="20.25" x14ac:dyDescent="0.25">
      <c r="A269" s="126" t="s">
        <v>95</v>
      </c>
      <c r="B269" s="127"/>
      <c r="C269" s="127"/>
      <c r="D269" s="127"/>
      <c r="E269" s="127"/>
      <c r="F269" s="127"/>
      <c r="G269" s="127"/>
      <c r="H269" s="127"/>
      <c r="I269" s="128"/>
    </row>
    <row r="270" spans="1:9" ht="70.5" customHeight="1" x14ac:dyDescent="0.25">
      <c r="A270" s="117" t="s">
        <v>35</v>
      </c>
      <c r="B270" s="117"/>
      <c r="C270" s="117"/>
      <c r="D270" s="2" t="s">
        <v>4</v>
      </c>
      <c r="E270" s="22" t="s">
        <v>239</v>
      </c>
      <c r="F270" s="13" t="s">
        <v>10</v>
      </c>
      <c r="G270" s="2" t="s">
        <v>4</v>
      </c>
      <c r="H270" s="118"/>
      <c r="I270" s="118"/>
    </row>
  </sheetData>
  <mergeCells count="274">
    <mergeCell ref="F125:G125"/>
    <mergeCell ref="F126:G126"/>
    <mergeCell ref="C92:D92"/>
    <mergeCell ref="F92:G92"/>
    <mergeCell ref="C93:D93"/>
    <mergeCell ref="C106:D106"/>
    <mergeCell ref="C107:D107"/>
    <mergeCell ref="C108:D108"/>
    <mergeCell ref="C119:D119"/>
    <mergeCell ref="C120:D120"/>
    <mergeCell ref="C121:D121"/>
    <mergeCell ref="C117:D117"/>
    <mergeCell ref="F117:G117"/>
    <mergeCell ref="F101:G101"/>
    <mergeCell ref="C102:D102"/>
    <mergeCell ref="F102:G102"/>
    <mergeCell ref="C103:D103"/>
    <mergeCell ref="C124:D124"/>
    <mergeCell ref="F123:G123"/>
    <mergeCell ref="F124:G124"/>
    <mergeCell ref="F113:G113"/>
    <mergeCell ref="C114:D114"/>
    <mergeCell ref="F114:G114"/>
    <mergeCell ref="F112:G112"/>
    <mergeCell ref="C113:D113"/>
    <mergeCell ref="C95:D95"/>
    <mergeCell ref="F95:G95"/>
    <mergeCell ref="C96:D96"/>
    <mergeCell ref="F96:G96"/>
    <mergeCell ref="A91:I91"/>
    <mergeCell ref="C115:D115"/>
    <mergeCell ref="C116:D116"/>
    <mergeCell ref="F116:G116"/>
    <mergeCell ref="C94:D94"/>
    <mergeCell ref="C130:I130"/>
    <mergeCell ref="A129:I129"/>
    <mergeCell ref="A67:I67"/>
    <mergeCell ref="A68:C68"/>
    <mergeCell ref="H68:I68"/>
    <mergeCell ref="H36:I36"/>
    <mergeCell ref="A36:C36"/>
    <mergeCell ref="C99:D99"/>
    <mergeCell ref="F99:G99"/>
    <mergeCell ref="H44:I44"/>
    <mergeCell ref="A44:B44"/>
    <mergeCell ref="E44:G44"/>
    <mergeCell ref="C46:E46"/>
    <mergeCell ref="C43:D43"/>
    <mergeCell ref="C44:D44"/>
    <mergeCell ref="C49:E49"/>
    <mergeCell ref="A88:I88"/>
    <mergeCell ref="A109:I109"/>
    <mergeCell ref="A110:B117"/>
    <mergeCell ref="C110:D110"/>
    <mergeCell ref="F110:G110"/>
    <mergeCell ref="C111:D111"/>
    <mergeCell ref="F111:G111"/>
    <mergeCell ref="C112:D112"/>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C23:I23"/>
    <mergeCell ref="C32:I32"/>
    <mergeCell ref="C26:E26"/>
    <mergeCell ref="C27:E27"/>
    <mergeCell ref="A12:C12"/>
    <mergeCell ref="A33:I33"/>
    <mergeCell ref="H30:I30"/>
    <mergeCell ref="H29:I29"/>
    <mergeCell ref="A13:I13"/>
    <mergeCell ref="A43:B43"/>
    <mergeCell ref="C19:E19"/>
    <mergeCell ref="C20:E20"/>
    <mergeCell ref="E43:G43"/>
    <mergeCell ref="H16:I16"/>
    <mergeCell ref="H17:I17"/>
    <mergeCell ref="H15:I15"/>
    <mergeCell ref="H18:I18"/>
    <mergeCell ref="H19:I19"/>
    <mergeCell ref="H31:I31"/>
    <mergeCell ref="H22:I22"/>
    <mergeCell ref="G39:H39"/>
    <mergeCell ref="A34:C34"/>
    <mergeCell ref="H34:I34"/>
    <mergeCell ref="H35:I35"/>
    <mergeCell ref="C28:E28"/>
    <mergeCell ref="C29:E29"/>
    <mergeCell ref="C30:E30"/>
    <mergeCell ref="C31:E31"/>
    <mergeCell ref="C16:E16"/>
    <mergeCell ref="C17:E17"/>
    <mergeCell ref="C21:E21"/>
    <mergeCell ref="C22:E22"/>
    <mergeCell ref="H7:I7"/>
    <mergeCell ref="A1:I1"/>
    <mergeCell ref="A4:C4"/>
    <mergeCell ref="A132:C132"/>
    <mergeCell ref="H27:I27"/>
    <mergeCell ref="H28:I28"/>
    <mergeCell ref="A37:I37"/>
    <mergeCell ref="H46:I46"/>
    <mergeCell ref="H48:I48"/>
    <mergeCell ref="A42:I42"/>
    <mergeCell ref="A45:I45"/>
    <mergeCell ref="A81:I81"/>
    <mergeCell ref="H79:I79"/>
    <mergeCell ref="A2:C2"/>
    <mergeCell ref="E2:F2"/>
    <mergeCell ref="A41:C41"/>
    <mergeCell ref="H41:I41"/>
    <mergeCell ref="E4:F4"/>
    <mergeCell ref="E12:I12"/>
    <mergeCell ref="A6:C6"/>
    <mergeCell ref="A7:C7"/>
    <mergeCell ref="A8:C8"/>
    <mergeCell ref="A86:I86"/>
    <mergeCell ref="E8:I8"/>
    <mergeCell ref="E9:I9"/>
    <mergeCell ref="A270:C270"/>
    <mergeCell ref="H270:I270"/>
    <mergeCell ref="A131:I131"/>
    <mergeCell ref="E133:I133"/>
    <mergeCell ref="A261:I261"/>
    <mergeCell ref="A267:I267"/>
    <mergeCell ref="A268:I268"/>
    <mergeCell ref="A269:I269"/>
    <mergeCell ref="A262:I262"/>
    <mergeCell ref="A263:I263"/>
    <mergeCell ref="A264:I264"/>
    <mergeCell ref="A265:I265"/>
    <mergeCell ref="A133:C133"/>
    <mergeCell ref="A260:I260"/>
    <mergeCell ref="A266:I266"/>
    <mergeCell ref="A230:I230"/>
    <mergeCell ref="E132:I132"/>
    <mergeCell ref="A134:C134"/>
    <mergeCell ref="E134:I134"/>
    <mergeCell ref="A183:I183"/>
    <mergeCell ref="H14:I14"/>
    <mergeCell ref="G38:H38"/>
    <mergeCell ref="A38:C38"/>
    <mergeCell ref="A39:C39"/>
    <mergeCell ref="A35:C35"/>
    <mergeCell ref="A40:C40"/>
    <mergeCell ref="H70:I70"/>
    <mergeCell ref="C24:I24"/>
    <mergeCell ref="C18:E18"/>
    <mergeCell ref="C14:E14"/>
    <mergeCell ref="C15:E15"/>
    <mergeCell ref="H49:I49"/>
    <mergeCell ref="H47:I47"/>
    <mergeCell ref="C47:E47"/>
    <mergeCell ref="C48:E48"/>
    <mergeCell ref="H69:I69"/>
    <mergeCell ref="A50:I50"/>
    <mergeCell ref="A51:C52"/>
    <mergeCell ref="D51:D52"/>
    <mergeCell ref="F51:G51"/>
    <mergeCell ref="F52:G52"/>
    <mergeCell ref="A53:B53"/>
    <mergeCell ref="C53:D53"/>
    <mergeCell ref="F53:G53"/>
    <mergeCell ref="A54:B54"/>
    <mergeCell ref="C54:D54"/>
    <mergeCell ref="F54:G65"/>
    <mergeCell ref="A79:F79"/>
    <mergeCell ref="A78:F78"/>
    <mergeCell ref="C84:D84"/>
    <mergeCell ref="F84:G84"/>
    <mergeCell ref="F82:G82"/>
    <mergeCell ref="F83:G83"/>
    <mergeCell ref="A82:B82"/>
    <mergeCell ref="A69:C69"/>
    <mergeCell ref="A77:I77"/>
    <mergeCell ref="A73:C73"/>
    <mergeCell ref="H73:I73"/>
    <mergeCell ref="A74:C74"/>
    <mergeCell ref="H74:I74"/>
    <mergeCell ref="A75:C75"/>
    <mergeCell ref="H75:I75"/>
    <mergeCell ref="A76:C76"/>
    <mergeCell ref="H76:I76"/>
    <mergeCell ref="A80:F80"/>
    <mergeCell ref="H80:I80"/>
    <mergeCell ref="H78:I78"/>
    <mergeCell ref="A71:C71"/>
    <mergeCell ref="H71:I71"/>
    <mergeCell ref="A72:C72"/>
    <mergeCell ref="H72:I72"/>
    <mergeCell ref="C123:D123"/>
    <mergeCell ref="C87:D87"/>
    <mergeCell ref="A87:B87"/>
    <mergeCell ref="A70:C70"/>
    <mergeCell ref="A89:I89"/>
    <mergeCell ref="A90:I90"/>
    <mergeCell ref="A92:B99"/>
    <mergeCell ref="C82:D82"/>
    <mergeCell ref="C83:D83"/>
    <mergeCell ref="A85:B85"/>
    <mergeCell ref="H84:I84"/>
    <mergeCell ref="A83:B84"/>
    <mergeCell ref="H82:I82"/>
    <mergeCell ref="H83:I83"/>
    <mergeCell ref="H85:I85"/>
    <mergeCell ref="F85:G85"/>
    <mergeCell ref="C85:D85"/>
    <mergeCell ref="C97:D97"/>
    <mergeCell ref="F97:G97"/>
    <mergeCell ref="C98:D98"/>
    <mergeCell ref="F98:G98"/>
    <mergeCell ref="F87:G87"/>
    <mergeCell ref="F94:G94"/>
    <mergeCell ref="F93:G93"/>
    <mergeCell ref="A56:B56"/>
    <mergeCell ref="A127:I127"/>
    <mergeCell ref="A128:I128"/>
    <mergeCell ref="A100:I100"/>
    <mergeCell ref="A101:B108"/>
    <mergeCell ref="C101:D101"/>
    <mergeCell ref="F103:G103"/>
    <mergeCell ref="F105:G105"/>
    <mergeCell ref="F106:G106"/>
    <mergeCell ref="F107:G107"/>
    <mergeCell ref="F108:G108"/>
    <mergeCell ref="E104:I104"/>
    <mergeCell ref="A118:I118"/>
    <mergeCell ref="A119:B126"/>
    <mergeCell ref="F119:G119"/>
    <mergeCell ref="F120:G120"/>
    <mergeCell ref="F121:G121"/>
    <mergeCell ref="E122:I122"/>
    <mergeCell ref="F115:G115"/>
    <mergeCell ref="C104:D104"/>
    <mergeCell ref="C105:D105"/>
    <mergeCell ref="C125:D125"/>
    <mergeCell ref="C126:D126"/>
    <mergeCell ref="C122:D122"/>
    <mergeCell ref="A66:G66"/>
    <mergeCell ref="H66:I66"/>
    <mergeCell ref="A61:B61"/>
    <mergeCell ref="C61:D61"/>
    <mergeCell ref="A62:B62"/>
    <mergeCell ref="C62:D62"/>
    <mergeCell ref="A63:B63"/>
    <mergeCell ref="C63:D63"/>
    <mergeCell ref="A64:B64"/>
    <mergeCell ref="C64:D64"/>
    <mergeCell ref="A65:B65"/>
    <mergeCell ref="C65:D65"/>
    <mergeCell ref="H54:I65"/>
    <mergeCell ref="A55:B55"/>
    <mergeCell ref="C55:D55"/>
    <mergeCell ref="C56:D56"/>
    <mergeCell ref="A57:B57"/>
    <mergeCell ref="C57:D57"/>
    <mergeCell ref="A58:B58"/>
    <mergeCell ref="C58:D58"/>
    <mergeCell ref="A59:B59"/>
    <mergeCell ref="C59:D59"/>
    <mergeCell ref="A60:B60"/>
    <mergeCell ref="C60:D60"/>
  </mergeCells>
  <phoneticPr fontId="18" type="noConversion"/>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130" max="8" man="1"/>
    <brk id="182" max="16383" man="1"/>
    <brk id="229"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2025-04-29T20:33:49Z</cp:lastPrinted>
  <dcterms:created xsi:type="dcterms:W3CDTF">2010-11-23T11:42:48Z</dcterms:created>
  <dcterms:modified xsi:type="dcterms:W3CDTF">2025-07-05T11:05:29Z</dcterms:modified>
</cp:coreProperties>
</file>