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s>
  <definedNames>
    <definedName name="_xlnm.Print_Area" localSheetId="0">Report!$A$1:$I$538</definedName>
  </definedNames>
  <calcPr calcId="152511"/>
</workbook>
</file>

<file path=xl/calcChain.xml><?xml version="1.0" encoding="utf-8"?>
<calcChain xmlns="http://schemas.openxmlformats.org/spreadsheetml/2006/main">
  <c r="C124" i="3" l="1"/>
  <c r="I86" i="3"/>
  <c r="C123" i="3" l="1"/>
  <c r="C59" i="3"/>
  <c r="C60" i="3" s="1"/>
  <c r="C61" i="3" s="1"/>
  <c r="M145" i="3"/>
  <c r="K143" i="3"/>
  <c r="K142" i="3"/>
  <c r="K141" i="3"/>
  <c r="K140" i="3"/>
  <c r="C141" i="3"/>
  <c r="M129" i="3"/>
  <c r="K127" i="3"/>
  <c r="K126" i="3"/>
  <c r="K125" i="3"/>
  <c r="C125" i="3"/>
  <c r="M113" i="3"/>
  <c r="K111" i="3"/>
  <c r="K110" i="3"/>
  <c r="K109" i="3"/>
  <c r="K108" i="3"/>
  <c r="C107" i="3"/>
  <c r="C108" i="3" s="1"/>
  <c r="C109" i="3" s="1"/>
  <c r="C91" i="3"/>
  <c r="C92" i="3" s="1"/>
  <c r="C93" i="3" s="1"/>
  <c r="C75" i="3"/>
  <c r="C76" i="3" s="1"/>
  <c r="C77" i="3" s="1"/>
  <c r="M65" i="3"/>
  <c r="K63" i="3"/>
  <c r="K62" i="3"/>
  <c r="K61" i="3"/>
  <c r="K60" i="3"/>
  <c r="M81" i="3"/>
  <c r="K79" i="3"/>
  <c r="K78" i="3"/>
  <c r="K77" i="3"/>
  <c r="K76" i="3"/>
  <c r="M97" i="3"/>
  <c r="K95" i="3"/>
  <c r="K94" i="3"/>
  <c r="K93" i="3"/>
  <c r="K92" i="3"/>
  <c r="I54" i="3"/>
  <c r="I70" i="3"/>
  <c r="I134" i="3"/>
  <c r="I102" i="3"/>
  <c r="I118" i="3"/>
  <c r="E115" i="3" l="1"/>
  <c r="E113" i="3"/>
  <c r="E111" i="3"/>
  <c r="E109" i="3"/>
  <c r="K106" i="3"/>
  <c r="K107" i="3" s="1"/>
  <c r="K112" i="3" s="1"/>
  <c r="K113" i="3" s="1"/>
  <c r="K104" i="3"/>
  <c r="E108" i="3"/>
  <c r="E114" i="3"/>
  <c r="E106" i="3"/>
  <c r="K103" i="3"/>
  <c r="E112" i="3"/>
  <c r="E105" i="3"/>
  <c r="E110" i="3"/>
  <c r="E107" i="3"/>
  <c r="K105" i="3"/>
  <c r="C104" i="3" s="1"/>
  <c r="F104" i="3" s="1"/>
  <c r="E131" i="3"/>
  <c r="E129" i="3"/>
  <c r="E127" i="3"/>
  <c r="E125" i="3"/>
  <c r="K122" i="3"/>
  <c r="K123" i="3" s="1"/>
  <c r="K128" i="3" s="1"/>
  <c r="K120" i="3"/>
  <c r="E130" i="3"/>
  <c r="E122" i="3"/>
  <c r="K119" i="3"/>
  <c r="E124" i="3"/>
  <c r="E121" i="3"/>
  <c r="E128" i="3"/>
  <c r="E126" i="3"/>
  <c r="E123" i="3"/>
  <c r="K121" i="3"/>
  <c r="C120" i="3" s="1"/>
  <c r="F120" i="3" s="1"/>
  <c r="E147" i="3"/>
  <c r="E145" i="3"/>
  <c r="E143" i="3"/>
  <c r="E141" i="3"/>
  <c r="K138" i="3"/>
  <c r="K139" i="3" s="1"/>
  <c r="K144" i="3" s="1"/>
  <c r="K145" i="3" s="1"/>
  <c r="K136" i="3"/>
  <c r="E142" i="3"/>
  <c r="E139" i="3"/>
  <c r="K137" i="3"/>
  <c r="C136" i="3" s="1"/>
  <c r="F136" i="3" s="1"/>
  <c r="E146" i="3"/>
  <c r="E138" i="3"/>
  <c r="K135" i="3"/>
  <c r="E144" i="3"/>
  <c r="E140" i="3"/>
  <c r="E137" i="3"/>
  <c r="E67" i="3"/>
  <c r="E65" i="3"/>
  <c r="E63" i="3"/>
  <c r="E61" i="3"/>
  <c r="E59" i="3"/>
  <c r="E57" i="3"/>
  <c r="E66" i="3"/>
  <c r="K58" i="3"/>
  <c r="K59" i="3" s="1"/>
  <c r="K64" i="3" s="1"/>
  <c r="K65" i="3" s="1"/>
  <c r="K56" i="3"/>
  <c r="E64" i="3"/>
  <c r="E62" i="3"/>
  <c r="E60" i="3"/>
  <c r="E58" i="3"/>
  <c r="K55" i="3"/>
  <c r="K57" i="3"/>
  <c r="C56" i="3" s="1"/>
  <c r="F56" i="3" s="1"/>
  <c r="E83" i="3"/>
  <c r="E81" i="3"/>
  <c r="E79" i="3"/>
  <c r="E77" i="3"/>
  <c r="E75" i="3"/>
  <c r="E73" i="3"/>
  <c r="K72" i="3"/>
  <c r="K73" i="3"/>
  <c r="C72" i="3" s="1"/>
  <c r="F72" i="3" s="1"/>
  <c r="E82" i="3"/>
  <c r="K74" i="3"/>
  <c r="K75" i="3" s="1"/>
  <c r="K80" i="3" s="1"/>
  <c r="K81" i="3" s="1"/>
  <c r="E80" i="3"/>
  <c r="E78" i="3"/>
  <c r="E76" i="3"/>
  <c r="E74" i="3"/>
  <c r="K71" i="3"/>
  <c r="E99" i="3"/>
  <c r="E97" i="3"/>
  <c r="E95" i="3"/>
  <c r="E93" i="3"/>
  <c r="E91" i="3"/>
  <c r="E89" i="3"/>
  <c r="K88" i="3"/>
  <c r="E98" i="3"/>
  <c r="K90" i="3"/>
  <c r="K91" i="3" s="1"/>
  <c r="K96" i="3" s="1"/>
  <c r="K97" i="3" s="1"/>
  <c r="E96" i="3"/>
  <c r="E94" i="3"/>
  <c r="E92" i="3"/>
  <c r="E90" i="3"/>
  <c r="K87" i="3"/>
  <c r="K89" i="3"/>
  <c r="C88" i="3" s="1"/>
  <c r="F88" i="3" s="1"/>
  <c r="H148" i="3" l="1"/>
  <c r="K124" i="3"/>
  <c r="K129" i="3" s="1"/>
  <c r="E136" i="3"/>
  <c r="J133" i="3" s="1"/>
  <c r="H136" i="3" s="1"/>
  <c r="E104" i="3"/>
  <c r="J101" i="3" s="1"/>
  <c r="H104" i="3" s="1"/>
  <c r="E120" i="3"/>
  <c r="E56" i="3"/>
  <c r="J53" i="3" s="1"/>
  <c r="H56" i="3" s="1"/>
  <c r="E72" i="3"/>
  <c r="J69" i="3" s="1"/>
  <c r="H72" i="3" s="1"/>
  <c r="E88" i="3"/>
  <c r="J85" i="3" s="1"/>
  <c r="H88" i="3" s="1"/>
  <c r="J117" i="3" l="1"/>
  <c r="H120" i="3" s="1"/>
  <c r="F373" i="3" l="1"/>
  <c r="F371" i="3"/>
  <c r="F370" i="3"/>
  <c r="F369" i="3"/>
  <c r="F368" i="3"/>
  <c r="F367" i="3"/>
  <c r="F366" i="3"/>
  <c r="F364" i="3"/>
  <c r="F360" i="3"/>
  <c r="F359" i="3"/>
  <c r="F358" i="3"/>
  <c r="F357" i="3"/>
  <c r="F362" i="3"/>
  <c r="F361" i="3"/>
  <c r="F353" i="3"/>
  <c r="F352" i="3"/>
  <c r="F355" i="3"/>
  <c r="F354" i="3"/>
  <c r="F351" i="3"/>
  <c r="F350" i="3"/>
  <c r="F349" i="3"/>
  <c r="F348" i="3"/>
  <c r="F346" i="3"/>
  <c r="F345" i="3"/>
  <c r="F344" i="3"/>
  <c r="F343" i="3"/>
  <c r="F342" i="3"/>
  <c r="F341" i="3"/>
  <c r="F340" i="3"/>
  <c r="F339" i="3"/>
  <c r="F334" i="3"/>
  <c r="F333" i="3"/>
  <c r="F332" i="3"/>
  <c r="F331" i="3"/>
  <c r="F329" i="3"/>
  <c r="F328" i="3"/>
  <c r="F327" i="3"/>
  <c r="F325" i="3"/>
  <c r="F324" i="3"/>
  <c r="F323" i="3"/>
  <c r="F322" i="3"/>
  <c r="F320" i="3"/>
  <c r="F319" i="3"/>
  <c r="F318" i="3"/>
  <c r="F316" i="3"/>
  <c r="F315" i="3"/>
  <c r="F314" i="3"/>
  <c r="F313" i="3"/>
  <c r="F312" i="3"/>
  <c r="F311" i="3"/>
  <c r="F310" i="3"/>
  <c r="F309" i="3"/>
  <c r="F307" i="3"/>
  <c r="F306" i="3"/>
  <c r="F305" i="3"/>
  <c r="F304" i="3"/>
  <c r="F303" i="3"/>
  <c r="F302" i="3"/>
  <c r="F301" i="3"/>
  <c r="F300" i="3"/>
  <c r="F295" i="3"/>
  <c r="F292" i="3"/>
  <c r="F293" i="3"/>
  <c r="F291" i="3"/>
  <c r="F290" i="3"/>
  <c r="F289" i="3"/>
  <c r="F288" i="3"/>
  <c r="F280" i="3"/>
  <c r="F281" i="3"/>
  <c r="F282" i="3"/>
  <c r="F283" i="3"/>
  <c r="F284" i="3"/>
  <c r="F285" i="3"/>
  <c r="F286" i="3"/>
  <c r="F279" i="3"/>
  <c r="F274" i="3"/>
  <c r="F272" i="3"/>
  <c r="F271" i="3"/>
  <c r="F270" i="3"/>
  <c r="F269" i="3"/>
  <c r="F268" i="3"/>
  <c r="F267" i="3"/>
  <c r="F261" i="3"/>
  <c r="F262" i="3"/>
  <c r="F263" i="3"/>
  <c r="F264" i="3"/>
  <c r="F265" i="3"/>
  <c r="F260" i="3"/>
  <c r="F259" i="3"/>
  <c r="F258" i="3"/>
  <c r="F252" i="3"/>
  <c r="F251" i="3"/>
  <c r="F250" i="3"/>
  <c r="F249" i="3"/>
  <c r="F247" i="3"/>
  <c r="F246" i="3"/>
  <c r="F245" i="3"/>
  <c r="F243" i="3"/>
  <c r="F242" i="3"/>
  <c r="F241" i="3"/>
  <c r="F240" i="3"/>
  <c r="F238" i="3"/>
  <c r="F237" i="3"/>
  <c r="F236" i="3"/>
  <c r="F234" i="3"/>
  <c r="F233" i="3"/>
  <c r="F232" i="3"/>
  <c r="F231" i="3"/>
  <c r="F230" i="3"/>
  <c r="F229" i="3"/>
  <c r="F228" i="3"/>
  <c r="F227" i="3"/>
  <c r="F225" i="3"/>
  <c r="F224" i="3"/>
  <c r="F223" i="3"/>
  <c r="F222" i="3"/>
  <c r="F221" i="3"/>
  <c r="F220" i="3"/>
  <c r="F219" i="3"/>
  <c r="F218" i="3"/>
  <c r="F207" i="3"/>
  <c r="F206" i="3"/>
  <c r="F211" i="3"/>
  <c r="F210" i="3"/>
  <c r="F213" i="3"/>
  <c r="F212" i="3"/>
  <c r="F208" i="3"/>
  <c r="F204" i="3"/>
  <c r="F203" i="3"/>
  <c r="F202" i="3"/>
  <c r="F201" i="3"/>
  <c r="F199" i="3"/>
  <c r="F198" i="3"/>
  <c r="F197" i="3"/>
  <c r="F195" i="3"/>
  <c r="F194" i="3"/>
  <c r="F193" i="3"/>
  <c r="F192" i="3"/>
  <c r="F191" i="3"/>
  <c r="F190" i="3"/>
  <c r="F189" i="3"/>
  <c r="F188" i="3"/>
  <c r="F186" i="3"/>
  <c r="F185" i="3"/>
  <c r="F184" i="3"/>
  <c r="F183" i="3"/>
  <c r="F182" i="3"/>
  <c r="F181" i="3"/>
  <c r="F180" i="3"/>
  <c r="F179" i="3"/>
  <c r="I373" i="3" l="1"/>
  <c r="I371" i="3"/>
  <c r="I370" i="3"/>
  <c r="I369" i="3"/>
  <c r="I368" i="3"/>
  <c r="C368" i="3"/>
  <c r="C369" i="3" s="1"/>
  <c r="C370" i="3" s="1"/>
  <c r="C371" i="3" s="1"/>
  <c r="C372" i="3" s="1"/>
  <c r="C373" i="3" s="1"/>
  <c r="I367" i="3"/>
  <c r="I366" i="3"/>
  <c r="A366" i="3"/>
  <c r="J363" i="3"/>
  <c r="I362" i="3"/>
  <c r="I361" i="3"/>
  <c r="I360" i="3"/>
  <c r="I359" i="3"/>
  <c r="C359" i="3"/>
  <c r="C360" i="3" s="1"/>
  <c r="C361" i="3" s="1"/>
  <c r="C362" i="3" s="1"/>
  <c r="C363" i="3" s="1"/>
  <c r="C364" i="3" s="1"/>
  <c r="H358" i="3"/>
  <c r="H357" i="3"/>
  <c r="A357" i="3"/>
  <c r="I355" i="3"/>
  <c r="I354" i="3"/>
  <c r="I353" i="3"/>
  <c r="I352" i="3"/>
  <c r="I351" i="3"/>
  <c r="I350" i="3"/>
  <c r="C350" i="3"/>
  <c r="C351" i="3" s="1"/>
  <c r="C352" i="3" s="1"/>
  <c r="C353" i="3" s="1"/>
  <c r="C354" i="3" s="1"/>
  <c r="C355" i="3" s="1"/>
  <c r="I349" i="3"/>
  <c r="I348" i="3"/>
  <c r="A348" i="3"/>
  <c r="I346" i="3"/>
  <c r="I345" i="3"/>
  <c r="I344" i="3"/>
  <c r="I343" i="3"/>
  <c r="I342" i="3"/>
  <c r="I341" i="3"/>
  <c r="C341" i="3"/>
  <c r="C342" i="3" s="1"/>
  <c r="C343" i="3" s="1"/>
  <c r="C344" i="3" s="1"/>
  <c r="C345" i="3" s="1"/>
  <c r="C346" i="3" s="1"/>
  <c r="H340" i="3"/>
  <c r="I340" i="3" s="1"/>
  <c r="H339" i="3"/>
  <c r="A339" i="3"/>
  <c r="I334" i="3"/>
  <c r="I333" i="3"/>
  <c r="I332" i="3"/>
  <c r="I331" i="3"/>
  <c r="F330" i="3"/>
  <c r="I330" i="3" s="1"/>
  <c r="I329" i="3"/>
  <c r="C329" i="3"/>
  <c r="C330" i="3" s="1"/>
  <c r="C331" i="3" s="1"/>
  <c r="C332" i="3" s="1"/>
  <c r="C333" i="3" s="1"/>
  <c r="C334" i="3" s="1"/>
  <c r="I328" i="3"/>
  <c r="I327" i="3"/>
  <c r="A327" i="3"/>
  <c r="I325" i="3"/>
  <c r="I324" i="3"/>
  <c r="I323" i="3"/>
  <c r="I322" i="3"/>
  <c r="I320" i="3"/>
  <c r="C320" i="3"/>
  <c r="C321" i="3" s="1"/>
  <c r="C322" i="3" s="1"/>
  <c r="C323" i="3" s="1"/>
  <c r="C324" i="3" s="1"/>
  <c r="C325" i="3" s="1"/>
  <c r="H319" i="3"/>
  <c r="H318" i="3"/>
  <c r="A318" i="3"/>
  <c r="I316" i="3"/>
  <c r="I315" i="3"/>
  <c r="I314" i="3"/>
  <c r="I313" i="3"/>
  <c r="I312" i="3"/>
  <c r="I311" i="3"/>
  <c r="C311" i="3"/>
  <c r="C312" i="3" s="1"/>
  <c r="C313" i="3" s="1"/>
  <c r="C314" i="3" s="1"/>
  <c r="C315" i="3" s="1"/>
  <c r="C316" i="3" s="1"/>
  <c r="I310" i="3"/>
  <c r="I309" i="3"/>
  <c r="A309" i="3"/>
  <c r="J306" i="3"/>
  <c r="I306" i="3"/>
  <c r="I305" i="3"/>
  <c r="I304" i="3"/>
  <c r="I303" i="3"/>
  <c r="I302" i="3"/>
  <c r="C302" i="3"/>
  <c r="C303" i="3" s="1"/>
  <c r="C304" i="3" s="1"/>
  <c r="C305" i="3" s="1"/>
  <c r="C306" i="3" s="1"/>
  <c r="C307" i="3" s="1"/>
  <c r="H301" i="3"/>
  <c r="I301" i="3" s="1"/>
  <c r="H300" i="3"/>
  <c r="I300" i="3" s="1"/>
  <c r="A300" i="3"/>
  <c r="I295" i="3"/>
  <c r="I293" i="3"/>
  <c r="I292" i="3"/>
  <c r="I291" i="3"/>
  <c r="I290" i="3"/>
  <c r="I289" i="3"/>
  <c r="I288" i="3"/>
  <c r="I280" i="3"/>
  <c r="I281" i="3"/>
  <c r="I283" i="3"/>
  <c r="I284" i="3"/>
  <c r="I285" i="3"/>
  <c r="I279" i="3"/>
  <c r="C290" i="3"/>
  <c r="C291" i="3" s="1"/>
  <c r="C292" i="3" s="1"/>
  <c r="C293" i="3" s="1"/>
  <c r="C294" i="3" s="1"/>
  <c r="C295" i="3" s="1"/>
  <c r="A288" i="3"/>
  <c r="I286" i="3"/>
  <c r="J285" i="3"/>
  <c r="I282" i="3"/>
  <c r="C281" i="3"/>
  <c r="C282" i="3" s="1"/>
  <c r="C283" i="3" s="1"/>
  <c r="C284" i="3" s="1"/>
  <c r="C285" i="3" s="1"/>
  <c r="C286" i="3" s="1"/>
  <c r="A279" i="3"/>
  <c r="I168" i="3" l="1"/>
  <c r="I339" i="3"/>
  <c r="H170" i="3"/>
  <c r="I364" i="3"/>
  <c r="H169" i="3"/>
  <c r="F170" i="3"/>
  <c r="F169" i="3"/>
  <c r="I318" i="3"/>
  <c r="I357" i="3"/>
  <c r="H168" i="3"/>
  <c r="F168" i="3"/>
  <c r="I307" i="3"/>
  <c r="I358" i="3"/>
  <c r="I319" i="3"/>
  <c r="J345" i="3"/>
  <c r="E11" i="3"/>
  <c r="H161" i="3"/>
  <c r="H160" i="3"/>
  <c r="J150" i="3"/>
  <c r="I274" i="3"/>
  <c r="I272" i="3"/>
  <c r="I271" i="3"/>
  <c r="I270" i="3"/>
  <c r="I269" i="3"/>
  <c r="C269" i="3"/>
  <c r="C270" i="3" s="1"/>
  <c r="C271" i="3" s="1"/>
  <c r="C272" i="3" s="1"/>
  <c r="C273" i="3" s="1"/>
  <c r="C274" i="3" s="1"/>
  <c r="I268" i="3"/>
  <c r="I267" i="3"/>
  <c r="A267" i="3"/>
  <c r="I263" i="3"/>
  <c r="I264" i="3"/>
  <c r="I265" i="3"/>
  <c r="I259" i="3"/>
  <c r="I260" i="3"/>
  <c r="I261" i="3"/>
  <c r="I262" i="3"/>
  <c r="C260" i="3"/>
  <c r="C261" i="3" s="1"/>
  <c r="C262" i="3" s="1"/>
  <c r="C263" i="3" s="1"/>
  <c r="C264" i="3" s="1"/>
  <c r="C265" i="3" s="1"/>
  <c r="A258" i="3"/>
  <c r="I252" i="3"/>
  <c r="I251" i="3"/>
  <c r="I250" i="3"/>
  <c r="I249" i="3"/>
  <c r="F248" i="3"/>
  <c r="I248" i="3" s="1"/>
  <c r="I247" i="3"/>
  <c r="C247" i="3"/>
  <c r="C248" i="3" s="1"/>
  <c r="C249" i="3" s="1"/>
  <c r="C250" i="3" s="1"/>
  <c r="C251" i="3" s="1"/>
  <c r="C252" i="3" s="1"/>
  <c r="I246" i="3"/>
  <c r="I245" i="3"/>
  <c r="A245" i="3"/>
  <c r="I243" i="3"/>
  <c r="I242" i="3"/>
  <c r="I241" i="3"/>
  <c r="I240" i="3"/>
  <c r="I238" i="3"/>
  <c r="C238" i="3"/>
  <c r="C239" i="3" s="1"/>
  <c r="C240" i="3" s="1"/>
  <c r="C241" i="3" s="1"/>
  <c r="C242" i="3" s="1"/>
  <c r="C243" i="3" s="1"/>
  <c r="H237" i="3"/>
  <c r="H236" i="3"/>
  <c r="A236" i="3"/>
  <c r="I234" i="3"/>
  <c r="I233" i="3"/>
  <c r="I232" i="3"/>
  <c r="I231" i="3"/>
  <c r="I230" i="3"/>
  <c r="I229" i="3"/>
  <c r="C229" i="3"/>
  <c r="C230" i="3" s="1"/>
  <c r="C231" i="3" s="1"/>
  <c r="C232" i="3" s="1"/>
  <c r="C233" i="3" s="1"/>
  <c r="C234" i="3" s="1"/>
  <c r="I228" i="3"/>
  <c r="I227" i="3"/>
  <c r="A227" i="3"/>
  <c r="I225" i="3"/>
  <c r="I224" i="3"/>
  <c r="I223" i="3"/>
  <c r="I222" i="3"/>
  <c r="I221" i="3"/>
  <c r="I220" i="3"/>
  <c r="C220" i="3"/>
  <c r="C221" i="3" s="1"/>
  <c r="C222" i="3" s="1"/>
  <c r="C223" i="3" s="1"/>
  <c r="C224" i="3" s="1"/>
  <c r="C225" i="3" s="1"/>
  <c r="H219" i="3"/>
  <c r="H218" i="3"/>
  <c r="A218" i="3"/>
  <c r="I213" i="3"/>
  <c r="I212" i="3"/>
  <c r="I211" i="3"/>
  <c r="I210" i="3"/>
  <c r="F209" i="3"/>
  <c r="I209" i="3" s="1"/>
  <c r="I208" i="3"/>
  <c r="C208" i="3"/>
  <c r="C209" i="3" s="1"/>
  <c r="C210" i="3" s="1"/>
  <c r="C211" i="3" s="1"/>
  <c r="C212" i="3" s="1"/>
  <c r="C213" i="3" s="1"/>
  <c r="I207" i="3"/>
  <c r="I206" i="3"/>
  <c r="A206" i="3"/>
  <c r="I204" i="3"/>
  <c r="I203" i="3"/>
  <c r="I202" i="3"/>
  <c r="I201" i="3"/>
  <c r="I199" i="3"/>
  <c r="C199" i="3"/>
  <c r="C200" i="3" s="1"/>
  <c r="C201" i="3" s="1"/>
  <c r="C202" i="3" s="1"/>
  <c r="C203" i="3" s="1"/>
  <c r="C204" i="3" s="1"/>
  <c r="H198" i="3"/>
  <c r="H197" i="3"/>
  <c r="A197" i="3"/>
  <c r="I189" i="3"/>
  <c r="I188" i="3"/>
  <c r="I195" i="3"/>
  <c r="I194" i="3"/>
  <c r="I193" i="3"/>
  <c r="I192" i="3"/>
  <c r="I191" i="3"/>
  <c r="I190" i="3"/>
  <c r="C190" i="3"/>
  <c r="C191" i="3" s="1"/>
  <c r="C192" i="3" s="1"/>
  <c r="C193" i="3" s="1"/>
  <c r="C194" i="3" s="1"/>
  <c r="C195" i="3" s="1"/>
  <c r="A188" i="3"/>
  <c r="J181" i="3"/>
  <c r="K181" i="3"/>
  <c r="J179" i="3"/>
  <c r="H180" i="3"/>
  <c r="H179" i="3"/>
  <c r="H49" i="3"/>
  <c r="H19" i="3"/>
  <c r="C17" i="3"/>
  <c r="I169" i="3" l="1"/>
  <c r="I170" i="3"/>
  <c r="I258" i="3"/>
  <c r="I167" i="3" s="1"/>
  <c r="H167" i="3"/>
  <c r="K268" i="3"/>
  <c r="J224" i="3"/>
  <c r="K267" i="3"/>
  <c r="J188" i="3"/>
  <c r="F166" i="3"/>
  <c r="H165" i="3"/>
  <c r="H166" i="3"/>
  <c r="F165" i="3"/>
  <c r="F167" i="3"/>
  <c r="I237" i="3"/>
  <c r="I197" i="3"/>
  <c r="I218" i="3"/>
  <c r="I219" i="3"/>
  <c r="I236" i="3"/>
  <c r="I198" i="3"/>
  <c r="K182" i="3"/>
  <c r="F171" i="3" l="1"/>
  <c r="H171" i="3"/>
  <c r="I166" i="3"/>
  <c r="I4" i="3" l="1"/>
  <c r="A179" i="3" l="1"/>
  <c r="C181" i="3"/>
  <c r="C182" i="3" s="1"/>
  <c r="C183" i="3" s="1"/>
  <c r="C184" i="3" s="1"/>
  <c r="C185" i="3" s="1"/>
  <c r="C186" i="3" s="1"/>
  <c r="E378" i="3" l="1"/>
  <c r="E377" i="3"/>
  <c r="H162" i="3"/>
  <c r="I180" i="3" l="1"/>
  <c r="I181" i="3"/>
  <c r="I182" i="3"/>
  <c r="I183" i="3"/>
  <c r="I184" i="3"/>
  <c r="I185" i="3"/>
  <c r="I186" i="3"/>
  <c r="I179" i="3"/>
  <c r="I165" i="3" l="1"/>
  <c r="I171" i="3" s="1"/>
  <c r="E379" i="3" l="1"/>
</calcChain>
</file>

<file path=xl/comments1.xml><?xml version="1.0" encoding="utf-8"?>
<comments xmlns="http://schemas.openxmlformats.org/spreadsheetml/2006/main">
  <authors>
    <author>SACHIN</author>
  </authors>
  <commentList>
    <comment ref="H6" authorId="0" shapeId="0">
      <text>
        <r>
          <rPr>
            <b/>
            <sz val="20"/>
            <color indexed="81"/>
            <rFont val="Tahoma"/>
            <family val="2"/>
          </rPr>
          <t>Rushil Sanghvi or Fahad</t>
        </r>
        <r>
          <rPr>
            <sz val="20"/>
            <color indexed="81"/>
            <rFont val="Tahoma"/>
            <family val="2"/>
          </rPr>
          <t xml:space="preserve">
</t>
        </r>
      </text>
    </commen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6"/>
            <color indexed="81"/>
            <rFont val="Tahoma"/>
            <family val="2"/>
          </rPr>
          <t>Map Address</t>
        </r>
      </text>
    </comment>
    <comment ref="H17" authorId="0" shapeId="0">
      <text>
        <r>
          <rPr>
            <b/>
            <sz val="18"/>
            <color indexed="81"/>
            <rFont val="Tahoma"/>
            <family val="2"/>
          </rPr>
          <t>From Rera</t>
        </r>
      </text>
    </comment>
    <comment ref="H20" authorId="0" shapeId="0">
      <text>
        <r>
          <rPr>
            <b/>
            <sz val="16"/>
            <color indexed="81"/>
            <rFont val="Tahoma"/>
            <family val="2"/>
          </rPr>
          <t>From RERA</t>
        </r>
      </text>
    </comment>
    <comment ref="H160" authorId="0" shapeId="0">
      <text>
        <r>
          <rPr>
            <b/>
            <sz val="16"/>
            <color indexed="81"/>
            <rFont val="Tahoma"/>
            <family val="2"/>
          </rPr>
          <t>Ready Recknor</t>
        </r>
      </text>
    </comment>
  </commentList>
</comments>
</file>

<file path=xl/sharedStrings.xml><?xml version="1.0" encoding="utf-8"?>
<sst xmlns="http://schemas.openxmlformats.org/spreadsheetml/2006/main" count="761" uniqueCount="272">
  <si>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</si>
  <si>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</si>
  <si>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</si>
  <si>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</si>
  <si>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</si>
  <si>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</si>
  <si>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</si>
  <si>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</si>
  <si>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</si>
  <si>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</si>
  <si>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</si>
  <si>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</si>
  <si>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</si>
  <si>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</si>
  <si>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</si>
  <si>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</si>
  <si>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</si>
  <si>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</si>
  <si>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</si>
  <si>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</si>
  <si>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</si>
  <si>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</si>
  <si>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</si>
  <si>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</si>
  <si>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</si>
  <si>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</si>
  <si>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</si>
  <si>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Latitude</t>
  </si>
  <si>
    <t>Longitude</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</si>
  <si>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</si>
  <si>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</si>
  <si>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</si>
  <si>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</si>
  <si>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</si>
  <si>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</si>
  <si>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</si>
  <si>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</si>
  <si>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</si>
  <si>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</si>
  <si>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</si>
  <si>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</si>
  <si>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</si>
  <si>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</si>
  <si>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</si>
  <si>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</si>
  <si>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</si>
  <si>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</si>
  <si>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</si>
  <si>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</si>
  <si>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</si>
  <si>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</si>
  <si>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</si>
  <si>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</si>
  <si>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</si>
  <si>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</si>
  <si>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</si>
  <si>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</si>
  <si>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</si>
  <si>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</si>
  <si>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</si>
  <si>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</si>
  <si>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</si>
  <si>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</si>
  <si>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</si>
  <si>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</si>
  <si>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</si>
  <si>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</si>
  <si>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</si>
  <si>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</si>
  <si>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</si>
  <si>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</si>
  <si>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</si>
  <si>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</si>
  <si>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</si>
  <si>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</si>
  <si>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</si>
  <si>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</si>
  <si>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</si>
  <si>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</si>
  <si>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</si>
  <si>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</si>
  <si>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</si>
  <si>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</si>
  <si>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</si>
  <si>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</si>
  <si>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</si>
  <si>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</si>
  <si>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</si>
  <si>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</si>
  <si>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</si>
  <si>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</si>
  <si>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</si>
  <si>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</si>
  <si>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</si>
  <si>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</si>
  <si>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</si>
  <si>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</si>
  <si>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</si>
  <si>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</si>
  <si>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</si>
  <si>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</si>
  <si>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</si>
  <si>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</si>
  <si>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</si>
  <si>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</si>
  <si>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</si>
  <si>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</si>
  <si>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</si>
  <si>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Floor</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</si>
  <si>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</si>
  <si>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</si>
  <si>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</si>
  <si>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</si>
  <si>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</si>
  <si>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</si>
  <si>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</si>
  <si>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</si>
  <si>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</si>
  <si>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</si>
  <si>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</si>
  <si>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</si>
  <si>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</si>
  <si>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</si>
  <si>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</si>
  <si>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</si>
  <si>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</si>
  <si>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</si>
  <si>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</si>
  <si>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</si>
  <si>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</si>
  <si>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</si>
  <si>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</si>
  <si>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</si>
  <si>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</si>
  <si>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</si>
  <si>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</si>
  <si>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</si>
  <si>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</si>
  <si>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</si>
  <si>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</si>
  <si>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</si>
  <si>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</si>
  <si>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</si>
  <si>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</si>
  <si>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</si>
  <si>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</si>
  <si>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</si>
  <si>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</si>
  <si>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</si>
  <si>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</si>
  <si>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</si>
  <si>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</si>
  <si>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</si>
  <si>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</si>
  <si>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</si>
  <si>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</si>
  <si>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</si>
  <si>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</si>
  <si>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</si>
  <si>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</si>
  <si>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</si>
  <si>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</si>
  <si>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</si>
  <si>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</si>
  <si>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</si>
  <si>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</si>
  <si>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</si>
  <si>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</si>
  <si>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</si>
  <si>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</si>
  <si>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</si>
  <si>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</si>
  <si>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</si>
  <si>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</si>
  <si>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</si>
  <si>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</si>
  <si>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</si>
  <si>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</si>
  <si>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</si>
  <si>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</si>
  <si>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</si>
  <si>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</si>
  <si>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</si>
  <si>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</si>
  <si>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</si>
  <si>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</si>
  <si>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</si>
  <si>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</si>
  <si>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</si>
  <si>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</si>
  <si>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</si>
  <si>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</si>
  <si>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Approved Layout &amp; Floor Plans, CC, RERA certificate, NOC</t>
  </si>
  <si>
    <t>On Carpet area</t>
  </si>
  <si>
    <t>Location Link</t>
  </si>
  <si>
    <t>Raunak Group 1st Floor Plot Number 1 Mohan Mill Compound, Ghodbunder Rd, above Ford Showroom, Thane West, Thane, Maharashtra 400607</t>
  </si>
  <si>
    <t>Unnathi Associates</t>
  </si>
  <si>
    <t>Raunak Group</t>
  </si>
  <si>
    <t xml:space="preserve">Thane Municipal Corporation (TMC)
</t>
  </si>
  <si>
    <t xml:space="preserve">HDFC BANK
IFSC Code - HDFC0000488
</t>
  </si>
  <si>
    <t>https://goo.gl/maps/PcNa7JMbKFZabgTX9</t>
  </si>
  <si>
    <t>.7 KM from Haware City (Borivade Gaon)</t>
  </si>
  <si>
    <t>12.2 KM from Thane Railway Station</t>
  </si>
  <si>
    <t>About 300 M from DG International School</t>
  </si>
  <si>
    <t>About 1.6 K form Tieten Medicity - Super Speciality Hospital</t>
  </si>
  <si>
    <t>1. Approx. 1.6 KM from Hypercity Market.
2. Approx. 1.3 KM from D Mart.</t>
  </si>
  <si>
    <t>Open Plot</t>
  </si>
  <si>
    <t>Road</t>
  </si>
  <si>
    <t>Building A4</t>
  </si>
  <si>
    <t>Building B4</t>
  </si>
  <si>
    <t>Building B1</t>
  </si>
  <si>
    <t>Building B2</t>
  </si>
  <si>
    <t>Building B3</t>
  </si>
  <si>
    <t>2P + St + 1st to 17th + Recreation Floor + 18th to 35th + Recreation Floor</t>
  </si>
  <si>
    <t>Building B1 &amp; B2</t>
  </si>
  <si>
    <t>UG + 2P + St + 1st to 17th + Recreation Floor + 18th to 35th + Recreation Floor</t>
  </si>
  <si>
    <t>S06/0201/14TMC/TD-DP/4079/22
Date: 15/06/2022</t>
  </si>
  <si>
    <t>TMX/CFO/M/HR/75/50
Date: 03/06/2022</t>
  </si>
  <si>
    <t>Fire NOC Details</t>
  </si>
  <si>
    <t>EC22B039MH118000
Date: 25/08/2022</t>
  </si>
  <si>
    <t>Building B3  = UG + 2P + St + 1st to 17th + Recreation Floor + 18th to 35th + Recreation Floor</t>
  </si>
  <si>
    <t>1st &amp; 2nd Podium Floor for Parking</t>
  </si>
  <si>
    <t>Upper Ground Floor for Parking</t>
  </si>
  <si>
    <t xml:space="preserve"> Ground / Stilt Floor for Parking &amp; Drive Way</t>
  </si>
  <si>
    <t>2BHK</t>
  </si>
  <si>
    <t>Building B1 = 2P + St + 1st to 17th + Recreation Floor + 18th to 35th + Recreation Floor</t>
  </si>
  <si>
    <t>Building B2  = 2P + St + 1st to 17th + Recreation Floor + 18th to 35th + Recreation Floor</t>
  </si>
  <si>
    <t>1BHK</t>
  </si>
  <si>
    <t xml:space="preserve"> Ground / Stilt Floor for Parking, Fitness Center &amp; Drive Way</t>
  </si>
  <si>
    <t>5th, 15th, 19th &amp; 29th Floor (Part Refuge Area)</t>
  </si>
  <si>
    <t>Refuge Area</t>
  </si>
  <si>
    <t>10th, 24th &amp; 34th Floor (Part Refuge Area)</t>
  </si>
  <si>
    <t>2nd, 4th, 6th, 8th, 12th,14th, 16th, 18th, 20th, 22nd, 26th, 28th, 30th &amp; 32nd Floor</t>
  </si>
  <si>
    <t>1st to 3rd, 5th to 8th, 10th to 13th, 15th to 17th, 19th to 22nd, 24th to 27th, 29th to 32nd, 34th &amp; 35th Floor</t>
  </si>
  <si>
    <t>1st, 3rd, 7th, 9th, 11th, 13th, 17th, 21st, 23rd, 25th, 27th, 31st, 33rd &amp; 35th Floor</t>
  </si>
  <si>
    <t>Flats</t>
  </si>
  <si>
    <t>7th, 9th,  14th, 18th, 23rd, 28th &amp; 33rd Floor (Part Refuge Area)</t>
  </si>
  <si>
    <t>Mr.Ajay</t>
  </si>
  <si>
    <t>Layout Plan</t>
  </si>
  <si>
    <t xml:space="preserve">Residential </t>
  </si>
  <si>
    <t>Middle</t>
  </si>
  <si>
    <t>6,00,000</t>
  </si>
  <si>
    <t>Raunak Bliss (B1 To B6)</t>
  </si>
  <si>
    <t xml:space="preserve">Raunak Bliss B1 - P51700046534
Raunak Bliss B2 - P51700046565
Raunak Bliss B3 - P51700046564
Raunak Bliss B4 - P51700050829
Raunak Bliss B5 - P51700050828
Raunak Bliss B6 - P51700050827
</t>
  </si>
  <si>
    <t>Building B4, B5 &amp; B6</t>
  </si>
  <si>
    <t>1st to 4th, 6th to 9th, 11th to 14th, 16th, 17th, 18th, 20th to 23rd, 25th to 28th, 30th to 33rd &amp; 35th Floor</t>
  </si>
  <si>
    <t>5th, 10th, 15th, 19th, 24th, 29th &amp; 34th Floor (Part Refuge Area)</t>
  </si>
  <si>
    <t xml:space="preserve">Building B5 </t>
  </si>
  <si>
    <t>Building B6</t>
  </si>
  <si>
    <t>2nd, 4th, 6th, 8th, 12th, 14th, 16th, 18th, 20th, 22nd, 26th, 28th, 30th &amp; 32nd Floor</t>
  </si>
  <si>
    <t>Building B5</t>
  </si>
  <si>
    <t>Flats = 1638</t>
  </si>
  <si>
    <t>Flats =  1638</t>
  </si>
  <si>
    <t xml:space="preserve">S06/0201/14TMC/TDD/4079/22
Date: 15/06/2022
Valid Up to: Building B1 &amp; B2  = 2P + St + 1st to 17th + Recreation Floor + 18th to 35th + Recreation Floor
Building B3  = UG + 2P + St + 1st to 17th + Recreation Floor + 18th to 35th + Recreation Floor
Building B4, B5 &amp; B6  = 2P + St + 1st to 17th + Recreation Floor + 18th to 30th Floor
</t>
  </si>
  <si>
    <t>Entrance, Open Party, Garden, Jogging Track, Pet Zone, Outdoor Activity Lawn, Kids Play Area,  Clubhouse, Cafe, Gym, Basketball Court, Futsal Court, Cricket pitch,  Canopy covered Walkway, Spa, Reading Room, Yoga/Aerobics Room, Indoor games.</t>
  </si>
  <si>
    <t>Raunak Bliss B1 to B6, Road.Hawre City , Village.Owala, Near by Landmark.Purushottam Nayan , City.Thane West, District. Thane, Taluka.Thane, Pin Code - 400615.</t>
  </si>
  <si>
    <t>Raunak Bliss B1 to B6, Survey No.21/1,3,4,5,6,7,8A,8B of Village - Vadavali &amp; Survey No.72/8, 71/1, 66/1,2,4,6,7,8,9,10,11,12,13,14,15,16,17 &amp; 65/1&amp;2 of Village Owala, District.Thane, Taluka.Thane (west) , Pin Code - 400615</t>
  </si>
  <si>
    <t>B5</t>
  </si>
  <si>
    <t>Building B4 = 2P + St + 1st to 17th + Recreation Floor + 18th to 35th + Recreation Floor</t>
  </si>
  <si>
    <t>Building B5 = 2P + St + 1st to 17th + Recreation Floor + 18th to 35th + Recreation Floor</t>
  </si>
  <si>
    <t>Building B6 = 2P + St + 1st to 17th + Recreation Floor + 18th to 35th + Recreation Floor</t>
  </si>
  <si>
    <t>External Plaster</t>
  </si>
  <si>
    <t>External Plumbing, Elevation and Waterproofing</t>
  </si>
  <si>
    <t>Wooden Work</t>
  </si>
  <si>
    <t>Electrical &amp; Sanitary fittings</t>
  </si>
  <si>
    <t>12200 to 13200 change to 13200 to 14200 for unit addtion</t>
  </si>
  <si>
    <t>13200 to 14200</t>
  </si>
  <si>
    <t>04/07/2025 @ 12:13 PM</t>
  </si>
  <si>
    <t>Mr. Sunil</t>
  </si>
  <si>
    <t>Mr. Suraj Khare</t>
  </si>
  <si>
    <t xml:space="preserve">Extra stage given in previous report </t>
  </si>
  <si>
    <t>1. Building B1 to B5 = Construction work is in process at the time of Visit. Internal visit was not allowed.
  Building B6 = Construction work is in process at the time of Visit. (Slow Speed)
2. We considered  Saleable area as per our calculation.
3. We considered Carpet area as per Approved Plan.
4. We considered Gross carpet area = Net carpet + C.B Area + A.P Area.
5. We have considered rate by verifying it from market inquire.
6. Car parking is subjected to authentic documentation.
7. We have updated revised approved floor plan &amp; C.C for Building B4 to  B6 (on 27/07/2023).</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</si>
</sst>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sz val="18"/>
      <name val="Times New Roman"/>
      <family val="1"/>
    </font>
    <font>
      <u/>
      <sz val="11"/>
      <color theme="10"/>
      <name val="Calibri"/>
      <family val="2"/>
    </font>
    <font>
      <u/>
      <sz val="18"/>
      <color theme="10"/>
      <name val="Calibri"/>
      <family val="2"/>
    </font>
    <font>
      <sz val="18"/>
      <color theme="1"/>
      <name val="Times New Roman"/>
      <family val="1"/>
    </font>
    <font>
      <sz val="8"/>
      <name val="Calibri"/>
      <family val="2"/>
    </font>
    <font>
      <b/>
      <sz val="24"/>
      <color rgb="FFFF0000"/>
      <name val="Calibri"/>
      <family val="2"/>
    </font>
    <font>
      <sz val="16"/>
      <color rgb="FFFF0000"/>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5" fillId="0" borderId="0" applyNumberFormat="0" applyFill="0" applyBorder="0" applyAlignment="0" applyProtection="0"/>
  </cellStyleXfs>
  <cellXfs count="161">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8" fillId="0" borderId="0" xfId="0" applyFont="1" applyProtection="1">
      <protection hidden="1"/>
    </xf>
    <xf numFmtId="9" fontId="8" fillId="0" borderId="0" xfId="0" applyNumberFormat="1" applyFont="1" applyProtection="1">
      <protection hidden="1"/>
    </xf>
    <xf numFmtId="0" fontId="8" fillId="0" borderId="18" xfId="0" applyFont="1" applyBorder="1" applyProtection="1">
      <protection hidden="1"/>
    </xf>
    <xf numFmtId="0" fontId="8" fillId="0" borderId="17" xfId="0" applyFont="1" applyBorder="1" applyProtection="1">
      <protection hidden="1"/>
    </xf>
    <xf numFmtId="1" fontId="9" fillId="0" borderId="17" xfId="0" applyNumberFormat="1" applyFont="1" applyBorder="1"/>
    <xf numFmtId="1" fontId="9" fillId="0" borderId="17" xfId="0" applyNumberFormat="1" applyFont="1" applyBorder="1" applyAlignment="1">
      <alignment horizontal="right"/>
    </xf>
    <xf numFmtId="1" fontId="9"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14" fillId="0" borderId="1" xfId="0" applyFont="1" applyBorder="1" applyAlignment="1">
      <alignment horizontal="center" vertical="top" wrapText="1"/>
    </xf>
    <xf numFmtId="0" fontId="17" fillId="0" borderId="0" xfId="0" applyFont="1" applyAlignment="1">
      <alignment vertical="top"/>
    </xf>
    <xf numFmtId="0" fontId="7" fillId="0" borderId="0" xfId="0" applyFont="1" applyAlignment="1">
      <alignment vertical="top"/>
    </xf>
    <xf numFmtId="0" fontId="7" fillId="3" borderId="0" xfId="0" applyFont="1" applyFill="1" applyAlignment="1">
      <alignment vertical="top"/>
    </xf>
    <xf numFmtId="0" fontId="19" fillId="0" borderId="0" xfId="0" applyFont="1" applyAlignment="1">
      <alignment horizontal="left" vertical="center" readingOrder="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4" fontId="4" fillId="4" borderId="1" xfId="0" applyNumberFormat="1"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Font="1" applyFill="1" applyBorder="1" applyAlignment="1" applyProtection="1">
      <alignment horizontal="left" vertical="top" wrapText="1"/>
      <protection hidden="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0" fontId="4" fillId="0" borderId="1" xfId="0" applyFont="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7" fillId="0" borderId="14" xfId="0" applyFont="1" applyBorder="1" applyAlignment="1">
      <alignment horizontal="center" vertical="center" wrapText="1"/>
    </xf>
    <xf numFmtId="0" fontId="7" fillId="0" borderId="9" xfId="0" applyFont="1" applyBorder="1" applyAlignment="1">
      <alignment horizontal="center" vertic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0" borderId="1" xfId="0" applyFont="1" applyBorder="1" applyAlignment="1">
      <alignment horizontal="left"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4" fontId="4" fillId="4" borderId="7"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2" fillId="0" borderId="5" xfId="0" applyFont="1" applyBorder="1" applyAlignment="1">
      <alignment horizontal="center" vertical="top" wrapText="1"/>
    </xf>
    <xf numFmtId="17" fontId="4" fillId="4" borderId="2" xfId="0" applyNumberFormat="1" applyFont="1" applyFill="1" applyBorder="1" applyAlignment="1">
      <alignment horizontal="left" vertical="top" wrapText="1"/>
    </xf>
    <xf numFmtId="0" fontId="2" fillId="0" borderId="1" xfId="0" applyFont="1" applyBorder="1" applyAlignment="1">
      <alignment horizontal="center" vertical="top"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14" fontId="4" fillId="4" borderId="3" xfId="0" applyNumberFormat="1" applyFont="1" applyFill="1" applyBorder="1" applyAlignment="1">
      <alignment horizontal="left" vertical="top" wrapText="1"/>
    </xf>
    <xf numFmtId="14" fontId="4" fillId="4" borderId="5"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1"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16" fillId="4" borderId="2" xfId="2" applyFont="1" applyFill="1" applyBorder="1" applyAlignment="1">
      <alignment horizontal="left" vertical="top" wrapText="1"/>
    </xf>
    <xf numFmtId="0" fontId="14" fillId="4" borderId="3" xfId="0" applyFont="1" applyFill="1" applyBorder="1" applyAlignment="1">
      <alignment horizontal="left"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4" fillId="4" borderId="2" xfId="0" applyNumberFormat="1" applyFont="1" applyFill="1" applyBorder="1" applyAlignment="1">
      <alignment horizontal="left" vertical="top" wrapText="1"/>
    </xf>
    <xf numFmtId="1" fontId="4" fillId="4" borderId="5" xfId="0" applyNumberFormat="1" applyFont="1" applyFill="1" applyBorder="1" applyAlignment="1">
      <alignment horizontal="left" vertical="top" wrapText="1"/>
    </xf>
    <xf numFmtId="0" fontId="20" fillId="0" borderId="0" xfId="0" applyFont="1" applyAlignment="1">
      <alignment vertical="top"/>
    </xf>
    <xf numFmtId="14" fontId="20" fillId="0" borderId="0" xfId="0" applyNumberFormat="1" applyFont="1" applyAlignment="1">
      <alignment vertical="top"/>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xdr:col>
      <xdr:colOff>653617</xdr:colOff>
      <xdr:row>505</xdr:row>
      <xdr:rowOff>88112</xdr:rowOff>
    </xdr:from>
    <xdr:to>
      <xdr:col>7</xdr:col>
      <xdr:colOff>80683</xdr:colOff>
      <xdr:row>522</xdr:row>
      <xdr:rowOff>64484</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76864" y="148149194"/>
          <a:ext cx="4527984" cy="4548372"/>
        </a:xfrm>
        <a:prstGeom prst="rect">
          <a:avLst/>
        </a:prstGeom>
        <a:ln>
          <a:solidFill>
            <a:schemeClr val="tx1"/>
          </a:solidFill>
        </a:ln>
      </xdr:spPr>
    </xdr:pic>
    <xdr:clientData/>
  </xdr:twoCellAnchor>
  <xdr:twoCellAnchor editAs="oneCell">
    <xdr:from>
      <xdr:col>2</xdr:col>
      <xdr:colOff>519548</xdr:colOff>
      <xdr:row>487</xdr:row>
      <xdr:rowOff>29032</xdr:rowOff>
    </xdr:from>
    <xdr:to>
      <xdr:col>7</xdr:col>
      <xdr:colOff>223364</xdr:colOff>
      <xdr:row>505</xdr:row>
      <xdr:rowOff>26649</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676680" y="142077598"/>
          <a:ext cx="4676427" cy="4536000"/>
        </a:xfrm>
        <a:prstGeom prst="rect">
          <a:avLst/>
        </a:prstGeom>
        <a:ln>
          <a:solidFill>
            <a:schemeClr val="tx1"/>
          </a:solidFill>
        </a:ln>
      </xdr:spPr>
    </xdr:pic>
    <xdr:clientData/>
  </xdr:twoCellAnchor>
  <xdr:twoCellAnchor editAs="oneCell">
    <xdr:from>
      <xdr:col>1</xdr:col>
      <xdr:colOff>0</xdr:colOff>
      <xdr:row>435</xdr:row>
      <xdr:rowOff>0</xdr:rowOff>
    </xdr:from>
    <xdr:to>
      <xdr:col>7</xdr:col>
      <xdr:colOff>1313826</xdr:colOff>
      <xdr:row>457</xdr:row>
      <xdr:rowOff>14457</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078182" y="127254000"/>
          <a:ext cx="6405371" cy="5868001"/>
        </a:xfrm>
        <a:prstGeom prst="rect">
          <a:avLst/>
        </a:prstGeom>
        <a:ln>
          <a:solidFill>
            <a:schemeClr val="tx1"/>
          </a:solidFill>
        </a:ln>
      </xdr:spPr>
    </xdr:pic>
    <xdr:clientData/>
  </xdr:twoCellAnchor>
  <xdr:twoCellAnchor>
    <xdr:from>
      <xdr:col>5</xdr:col>
      <xdr:colOff>916885</xdr:colOff>
      <xdr:row>444</xdr:row>
      <xdr:rowOff>182594</xdr:rowOff>
    </xdr:from>
    <xdr:to>
      <xdr:col>5</xdr:col>
      <xdr:colOff>1506953</xdr:colOff>
      <xdr:row>448</xdr:row>
      <xdr:rowOff>62296</xdr:rowOff>
    </xdr:to>
    <xdr:sp macro="" textlink="">
      <xdr:nvSpPr>
        <xdr:cNvPr id="18" name="Rectangle 17">
          <a:extLst>
            <a:ext uri="{FF2B5EF4-FFF2-40B4-BE49-F238E27FC236}">
              <a16:creationId xmlns:a16="http://schemas.microsoft.com/office/drawing/2014/main" xmlns="" id="{00000000-0008-0000-0000-000012000000}"/>
            </a:ext>
          </a:extLst>
        </xdr:cNvPr>
        <xdr:cNvSpPr/>
      </xdr:nvSpPr>
      <xdr:spPr>
        <a:xfrm rot="3078191">
          <a:off x="6380931" y="93674639"/>
          <a:ext cx="918793" cy="590068"/>
        </a:xfrm>
        <a:prstGeom prst="rect">
          <a:avLst/>
        </a:prstGeom>
        <a:noFill/>
        <a:ln w="38100">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655008</xdr:colOff>
      <xdr:row>440</xdr:row>
      <xdr:rowOff>209714</xdr:rowOff>
    </xdr:from>
    <xdr:to>
      <xdr:col>5</xdr:col>
      <xdr:colOff>1245076</xdr:colOff>
      <xdr:row>444</xdr:row>
      <xdr:rowOff>239245</xdr:rowOff>
    </xdr:to>
    <xdr:sp macro="" textlink="">
      <xdr:nvSpPr>
        <xdr:cNvPr id="19" name="Rectangle 18">
          <a:extLst>
            <a:ext uri="{FF2B5EF4-FFF2-40B4-BE49-F238E27FC236}">
              <a16:creationId xmlns:a16="http://schemas.microsoft.com/office/drawing/2014/main" xmlns="" id="{00000000-0008-0000-0000-000013000000}"/>
            </a:ext>
          </a:extLst>
        </xdr:cNvPr>
        <xdr:cNvSpPr/>
      </xdr:nvSpPr>
      <xdr:spPr>
        <a:xfrm rot="5634726">
          <a:off x="6044140" y="92737582"/>
          <a:ext cx="1068622" cy="590068"/>
        </a:xfrm>
        <a:prstGeom prst="rect">
          <a:avLst/>
        </a:prstGeom>
        <a:noFill/>
        <a:ln w="571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357490</xdr:colOff>
      <xdr:row>436</xdr:row>
      <xdr:rowOff>211300</xdr:rowOff>
    </xdr:from>
    <xdr:to>
      <xdr:col>5</xdr:col>
      <xdr:colOff>1023665</xdr:colOff>
      <xdr:row>441</xdr:row>
      <xdr:rowOff>21490</xdr:rowOff>
    </xdr:to>
    <xdr:sp macro="" textlink="">
      <xdr:nvSpPr>
        <xdr:cNvPr id="20" name="Rectangle 19">
          <a:extLst>
            <a:ext uri="{FF2B5EF4-FFF2-40B4-BE49-F238E27FC236}">
              <a16:creationId xmlns:a16="http://schemas.microsoft.com/office/drawing/2014/main" xmlns="" id="{00000000-0008-0000-0000-000014000000}"/>
            </a:ext>
          </a:extLst>
        </xdr:cNvPr>
        <xdr:cNvSpPr/>
      </xdr:nvSpPr>
      <xdr:spPr>
        <a:xfrm rot="4013809">
          <a:off x="5764460" y="91682239"/>
          <a:ext cx="1109054" cy="666175"/>
        </a:xfrm>
        <a:prstGeom prst="rect">
          <a:avLst/>
        </a:prstGeom>
        <a:noFill/>
        <a:ln w="57150">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x-none"/>
        </a:p>
      </xdr:txBody>
    </xdr:sp>
    <xdr:clientData/>
  </xdr:twoCellAnchor>
  <xdr:twoCellAnchor>
    <xdr:from>
      <xdr:col>5</xdr:col>
      <xdr:colOff>1012414</xdr:colOff>
      <xdr:row>436</xdr:row>
      <xdr:rowOff>248261</xdr:rowOff>
    </xdr:from>
    <xdr:to>
      <xdr:col>8</xdr:col>
      <xdr:colOff>982838</xdr:colOff>
      <xdr:row>438</xdr:row>
      <xdr:rowOff>98048</xdr:rowOff>
    </xdr:to>
    <xdr:sp macro="" textlink="">
      <xdr:nvSpPr>
        <xdr:cNvPr id="21" name="TextBox 17">
          <a:extLst>
            <a:ext uri="{FF2B5EF4-FFF2-40B4-BE49-F238E27FC236}">
              <a16:creationId xmlns:a16="http://schemas.microsoft.com/office/drawing/2014/main" xmlns="" id="{00000000-0008-0000-0000-000015000000}"/>
            </a:ext>
          </a:extLst>
        </xdr:cNvPr>
        <xdr:cNvSpPr txBox="1"/>
      </xdr:nvSpPr>
      <xdr:spPr>
        <a:xfrm>
          <a:off x="6640823" y="91497761"/>
          <a:ext cx="3763106"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B1</a:t>
          </a:r>
          <a:endParaRPr lang="x-none" sz="1800" b="1">
            <a:solidFill>
              <a:srgbClr val="FF0000"/>
            </a:solidFill>
          </a:endParaRPr>
        </a:p>
      </xdr:txBody>
    </xdr:sp>
    <xdr:clientData/>
  </xdr:twoCellAnchor>
  <xdr:twoCellAnchor>
    <xdr:from>
      <xdr:col>5</xdr:col>
      <xdr:colOff>1211918</xdr:colOff>
      <xdr:row>441</xdr:row>
      <xdr:rowOff>35352</xdr:rowOff>
    </xdr:from>
    <xdr:to>
      <xdr:col>9</xdr:col>
      <xdr:colOff>523454</xdr:colOff>
      <xdr:row>442</xdr:row>
      <xdr:rowOff>144912</xdr:rowOff>
    </xdr:to>
    <xdr:sp macro="" textlink="">
      <xdr:nvSpPr>
        <xdr:cNvPr id="22" name="TextBox 19">
          <a:extLst>
            <a:ext uri="{FF2B5EF4-FFF2-40B4-BE49-F238E27FC236}">
              <a16:creationId xmlns:a16="http://schemas.microsoft.com/office/drawing/2014/main" xmlns="" id="{00000000-0008-0000-0000-000016000000}"/>
            </a:ext>
          </a:extLst>
        </xdr:cNvPr>
        <xdr:cNvSpPr txBox="1"/>
      </xdr:nvSpPr>
      <xdr:spPr>
        <a:xfrm>
          <a:off x="6840327" y="92583716"/>
          <a:ext cx="4853354"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B2</a:t>
          </a:r>
          <a:endParaRPr lang="x-none" sz="1800" b="1">
            <a:solidFill>
              <a:srgbClr val="FF0000"/>
            </a:solidFill>
          </a:endParaRPr>
        </a:p>
      </xdr:txBody>
    </xdr:sp>
    <xdr:clientData/>
  </xdr:twoCellAnchor>
  <xdr:twoCellAnchor>
    <xdr:from>
      <xdr:col>5</xdr:col>
      <xdr:colOff>1397388</xdr:colOff>
      <xdr:row>444</xdr:row>
      <xdr:rowOff>159731</xdr:rowOff>
    </xdr:from>
    <xdr:to>
      <xdr:col>9</xdr:col>
      <xdr:colOff>1086992</xdr:colOff>
      <xdr:row>446</xdr:row>
      <xdr:rowOff>9518</xdr:rowOff>
    </xdr:to>
    <xdr:sp macro="" textlink="">
      <xdr:nvSpPr>
        <xdr:cNvPr id="23" name="TextBox 21">
          <a:extLst>
            <a:ext uri="{FF2B5EF4-FFF2-40B4-BE49-F238E27FC236}">
              <a16:creationId xmlns:a16="http://schemas.microsoft.com/office/drawing/2014/main" xmlns="" id="{00000000-0008-0000-0000-000017000000}"/>
            </a:ext>
          </a:extLst>
        </xdr:cNvPr>
        <xdr:cNvSpPr txBox="1"/>
      </xdr:nvSpPr>
      <xdr:spPr>
        <a:xfrm>
          <a:off x="7025797" y="93487413"/>
          <a:ext cx="5231422" cy="369332"/>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800" b="1">
              <a:solidFill>
                <a:srgbClr val="FF0000"/>
              </a:solidFill>
            </a:rPr>
            <a:t>B3</a:t>
          </a:r>
          <a:endParaRPr lang="x-none" sz="1800" b="1">
            <a:solidFill>
              <a:srgbClr val="FF0000"/>
            </a:solidFill>
          </a:endParaRPr>
        </a:p>
      </xdr:txBody>
    </xdr:sp>
    <xdr:clientData/>
  </xdr:twoCellAnchor>
  <xdr:twoCellAnchor>
    <xdr:from>
      <xdr:col>4</xdr:col>
      <xdr:colOff>1454727</xdr:colOff>
      <xdr:row>446</xdr:row>
      <xdr:rowOff>95249</xdr:rowOff>
    </xdr:from>
    <xdr:to>
      <xdr:col>5</xdr:col>
      <xdr:colOff>640773</xdr:colOff>
      <xdr:row>448</xdr:row>
      <xdr:rowOff>179242</xdr:rowOff>
    </xdr:to>
    <xdr:sp macro="" textlink="">
      <xdr:nvSpPr>
        <xdr:cNvPr id="3" name="Rectangle 2">
          <a:extLst>
            <a:ext uri="{FF2B5EF4-FFF2-40B4-BE49-F238E27FC236}">
              <a16:creationId xmlns:a16="http://schemas.microsoft.com/office/drawing/2014/main" xmlns="" id="{00000000-0008-0000-0000-000003000000}"/>
            </a:ext>
          </a:extLst>
        </xdr:cNvPr>
        <xdr:cNvSpPr/>
      </xdr:nvSpPr>
      <xdr:spPr>
        <a:xfrm rot="819369">
          <a:off x="4874202" y="129682874"/>
          <a:ext cx="995796" cy="598343"/>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1627909</xdr:colOff>
      <xdr:row>449</xdr:row>
      <xdr:rowOff>1</xdr:rowOff>
    </xdr:from>
    <xdr:to>
      <xdr:col>5</xdr:col>
      <xdr:colOff>498408</xdr:colOff>
      <xdr:row>451</xdr:row>
      <xdr:rowOff>120588</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4"/>
        <a:stretch>
          <a:fillRect/>
        </a:stretch>
      </xdr:blipFill>
      <xdr:spPr>
        <a:xfrm>
          <a:off x="5056909" y="130890819"/>
          <a:ext cx="688908" cy="640135"/>
        </a:xfrm>
        <a:prstGeom prst="rect">
          <a:avLst/>
        </a:prstGeom>
      </xdr:spPr>
    </xdr:pic>
    <xdr:clientData/>
  </xdr:twoCellAnchor>
  <xdr:twoCellAnchor>
    <xdr:from>
      <xdr:col>4</xdr:col>
      <xdr:colOff>401782</xdr:colOff>
      <xdr:row>446</xdr:row>
      <xdr:rowOff>85725</xdr:rowOff>
    </xdr:from>
    <xdr:to>
      <xdr:col>4</xdr:col>
      <xdr:colOff>1397578</xdr:colOff>
      <xdr:row>448</xdr:row>
      <xdr:rowOff>169718</xdr:rowOff>
    </xdr:to>
    <xdr:sp macro="" textlink="">
      <xdr:nvSpPr>
        <xdr:cNvPr id="38" name="Rectangle 37">
          <a:extLst>
            <a:ext uri="{FF2B5EF4-FFF2-40B4-BE49-F238E27FC236}">
              <a16:creationId xmlns:a16="http://schemas.microsoft.com/office/drawing/2014/main" xmlns="" id="{00000000-0008-0000-0000-000026000000}"/>
            </a:ext>
          </a:extLst>
        </xdr:cNvPr>
        <xdr:cNvSpPr/>
      </xdr:nvSpPr>
      <xdr:spPr>
        <a:xfrm rot="20943709">
          <a:off x="3821257" y="129673350"/>
          <a:ext cx="995796" cy="598343"/>
        </a:xfrm>
        <a:prstGeom prst="rect">
          <a:avLst/>
        </a:prstGeom>
        <a:noFill/>
        <a:ln w="571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610459</xdr:colOff>
      <xdr:row>446</xdr:row>
      <xdr:rowOff>13460</xdr:rowOff>
    </xdr:from>
    <xdr:to>
      <xdr:col>4</xdr:col>
      <xdr:colOff>348955</xdr:colOff>
      <xdr:row>448</xdr:row>
      <xdr:rowOff>170753</xdr:rowOff>
    </xdr:to>
    <xdr:sp macro="" textlink="">
      <xdr:nvSpPr>
        <xdr:cNvPr id="39" name="Rectangle 38">
          <a:extLst>
            <a:ext uri="{FF2B5EF4-FFF2-40B4-BE49-F238E27FC236}">
              <a16:creationId xmlns:a16="http://schemas.microsoft.com/office/drawing/2014/main" xmlns="" id="{00000000-0008-0000-0000-000027000000}"/>
            </a:ext>
          </a:extLst>
        </xdr:cNvPr>
        <xdr:cNvSpPr/>
      </xdr:nvSpPr>
      <xdr:spPr>
        <a:xfrm rot="819369">
          <a:off x="2772634" y="129601085"/>
          <a:ext cx="995796" cy="671643"/>
        </a:xfrm>
        <a:prstGeom prst="rect">
          <a:avLst/>
        </a:prstGeom>
        <a:noFill/>
        <a:ln w="57150">
          <a:solidFill>
            <a:schemeClr val="tx1">
              <a:lumMod val="95000"/>
              <a:lumOff val="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4</xdr:col>
      <xdr:colOff>697057</xdr:colOff>
      <xdr:row>448</xdr:row>
      <xdr:rowOff>95250</xdr:rowOff>
    </xdr:from>
    <xdr:to>
      <xdr:col>4</xdr:col>
      <xdr:colOff>1385965</xdr:colOff>
      <xdr:row>450</xdr:row>
      <xdr:rowOff>221035</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5"/>
        <a:stretch>
          <a:fillRect/>
        </a:stretch>
      </xdr:blipFill>
      <xdr:spPr>
        <a:xfrm>
          <a:off x="4116532" y="130197225"/>
          <a:ext cx="688908" cy="640135"/>
        </a:xfrm>
        <a:prstGeom prst="rect">
          <a:avLst/>
        </a:prstGeom>
      </xdr:spPr>
    </xdr:pic>
    <xdr:clientData/>
  </xdr:twoCellAnchor>
  <xdr:twoCellAnchor editAs="oneCell">
    <xdr:from>
      <xdr:col>2</xdr:col>
      <xdr:colOff>601807</xdr:colOff>
      <xdr:row>448</xdr:row>
      <xdr:rowOff>95250</xdr:rowOff>
    </xdr:from>
    <xdr:to>
      <xdr:col>4</xdr:col>
      <xdr:colOff>33415</xdr:colOff>
      <xdr:row>450</xdr:row>
      <xdr:rowOff>221035</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6"/>
        <a:stretch>
          <a:fillRect/>
        </a:stretch>
      </xdr:blipFill>
      <xdr:spPr>
        <a:xfrm>
          <a:off x="2763982" y="130197225"/>
          <a:ext cx="688908" cy="640135"/>
        </a:xfrm>
        <a:prstGeom prst="rect">
          <a:avLst/>
        </a:prstGeom>
      </xdr:spPr>
    </xdr:pic>
    <xdr:clientData/>
  </xdr:twoCellAnchor>
  <xdr:twoCellAnchor>
    <xdr:from>
      <xdr:col>9</xdr:col>
      <xdr:colOff>806664</xdr:colOff>
      <xdr:row>380</xdr:row>
      <xdr:rowOff>69476</xdr:rowOff>
    </xdr:from>
    <xdr:to>
      <xdr:col>25</xdr:col>
      <xdr:colOff>599514</xdr:colOff>
      <xdr:row>411</xdr:row>
      <xdr:rowOff>148718</xdr:rowOff>
    </xdr:to>
    <xdr:grpSp>
      <xdr:nvGrpSpPr>
        <xdr:cNvPr id="15" name="Group 14">
          <a:extLst>
            <a:ext uri="{FF2B5EF4-FFF2-40B4-BE49-F238E27FC236}">
              <a16:creationId xmlns:a16="http://schemas.microsoft.com/office/drawing/2014/main" xmlns="" id="{ADD32AB6-428D-643C-DD8F-568D4A290BD5}"/>
            </a:ext>
          </a:extLst>
        </xdr:cNvPr>
        <xdr:cNvGrpSpPr/>
      </xdr:nvGrpSpPr>
      <xdr:grpSpPr>
        <a:xfrm>
          <a:off x="11202521" y="121622083"/>
          <a:ext cx="9834922" cy="8093849"/>
          <a:chOff x="-123750" y="173621"/>
          <a:chExt cx="6981750" cy="5905208"/>
        </a:xfrm>
      </xdr:grpSpPr>
      <xdr:grpSp>
        <xdr:nvGrpSpPr>
          <xdr:cNvPr id="16" name="Group 15">
            <a:extLst>
              <a:ext uri="{FF2B5EF4-FFF2-40B4-BE49-F238E27FC236}">
                <a16:creationId xmlns:a16="http://schemas.microsoft.com/office/drawing/2014/main" xmlns="" id="{F8F2074D-4C96-EB90-D2E5-9438E0633200}"/>
              </a:ext>
            </a:extLst>
          </xdr:cNvPr>
          <xdr:cNvGrpSpPr/>
        </xdr:nvGrpSpPr>
        <xdr:grpSpPr>
          <a:xfrm>
            <a:off x="415687" y="3558829"/>
            <a:ext cx="6140657" cy="2520000"/>
            <a:chOff x="415687" y="3680749"/>
            <a:chExt cx="6140657" cy="2520000"/>
          </a:xfrm>
        </xdr:grpSpPr>
        <xdr:pic>
          <xdr:nvPicPr>
            <xdr:cNvPr id="33" name="Picture 32">
              <a:extLst>
                <a:ext uri="{FF2B5EF4-FFF2-40B4-BE49-F238E27FC236}">
                  <a16:creationId xmlns:a16="http://schemas.microsoft.com/office/drawing/2014/main" xmlns="" id="{ABADBC2F-095B-2DC2-502B-73FB0BFCAD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68313" y="3680749"/>
              <a:ext cx="1888031" cy="2520000"/>
            </a:xfrm>
            <a:prstGeom prst="rect">
              <a:avLst/>
            </a:prstGeom>
            <a:ln>
              <a:solidFill>
                <a:schemeClr val="tx1"/>
              </a:solidFill>
            </a:ln>
          </xdr:spPr>
        </xdr:pic>
        <xdr:pic>
          <xdr:nvPicPr>
            <xdr:cNvPr id="34" name="Picture 33">
              <a:extLst>
                <a:ext uri="{FF2B5EF4-FFF2-40B4-BE49-F238E27FC236}">
                  <a16:creationId xmlns:a16="http://schemas.microsoft.com/office/drawing/2014/main" xmlns="" id="{0A954DB2-F38D-E891-3712-F2BDA6CB54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15687" y="3680749"/>
              <a:ext cx="1888031" cy="2520000"/>
            </a:xfrm>
            <a:prstGeom prst="rect">
              <a:avLst/>
            </a:prstGeom>
            <a:ln>
              <a:solidFill>
                <a:schemeClr val="tx1"/>
              </a:solidFill>
            </a:ln>
          </xdr:spPr>
        </xdr:pic>
        <xdr:pic>
          <xdr:nvPicPr>
            <xdr:cNvPr id="35" name="Picture 34">
              <a:extLst>
                <a:ext uri="{FF2B5EF4-FFF2-40B4-BE49-F238E27FC236}">
                  <a16:creationId xmlns:a16="http://schemas.microsoft.com/office/drawing/2014/main" xmlns="" id="{D474FA04-CC29-E317-02C1-B71E11F98A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42000" y="3680749"/>
              <a:ext cx="1888031" cy="2520000"/>
            </a:xfrm>
            <a:prstGeom prst="rect">
              <a:avLst/>
            </a:prstGeom>
            <a:ln>
              <a:solidFill>
                <a:schemeClr val="tx1"/>
              </a:solidFill>
            </a:ln>
          </xdr:spPr>
        </xdr:pic>
      </xdr:grpSp>
      <xdr:grpSp>
        <xdr:nvGrpSpPr>
          <xdr:cNvPr id="24" name="Group 23">
            <a:extLst>
              <a:ext uri="{FF2B5EF4-FFF2-40B4-BE49-F238E27FC236}">
                <a16:creationId xmlns:a16="http://schemas.microsoft.com/office/drawing/2014/main" xmlns="" id="{5DD24272-7866-4F3E-4FA1-742267CB4BE4}"/>
              </a:ext>
            </a:extLst>
          </xdr:cNvPr>
          <xdr:cNvGrpSpPr/>
        </xdr:nvGrpSpPr>
        <xdr:grpSpPr>
          <a:xfrm>
            <a:off x="-123750" y="173621"/>
            <a:ext cx="6981750" cy="3240000"/>
            <a:chOff x="-123750" y="173621"/>
            <a:chExt cx="6981750" cy="3240000"/>
          </a:xfrm>
        </xdr:grpSpPr>
        <xdr:pic>
          <xdr:nvPicPr>
            <xdr:cNvPr id="25" name="Picture 24">
              <a:extLst>
                <a:ext uri="{FF2B5EF4-FFF2-40B4-BE49-F238E27FC236}">
                  <a16:creationId xmlns:a16="http://schemas.microsoft.com/office/drawing/2014/main" xmlns="" id="{E4547966-59C7-625D-0A82-44396C7BC59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542000" y="173621"/>
              <a:ext cx="4316000" cy="3240000"/>
            </a:xfrm>
            <a:prstGeom prst="rect">
              <a:avLst/>
            </a:prstGeom>
            <a:ln>
              <a:solidFill>
                <a:schemeClr val="tx1"/>
              </a:solidFill>
            </a:ln>
          </xdr:spPr>
        </xdr:pic>
        <xdr:pic>
          <xdr:nvPicPr>
            <xdr:cNvPr id="26" name="Picture 25">
              <a:extLst>
                <a:ext uri="{FF2B5EF4-FFF2-40B4-BE49-F238E27FC236}">
                  <a16:creationId xmlns:a16="http://schemas.microsoft.com/office/drawing/2014/main" xmlns="" id="{8131A706-EE40-5604-92CD-61C257BBF91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23750" y="173621"/>
              <a:ext cx="2427468" cy="3240000"/>
            </a:xfrm>
            <a:prstGeom prst="rect">
              <a:avLst/>
            </a:prstGeom>
            <a:ln>
              <a:solidFill>
                <a:schemeClr val="tx1"/>
              </a:solidFill>
            </a:ln>
          </xdr:spPr>
        </xdr:pic>
        <xdr:sp macro="" textlink="">
          <xdr:nvSpPr>
            <xdr:cNvPr id="27" name="TextBox 11">
              <a:extLst>
                <a:ext uri="{FF2B5EF4-FFF2-40B4-BE49-F238E27FC236}">
                  <a16:creationId xmlns:a16="http://schemas.microsoft.com/office/drawing/2014/main" xmlns="" id="{C88B99CC-6DA0-BF7E-32C6-88DB1898F83A}"/>
                </a:ext>
              </a:extLst>
            </xdr:cNvPr>
            <xdr:cNvSpPr txBox="1"/>
          </xdr:nvSpPr>
          <xdr:spPr>
            <a:xfrm>
              <a:off x="2930684" y="2094011"/>
              <a:ext cx="3770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B6</a:t>
              </a:r>
            </a:p>
          </xdr:txBody>
        </xdr:sp>
        <xdr:sp macro="" textlink="">
          <xdr:nvSpPr>
            <xdr:cNvPr id="28" name="TextBox 12">
              <a:extLst>
                <a:ext uri="{FF2B5EF4-FFF2-40B4-BE49-F238E27FC236}">
                  <a16:creationId xmlns:a16="http://schemas.microsoft.com/office/drawing/2014/main" xmlns="" id="{07FBBD19-B5C1-4961-DA7B-59F1BDB6A48C}"/>
                </a:ext>
              </a:extLst>
            </xdr:cNvPr>
            <xdr:cNvSpPr txBox="1"/>
          </xdr:nvSpPr>
          <xdr:spPr>
            <a:xfrm>
              <a:off x="3590039" y="1484411"/>
              <a:ext cx="3770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B5</a:t>
              </a:r>
            </a:p>
          </xdr:txBody>
        </xdr:sp>
        <xdr:sp macro="" textlink="">
          <xdr:nvSpPr>
            <xdr:cNvPr id="29" name="TextBox 13">
              <a:extLst>
                <a:ext uri="{FF2B5EF4-FFF2-40B4-BE49-F238E27FC236}">
                  <a16:creationId xmlns:a16="http://schemas.microsoft.com/office/drawing/2014/main" xmlns="" id="{9C7F38A8-AD16-A18D-CAA2-56DF57F8EA32}"/>
                </a:ext>
              </a:extLst>
            </xdr:cNvPr>
            <xdr:cNvSpPr txBox="1"/>
          </xdr:nvSpPr>
          <xdr:spPr>
            <a:xfrm>
              <a:off x="4853940" y="297592"/>
              <a:ext cx="3770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B4</a:t>
              </a:r>
            </a:p>
          </xdr:txBody>
        </xdr:sp>
        <xdr:sp macro="" textlink="">
          <xdr:nvSpPr>
            <xdr:cNvPr id="30" name="TextBox 14">
              <a:extLst>
                <a:ext uri="{FF2B5EF4-FFF2-40B4-BE49-F238E27FC236}">
                  <a16:creationId xmlns:a16="http://schemas.microsoft.com/office/drawing/2014/main" xmlns="" id="{0E77CB6E-4DEE-0E90-3E47-2016A53AE438}"/>
                </a:ext>
              </a:extLst>
            </xdr:cNvPr>
            <xdr:cNvSpPr txBox="1"/>
          </xdr:nvSpPr>
          <xdr:spPr>
            <a:xfrm>
              <a:off x="716164" y="297592"/>
              <a:ext cx="3770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B3</a:t>
              </a:r>
            </a:p>
          </xdr:txBody>
        </xdr:sp>
        <xdr:sp macro="" textlink="">
          <xdr:nvSpPr>
            <xdr:cNvPr id="31" name="TextBox 15">
              <a:extLst>
                <a:ext uri="{FF2B5EF4-FFF2-40B4-BE49-F238E27FC236}">
                  <a16:creationId xmlns:a16="http://schemas.microsoft.com/office/drawing/2014/main" xmlns="" id="{A569B9AF-B43E-B31D-4FC3-39445E2EBDDC}"/>
                </a:ext>
              </a:extLst>
            </xdr:cNvPr>
            <xdr:cNvSpPr txBox="1"/>
          </xdr:nvSpPr>
          <xdr:spPr>
            <a:xfrm>
              <a:off x="415687" y="1344894"/>
              <a:ext cx="377026"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B2</a:t>
              </a:r>
            </a:p>
          </xdr:txBody>
        </xdr:sp>
        <xdr:sp macro="" textlink="">
          <xdr:nvSpPr>
            <xdr:cNvPr id="32" name="TextBox 16">
              <a:extLst>
                <a:ext uri="{FF2B5EF4-FFF2-40B4-BE49-F238E27FC236}">
                  <a16:creationId xmlns:a16="http://schemas.microsoft.com/office/drawing/2014/main" xmlns="" id="{42481783-B994-61B7-9C6D-19A6A6B6B6B1}"/>
                </a:ext>
              </a:extLst>
            </xdr:cNvPr>
            <xdr:cNvSpPr txBox="1"/>
          </xdr:nvSpPr>
          <xdr:spPr>
            <a:xfrm>
              <a:off x="298940" y="1940123"/>
              <a:ext cx="373820"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t>B1</a:t>
              </a:r>
            </a:p>
          </xdr:txBody>
        </xdr:sp>
      </xdr:grpSp>
    </xdr:grpSp>
    <xdr:clientData/>
  </xdr:twoCellAnchor>
  <xdr:twoCellAnchor>
    <xdr:from>
      <xdr:col>0</xdr:col>
      <xdr:colOff>427264</xdr:colOff>
      <xdr:row>379</xdr:row>
      <xdr:rowOff>202065</xdr:rowOff>
    </xdr:from>
    <xdr:to>
      <xdr:col>8</xdr:col>
      <xdr:colOff>1108547</xdr:colOff>
      <xdr:row>412</xdr:row>
      <xdr:rowOff>43547</xdr:rowOff>
    </xdr:to>
    <xdr:grpSp>
      <xdr:nvGrpSpPr>
        <xdr:cNvPr id="55" name="Group 54"/>
        <xdr:cNvGrpSpPr/>
      </xdr:nvGrpSpPr>
      <xdr:grpSpPr>
        <a:xfrm>
          <a:off x="427264" y="121496136"/>
          <a:ext cx="9444283" cy="8373161"/>
          <a:chOff x="440870" y="120965457"/>
          <a:chExt cx="9444283" cy="8373160"/>
        </a:xfrm>
      </xdr:grpSpPr>
      <xdr:pic>
        <xdr:nvPicPr>
          <xdr:cNvPr id="40" name="Picture 39" descr="https://vsjcllp.vsjadon.com/upload/insp-239268-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6626678" y="125485071"/>
            <a:ext cx="2874914" cy="38372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39268-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628651" y="125501402"/>
            <a:ext cx="2874914" cy="38372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4" name="Picture 43" descr="https://vsjcllp.vsjadon.com/upload/insp-239268-849.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3605893" y="125485072"/>
            <a:ext cx="2874914" cy="383721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2" name="Picture 41" descr="https://vsjcllp.vsjadon.com/upload/insp-239268-845.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40870" y="120972943"/>
            <a:ext cx="3450773" cy="43971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3" name="Picture 42" descr="https://vsjcllp.vsjadon.com/upload/insp-239268-851.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027715" y="120965457"/>
            <a:ext cx="5857438" cy="43971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47" name="TextBox 14">
            <a:extLst>
              <a:ext uri="{FF2B5EF4-FFF2-40B4-BE49-F238E27FC236}">
                <a16:creationId xmlns:a16="http://schemas.microsoft.com/office/drawing/2014/main" xmlns="" id="{0E77CB6E-4DEE-0E90-3E47-2016A53AE438}"/>
              </a:ext>
            </a:extLst>
          </xdr:cNvPr>
          <xdr:cNvSpPr txBox="1"/>
        </xdr:nvSpPr>
        <xdr:spPr>
          <a:xfrm>
            <a:off x="1747156" y="121027372"/>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t>B3</a:t>
            </a:r>
          </a:p>
        </xdr:txBody>
      </xdr:sp>
      <xdr:sp macro="" textlink="">
        <xdr:nvSpPr>
          <xdr:cNvPr id="48" name="TextBox 15">
            <a:extLst>
              <a:ext uri="{FF2B5EF4-FFF2-40B4-BE49-F238E27FC236}">
                <a16:creationId xmlns:a16="http://schemas.microsoft.com/office/drawing/2014/main" xmlns="" id="{A569B9AF-B43E-B31D-4FC3-39445E2EBDDC}"/>
              </a:ext>
            </a:extLst>
          </xdr:cNvPr>
          <xdr:cNvSpPr txBox="1"/>
        </xdr:nvSpPr>
        <xdr:spPr>
          <a:xfrm>
            <a:off x="1175656" y="123095657"/>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t>B1</a:t>
            </a:r>
          </a:p>
        </xdr:txBody>
      </xdr:sp>
      <xdr:sp macro="" textlink="">
        <xdr:nvSpPr>
          <xdr:cNvPr id="49" name="TextBox 15">
            <a:extLst>
              <a:ext uri="{FF2B5EF4-FFF2-40B4-BE49-F238E27FC236}">
                <a16:creationId xmlns:a16="http://schemas.microsoft.com/office/drawing/2014/main" xmlns="" id="{A569B9AF-B43E-B31D-4FC3-39445E2EBDDC}"/>
              </a:ext>
            </a:extLst>
          </xdr:cNvPr>
          <xdr:cNvSpPr txBox="1"/>
        </xdr:nvSpPr>
        <xdr:spPr>
          <a:xfrm>
            <a:off x="1396092" y="122349986"/>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t>B2</a:t>
            </a:r>
          </a:p>
        </xdr:txBody>
      </xdr:sp>
      <xdr:sp macro="" textlink="">
        <xdr:nvSpPr>
          <xdr:cNvPr id="50" name="TextBox 11">
            <a:extLst>
              <a:ext uri="{FF2B5EF4-FFF2-40B4-BE49-F238E27FC236}">
                <a16:creationId xmlns:a16="http://schemas.microsoft.com/office/drawing/2014/main" xmlns="" id="{C88B99CC-6DA0-BF7E-32C6-88DB1898F83A}"/>
              </a:ext>
            </a:extLst>
          </xdr:cNvPr>
          <xdr:cNvSpPr txBox="1"/>
        </xdr:nvSpPr>
        <xdr:spPr>
          <a:xfrm>
            <a:off x="4272643" y="123850172"/>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t>B6</a:t>
            </a:r>
          </a:p>
        </xdr:txBody>
      </xdr:sp>
      <xdr:sp macro="" textlink="">
        <xdr:nvSpPr>
          <xdr:cNvPr id="51" name="TextBox 12">
            <a:extLst>
              <a:ext uri="{FF2B5EF4-FFF2-40B4-BE49-F238E27FC236}">
                <a16:creationId xmlns:a16="http://schemas.microsoft.com/office/drawing/2014/main" xmlns="" id="{07FBBD19-B5C1-4961-DA7B-59F1BDB6A48C}"/>
              </a:ext>
            </a:extLst>
          </xdr:cNvPr>
          <xdr:cNvSpPr txBox="1"/>
        </xdr:nvSpPr>
        <xdr:spPr>
          <a:xfrm>
            <a:off x="5456464" y="122190100"/>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800" b="1"/>
              <a:t>B5</a:t>
            </a:r>
          </a:p>
        </xdr:txBody>
      </xdr:sp>
      <xdr:sp macro="" textlink="">
        <xdr:nvSpPr>
          <xdr:cNvPr id="54" name="TextBox 13">
            <a:extLst>
              <a:ext uri="{FF2B5EF4-FFF2-40B4-BE49-F238E27FC236}">
                <a16:creationId xmlns:a16="http://schemas.microsoft.com/office/drawing/2014/main" xmlns="" id="{9C7F38A8-AD16-A18D-CAA2-56DF57F8EA32}"/>
              </a:ext>
            </a:extLst>
          </xdr:cNvPr>
          <xdr:cNvSpPr txBox="1"/>
        </xdr:nvSpPr>
        <xdr:spPr>
          <a:xfrm>
            <a:off x="6762751" y="121414493"/>
            <a:ext cx="507588" cy="42184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2000" b="1"/>
              <a:t>B4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PcNa7JMbKFZabgTX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538"/>
  <sheetViews>
    <sheetView tabSelected="1" view="pageBreakPreview" zoomScale="70" zoomScaleNormal="85" zoomScaleSheetLayoutView="70" zoomScalePageLayoutView="70" workbookViewId="0">
      <selection activeCell="L6" sqref="L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2" width="9.140625" style="1"/>
    <col min="13" max="13" width="15.7109375" style="1" bestFit="1" customWidth="1"/>
    <col min="14" max="20" width="9.140625" style="1"/>
    <col min="21" max="23" width="0" style="1" hidden="1" customWidth="1"/>
    <col min="24" max="26" width="9.140625" style="1"/>
    <col min="27" max="27" width="7.85546875" style="1" customWidth="1"/>
    <col min="28" max="16384" width="9.140625" style="1"/>
  </cols>
  <sheetData>
    <row r="1" spans="1:9" ht="20.25" x14ac:dyDescent="0.25">
      <c r="A1" s="102" t="s">
        <v>43</v>
      </c>
      <c r="B1" s="103"/>
      <c r="C1" s="103"/>
      <c r="D1" s="103"/>
      <c r="E1" s="103"/>
      <c r="F1" s="103"/>
      <c r="G1" s="103"/>
      <c r="H1" s="103"/>
      <c r="I1" s="104"/>
    </row>
    <row r="2" spans="1:9" ht="42" customHeight="1" x14ac:dyDescent="0.25">
      <c r="A2" s="142" t="s">
        <v>11</v>
      </c>
      <c r="B2" s="142"/>
      <c r="C2" s="142"/>
      <c r="D2" s="4" t="s">
        <v>4</v>
      </c>
      <c r="E2" s="143" t="s">
        <v>96</v>
      </c>
      <c r="F2" s="143"/>
      <c r="G2" s="96" t="s">
        <v>15</v>
      </c>
      <c r="H2" s="96"/>
      <c r="I2" s="53">
        <v>45840</v>
      </c>
    </row>
    <row r="3" spans="1:9" ht="42.75" customHeight="1" x14ac:dyDescent="0.25">
      <c r="A3" s="93" t="s">
        <v>44</v>
      </c>
      <c r="B3" s="94"/>
      <c r="C3" s="95"/>
      <c r="D3" s="21" t="s">
        <v>4</v>
      </c>
      <c r="E3" s="148" t="s">
        <v>242</v>
      </c>
      <c r="F3" s="149"/>
      <c r="G3" s="96" t="s">
        <v>191</v>
      </c>
      <c r="H3" s="96"/>
      <c r="I3" s="62" t="s">
        <v>267</v>
      </c>
    </row>
    <row r="4" spans="1:9" ht="43.5" customHeight="1" x14ac:dyDescent="0.25">
      <c r="A4" s="93" t="s">
        <v>41</v>
      </c>
      <c r="B4" s="94"/>
      <c r="C4" s="95"/>
      <c r="D4" s="28" t="s">
        <v>4</v>
      </c>
      <c r="E4" s="105" t="s">
        <v>268</v>
      </c>
      <c r="F4" s="106"/>
      <c r="G4" s="96" t="s">
        <v>38</v>
      </c>
      <c r="H4" s="96"/>
      <c r="I4" s="18" t="str">
        <f ca="1">TEXT(TODAY(),"DD/MM/YYYY")</f>
        <v>05/07/2025</v>
      </c>
    </row>
    <row r="5" spans="1:9" ht="20.25" x14ac:dyDescent="0.25">
      <c r="A5" s="70" t="s">
        <v>45</v>
      </c>
      <c r="B5" s="70"/>
      <c r="C5" s="70"/>
      <c r="D5" s="70"/>
      <c r="E5" s="70"/>
      <c r="F5" s="70"/>
      <c r="G5" s="70"/>
      <c r="H5" s="70"/>
      <c r="I5" s="150"/>
    </row>
    <row r="6" spans="1:9" ht="43.5" customHeight="1" x14ac:dyDescent="0.25">
      <c r="A6" s="144" t="s">
        <v>34</v>
      </c>
      <c r="B6" s="144"/>
      <c r="C6" s="144"/>
      <c r="D6" s="2" t="s">
        <v>4</v>
      </c>
      <c r="E6" s="22" t="s">
        <v>109</v>
      </c>
      <c r="F6" s="21" t="s">
        <v>40</v>
      </c>
      <c r="G6" s="2" t="s">
        <v>4</v>
      </c>
      <c r="H6" s="107" t="s">
        <v>269</v>
      </c>
      <c r="I6" s="107"/>
    </row>
    <row r="7" spans="1:9" ht="20.25" x14ac:dyDescent="0.25">
      <c r="A7" s="144" t="s">
        <v>47</v>
      </c>
      <c r="B7" s="144"/>
      <c r="C7" s="144"/>
      <c r="D7" s="2" t="s">
        <v>4</v>
      </c>
      <c r="E7" s="5" t="s">
        <v>196</v>
      </c>
      <c r="F7" s="21" t="s">
        <v>48</v>
      </c>
      <c r="G7" s="2" t="s">
        <v>4</v>
      </c>
      <c r="H7" s="105" t="s">
        <v>197</v>
      </c>
      <c r="I7" s="106"/>
    </row>
    <row r="8" spans="1:9" ht="45" customHeight="1" x14ac:dyDescent="0.25">
      <c r="A8" s="144" t="s">
        <v>49</v>
      </c>
      <c r="B8" s="144"/>
      <c r="C8" s="144"/>
      <c r="D8" s="2" t="s">
        <v>4</v>
      </c>
      <c r="E8" s="147" t="s">
        <v>195</v>
      </c>
      <c r="F8" s="147"/>
      <c r="G8" s="147"/>
      <c r="H8" s="147"/>
      <c r="I8" s="147"/>
    </row>
    <row r="9" spans="1:9" ht="63" customHeight="1" x14ac:dyDescent="0.25">
      <c r="A9" s="96" t="s">
        <v>179</v>
      </c>
      <c r="B9" s="21" t="s">
        <v>4</v>
      </c>
      <c r="C9" s="21" t="s">
        <v>46</v>
      </c>
      <c r="D9" s="2" t="s">
        <v>4</v>
      </c>
      <c r="E9" s="105" t="s">
        <v>255</v>
      </c>
      <c r="F9" s="121"/>
      <c r="G9" s="121"/>
      <c r="H9" s="121"/>
      <c r="I9" s="106"/>
    </row>
    <row r="10" spans="1:9" ht="66" customHeight="1" x14ac:dyDescent="0.25">
      <c r="A10" s="96"/>
      <c r="B10" s="21" t="s">
        <v>4</v>
      </c>
      <c r="C10" s="21" t="s">
        <v>14</v>
      </c>
      <c r="D10" s="2" t="s">
        <v>4</v>
      </c>
      <c r="E10" s="105" t="s">
        <v>256</v>
      </c>
      <c r="F10" s="121"/>
      <c r="G10" s="121"/>
      <c r="H10" s="121"/>
      <c r="I10" s="106"/>
    </row>
    <row r="11" spans="1:9" ht="62.25" customHeight="1" x14ac:dyDescent="0.25">
      <c r="A11" s="96"/>
      <c r="B11" s="21" t="s">
        <v>4</v>
      </c>
      <c r="C11" s="21" t="s">
        <v>5</v>
      </c>
      <c r="D11" s="2" t="s">
        <v>4</v>
      </c>
      <c r="E11" s="105" t="str">
        <f>E9</f>
        <v>Raunak Bliss B1 to B6, Road.Hawre City , Village.Owala, Near by Landmark.Purushottam Nayan , City.Thane West, District. Thane, Taluka.Thane, Pin Code - 400615.</v>
      </c>
      <c r="F11" s="121"/>
      <c r="G11" s="121"/>
      <c r="H11" s="121"/>
      <c r="I11" s="106"/>
    </row>
    <row r="12" spans="1:9" ht="20.25" x14ac:dyDescent="0.25">
      <c r="A12" s="96" t="s">
        <v>39</v>
      </c>
      <c r="B12" s="96"/>
      <c r="C12" s="96"/>
      <c r="D12" s="2" t="s">
        <v>4</v>
      </c>
      <c r="E12" s="107" t="s">
        <v>192</v>
      </c>
      <c r="F12" s="107"/>
      <c r="G12" s="107"/>
      <c r="H12" s="107"/>
      <c r="I12" s="107"/>
    </row>
    <row r="13" spans="1:9" ht="20.100000000000001" customHeight="1" x14ac:dyDescent="0.25">
      <c r="A13" s="70" t="s">
        <v>50</v>
      </c>
      <c r="B13" s="70"/>
      <c r="C13" s="70"/>
      <c r="D13" s="70"/>
      <c r="E13" s="70"/>
      <c r="F13" s="70"/>
      <c r="G13" s="70"/>
      <c r="H13" s="70"/>
      <c r="I13" s="70"/>
    </row>
    <row r="14" spans="1:9" ht="45" customHeight="1" x14ac:dyDescent="0.25">
      <c r="A14" s="21" t="s">
        <v>32</v>
      </c>
      <c r="B14" s="2" t="s">
        <v>4</v>
      </c>
      <c r="C14" s="99" t="s">
        <v>97</v>
      </c>
      <c r="D14" s="100"/>
      <c r="E14" s="101"/>
      <c r="F14" s="17" t="s">
        <v>51</v>
      </c>
      <c r="G14" s="2" t="s">
        <v>4</v>
      </c>
      <c r="H14" s="107" t="s">
        <v>198</v>
      </c>
      <c r="I14" s="107"/>
    </row>
    <row r="15" spans="1:9" ht="126.75" customHeight="1" x14ac:dyDescent="0.25">
      <c r="A15" s="21" t="s">
        <v>52</v>
      </c>
      <c r="B15" s="2" t="s">
        <v>4</v>
      </c>
      <c r="C15" s="99" t="s">
        <v>243</v>
      </c>
      <c r="D15" s="100"/>
      <c r="E15" s="101"/>
      <c r="F15" s="21" t="s">
        <v>53</v>
      </c>
      <c r="G15" s="2" t="s">
        <v>4</v>
      </c>
      <c r="H15" s="137">
        <v>47482</v>
      </c>
      <c r="I15" s="107"/>
    </row>
    <row r="16" spans="1:9" ht="40.5" x14ac:dyDescent="0.25">
      <c r="A16" s="50" t="s">
        <v>54</v>
      </c>
      <c r="B16" s="2" t="s">
        <v>4</v>
      </c>
      <c r="C16" s="111">
        <v>44785</v>
      </c>
      <c r="D16" s="100"/>
      <c r="E16" s="101"/>
      <c r="F16" s="21" t="s">
        <v>55</v>
      </c>
      <c r="G16" s="2" t="s">
        <v>4</v>
      </c>
      <c r="H16" s="115">
        <v>44896</v>
      </c>
      <c r="I16" s="106"/>
    </row>
    <row r="17" spans="1:9" ht="60.75" x14ac:dyDescent="0.25">
      <c r="A17" s="50" t="s">
        <v>56</v>
      </c>
      <c r="B17" s="2" t="s">
        <v>4</v>
      </c>
      <c r="C17" s="111">
        <f>H15</f>
        <v>47482</v>
      </c>
      <c r="D17" s="100"/>
      <c r="E17" s="101"/>
      <c r="F17" s="21" t="s">
        <v>57</v>
      </c>
      <c r="G17" s="2" t="s">
        <v>4</v>
      </c>
      <c r="H17" s="105" t="s">
        <v>199</v>
      </c>
      <c r="I17" s="106"/>
    </row>
    <row r="18" spans="1:9" ht="40.5" x14ac:dyDescent="0.25">
      <c r="A18" s="50" t="s">
        <v>58</v>
      </c>
      <c r="B18" s="2" t="s">
        <v>4</v>
      </c>
      <c r="C18" s="99" t="s">
        <v>239</v>
      </c>
      <c r="D18" s="100"/>
      <c r="E18" s="101"/>
      <c r="F18" s="21" t="s">
        <v>112</v>
      </c>
      <c r="G18" s="2" t="s">
        <v>4</v>
      </c>
      <c r="H18" s="107">
        <v>46829.89</v>
      </c>
      <c r="I18" s="107"/>
    </row>
    <row r="19" spans="1:9" ht="40.5" x14ac:dyDescent="0.25">
      <c r="A19" s="21" t="s">
        <v>59</v>
      </c>
      <c r="B19" s="2" t="s">
        <v>4</v>
      </c>
      <c r="C19" s="99">
        <v>1.6</v>
      </c>
      <c r="D19" s="100"/>
      <c r="E19" s="101"/>
      <c r="F19" s="21" t="s">
        <v>111</v>
      </c>
      <c r="G19" s="2" t="s">
        <v>4</v>
      </c>
      <c r="H19" s="107">
        <f>C20</f>
        <v>152458.75</v>
      </c>
      <c r="I19" s="107"/>
    </row>
    <row r="20" spans="1:9" ht="40.5" x14ac:dyDescent="0.25">
      <c r="A20" s="21" t="s">
        <v>110</v>
      </c>
      <c r="B20" s="2" t="s">
        <v>4</v>
      </c>
      <c r="C20" s="99">
        <v>152458.75</v>
      </c>
      <c r="D20" s="100"/>
      <c r="E20" s="101"/>
      <c r="F20" s="6" t="s">
        <v>60</v>
      </c>
      <c r="G20" s="2" t="s">
        <v>4</v>
      </c>
      <c r="H20" s="105" t="s">
        <v>252</v>
      </c>
      <c r="I20" s="106"/>
    </row>
    <row r="21" spans="1:9" ht="40.5" x14ac:dyDescent="0.25">
      <c r="A21" s="21" t="s">
        <v>61</v>
      </c>
      <c r="B21" s="2" t="s">
        <v>4</v>
      </c>
      <c r="C21" s="99" t="s">
        <v>251</v>
      </c>
      <c r="D21" s="100"/>
      <c r="E21" s="101"/>
      <c r="F21" s="21" t="s">
        <v>62</v>
      </c>
      <c r="G21" s="2" t="s">
        <v>4</v>
      </c>
      <c r="H21" s="107" t="s">
        <v>176</v>
      </c>
      <c r="I21" s="107"/>
    </row>
    <row r="22" spans="1:9" ht="20.25" x14ac:dyDescent="0.25">
      <c r="A22" s="50" t="s">
        <v>27</v>
      </c>
      <c r="B22" s="2" t="s">
        <v>4</v>
      </c>
      <c r="C22" s="99">
        <v>19.262229000000001</v>
      </c>
      <c r="D22" s="100"/>
      <c r="E22" s="101"/>
      <c r="F22" s="29" t="s">
        <v>28</v>
      </c>
      <c r="G22" s="29" t="s">
        <v>4</v>
      </c>
      <c r="H22" s="99">
        <v>72.958694399999999</v>
      </c>
      <c r="I22" s="101"/>
    </row>
    <row r="23" spans="1:9" s="55" customFormat="1" ht="23.25" x14ac:dyDescent="0.25">
      <c r="A23" s="50" t="s">
        <v>194</v>
      </c>
      <c r="B23" s="54" t="s">
        <v>4</v>
      </c>
      <c r="C23" s="153" t="s">
        <v>200</v>
      </c>
      <c r="D23" s="154"/>
      <c r="E23" s="154"/>
      <c r="F23" s="154"/>
      <c r="G23" s="154"/>
      <c r="H23" s="154"/>
      <c r="I23" s="154"/>
    </row>
    <row r="24" spans="1:9" ht="65.25" customHeight="1" x14ac:dyDescent="0.25">
      <c r="A24" s="50" t="s">
        <v>30</v>
      </c>
      <c r="B24" s="2" t="s">
        <v>4</v>
      </c>
      <c r="C24" s="107" t="s">
        <v>254</v>
      </c>
      <c r="D24" s="107"/>
      <c r="E24" s="107"/>
      <c r="F24" s="107"/>
      <c r="G24" s="107"/>
      <c r="H24" s="107"/>
      <c r="I24" s="107"/>
    </row>
    <row r="25" spans="1:9" ht="24" customHeight="1" x14ac:dyDescent="0.25">
      <c r="A25" s="102" t="s">
        <v>23</v>
      </c>
      <c r="B25" s="103"/>
      <c r="C25" s="103"/>
      <c r="D25" s="103"/>
      <c r="E25" s="103"/>
      <c r="F25" s="103"/>
      <c r="G25" s="103"/>
      <c r="H25" s="103"/>
      <c r="I25" s="104"/>
    </row>
    <row r="26" spans="1:9" ht="20.25" x14ac:dyDescent="0.25">
      <c r="A26" s="21" t="s">
        <v>31</v>
      </c>
      <c r="B26" s="2" t="s">
        <v>4</v>
      </c>
      <c r="C26" s="107" t="s">
        <v>98</v>
      </c>
      <c r="D26" s="107"/>
      <c r="E26" s="107"/>
      <c r="F26" s="21" t="s">
        <v>16</v>
      </c>
      <c r="G26" s="2" t="s">
        <v>4</v>
      </c>
      <c r="H26" s="107" t="s">
        <v>240</v>
      </c>
      <c r="I26" s="107"/>
    </row>
    <row r="27" spans="1:9" ht="20.25" x14ac:dyDescent="0.25">
      <c r="A27" s="21" t="s">
        <v>17</v>
      </c>
      <c r="B27" s="2" t="s">
        <v>4</v>
      </c>
      <c r="C27" s="107" t="s">
        <v>115</v>
      </c>
      <c r="D27" s="107"/>
      <c r="E27" s="107"/>
      <c r="F27" s="21" t="s">
        <v>180</v>
      </c>
      <c r="G27" s="2" t="s">
        <v>4</v>
      </c>
      <c r="H27" s="107" t="s">
        <v>178</v>
      </c>
      <c r="I27" s="107"/>
    </row>
    <row r="28" spans="1:9" ht="40.5" x14ac:dyDescent="0.25">
      <c r="A28" s="21" t="s">
        <v>26</v>
      </c>
      <c r="B28" s="2" t="s">
        <v>4</v>
      </c>
      <c r="C28" s="107" t="s">
        <v>114</v>
      </c>
      <c r="D28" s="107"/>
      <c r="E28" s="107"/>
      <c r="F28" s="21" t="s">
        <v>19</v>
      </c>
      <c r="G28" s="2" t="s">
        <v>4</v>
      </c>
      <c r="H28" s="107" t="s">
        <v>201</v>
      </c>
      <c r="I28" s="107"/>
    </row>
    <row r="29" spans="1:9" ht="40.5" x14ac:dyDescent="0.25">
      <c r="A29" s="50" t="s">
        <v>136</v>
      </c>
      <c r="B29" s="2" t="s">
        <v>4</v>
      </c>
      <c r="C29" s="107" t="s">
        <v>203</v>
      </c>
      <c r="D29" s="107"/>
      <c r="E29" s="107"/>
      <c r="F29" s="21" t="s">
        <v>137</v>
      </c>
      <c r="G29" s="2" t="s">
        <v>4</v>
      </c>
      <c r="H29" s="105" t="s">
        <v>204</v>
      </c>
      <c r="I29" s="106"/>
    </row>
    <row r="30" spans="1:9" ht="63.75" customHeight="1" x14ac:dyDescent="0.25">
      <c r="A30" s="21" t="s">
        <v>20</v>
      </c>
      <c r="B30" s="2" t="s">
        <v>4</v>
      </c>
      <c r="C30" s="107" t="s">
        <v>205</v>
      </c>
      <c r="D30" s="107"/>
      <c r="E30" s="107"/>
      <c r="F30" s="21" t="s">
        <v>18</v>
      </c>
      <c r="G30" s="2" t="s">
        <v>4</v>
      </c>
      <c r="H30" s="107" t="s">
        <v>202</v>
      </c>
      <c r="I30" s="107"/>
    </row>
    <row r="31" spans="1:9" ht="21.75" customHeight="1" x14ac:dyDescent="0.25">
      <c r="A31" s="50" t="s">
        <v>142</v>
      </c>
      <c r="B31" s="2" t="s">
        <v>4</v>
      </c>
      <c r="C31" s="107" t="s">
        <v>143</v>
      </c>
      <c r="D31" s="107"/>
      <c r="E31" s="107"/>
      <c r="F31" s="21" t="s">
        <v>144</v>
      </c>
      <c r="G31" s="2" t="s">
        <v>4</v>
      </c>
      <c r="H31" s="105" t="s">
        <v>143</v>
      </c>
      <c r="I31" s="106"/>
    </row>
    <row r="32" spans="1:9" ht="21.75" customHeight="1" x14ac:dyDescent="0.25">
      <c r="A32" s="50" t="s">
        <v>145</v>
      </c>
      <c r="B32" s="2" t="s">
        <v>4</v>
      </c>
      <c r="C32" s="105" t="s">
        <v>143</v>
      </c>
      <c r="D32" s="121"/>
      <c r="E32" s="121"/>
      <c r="F32" s="121"/>
      <c r="G32" s="121"/>
      <c r="H32" s="121"/>
      <c r="I32" s="106"/>
    </row>
    <row r="33" spans="1:9" ht="20.25" x14ac:dyDescent="0.25">
      <c r="A33" s="145" t="s">
        <v>42</v>
      </c>
      <c r="B33" s="146"/>
      <c r="C33" s="146"/>
      <c r="D33" s="146"/>
      <c r="E33" s="146"/>
      <c r="F33" s="146"/>
      <c r="G33" s="146"/>
      <c r="H33" s="146"/>
      <c r="I33" s="151"/>
    </row>
    <row r="34" spans="1:9" ht="40.5" x14ac:dyDescent="0.25">
      <c r="A34" s="93" t="s">
        <v>21</v>
      </c>
      <c r="B34" s="94"/>
      <c r="C34" s="95"/>
      <c r="D34" s="2" t="s">
        <v>4</v>
      </c>
      <c r="E34" s="22" t="s">
        <v>116</v>
      </c>
      <c r="F34" s="21" t="s">
        <v>22</v>
      </c>
      <c r="G34" s="7" t="s">
        <v>4</v>
      </c>
      <c r="H34" s="105" t="s">
        <v>117</v>
      </c>
      <c r="I34" s="106"/>
    </row>
    <row r="35" spans="1:9" ht="40.5" x14ac:dyDescent="0.25">
      <c r="A35" s="93" t="s">
        <v>25</v>
      </c>
      <c r="B35" s="94"/>
      <c r="C35" s="95"/>
      <c r="D35" s="2" t="s">
        <v>4</v>
      </c>
      <c r="E35" s="22" t="s">
        <v>117</v>
      </c>
      <c r="F35" s="8" t="s">
        <v>37</v>
      </c>
      <c r="G35" s="2" t="s">
        <v>4</v>
      </c>
      <c r="H35" s="105" t="s">
        <v>117</v>
      </c>
      <c r="I35" s="106"/>
    </row>
    <row r="36" spans="1:9" ht="40.5" x14ac:dyDescent="0.25">
      <c r="A36" s="93" t="s">
        <v>36</v>
      </c>
      <c r="B36" s="94"/>
      <c r="C36" s="95"/>
      <c r="D36" s="2" t="s">
        <v>4</v>
      </c>
      <c r="E36" s="5" t="s">
        <v>118</v>
      </c>
      <c r="F36" s="21" t="s">
        <v>24</v>
      </c>
      <c r="G36" s="24" t="s">
        <v>4</v>
      </c>
      <c r="H36" s="105" t="s">
        <v>119</v>
      </c>
      <c r="I36" s="106"/>
    </row>
    <row r="37" spans="1:9" ht="20.25" x14ac:dyDescent="0.25">
      <c r="A37" s="102" t="s">
        <v>0</v>
      </c>
      <c r="B37" s="103"/>
      <c r="C37" s="103"/>
      <c r="D37" s="103"/>
      <c r="E37" s="103"/>
      <c r="F37" s="103"/>
      <c r="G37" s="103"/>
      <c r="H37" s="103"/>
      <c r="I37" s="104"/>
    </row>
    <row r="38" spans="1:9" ht="20.25" x14ac:dyDescent="0.25">
      <c r="A38" s="112" t="s">
        <v>0</v>
      </c>
      <c r="B38" s="113"/>
      <c r="C38" s="114"/>
      <c r="D38" s="2" t="s">
        <v>4</v>
      </c>
      <c r="E38" s="9" t="s">
        <v>1</v>
      </c>
      <c r="F38" s="9" t="s">
        <v>6</v>
      </c>
      <c r="G38" s="112" t="s">
        <v>2</v>
      </c>
      <c r="H38" s="114"/>
      <c r="I38" s="9" t="s">
        <v>3</v>
      </c>
    </row>
    <row r="39" spans="1:9" ht="20.25" x14ac:dyDescent="0.25">
      <c r="A39" s="93" t="s">
        <v>7</v>
      </c>
      <c r="B39" s="94"/>
      <c r="C39" s="95"/>
      <c r="D39" s="2" t="s">
        <v>4</v>
      </c>
      <c r="E39" s="23" t="s">
        <v>206</v>
      </c>
      <c r="F39" s="23" t="s">
        <v>207</v>
      </c>
      <c r="G39" s="119" t="s">
        <v>207</v>
      </c>
      <c r="H39" s="120"/>
      <c r="I39" s="23" t="s">
        <v>206</v>
      </c>
    </row>
    <row r="40" spans="1:9" ht="20.25" customHeight="1" x14ac:dyDescent="0.25">
      <c r="A40" s="93" t="s">
        <v>8</v>
      </c>
      <c r="B40" s="94"/>
      <c r="C40" s="95"/>
      <c r="D40" s="2" t="s">
        <v>4</v>
      </c>
      <c r="E40" s="23" t="s">
        <v>206</v>
      </c>
      <c r="F40" s="23" t="s">
        <v>206</v>
      </c>
      <c r="G40" s="119" t="s">
        <v>208</v>
      </c>
      <c r="H40" s="120"/>
      <c r="I40" s="23" t="s">
        <v>206</v>
      </c>
    </row>
    <row r="41" spans="1:9" ht="20.25" customHeight="1" x14ac:dyDescent="0.25">
      <c r="A41" s="93" t="s">
        <v>12</v>
      </c>
      <c r="B41" s="94"/>
      <c r="C41" s="95"/>
      <c r="D41" s="2" t="s">
        <v>4</v>
      </c>
      <c r="E41" s="18" t="s">
        <v>114</v>
      </c>
      <c r="F41" s="21" t="s">
        <v>13</v>
      </c>
      <c r="G41" s="2" t="s">
        <v>4</v>
      </c>
      <c r="H41" s="105" t="s">
        <v>113</v>
      </c>
      <c r="I41" s="106"/>
    </row>
    <row r="42" spans="1:9" ht="20.25" x14ac:dyDescent="0.25">
      <c r="A42" s="102" t="s">
        <v>63</v>
      </c>
      <c r="B42" s="103"/>
      <c r="C42" s="103"/>
      <c r="D42" s="103"/>
      <c r="E42" s="103"/>
      <c r="F42" s="103"/>
      <c r="G42" s="103"/>
      <c r="H42" s="103"/>
      <c r="I42" s="104"/>
    </row>
    <row r="43" spans="1:9" ht="21" customHeight="1" x14ac:dyDescent="0.25">
      <c r="A43" s="116" t="s">
        <v>64</v>
      </c>
      <c r="B43" s="116"/>
      <c r="C43" s="116" t="s">
        <v>65</v>
      </c>
      <c r="D43" s="116"/>
      <c r="E43" s="116" t="s">
        <v>177</v>
      </c>
      <c r="F43" s="116"/>
      <c r="G43" s="116"/>
      <c r="H43" s="116" t="s">
        <v>66</v>
      </c>
      <c r="I43" s="116"/>
    </row>
    <row r="44" spans="1:9" ht="42.75" customHeight="1" x14ac:dyDescent="0.25">
      <c r="A44" s="97" t="s">
        <v>214</v>
      </c>
      <c r="B44" s="97"/>
      <c r="C44" s="98" t="s">
        <v>99</v>
      </c>
      <c r="D44" s="98"/>
      <c r="E44" s="107" t="s">
        <v>213</v>
      </c>
      <c r="F44" s="107"/>
      <c r="G44" s="107"/>
      <c r="H44" s="107" t="s">
        <v>213</v>
      </c>
      <c r="I44" s="107"/>
    </row>
    <row r="45" spans="1:9" ht="41.25" customHeight="1" x14ac:dyDescent="0.25">
      <c r="A45" s="97" t="s">
        <v>212</v>
      </c>
      <c r="B45" s="97"/>
      <c r="C45" s="98" t="s">
        <v>99</v>
      </c>
      <c r="D45" s="98"/>
      <c r="E45" s="107" t="s">
        <v>215</v>
      </c>
      <c r="F45" s="107"/>
      <c r="G45" s="107"/>
      <c r="H45" s="107" t="s">
        <v>215</v>
      </c>
      <c r="I45" s="107"/>
    </row>
    <row r="46" spans="1:9" ht="42.75" customHeight="1" x14ac:dyDescent="0.25">
      <c r="A46" s="97" t="s">
        <v>244</v>
      </c>
      <c r="B46" s="97"/>
      <c r="C46" s="98" t="s">
        <v>99</v>
      </c>
      <c r="D46" s="98"/>
      <c r="E46" s="107" t="s">
        <v>213</v>
      </c>
      <c r="F46" s="107"/>
      <c r="G46" s="107"/>
      <c r="H46" s="107" t="s">
        <v>213</v>
      </c>
      <c r="I46" s="107"/>
    </row>
    <row r="47" spans="1:9" ht="20.25" x14ac:dyDescent="0.25">
      <c r="A47" s="70" t="s">
        <v>67</v>
      </c>
      <c r="B47" s="70"/>
      <c r="C47" s="70"/>
      <c r="D47" s="70"/>
      <c r="E47" s="70"/>
      <c r="F47" s="70"/>
      <c r="G47" s="70"/>
      <c r="H47" s="70"/>
      <c r="I47" s="70"/>
    </row>
    <row r="48" spans="1:9" ht="42.75" customHeight="1" x14ac:dyDescent="0.25">
      <c r="A48" s="17" t="s">
        <v>68</v>
      </c>
      <c r="B48" s="17" t="s">
        <v>4</v>
      </c>
      <c r="C48" s="107" t="s">
        <v>114</v>
      </c>
      <c r="D48" s="107"/>
      <c r="E48" s="107"/>
      <c r="F48" s="17" t="s">
        <v>69</v>
      </c>
      <c r="G48" s="17" t="s">
        <v>4</v>
      </c>
      <c r="H48" s="107" t="s">
        <v>216</v>
      </c>
      <c r="I48" s="107"/>
    </row>
    <row r="49" spans="1:11" ht="272.25" customHeight="1" x14ac:dyDescent="0.25">
      <c r="A49" s="17" t="s">
        <v>100</v>
      </c>
      <c r="B49" s="17" t="s">
        <v>4</v>
      </c>
      <c r="C49" s="107" t="s">
        <v>253</v>
      </c>
      <c r="D49" s="107"/>
      <c r="E49" s="107"/>
      <c r="F49" s="17" t="s">
        <v>70</v>
      </c>
      <c r="G49" s="17" t="s">
        <v>4</v>
      </c>
      <c r="H49" s="107" t="str">
        <f>H48</f>
        <v>S06/0201/14TMC/TD-DP/4079/22
Date: 15/06/2022</v>
      </c>
      <c r="I49" s="107"/>
    </row>
    <row r="50" spans="1:11" ht="43.5" customHeight="1" x14ac:dyDescent="0.25">
      <c r="A50" s="17" t="s">
        <v>71</v>
      </c>
      <c r="B50" s="17" t="s">
        <v>4</v>
      </c>
      <c r="C50" s="107" t="s">
        <v>219</v>
      </c>
      <c r="D50" s="107"/>
      <c r="E50" s="107"/>
      <c r="F50" s="17" t="s">
        <v>218</v>
      </c>
      <c r="G50" s="17" t="s">
        <v>4</v>
      </c>
      <c r="H50" s="107" t="s">
        <v>217</v>
      </c>
      <c r="I50" s="107"/>
    </row>
    <row r="51" spans="1:11" ht="45" hidden="1" customHeight="1" x14ac:dyDescent="0.25">
      <c r="A51" s="17" t="s">
        <v>72</v>
      </c>
      <c r="B51" s="17" t="s">
        <v>4</v>
      </c>
      <c r="C51" s="107" t="s">
        <v>113</v>
      </c>
      <c r="D51" s="107"/>
      <c r="E51" s="107"/>
      <c r="F51" s="17" t="s">
        <v>73</v>
      </c>
      <c r="G51" s="17" t="s">
        <v>4</v>
      </c>
      <c r="H51" s="107"/>
      <c r="I51" s="107"/>
    </row>
    <row r="52" spans="1:11" ht="21" thickBot="1" x14ac:dyDescent="0.3">
      <c r="A52" s="70" t="s">
        <v>74</v>
      </c>
      <c r="B52" s="70"/>
      <c r="C52" s="70"/>
      <c r="D52" s="70"/>
      <c r="E52" s="70"/>
      <c r="F52" s="70"/>
      <c r="G52" s="70"/>
      <c r="H52" s="70"/>
      <c r="I52" s="70"/>
    </row>
    <row r="53" spans="1:11" ht="30" customHeight="1" x14ac:dyDescent="0.3">
      <c r="A53" s="71" t="s">
        <v>225</v>
      </c>
      <c r="B53" s="71"/>
      <c r="C53" s="71"/>
      <c r="D53" s="65" t="s">
        <v>4</v>
      </c>
      <c r="E53" s="60" t="s">
        <v>146</v>
      </c>
      <c r="F53" s="64" t="s">
        <v>132</v>
      </c>
      <c r="G53" s="64"/>
      <c r="H53" s="60" t="s">
        <v>147</v>
      </c>
      <c r="I53" s="60" t="s">
        <v>148</v>
      </c>
      <c r="J53" s="38"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upto 20 Slab, Brickwork upto 17 Floor, Internal Plaster upto 13.6 Floor, External Plaster upto 13.6 Floor Completed</v>
      </c>
      <c r="K53" s="40"/>
    </row>
    <row r="54" spans="1:11" ht="34.5" customHeight="1" x14ac:dyDescent="0.3">
      <c r="A54" s="71"/>
      <c r="B54" s="71"/>
      <c r="C54" s="71"/>
      <c r="D54" s="65"/>
      <c r="E54" s="60">
        <v>0</v>
      </c>
      <c r="F54" s="64">
        <v>1</v>
      </c>
      <c r="G54" s="64"/>
      <c r="H54" s="60">
        <v>2</v>
      </c>
      <c r="I54" s="60">
        <f ca="1">--TRIM(RIGHT(SUBSTITUTE(LEFT(A53,_xlfn.AGGREGATE(16,6,FIND({0,1,2,3,4,5,6,7,8,9},A53,ROW(INDIRECT("1:"&amp;LEN(A53)))),1))," ",REPT(" ",LEN(A53))),LEN(A53)))</f>
        <v>35</v>
      </c>
      <c r="J54" s="39" t="s">
        <v>152</v>
      </c>
      <c r="K54" s="40"/>
    </row>
    <row r="55" spans="1:11" ht="20.25" customHeight="1" x14ac:dyDescent="0.3">
      <c r="A55" s="66" t="s">
        <v>150</v>
      </c>
      <c r="B55" s="66"/>
      <c r="C55" s="66" t="s">
        <v>161</v>
      </c>
      <c r="D55" s="66"/>
      <c r="E55" s="61" t="s">
        <v>162</v>
      </c>
      <c r="F55" s="66" t="s">
        <v>151</v>
      </c>
      <c r="G55" s="66"/>
      <c r="H55" s="49" t="s">
        <v>149</v>
      </c>
      <c r="I55" s="49"/>
      <c r="J55" s="42" t="s">
        <v>163</v>
      </c>
      <c r="K55" s="41">
        <f ca="1">I54*25%</f>
        <v>8.75</v>
      </c>
    </row>
    <row r="56" spans="1:11" ht="20.25" customHeight="1" x14ac:dyDescent="0.3">
      <c r="A56" s="63" t="s">
        <v>164</v>
      </c>
      <c r="B56" s="63"/>
      <c r="C56" s="64">
        <f ca="1">K57</f>
        <v>35</v>
      </c>
      <c r="D56" s="64"/>
      <c r="E56" s="59">
        <f ca="1">((100/I54)*C56)/100</f>
        <v>1</v>
      </c>
      <c r="F56" s="63">
        <f ca="1">(((C56/I54*5)+(C57/I54*20)+(25/(F54+H54+I54)*C58)+(5/(I54)*C59)+(2.5/(I54)*C60)+(2.5/(I54)*C61)+(5/I54*C62)+(10/I54*C63)+(2.5/I54*C64)+(2.5/I54*C65)+(10/I54*C66)+(10/I54*C67))/100)</f>
        <v>0.42529323308270689</v>
      </c>
      <c r="G56" s="63"/>
      <c r="H56" s="63" t="str">
        <f ca="1">J53</f>
        <v>Excavation work Completed. Plinth work completed, RCC upto 20 Slab, Brickwork upto 17 Floor, Internal Plaster upto 13.6 Floor, External Plaster upto 13.6 Floor Completed</v>
      </c>
      <c r="I56" s="63"/>
      <c r="J56" s="42" t="s">
        <v>153</v>
      </c>
      <c r="K56" s="45">
        <f ca="1">I54*50%</f>
        <v>17.5</v>
      </c>
    </row>
    <row r="57" spans="1:11" ht="20.25" x14ac:dyDescent="0.3">
      <c r="A57" s="63" t="s">
        <v>133</v>
      </c>
      <c r="B57" s="63"/>
      <c r="C57" s="69">
        <v>35</v>
      </c>
      <c r="D57" s="64"/>
      <c r="E57" s="59">
        <f ca="1">((100/I54)*C57)/100</f>
        <v>1</v>
      </c>
      <c r="F57" s="63"/>
      <c r="G57" s="63"/>
      <c r="H57" s="63"/>
      <c r="I57" s="63"/>
      <c r="J57" s="42" t="s">
        <v>154</v>
      </c>
      <c r="K57" s="45">
        <f ca="1">I54</f>
        <v>35</v>
      </c>
    </row>
    <row r="58" spans="1:11" ht="21" customHeight="1" x14ac:dyDescent="0.35">
      <c r="A58" s="63" t="s">
        <v>165</v>
      </c>
      <c r="B58" s="63"/>
      <c r="C58" s="64">
        <v>20</v>
      </c>
      <c r="D58" s="64"/>
      <c r="E58" s="59">
        <f ca="1">((100/(F54+H54+I54))*C58)/100</f>
        <v>0.52631578947368429</v>
      </c>
      <c r="F58" s="63"/>
      <c r="G58" s="63"/>
      <c r="H58" s="63"/>
      <c r="I58" s="63"/>
      <c r="J58" s="42" t="s">
        <v>155</v>
      </c>
      <c r="K58" s="46">
        <f ca="1">(IF(E54&gt;1,(I54/(E54+2)),I54/4))</f>
        <v>8.75</v>
      </c>
    </row>
    <row r="59" spans="1:11" ht="21" customHeight="1" x14ac:dyDescent="0.35">
      <c r="A59" s="63" t="s">
        <v>166</v>
      </c>
      <c r="B59" s="63"/>
      <c r="C59" s="64">
        <f>C58-H54-F54</f>
        <v>17</v>
      </c>
      <c r="D59" s="64"/>
      <c r="E59" s="59">
        <f ca="1">((100/I54)*C59)/100</f>
        <v>0.48571428571428571</v>
      </c>
      <c r="F59" s="63"/>
      <c r="G59" s="63"/>
      <c r="H59" s="63"/>
      <c r="I59" s="63"/>
      <c r="J59" s="42" t="s">
        <v>156</v>
      </c>
      <c r="K59" s="46">
        <f ca="1">(IF(E54&gt;1,(I54/(E54+2)+K58),I54/4+K58))</f>
        <v>17.5</v>
      </c>
    </row>
    <row r="60" spans="1:11" ht="21" customHeight="1" x14ac:dyDescent="0.35">
      <c r="A60" s="67" t="s">
        <v>167</v>
      </c>
      <c r="B60" s="68"/>
      <c r="C60" s="69">
        <f>C59*0.8</f>
        <v>13.600000000000001</v>
      </c>
      <c r="D60" s="69"/>
      <c r="E60" s="59">
        <f ca="1">((100/I54)*C60)/100</f>
        <v>0.38857142857142862</v>
      </c>
      <c r="F60" s="63"/>
      <c r="G60" s="63"/>
      <c r="H60" s="63"/>
      <c r="I60" s="63"/>
      <c r="J60" s="42" t="s">
        <v>168</v>
      </c>
      <c r="K60" s="46">
        <f>(IF(E54&gt;1,(I54/(E54+2)+K59),0))</f>
        <v>0</v>
      </c>
    </row>
    <row r="61" spans="1:11" ht="21" customHeight="1" x14ac:dyDescent="0.35">
      <c r="A61" s="67" t="s">
        <v>261</v>
      </c>
      <c r="B61" s="68"/>
      <c r="C61" s="69">
        <f>C60</f>
        <v>13.600000000000001</v>
      </c>
      <c r="D61" s="69"/>
      <c r="E61" s="59">
        <f ca="1">((100/I54)*C61)/100</f>
        <v>0.38857142857142862</v>
      </c>
      <c r="F61" s="63"/>
      <c r="G61" s="63"/>
      <c r="H61" s="63"/>
      <c r="I61" s="63"/>
      <c r="J61" s="42" t="s">
        <v>169</v>
      </c>
      <c r="K61" s="46">
        <f>(IF(E54&gt;2,(I54/(E54+2)+K60),0))</f>
        <v>0</v>
      </c>
    </row>
    <row r="62" spans="1:11" ht="57.75" customHeight="1" x14ac:dyDescent="0.35">
      <c r="A62" s="67" t="s">
        <v>262</v>
      </c>
      <c r="B62" s="68"/>
      <c r="C62" s="64">
        <v>0</v>
      </c>
      <c r="D62" s="64"/>
      <c r="E62" s="59">
        <f ca="1">((100/(I54))*C62)/100</f>
        <v>0</v>
      </c>
      <c r="F62" s="63"/>
      <c r="G62" s="63"/>
      <c r="H62" s="63"/>
      <c r="I62" s="63"/>
      <c r="J62" s="42" t="s">
        <v>171</v>
      </c>
      <c r="K62" s="47">
        <f>(IF(E54&gt;3,(I54/(E54+2)+K61),0))</f>
        <v>0</v>
      </c>
    </row>
    <row r="63" spans="1:11" ht="21" x14ac:dyDescent="0.35">
      <c r="A63" s="63" t="s">
        <v>170</v>
      </c>
      <c r="B63" s="63"/>
      <c r="C63" s="64">
        <v>0</v>
      </c>
      <c r="D63" s="64"/>
      <c r="E63" s="59">
        <f ca="1">((100/(I54))*C63)/100</f>
        <v>0</v>
      </c>
      <c r="F63" s="63"/>
      <c r="G63" s="63"/>
      <c r="H63" s="63"/>
      <c r="I63" s="63"/>
      <c r="J63" s="42" t="s">
        <v>172</v>
      </c>
      <c r="K63" s="46">
        <f>(IF(E54&gt;4,(I54/(E54+2)+K62),0))</f>
        <v>0</v>
      </c>
    </row>
    <row r="64" spans="1:11" ht="21" customHeight="1" x14ac:dyDescent="0.35">
      <c r="A64" s="63" t="s">
        <v>263</v>
      </c>
      <c r="B64" s="63"/>
      <c r="C64" s="64">
        <v>0</v>
      </c>
      <c r="D64" s="64"/>
      <c r="E64" s="59">
        <f ca="1">((100/I54)*C64)/100</f>
        <v>0</v>
      </c>
      <c r="F64" s="63"/>
      <c r="G64" s="63"/>
      <c r="H64" s="63"/>
      <c r="I64" s="63"/>
      <c r="J64" s="42" t="s">
        <v>157</v>
      </c>
      <c r="K64" s="46">
        <f ca="1">(IF(E54=1,(I54/(E54+3)+K59),IF(E54=0,(I54/4+K59),IF(E54&gt;1,0))))</f>
        <v>26.25</v>
      </c>
    </row>
    <row r="65" spans="1:13" ht="41.25" customHeight="1" thickBot="1" x14ac:dyDescent="0.4">
      <c r="A65" s="63" t="s">
        <v>264</v>
      </c>
      <c r="B65" s="63"/>
      <c r="C65" s="64">
        <v>0</v>
      </c>
      <c r="D65" s="64"/>
      <c r="E65" s="59">
        <f ca="1">((100/I54)*C65)/100</f>
        <v>0</v>
      </c>
      <c r="F65" s="63"/>
      <c r="G65" s="63"/>
      <c r="H65" s="63"/>
      <c r="I65" s="63"/>
      <c r="J65" s="44" t="s">
        <v>158</v>
      </c>
      <c r="K65" s="48">
        <f ca="1">(IF(E54&gt;1.5,(I54/(E54+2)+K58+MAX(0,K59-K58)+MAX(0,K60-K59)+MAX(0,K61-K60)+MAX(0,K62-K61)+MAX(0,K63-K62)),IF(E54=1,(I54/(E54+3)+K64),IF(E54=0,I54/4+K64))))</f>
        <v>35</v>
      </c>
      <c r="M65" s="1" t="e">
        <f>(IF(D53&gt;1.5,(H53/(D53+2)+J58+MAX(0,J59-J58)+MAX(0,J60-J59)+MAX(0,J61-J60)+MAX(0,J62-J61)+MAX(0,J63-J62)),IF(D53=1,(H53/(D53+3)+J63),IF(D53=0,H53*0.3+J63))))</f>
        <v>#VALUE!</v>
      </c>
    </row>
    <row r="66" spans="1:13" ht="20.25" x14ac:dyDescent="0.25">
      <c r="A66" s="63" t="s">
        <v>173</v>
      </c>
      <c r="B66" s="63"/>
      <c r="C66" s="64">
        <v>0</v>
      </c>
      <c r="D66" s="64"/>
      <c r="E66" s="59">
        <f ca="1">((100/(I54))*C66)/100</f>
        <v>0</v>
      </c>
      <c r="F66" s="63"/>
      <c r="G66" s="63"/>
      <c r="H66" s="63"/>
      <c r="I66" s="63"/>
    </row>
    <row r="67" spans="1:13" ht="20.25" x14ac:dyDescent="0.25">
      <c r="A67" s="63" t="s">
        <v>174</v>
      </c>
      <c r="B67" s="63"/>
      <c r="C67" s="64">
        <v>0</v>
      </c>
      <c r="D67" s="64"/>
      <c r="E67" s="59">
        <f ca="1">((100/(I54))*C67)/100</f>
        <v>0</v>
      </c>
      <c r="F67" s="63"/>
      <c r="G67" s="63"/>
      <c r="H67" s="63"/>
      <c r="I67" s="63"/>
    </row>
    <row r="68" spans="1:13" ht="21" thickBot="1" x14ac:dyDescent="0.3">
      <c r="A68" s="70" t="s">
        <v>74</v>
      </c>
      <c r="B68" s="70"/>
      <c r="C68" s="70"/>
      <c r="D68" s="70"/>
      <c r="E68" s="70"/>
      <c r="F68" s="70"/>
      <c r="G68" s="70"/>
      <c r="H68" s="70"/>
      <c r="I68" s="70"/>
    </row>
    <row r="69" spans="1:13" ht="29.25" customHeight="1" x14ac:dyDescent="0.3">
      <c r="A69" s="71" t="s">
        <v>226</v>
      </c>
      <c r="B69" s="71"/>
      <c r="C69" s="71"/>
      <c r="D69" s="65" t="s">
        <v>4</v>
      </c>
      <c r="E69" s="60" t="s">
        <v>146</v>
      </c>
      <c r="F69" s="64" t="s">
        <v>132</v>
      </c>
      <c r="G69" s="64"/>
      <c r="H69" s="60" t="s">
        <v>147</v>
      </c>
      <c r="I69" s="60" t="s">
        <v>148</v>
      </c>
      <c r="J69" s="38"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upto 19 Slab, Brickwork upto 16 Floor, Internal Plaster upto 12.8 Floor, External Plaster upto 12.8 Floor Completed</v>
      </c>
      <c r="K69" s="40"/>
    </row>
    <row r="70" spans="1:13" ht="36" customHeight="1" x14ac:dyDescent="0.3">
      <c r="A70" s="71"/>
      <c r="B70" s="71"/>
      <c r="C70" s="71"/>
      <c r="D70" s="65"/>
      <c r="E70" s="60">
        <v>0</v>
      </c>
      <c r="F70" s="64">
        <v>1</v>
      </c>
      <c r="G70" s="64"/>
      <c r="H70" s="60">
        <v>2</v>
      </c>
      <c r="I70" s="60">
        <f ca="1">--TRIM(RIGHT(SUBSTITUTE(LEFT(A69,_xlfn.AGGREGATE(16,6,FIND({0,1,2,3,4,5,6,7,8,9},A69,ROW(INDIRECT("1:"&amp;LEN(A69)))),1))," ",REPT(" ",LEN(A69))),LEN(A69)))</f>
        <v>35</v>
      </c>
      <c r="J70" s="39" t="s">
        <v>152</v>
      </c>
      <c r="K70" s="40"/>
    </row>
    <row r="71" spans="1:13" ht="20.25" customHeight="1" x14ac:dyDescent="0.3">
      <c r="A71" s="66" t="s">
        <v>150</v>
      </c>
      <c r="B71" s="66"/>
      <c r="C71" s="66" t="s">
        <v>161</v>
      </c>
      <c r="D71" s="66"/>
      <c r="E71" s="61" t="s">
        <v>162</v>
      </c>
      <c r="F71" s="66" t="s">
        <v>151</v>
      </c>
      <c r="G71" s="66"/>
      <c r="H71" s="49" t="s">
        <v>149</v>
      </c>
      <c r="I71" s="49"/>
      <c r="J71" s="42" t="s">
        <v>163</v>
      </c>
      <c r="K71" s="41">
        <f ca="1">I70*25%</f>
        <v>8.75</v>
      </c>
    </row>
    <row r="72" spans="1:13" ht="20.25" customHeight="1" x14ac:dyDescent="0.3">
      <c r="A72" s="63" t="s">
        <v>164</v>
      </c>
      <c r="B72" s="63"/>
      <c r="C72" s="64">
        <f ca="1">K73</f>
        <v>35</v>
      </c>
      <c r="D72" s="64"/>
      <c r="E72" s="59">
        <f ca="1">((100/I70)*C72)/100</f>
        <v>1</v>
      </c>
      <c r="F72" s="63">
        <f ca="1">(((C72/I70*5)+(C73/I70*20)+(25/(F70+H70+I70)*C74)+(5/(I70)*C75)+(2.5/(I70)*C76)+(2.5/(I70)*C77)+(5/I70*C78)+(10/I70*C79)+(2.5/I70*C80)+(2.5/I70*C81)+(10/I70*C82)+(10/I70*C83))/100)</f>
        <v>0.41614285714285709</v>
      </c>
      <c r="G72" s="63"/>
      <c r="H72" s="63" t="str">
        <f ca="1">J69</f>
        <v>Excavation work Completed. Plinth work completed, RCC upto 19 Slab, Brickwork upto 16 Floor, Internal Plaster upto 12.8 Floor, External Plaster upto 12.8 Floor Completed</v>
      </c>
      <c r="I72" s="63"/>
      <c r="J72" s="42" t="s">
        <v>153</v>
      </c>
      <c r="K72" s="45">
        <f ca="1">I70*50%</f>
        <v>17.5</v>
      </c>
    </row>
    <row r="73" spans="1:13" ht="20.25" x14ac:dyDescent="0.3">
      <c r="A73" s="63" t="s">
        <v>133</v>
      </c>
      <c r="B73" s="63"/>
      <c r="C73" s="69">
        <v>35</v>
      </c>
      <c r="D73" s="64"/>
      <c r="E73" s="59">
        <f ca="1">((100/I70)*C73)/100</f>
        <v>1</v>
      </c>
      <c r="F73" s="63"/>
      <c r="G73" s="63"/>
      <c r="H73" s="63"/>
      <c r="I73" s="63"/>
      <c r="J73" s="42" t="s">
        <v>154</v>
      </c>
      <c r="K73" s="45">
        <f ca="1">I70</f>
        <v>35</v>
      </c>
    </row>
    <row r="74" spans="1:13" ht="21" customHeight="1" x14ac:dyDescent="0.35">
      <c r="A74" s="63" t="s">
        <v>165</v>
      </c>
      <c r="B74" s="63"/>
      <c r="C74" s="64">
        <v>19</v>
      </c>
      <c r="D74" s="64"/>
      <c r="E74" s="59">
        <f ca="1">((100/(F70+H70+I70))*C74)/100</f>
        <v>0.5</v>
      </c>
      <c r="F74" s="63"/>
      <c r="G74" s="63"/>
      <c r="H74" s="63"/>
      <c r="I74" s="63"/>
      <c r="J74" s="42" t="s">
        <v>155</v>
      </c>
      <c r="K74" s="46">
        <f ca="1">(IF(E70&gt;1,(I70/(E70+2)),I70/4))</f>
        <v>8.75</v>
      </c>
    </row>
    <row r="75" spans="1:13" ht="21" customHeight="1" x14ac:dyDescent="0.35">
      <c r="A75" s="63" t="s">
        <v>166</v>
      </c>
      <c r="B75" s="63"/>
      <c r="C75" s="64">
        <f>C74-H70-F70</f>
        <v>16</v>
      </c>
      <c r="D75" s="64"/>
      <c r="E75" s="59">
        <f ca="1">((100/I70)*C75)/100</f>
        <v>0.45714285714285713</v>
      </c>
      <c r="F75" s="63"/>
      <c r="G75" s="63"/>
      <c r="H75" s="63"/>
      <c r="I75" s="63"/>
      <c r="J75" s="42" t="s">
        <v>156</v>
      </c>
      <c r="K75" s="46">
        <f ca="1">(IF(E70&gt;1,(I70/(E70+2)+K74),I70/4+K74))</f>
        <v>17.5</v>
      </c>
    </row>
    <row r="76" spans="1:13" ht="21" customHeight="1" x14ac:dyDescent="0.35">
      <c r="A76" s="67" t="s">
        <v>167</v>
      </c>
      <c r="B76" s="68"/>
      <c r="C76" s="69">
        <f>C75*0.8</f>
        <v>12.8</v>
      </c>
      <c r="D76" s="69"/>
      <c r="E76" s="59">
        <f ca="1">((100/I70)*C76)/100</f>
        <v>0.36571428571428577</v>
      </c>
      <c r="F76" s="63"/>
      <c r="G76" s="63"/>
      <c r="H76" s="63"/>
      <c r="I76" s="63"/>
      <c r="J76" s="42" t="s">
        <v>168</v>
      </c>
      <c r="K76" s="46">
        <f>(IF(E70&gt;1,(I70/(E70+2)+K75),0))</f>
        <v>0</v>
      </c>
    </row>
    <row r="77" spans="1:13" ht="21" customHeight="1" x14ac:dyDescent="0.35">
      <c r="A77" s="67" t="s">
        <v>261</v>
      </c>
      <c r="B77" s="68"/>
      <c r="C77" s="69">
        <f>C76</f>
        <v>12.8</v>
      </c>
      <c r="D77" s="69"/>
      <c r="E77" s="59">
        <f ca="1">((100/I70)*C77)/100</f>
        <v>0.36571428571428577</v>
      </c>
      <c r="F77" s="63"/>
      <c r="G77" s="63"/>
      <c r="H77" s="63"/>
      <c r="I77" s="63"/>
      <c r="J77" s="42" t="s">
        <v>169</v>
      </c>
      <c r="K77" s="46">
        <f>(IF(E70&gt;2,(I70/(E70+2)+K76),0))</f>
        <v>0</v>
      </c>
    </row>
    <row r="78" spans="1:13" ht="57.75" customHeight="1" x14ac:dyDescent="0.35">
      <c r="A78" s="67" t="s">
        <v>262</v>
      </c>
      <c r="B78" s="68"/>
      <c r="C78" s="64">
        <v>0</v>
      </c>
      <c r="D78" s="64"/>
      <c r="E78" s="59">
        <f ca="1">((100/(I70))*C78)/100</f>
        <v>0</v>
      </c>
      <c r="F78" s="63"/>
      <c r="G78" s="63"/>
      <c r="H78" s="63"/>
      <c r="I78" s="63"/>
      <c r="J78" s="42" t="s">
        <v>171</v>
      </c>
      <c r="K78" s="47">
        <f>(IF(E70&gt;3,(I70/(E70+2)+K77),0))</f>
        <v>0</v>
      </c>
    </row>
    <row r="79" spans="1:13" ht="21" x14ac:dyDescent="0.35">
      <c r="A79" s="63" t="s">
        <v>170</v>
      </c>
      <c r="B79" s="63"/>
      <c r="C79" s="64">
        <v>0</v>
      </c>
      <c r="D79" s="64"/>
      <c r="E79" s="59">
        <f ca="1">((100/(I70))*C79)/100</f>
        <v>0</v>
      </c>
      <c r="F79" s="63"/>
      <c r="G79" s="63"/>
      <c r="H79" s="63"/>
      <c r="I79" s="63"/>
      <c r="J79" s="42" t="s">
        <v>172</v>
      </c>
      <c r="K79" s="46">
        <f>(IF(E70&gt;4,(I70/(E70+2)+K78),0))</f>
        <v>0</v>
      </c>
    </row>
    <row r="80" spans="1:13" ht="21" customHeight="1" x14ac:dyDescent="0.35">
      <c r="A80" s="63" t="s">
        <v>263</v>
      </c>
      <c r="B80" s="63"/>
      <c r="C80" s="64">
        <v>0</v>
      </c>
      <c r="D80" s="64"/>
      <c r="E80" s="59">
        <f ca="1">((100/I70)*C80)/100</f>
        <v>0</v>
      </c>
      <c r="F80" s="63"/>
      <c r="G80" s="63"/>
      <c r="H80" s="63"/>
      <c r="I80" s="63"/>
      <c r="J80" s="42" t="s">
        <v>157</v>
      </c>
      <c r="K80" s="46">
        <f ca="1">(IF(E70=1,(I70/(E70+3)+K75),IF(E70=0,(I70/4+K75),IF(E70&gt;1,0))))</f>
        <v>26.25</v>
      </c>
    </row>
    <row r="81" spans="1:13" ht="41.25" customHeight="1" thickBot="1" x14ac:dyDescent="0.4">
      <c r="A81" s="63" t="s">
        <v>264</v>
      </c>
      <c r="B81" s="63"/>
      <c r="C81" s="64">
        <v>0</v>
      </c>
      <c r="D81" s="64"/>
      <c r="E81" s="59">
        <f ca="1">((100/I70)*C81)/100</f>
        <v>0</v>
      </c>
      <c r="F81" s="63"/>
      <c r="G81" s="63"/>
      <c r="H81" s="63"/>
      <c r="I81" s="63"/>
      <c r="J81" s="44" t="s">
        <v>158</v>
      </c>
      <c r="K81" s="48">
        <f ca="1">(IF(E70&gt;1.5,(I70/(E70+2)+K74+MAX(0,K75-K74)+MAX(0,K76-K75)+MAX(0,K77-K76)+MAX(0,K78-K77)+MAX(0,K79-K78)),IF(E70=1,(I70/(E70+3)+K80),IF(E70=0,I70/4+K80))))</f>
        <v>35</v>
      </c>
      <c r="M81" s="1" t="e">
        <f>(IF(D69&gt;1.5,(H69/(D69+2)+J74+MAX(0,J75-J74)+MAX(0,J76-J75)+MAX(0,J77-J76)+MAX(0,J78-J77)+MAX(0,J79-J78)),IF(D69=1,(H69/(D69+3)+J79),IF(D69=0,H69*0.3+J79))))</f>
        <v>#VALUE!</v>
      </c>
    </row>
    <row r="82" spans="1:13" ht="20.25" x14ac:dyDescent="0.25">
      <c r="A82" s="63" t="s">
        <v>173</v>
      </c>
      <c r="B82" s="63"/>
      <c r="C82" s="64">
        <v>0</v>
      </c>
      <c r="D82" s="64"/>
      <c r="E82" s="59">
        <f ca="1">((100/(I70))*C82)/100</f>
        <v>0</v>
      </c>
      <c r="F82" s="63"/>
      <c r="G82" s="63"/>
      <c r="H82" s="63"/>
      <c r="I82" s="63"/>
    </row>
    <row r="83" spans="1:13" ht="20.25" x14ac:dyDescent="0.25">
      <c r="A83" s="63" t="s">
        <v>174</v>
      </c>
      <c r="B83" s="63"/>
      <c r="C83" s="64">
        <v>0</v>
      </c>
      <c r="D83" s="64"/>
      <c r="E83" s="59">
        <f ca="1">((100/(I70))*C83)/100</f>
        <v>0</v>
      </c>
      <c r="F83" s="63"/>
      <c r="G83" s="63"/>
      <c r="H83" s="63"/>
      <c r="I83" s="63"/>
    </row>
    <row r="84" spans="1:13" ht="21" thickBot="1" x14ac:dyDescent="0.3">
      <c r="A84" s="70" t="s">
        <v>74</v>
      </c>
      <c r="B84" s="70"/>
      <c r="C84" s="70"/>
      <c r="D84" s="70"/>
      <c r="E84" s="70"/>
      <c r="F84" s="70"/>
      <c r="G84" s="70"/>
      <c r="H84" s="70"/>
      <c r="I84" s="70"/>
    </row>
    <row r="85" spans="1:13" ht="30" customHeight="1" x14ac:dyDescent="0.3">
      <c r="A85" s="71" t="s">
        <v>220</v>
      </c>
      <c r="B85" s="71"/>
      <c r="C85" s="71"/>
      <c r="D85" s="65" t="s">
        <v>4</v>
      </c>
      <c r="E85" s="60" t="s">
        <v>146</v>
      </c>
      <c r="F85" s="64" t="s">
        <v>132</v>
      </c>
      <c r="G85" s="64"/>
      <c r="H85" s="60" t="s">
        <v>147</v>
      </c>
      <c r="I85" s="60" t="s">
        <v>148</v>
      </c>
      <c r="J85" s="38" t="str">
        <f ca="1">(IF(F88&gt;99%,"All work completed. Please provide OC.",IF(F88&gt;89.8%,"Plinth, RCC, Brick, Plaster, Flooring, Wooden, Plumbing, Electrification, etc.,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Internal Plaster",IF(C92&gt;0,", Internal Plaster upto "&amp;C92&amp;" Floor",""))&amp;(IF(C93=I86,", External Plaster",IF(C93&gt;0,", External Plaster upto "&amp;C93&amp;" Floor",""))&amp;(IF(C94=I86,", External Plumbing, Elevation and Waterproofing",IF(C94&gt;0,", External Plumbing, Elevation and Waterproofing upto "&amp;C94&amp;" Floor",""))&amp;(IF(C95=I86,", Flooring &amp; Fitting",IF(C95&gt;0,", Flooring &amp; Fitting upto "&amp;C95&amp;" Floor",""))&amp;(IF(C96=I86,", Wooden Work",IF(C96&gt;0,", Wooden Work upto "&amp;C96&amp;" Floor",""))&amp;(IF(C97=I86,", Electrical &amp; Sanitary fittings",IF(C97&gt;0,", Electrical &amp; Sanitary fittings upto "&amp;C97&amp;" Floor",""))&amp;(IF(C98&gt;0,", Finishing upto "&amp;C98&amp;" Floor","")&amp;(IF(C90&gt;0.5," Completed",""))))))))))))))))</f>
        <v>Excavation work Completed. Plinth work completed, RCC upto 36 Slab, Brickwork upto 33 Floor, Internal Plaster upto 26.4 Floor, External Plaster upto 26.4 Floor Completed</v>
      </c>
      <c r="K85" s="40"/>
    </row>
    <row r="86" spans="1:13" ht="32.25" customHeight="1" x14ac:dyDescent="0.3">
      <c r="A86" s="71"/>
      <c r="B86" s="71"/>
      <c r="C86" s="71"/>
      <c r="D86" s="65"/>
      <c r="E86" s="60">
        <v>1</v>
      </c>
      <c r="F86" s="64">
        <v>1</v>
      </c>
      <c r="G86" s="64"/>
      <c r="H86" s="60">
        <v>2</v>
      </c>
      <c r="I86" s="60">
        <f ca="1">--TRIM(RIGHT(SUBSTITUTE(LEFT(A85,_xlfn.AGGREGATE(16,6,FIND({0,1,2,3,4,5,6,7,8,9},A85,ROW(INDIRECT("1:"&amp;LEN(A85)))),1))," ",REPT(" ",LEN(A85))),LEN(A85)))</f>
        <v>35</v>
      </c>
      <c r="J86" s="39" t="s">
        <v>152</v>
      </c>
      <c r="K86" s="40"/>
    </row>
    <row r="87" spans="1:13" ht="20.25" customHeight="1" x14ac:dyDescent="0.3">
      <c r="A87" s="66" t="s">
        <v>150</v>
      </c>
      <c r="B87" s="66"/>
      <c r="C87" s="66" t="s">
        <v>161</v>
      </c>
      <c r="D87" s="66"/>
      <c r="E87" s="61" t="s">
        <v>162</v>
      </c>
      <c r="F87" s="66" t="s">
        <v>151</v>
      </c>
      <c r="G87" s="66"/>
      <c r="H87" s="49" t="s">
        <v>149</v>
      </c>
      <c r="I87" s="49"/>
      <c r="J87" s="42" t="s">
        <v>163</v>
      </c>
      <c r="K87" s="41">
        <f ca="1">I86*25%</f>
        <v>8.75</v>
      </c>
    </row>
    <row r="88" spans="1:13" ht="20.25" customHeight="1" x14ac:dyDescent="0.3">
      <c r="A88" s="63" t="s">
        <v>164</v>
      </c>
      <c r="B88" s="63"/>
      <c r="C88" s="64">
        <f ca="1">K89</f>
        <v>35</v>
      </c>
      <c r="D88" s="64"/>
      <c r="E88" s="59">
        <f ca="1">((100/I86)*C88)/100</f>
        <v>1</v>
      </c>
      <c r="F88" s="63">
        <f ca="1">(((C88/I86*5)+(C89/I86*20)+(25/(F86+H86+I86)*C90)+(5/(I86)*C91)+(2.5/(I86)*C92)+(2.5/(I86)*C93)+(5/I86*C94)+(10/I86*C95)+(2.5/I86*C96)+(2.5/I86*C97)+(10/I86*C98)+(10/I86*C99))/100)</f>
        <v>0.57169924812030082</v>
      </c>
      <c r="G88" s="63"/>
      <c r="H88" s="63" t="str">
        <f ca="1">J85</f>
        <v>Excavation work Completed. Plinth work completed, RCC upto 36 Slab, Brickwork upto 33 Floor, Internal Plaster upto 26.4 Floor, External Plaster upto 26.4 Floor Completed</v>
      </c>
      <c r="I88" s="63"/>
      <c r="J88" s="42" t="s">
        <v>153</v>
      </c>
      <c r="K88" s="45">
        <f ca="1">I86*50%</f>
        <v>17.5</v>
      </c>
    </row>
    <row r="89" spans="1:13" ht="20.25" x14ac:dyDescent="0.3">
      <c r="A89" s="63" t="s">
        <v>133</v>
      </c>
      <c r="B89" s="63"/>
      <c r="C89" s="69">
        <v>35</v>
      </c>
      <c r="D89" s="64"/>
      <c r="E89" s="59">
        <f ca="1">((100/I86)*C89)/100</f>
        <v>1</v>
      </c>
      <c r="F89" s="63"/>
      <c r="G89" s="63"/>
      <c r="H89" s="63"/>
      <c r="I89" s="63"/>
      <c r="J89" s="42" t="s">
        <v>154</v>
      </c>
      <c r="K89" s="45">
        <f ca="1">I86</f>
        <v>35</v>
      </c>
    </row>
    <row r="90" spans="1:13" ht="21" customHeight="1" x14ac:dyDescent="0.35">
      <c r="A90" s="63" t="s">
        <v>165</v>
      </c>
      <c r="B90" s="63"/>
      <c r="C90" s="64">
        <v>36</v>
      </c>
      <c r="D90" s="64"/>
      <c r="E90" s="59">
        <f ca="1">((100/(F86+H86+I86))*C90)/100</f>
        <v>0.94736842105263164</v>
      </c>
      <c r="F90" s="63"/>
      <c r="G90" s="63"/>
      <c r="H90" s="63"/>
      <c r="I90" s="63"/>
      <c r="J90" s="42" t="s">
        <v>155</v>
      </c>
      <c r="K90" s="46">
        <f ca="1">(IF(E86&gt;1,(I86/(E86+2)),I86/4))</f>
        <v>8.75</v>
      </c>
    </row>
    <row r="91" spans="1:13" ht="21" customHeight="1" x14ac:dyDescent="0.35">
      <c r="A91" s="63" t="s">
        <v>166</v>
      </c>
      <c r="B91" s="63"/>
      <c r="C91" s="64">
        <f>C90-H86-F86</f>
        <v>33</v>
      </c>
      <c r="D91" s="64"/>
      <c r="E91" s="59">
        <f ca="1">((100/I86)*C91)/100</f>
        <v>0.94285714285714295</v>
      </c>
      <c r="F91" s="63"/>
      <c r="G91" s="63"/>
      <c r="H91" s="63"/>
      <c r="I91" s="63"/>
      <c r="J91" s="42" t="s">
        <v>156</v>
      </c>
      <c r="K91" s="46">
        <f ca="1">(IF(E86&gt;1,(I86/(E86+2)+K90),I86/4+K90))</f>
        <v>17.5</v>
      </c>
    </row>
    <row r="92" spans="1:13" ht="21" customHeight="1" x14ac:dyDescent="0.35">
      <c r="A92" s="67" t="s">
        <v>167</v>
      </c>
      <c r="B92" s="68"/>
      <c r="C92" s="69">
        <f>C91*0.8</f>
        <v>26.400000000000002</v>
      </c>
      <c r="D92" s="69"/>
      <c r="E92" s="59">
        <f ca="1">((100/I86)*C92)/100</f>
        <v>0.75428571428571434</v>
      </c>
      <c r="F92" s="63"/>
      <c r="G92" s="63"/>
      <c r="H92" s="63"/>
      <c r="I92" s="63"/>
      <c r="J92" s="42" t="s">
        <v>168</v>
      </c>
      <c r="K92" s="46">
        <f>(IF(E86&gt;1,(I86/(E86+2)+K91),0))</f>
        <v>0</v>
      </c>
    </row>
    <row r="93" spans="1:13" ht="21" customHeight="1" x14ac:dyDescent="0.35">
      <c r="A93" s="67" t="s">
        <v>261</v>
      </c>
      <c r="B93" s="68"/>
      <c r="C93" s="69">
        <f>C92</f>
        <v>26.400000000000002</v>
      </c>
      <c r="D93" s="69"/>
      <c r="E93" s="59">
        <f ca="1">((100/I86)*C93)/100</f>
        <v>0.75428571428571434</v>
      </c>
      <c r="F93" s="63"/>
      <c r="G93" s="63"/>
      <c r="H93" s="63"/>
      <c r="I93" s="63"/>
      <c r="J93" s="42" t="s">
        <v>169</v>
      </c>
      <c r="K93" s="46">
        <f>(IF(E86&gt;2,(I86/(E86+2)+K92),0))</f>
        <v>0</v>
      </c>
    </row>
    <row r="94" spans="1:13" ht="57.75" customHeight="1" x14ac:dyDescent="0.35">
      <c r="A94" s="67" t="s">
        <v>262</v>
      </c>
      <c r="B94" s="68"/>
      <c r="C94" s="64">
        <v>0</v>
      </c>
      <c r="D94" s="64"/>
      <c r="E94" s="59">
        <f ca="1">((100/(I86))*C94)/100</f>
        <v>0</v>
      </c>
      <c r="F94" s="63"/>
      <c r="G94" s="63"/>
      <c r="H94" s="63"/>
      <c r="I94" s="63"/>
      <c r="J94" s="42" t="s">
        <v>171</v>
      </c>
      <c r="K94" s="47">
        <f>(IF(E86&gt;3,(I86/(E86+2)+K93),0))</f>
        <v>0</v>
      </c>
    </row>
    <row r="95" spans="1:13" ht="21" x14ac:dyDescent="0.35">
      <c r="A95" s="63" t="s">
        <v>170</v>
      </c>
      <c r="B95" s="63"/>
      <c r="C95" s="64">
        <v>0</v>
      </c>
      <c r="D95" s="64"/>
      <c r="E95" s="59">
        <f ca="1">((100/(I86))*C95)/100</f>
        <v>0</v>
      </c>
      <c r="F95" s="63"/>
      <c r="G95" s="63"/>
      <c r="H95" s="63"/>
      <c r="I95" s="63"/>
      <c r="J95" s="42" t="s">
        <v>172</v>
      </c>
      <c r="K95" s="46">
        <f>(IF(E86&gt;4,(I86/(E86+2)+K94),0))</f>
        <v>0</v>
      </c>
    </row>
    <row r="96" spans="1:13" ht="21" customHeight="1" x14ac:dyDescent="0.35">
      <c r="A96" s="63" t="s">
        <v>263</v>
      </c>
      <c r="B96" s="63"/>
      <c r="C96" s="64">
        <v>0</v>
      </c>
      <c r="D96" s="64"/>
      <c r="E96" s="59">
        <f ca="1">((100/I86)*C96)/100</f>
        <v>0</v>
      </c>
      <c r="F96" s="63"/>
      <c r="G96" s="63"/>
      <c r="H96" s="63"/>
      <c r="I96" s="63"/>
      <c r="J96" s="42" t="s">
        <v>157</v>
      </c>
      <c r="K96" s="46">
        <f ca="1">(IF(E86=1,(I86/(E86+3)+K91),IF(E86=0,(I86/4+K91),IF(E86&gt;1,0))))</f>
        <v>26.25</v>
      </c>
    </row>
    <row r="97" spans="1:13" ht="41.25" customHeight="1" thickBot="1" x14ac:dyDescent="0.4">
      <c r="A97" s="63" t="s">
        <v>264</v>
      </c>
      <c r="B97" s="63"/>
      <c r="C97" s="64">
        <v>0</v>
      </c>
      <c r="D97" s="64"/>
      <c r="E97" s="59">
        <f ca="1">((100/I86)*C97)/100</f>
        <v>0</v>
      </c>
      <c r="F97" s="63"/>
      <c r="G97" s="63"/>
      <c r="H97" s="63"/>
      <c r="I97" s="63"/>
      <c r="J97" s="44" t="s">
        <v>158</v>
      </c>
      <c r="K97" s="48">
        <f ca="1">(IF(E86&gt;1.5,(I86/(E86+2)+K90+MAX(0,K91-K90)+MAX(0,K92-K91)+MAX(0,K93-K92)+MAX(0,K94-K93)+MAX(0,K95-K94)),IF(E86=1,(I86/(E86+3)+K96),IF(E86=0,I86/4+K96))))</f>
        <v>35</v>
      </c>
      <c r="M97" s="1" t="e">
        <f>(IF(D85&gt;1.5,(H85/(D85+2)+J90+MAX(0,J91-J90)+MAX(0,J92-J91)+MAX(0,J93-J92)+MAX(0,J94-J93)+MAX(0,J95-J94)),IF(D85=1,(H85/(D85+3)+J95),IF(D85=0,H85*0.3+J95))))</f>
        <v>#VALUE!</v>
      </c>
    </row>
    <row r="98" spans="1:13" ht="20.25" x14ac:dyDescent="0.25">
      <c r="A98" s="63" t="s">
        <v>173</v>
      </c>
      <c r="B98" s="63"/>
      <c r="C98" s="64">
        <v>0</v>
      </c>
      <c r="D98" s="64"/>
      <c r="E98" s="59">
        <f ca="1">((100/(I86))*C98)/100</f>
        <v>0</v>
      </c>
      <c r="F98" s="63"/>
      <c r="G98" s="63"/>
      <c r="H98" s="63"/>
      <c r="I98" s="63"/>
    </row>
    <row r="99" spans="1:13" ht="20.25" x14ac:dyDescent="0.25">
      <c r="A99" s="63" t="s">
        <v>174</v>
      </c>
      <c r="B99" s="63"/>
      <c r="C99" s="64">
        <v>0</v>
      </c>
      <c r="D99" s="64"/>
      <c r="E99" s="59">
        <f ca="1">((100/(I86))*C99)/100</f>
        <v>0</v>
      </c>
      <c r="F99" s="63"/>
      <c r="G99" s="63"/>
      <c r="H99" s="63"/>
      <c r="I99" s="63"/>
    </row>
    <row r="100" spans="1:13" ht="21" thickBot="1" x14ac:dyDescent="0.3">
      <c r="A100" s="70" t="s">
        <v>74</v>
      </c>
      <c r="B100" s="70"/>
      <c r="C100" s="70"/>
      <c r="D100" s="70"/>
      <c r="E100" s="70"/>
      <c r="F100" s="70"/>
      <c r="G100" s="70"/>
      <c r="H100" s="70"/>
      <c r="I100" s="70"/>
    </row>
    <row r="101" spans="1:13" ht="30" customHeight="1" x14ac:dyDescent="0.3">
      <c r="A101" s="71" t="s">
        <v>258</v>
      </c>
      <c r="B101" s="71"/>
      <c r="C101" s="71"/>
      <c r="D101" s="65" t="s">
        <v>4</v>
      </c>
      <c r="E101" s="60" t="s">
        <v>146</v>
      </c>
      <c r="F101" s="64" t="s">
        <v>132</v>
      </c>
      <c r="G101" s="64"/>
      <c r="H101" s="60" t="s">
        <v>147</v>
      </c>
      <c r="I101" s="60" t="s">
        <v>148</v>
      </c>
      <c r="J101" s="38" t="str">
        <f ca="1">(IF(F104&gt;99%,"All work completed. Please provide OC.",IF(F104&gt;89.8%,"Plinth, RCC, Brick, Plaster, Flooring, Wooden, Plumbing, Electrification, etc., work Completed. Finishing work is in process.",IF(F104&lt;94%,(IF(C104=0,"Work not yet Started.",IF(E104=25%,"Piling work in process",IF(E104=50%,"Excavation work in process",IF(E104=100%,"Excavation work Completed. ","0")))&amp;(IF(C105=0%,"",IF(C105=K106,"Footing work is process",IF(C105=K107,"Footing work Completed",IF(C105=K108,"1st Basement Completed",IF(C105=K109,"1st &amp; 2nd Basement Completed",IF(C105=K110,"1st to 3rd Basement Completed",IF(C105=K111,"1st to 4th Basement Completed",IF(C105=K112,"Plinth work is process",IF(C105=K113,"Plinth work completed","0")))))))))))&amp;(IF(C106=(F102+H102+I102),", RCC Slab",IF(C106&gt;0,", RCC upto "&amp;C106&amp;" Slab",""))&amp;(IF(C107=I102,", Brickwork",IF(C107&gt;0,", Brickwork upto "&amp;C107&amp;" Floor",""))&amp;(IF(C108=I102,", Internal Plaster",IF(C108&gt;0,", Internal Plaster upto "&amp;C108&amp;" Floor",""))&amp;(IF(C109=I102,", External Plaster",IF(C109&gt;0,", External Plaster upto "&amp;C109&amp;" Floor",""))&amp;(IF(C110=I102,", External Plumbing, Elevation and Waterproofing",IF(C110&gt;0,", External Plumbing, Elevation and Waterproofing upto "&amp;C110&amp;" Floor",""))&amp;(IF(C111=I102,", Flooring &amp; Fitting",IF(C111&gt;0,", Flooring &amp; Fitting upto "&amp;C111&amp;" Floor",""))&amp;(IF(C112=I102,", Wooden Work",IF(C112&gt;0,", Wooden Work upto "&amp;C112&amp;" Floor",""))&amp;(IF(C113=I102,", Electrical &amp; Sanitary fittings",IF(C113&gt;0,", Electrical &amp; Sanitary fittings upto "&amp;C113&amp;" Floor",""))&amp;(IF(C114&gt;0,", Finishing upto "&amp;C114&amp;" Floor","")&amp;(IF(C106&gt;0.5," Completed",""))))))))))))))))</f>
        <v>Excavation work Completed. Plinth work completed, RCC upto 10 Slab, Brickwork upto 7 Floor, Internal Plaster upto 5.6 Floor, External Plaster upto 5.6 Floor Completed</v>
      </c>
      <c r="K101" s="40"/>
    </row>
    <row r="102" spans="1:13" ht="34.5" customHeight="1" x14ac:dyDescent="0.3">
      <c r="A102" s="71"/>
      <c r="B102" s="71"/>
      <c r="C102" s="71"/>
      <c r="D102" s="65"/>
      <c r="E102" s="60">
        <v>0</v>
      </c>
      <c r="F102" s="64">
        <v>1</v>
      </c>
      <c r="G102" s="64"/>
      <c r="H102" s="60">
        <v>2</v>
      </c>
      <c r="I102" s="60">
        <f ca="1">--TRIM(RIGHT(SUBSTITUTE(LEFT(A101,_xlfn.AGGREGATE(16,6,FIND({0,1,2,3,4,5,6,7,8,9},A101,ROW(INDIRECT("1:"&amp;LEN(A101)))),1))," ",REPT(" ",LEN(A101))),LEN(A101)))</f>
        <v>35</v>
      </c>
      <c r="J102" s="39" t="s">
        <v>152</v>
      </c>
      <c r="K102" s="40"/>
    </row>
    <row r="103" spans="1:13" ht="20.25" customHeight="1" x14ac:dyDescent="0.3">
      <c r="A103" s="66" t="s">
        <v>150</v>
      </c>
      <c r="B103" s="66"/>
      <c r="C103" s="66" t="s">
        <v>161</v>
      </c>
      <c r="D103" s="66"/>
      <c r="E103" s="61" t="s">
        <v>162</v>
      </c>
      <c r="F103" s="66" t="s">
        <v>151</v>
      </c>
      <c r="G103" s="66"/>
      <c r="H103" s="49" t="s">
        <v>149</v>
      </c>
      <c r="I103" s="49"/>
      <c r="J103" s="42" t="s">
        <v>163</v>
      </c>
      <c r="K103" s="41">
        <f ca="1">I102*25%</f>
        <v>8.75</v>
      </c>
    </row>
    <row r="104" spans="1:13" ht="20.25" customHeight="1" x14ac:dyDescent="0.3">
      <c r="A104" s="63" t="s">
        <v>164</v>
      </c>
      <c r="B104" s="63"/>
      <c r="C104" s="64">
        <f ca="1">K105</f>
        <v>35</v>
      </c>
      <c r="D104" s="64"/>
      <c r="E104" s="59">
        <f ca="1">((100/I102)*C104)/100</f>
        <v>1</v>
      </c>
      <c r="F104" s="63">
        <f ca="1">(((C104/I102*5)+(C105/I102*20)+(25/(F102+H102+I102)*C106)+(5/(I102)*C107)+(2.5/(I102)*C108)+(2.5/(I102)*C109)+(5/I102*C110)+(10/I102*C111)+(2.5/I102*C112)+(2.5/I102*C113)+(10/I102*C114)+(10/I102*C115))/100)</f>
        <v>0.33378947368421052</v>
      </c>
      <c r="G104" s="63"/>
      <c r="H104" s="63" t="str">
        <f ca="1">J101</f>
        <v>Excavation work Completed. Plinth work completed, RCC upto 10 Slab, Brickwork upto 7 Floor, Internal Plaster upto 5.6 Floor, External Plaster upto 5.6 Floor Completed</v>
      </c>
      <c r="I104" s="63"/>
      <c r="J104" s="42" t="s">
        <v>153</v>
      </c>
      <c r="K104" s="45">
        <f ca="1">I102*50%</f>
        <v>17.5</v>
      </c>
    </row>
    <row r="105" spans="1:13" ht="20.25" x14ac:dyDescent="0.3">
      <c r="A105" s="63" t="s">
        <v>133</v>
      </c>
      <c r="B105" s="63"/>
      <c r="C105" s="69">
        <v>35</v>
      </c>
      <c r="D105" s="64"/>
      <c r="E105" s="59">
        <f ca="1">((100/I102)*C105)/100</f>
        <v>1</v>
      </c>
      <c r="F105" s="63"/>
      <c r="G105" s="63"/>
      <c r="H105" s="63"/>
      <c r="I105" s="63"/>
      <c r="J105" s="42" t="s">
        <v>154</v>
      </c>
      <c r="K105" s="45">
        <f ca="1">I102</f>
        <v>35</v>
      </c>
    </row>
    <row r="106" spans="1:13" ht="21" customHeight="1" x14ac:dyDescent="0.35">
      <c r="A106" s="63" t="s">
        <v>165</v>
      </c>
      <c r="B106" s="63"/>
      <c r="C106" s="64">
        <v>10</v>
      </c>
      <c r="D106" s="64"/>
      <c r="E106" s="59">
        <f ca="1">((100/(F102+H102+I102))*C106)/100</f>
        <v>0.26315789473684215</v>
      </c>
      <c r="F106" s="63"/>
      <c r="G106" s="63"/>
      <c r="H106" s="63"/>
      <c r="I106" s="63"/>
      <c r="J106" s="42" t="s">
        <v>155</v>
      </c>
      <c r="K106" s="46">
        <f ca="1">(IF(E102&gt;1,(I102/(E102+2)),I102/4))</f>
        <v>8.75</v>
      </c>
    </row>
    <row r="107" spans="1:13" ht="21" customHeight="1" x14ac:dyDescent="0.35">
      <c r="A107" s="63" t="s">
        <v>166</v>
      </c>
      <c r="B107" s="63"/>
      <c r="C107" s="64">
        <f>C106-H102-F102</f>
        <v>7</v>
      </c>
      <c r="D107" s="64"/>
      <c r="E107" s="59">
        <f ca="1">((100/I102)*C107)/100</f>
        <v>0.2</v>
      </c>
      <c r="F107" s="63"/>
      <c r="G107" s="63"/>
      <c r="H107" s="63"/>
      <c r="I107" s="63"/>
      <c r="J107" s="42" t="s">
        <v>156</v>
      </c>
      <c r="K107" s="46">
        <f ca="1">(IF(E102&gt;1,(I102/(E102+2)+K106),I102/4+K106))</f>
        <v>17.5</v>
      </c>
    </row>
    <row r="108" spans="1:13" ht="21" customHeight="1" x14ac:dyDescent="0.35">
      <c r="A108" s="67" t="s">
        <v>167</v>
      </c>
      <c r="B108" s="68"/>
      <c r="C108" s="69">
        <f>C107*0.8</f>
        <v>5.6000000000000005</v>
      </c>
      <c r="D108" s="69"/>
      <c r="E108" s="59">
        <f ca="1">((100/I102)*C108)/100</f>
        <v>0.16000000000000003</v>
      </c>
      <c r="F108" s="63"/>
      <c r="G108" s="63"/>
      <c r="H108" s="63"/>
      <c r="I108" s="63"/>
      <c r="J108" s="42" t="s">
        <v>168</v>
      </c>
      <c r="K108" s="46">
        <f>(IF(E102&gt;1,(I102/(E102+2)+K107),0))</f>
        <v>0</v>
      </c>
    </row>
    <row r="109" spans="1:13" ht="21" customHeight="1" x14ac:dyDescent="0.35">
      <c r="A109" s="67" t="s">
        <v>261</v>
      </c>
      <c r="B109" s="68"/>
      <c r="C109" s="69">
        <f>C108</f>
        <v>5.6000000000000005</v>
      </c>
      <c r="D109" s="69"/>
      <c r="E109" s="59">
        <f ca="1">((100/I102)*C109)/100</f>
        <v>0.16000000000000003</v>
      </c>
      <c r="F109" s="63"/>
      <c r="G109" s="63"/>
      <c r="H109" s="63"/>
      <c r="I109" s="63"/>
      <c r="J109" s="42" t="s">
        <v>169</v>
      </c>
      <c r="K109" s="46">
        <f>(IF(E102&gt;2,(I102/(E102+2)+K108),0))</f>
        <v>0</v>
      </c>
    </row>
    <row r="110" spans="1:13" ht="57.75" customHeight="1" x14ac:dyDescent="0.35">
      <c r="A110" s="67" t="s">
        <v>262</v>
      </c>
      <c r="B110" s="68"/>
      <c r="C110" s="64">
        <v>0</v>
      </c>
      <c r="D110" s="64"/>
      <c r="E110" s="59">
        <f ca="1">((100/(I102))*C110)/100</f>
        <v>0</v>
      </c>
      <c r="F110" s="63"/>
      <c r="G110" s="63"/>
      <c r="H110" s="63"/>
      <c r="I110" s="63"/>
      <c r="J110" s="42" t="s">
        <v>171</v>
      </c>
      <c r="K110" s="47">
        <f>(IF(E102&gt;3,(I102/(E102+2)+K109),0))</f>
        <v>0</v>
      </c>
    </row>
    <row r="111" spans="1:13" ht="21" x14ac:dyDescent="0.35">
      <c r="A111" s="63" t="s">
        <v>170</v>
      </c>
      <c r="B111" s="63"/>
      <c r="C111" s="64">
        <v>0</v>
      </c>
      <c r="D111" s="64"/>
      <c r="E111" s="59">
        <f ca="1">((100/(I102))*C111)/100</f>
        <v>0</v>
      </c>
      <c r="F111" s="63"/>
      <c r="G111" s="63"/>
      <c r="H111" s="63"/>
      <c r="I111" s="63"/>
      <c r="J111" s="42" t="s">
        <v>172</v>
      </c>
      <c r="K111" s="46">
        <f>(IF(E102&gt;4,(I102/(E102+2)+K110),0))</f>
        <v>0</v>
      </c>
    </row>
    <row r="112" spans="1:13" ht="21" customHeight="1" x14ac:dyDescent="0.35">
      <c r="A112" s="63" t="s">
        <v>263</v>
      </c>
      <c r="B112" s="63"/>
      <c r="C112" s="64">
        <v>0</v>
      </c>
      <c r="D112" s="64"/>
      <c r="E112" s="59">
        <f ca="1">((100/I102)*C112)/100</f>
        <v>0</v>
      </c>
      <c r="F112" s="63"/>
      <c r="G112" s="63"/>
      <c r="H112" s="63"/>
      <c r="I112" s="63"/>
      <c r="J112" s="42" t="s">
        <v>157</v>
      </c>
      <c r="K112" s="46">
        <f ca="1">(IF(E102=1,(I102/(E102+3)+K107),IF(E102=0,(I102/4+K107),IF(E102&gt;1,0))))</f>
        <v>26.25</v>
      </c>
    </row>
    <row r="113" spans="1:13" ht="41.25" customHeight="1" thickBot="1" x14ac:dyDescent="0.4">
      <c r="A113" s="63" t="s">
        <v>264</v>
      </c>
      <c r="B113" s="63"/>
      <c r="C113" s="64">
        <v>0</v>
      </c>
      <c r="D113" s="64"/>
      <c r="E113" s="59">
        <f ca="1">((100/I102)*C113)/100</f>
        <v>0</v>
      </c>
      <c r="F113" s="63"/>
      <c r="G113" s="63"/>
      <c r="H113" s="63"/>
      <c r="I113" s="63"/>
      <c r="J113" s="44" t="s">
        <v>158</v>
      </c>
      <c r="K113" s="48">
        <f ca="1">(IF(E102&gt;1.5,(I102/(E102+2)+K106+MAX(0,K107-K106)+MAX(0,K108-K107)+MAX(0,K109-K108)+MAX(0,K110-K109)+MAX(0,K111-K110)),IF(E102=1,(I102/(E102+3)+K112),IF(E102=0,I102/4+K112))))</f>
        <v>35</v>
      </c>
      <c r="M113" s="1" t="e">
        <f>(IF(D101&gt;1.5,(H101/(D101+2)+J106+MAX(0,J107-J106)+MAX(0,J108-J107)+MAX(0,J109-J108)+MAX(0,J110-J109)+MAX(0,J111-J110)),IF(D101=1,(H101/(D101+3)+J111),IF(D101=0,H101*0.3+J111))))</f>
        <v>#VALUE!</v>
      </c>
    </row>
    <row r="114" spans="1:13" ht="20.25" x14ac:dyDescent="0.25">
      <c r="A114" s="63" t="s">
        <v>173</v>
      </c>
      <c r="B114" s="63"/>
      <c r="C114" s="64">
        <v>0</v>
      </c>
      <c r="D114" s="64"/>
      <c r="E114" s="59">
        <f ca="1">((100/(I102))*C114)/100</f>
        <v>0</v>
      </c>
      <c r="F114" s="63"/>
      <c r="G114" s="63"/>
      <c r="H114" s="63"/>
      <c r="I114" s="63"/>
    </row>
    <row r="115" spans="1:13" ht="20.25" x14ac:dyDescent="0.25">
      <c r="A115" s="63" t="s">
        <v>174</v>
      </c>
      <c r="B115" s="63"/>
      <c r="C115" s="64">
        <v>0</v>
      </c>
      <c r="D115" s="64"/>
      <c r="E115" s="59">
        <f ca="1">((100/(I102))*C115)/100</f>
        <v>0</v>
      </c>
      <c r="F115" s="63"/>
      <c r="G115" s="63"/>
      <c r="H115" s="63"/>
      <c r="I115" s="63"/>
    </row>
    <row r="116" spans="1:13" ht="21" thickBot="1" x14ac:dyDescent="0.3">
      <c r="A116" s="70" t="s">
        <v>74</v>
      </c>
      <c r="B116" s="70"/>
      <c r="C116" s="70"/>
      <c r="D116" s="70"/>
      <c r="E116" s="70"/>
      <c r="F116" s="70"/>
      <c r="G116" s="70"/>
      <c r="H116" s="70"/>
      <c r="I116" s="70"/>
    </row>
    <row r="117" spans="1:13" ht="29.25" customHeight="1" x14ac:dyDescent="0.3">
      <c r="A117" s="71" t="s">
        <v>259</v>
      </c>
      <c r="B117" s="71"/>
      <c r="C117" s="71"/>
      <c r="D117" s="65" t="s">
        <v>4</v>
      </c>
      <c r="E117" s="60" t="s">
        <v>146</v>
      </c>
      <c r="F117" s="64" t="s">
        <v>132</v>
      </c>
      <c r="G117" s="64"/>
      <c r="H117" s="60" t="s">
        <v>147</v>
      </c>
      <c r="I117" s="60" t="s">
        <v>148</v>
      </c>
      <c r="J117" s="38" t="str">
        <f ca="1">(IF(F120&gt;99%,"All work completed. Please provide OC.",IF(F120&gt;89.8%,"Plinth, RCC, Brick, Plaster, Flooring, Wooden, Plumbing, Electrification, etc., work Completed. Finishing work is in process.",IF(F120&lt;94%,(IF(C120=0,"Work not yet Started.",IF(E120=25%,"Piling work in process",IF(E120=50%,"Excavation work in process",IF(E120=100%,"Excavation work Completed. ","0")))&amp;(IF(C121=0%,"",IF(C121=K122,"Footing work is process",IF(C121=K123,"Footing work Completed",IF(C121=K124,"1st Basement Completed",IF(C121=K125,"1st &amp; 2nd Basement Completed",IF(C121=K126,"1st to 3rd Basement Completed",IF(C121=K127,"1st to 4th Basement Completed",IF(C121=K128,"Plinth work is process",IF(C121=K129,"Plinth work completed","0")))))))))))&amp;(IF(C122=(F118+H118+I118),", RCC Slab",IF(C122&gt;0,", RCC upto "&amp;C122&amp;" Slab",""))&amp;(IF(C123=I118,", Brickwork",IF(C123&gt;0,", Brickwork upto "&amp;C123&amp;" Floor",""))&amp;(IF(C124=I118,", Internal Plaster",IF(C124&gt;0,", Internal Plaster upto "&amp;C124&amp;" Floor",""))&amp;(IF(C125=I118,", External Plaster",IF(C125&gt;0,", External Plaster upto "&amp;C125&amp;" Floor",""))&amp;(IF(C126=I118,", External Plumbing, Elevation and Waterproofing",IF(C126&gt;0,", External Plumbing, Elevation and Waterproofing upto "&amp;C126&amp;" Floor",""))&amp;(IF(C127=I118,", Flooring &amp; Fitting",IF(C127&gt;0,", Flooring &amp; Fitting upto "&amp;C127&amp;" Floor",""))&amp;(IF(C128=I118,", Wooden Work",IF(C128&gt;0,", Wooden Work upto "&amp;C128&amp;" Floor",""))&amp;(IF(C129=I118,", Electrical &amp; Sanitary fittings",IF(C129&gt;0,", Electrical &amp; Sanitary fittings upto "&amp;C129&amp;" Floor",""))&amp;(IF(C130&gt;0,", Finishing upto "&amp;C130&amp;" Floor","")&amp;(IF(C122&gt;0.5," Completed",""))))))))))))))))</f>
        <v>Excavation work Completed. Plinth work completed, RCC upto 9 Slab, Brickwork upto 6 Floor, Internal Plaster upto 4.8 Floor, External Plaster upto 4.8 Floor Completed</v>
      </c>
      <c r="K117" s="40"/>
    </row>
    <row r="118" spans="1:13" ht="36" customHeight="1" x14ac:dyDescent="0.3">
      <c r="A118" s="71"/>
      <c r="B118" s="71"/>
      <c r="C118" s="71"/>
      <c r="D118" s="65"/>
      <c r="E118" s="60">
        <v>0</v>
      </c>
      <c r="F118" s="64">
        <v>1</v>
      </c>
      <c r="G118" s="64"/>
      <c r="H118" s="60">
        <v>2</v>
      </c>
      <c r="I118" s="60">
        <f ca="1">--TRIM(RIGHT(SUBSTITUTE(LEFT(A117,_xlfn.AGGREGATE(16,6,FIND({0,1,2,3,4,5,6,7,8,9},A117,ROW(INDIRECT("1:"&amp;LEN(A117)))),1))," ",REPT(" ",LEN(A117))),LEN(A117)))</f>
        <v>35</v>
      </c>
      <c r="J118" s="39" t="s">
        <v>152</v>
      </c>
      <c r="K118" s="40"/>
    </row>
    <row r="119" spans="1:13" ht="20.25" customHeight="1" x14ac:dyDescent="0.3">
      <c r="A119" s="66" t="s">
        <v>150</v>
      </c>
      <c r="B119" s="66"/>
      <c r="C119" s="66" t="s">
        <v>161</v>
      </c>
      <c r="D119" s="66"/>
      <c r="E119" s="61" t="s">
        <v>162</v>
      </c>
      <c r="F119" s="66" t="s">
        <v>151</v>
      </c>
      <c r="G119" s="66"/>
      <c r="H119" s="49" t="s">
        <v>149</v>
      </c>
      <c r="I119" s="49"/>
      <c r="J119" s="42" t="s">
        <v>163</v>
      </c>
      <c r="K119" s="41">
        <f ca="1">I118*25%</f>
        <v>8.75</v>
      </c>
    </row>
    <row r="120" spans="1:13" ht="20.25" customHeight="1" x14ac:dyDescent="0.3">
      <c r="A120" s="63" t="s">
        <v>164</v>
      </c>
      <c r="B120" s="63"/>
      <c r="C120" s="64">
        <f ca="1">K121</f>
        <v>35</v>
      </c>
      <c r="D120" s="64"/>
      <c r="E120" s="59">
        <f ca="1">((100/I118)*C120)/100</f>
        <v>1</v>
      </c>
      <c r="F120" s="63">
        <f ca="1">(((C120/I118*5)+(C121/I118*20)+(25/(F118+H118+I118)*C122)+(5/(I118)*C123)+(2.5/(I118)*C124)+(2.5/(I118)*C125)+(5/I118*C126)+(10/I118*C127)+(2.5/I118*C128)+(2.5/I118*C129)+(10/I118*C130)+(10/I118*C131))/100)</f>
        <v>0.32463909774436089</v>
      </c>
      <c r="G120" s="63"/>
      <c r="H120" s="63" t="str">
        <f ca="1">J117</f>
        <v>Excavation work Completed. Plinth work completed, RCC upto 9 Slab, Brickwork upto 6 Floor, Internal Plaster upto 4.8 Floor, External Plaster upto 4.8 Floor Completed</v>
      </c>
      <c r="I120" s="63"/>
      <c r="J120" s="42" t="s">
        <v>153</v>
      </c>
      <c r="K120" s="45">
        <f ca="1">I118*50%</f>
        <v>17.5</v>
      </c>
    </row>
    <row r="121" spans="1:13" ht="20.25" x14ac:dyDescent="0.3">
      <c r="A121" s="63" t="s">
        <v>133</v>
      </c>
      <c r="B121" s="63"/>
      <c r="C121" s="69">
        <v>35</v>
      </c>
      <c r="D121" s="64"/>
      <c r="E121" s="59">
        <f ca="1">((100/I118)*C121)/100</f>
        <v>1</v>
      </c>
      <c r="F121" s="63"/>
      <c r="G121" s="63"/>
      <c r="H121" s="63"/>
      <c r="I121" s="63"/>
      <c r="J121" s="42" t="s">
        <v>154</v>
      </c>
      <c r="K121" s="45">
        <f ca="1">I118</f>
        <v>35</v>
      </c>
    </row>
    <row r="122" spans="1:13" ht="21" customHeight="1" x14ac:dyDescent="0.35">
      <c r="A122" s="63" t="s">
        <v>165</v>
      </c>
      <c r="B122" s="63"/>
      <c r="C122" s="64">
        <v>9</v>
      </c>
      <c r="D122" s="64"/>
      <c r="E122" s="59">
        <f ca="1">((100/(F118+H118+I118))*C122)/100</f>
        <v>0.23684210526315791</v>
      </c>
      <c r="F122" s="63"/>
      <c r="G122" s="63"/>
      <c r="H122" s="63"/>
      <c r="I122" s="63"/>
      <c r="J122" s="42" t="s">
        <v>155</v>
      </c>
      <c r="K122" s="46">
        <f ca="1">(IF(E118&gt;1,(I118/(E118+2)),I118/4))</f>
        <v>8.75</v>
      </c>
    </row>
    <row r="123" spans="1:13" ht="21" customHeight="1" x14ac:dyDescent="0.35">
      <c r="A123" s="63" t="s">
        <v>166</v>
      </c>
      <c r="B123" s="63"/>
      <c r="C123" s="64">
        <f>C122-H118-F118</f>
        <v>6</v>
      </c>
      <c r="D123" s="64"/>
      <c r="E123" s="59">
        <f ca="1">((100/I118)*C123)/100</f>
        <v>0.17142857142857143</v>
      </c>
      <c r="F123" s="63"/>
      <c r="G123" s="63"/>
      <c r="H123" s="63"/>
      <c r="I123" s="63"/>
      <c r="J123" s="42" t="s">
        <v>156</v>
      </c>
      <c r="K123" s="46">
        <f ca="1">(IF(E118&gt;1,(I118/(E118+2)+K122),I118/4+K122))</f>
        <v>17.5</v>
      </c>
    </row>
    <row r="124" spans="1:13" ht="21" customHeight="1" x14ac:dyDescent="0.35">
      <c r="A124" s="67" t="s">
        <v>167</v>
      </c>
      <c r="B124" s="68"/>
      <c r="C124" s="69">
        <f>C123*0.8</f>
        <v>4.8000000000000007</v>
      </c>
      <c r="D124" s="69"/>
      <c r="E124" s="59">
        <f ca="1">((100/I118)*C124)/100</f>
        <v>0.13714285714285718</v>
      </c>
      <c r="F124" s="63"/>
      <c r="G124" s="63"/>
      <c r="H124" s="63"/>
      <c r="I124" s="63"/>
      <c r="J124" s="42" t="s">
        <v>168</v>
      </c>
      <c r="K124" s="46">
        <f>(IF(E118&gt;1,(I118/(E118+2)+K123),0))</f>
        <v>0</v>
      </c>
    </row>
    <row r="125" spans="1:13" ht="21" customHeight="1" x14ac:dyDescent="0.35">
      <c r="A125" s="67" t="s">
        <v>261</v>
      </c>
      <c r="B125" s="68"/>
      <c r="C125" s="69">
        <f>C124</f>
        <v>4.8000000000000007</v>
      </c>
      <c r="D125" s="69"/>
      <c r="E125" s="59">
        <f ca="1">((100/I118)*C125)/100</f>
        <v>0.13714285714285718</v>
      </c>
      <c r="F125" s="63"/>
      <c r="G125" s="63"/>
      <c r="H125" s="63"/>
      <c r="I125" s="63"/>
      <c r="J125" s="42" t="s">
        <v>169</v>
      </c>
      <c r="K125" s="46">
        <f>(IF(E118&gt;2,(I118/(E118+2)+K124),0))</f>
        <v>0</v>
      </c>
    </row>
    <row r="126" spans="1:13" ht="57.75" customHeight="1" x14ac:dyDescent="0.35">
      <c r="A126" s="67" t="s">
        <v>262</v>
      </c>
      <c r="B126" s="68"/>
      <c r="C126" s="64">
        <v>0</v>
      </c>
      <c r="D126" s="64"/>
      <c r="E126" s="59">
        <f ca="1">((100/(I118))*C126)/100</f>
        <v>0</v>
      </c>
      <c r="F126" s="63"/>
      <c r="G126" s="63"/>
      <c r="H126" s="63"/>
      <c r="I126" s="63"/>
      <c r="J126" s="42" t="s">
        <v>171</v>
      </c>
      <c r="K126" s="47">
        <f>(IF(E118&gt;3,(I118/(E118+2)+K125),0))</f>
        <v>0</v>
      </c>
    </row>
    <row r="127" spans="1:13" ht="21" x14ac:dyDescent="0.35">
      <c r="A127" s="63" t="s">
        <v>170</v>
      </c>
      <c r="B127" s="63"/>
      <c r="C127" s="64">
        <v>0</v>
      </c>
      <c r="D127" s="64"/>
      <c r="E127" s="59">
        <f ca="1">((100/(I118))*C127)/100</f>
        <v>0</v>
      </c>
      <c r="F127" s="63"/>
      <c r="G127" s="63"/>
      <c r="H127" s="63"/>
      <c r="I127" s="63"/>
      <c r="J127" s="42" t="s">
        <v>172</v>
      </c>
      <c r="K127" s="46">
        <f>(IF(E118&gt;4,(I118/(E118+2)+K126),0))</f>
        <v>0</v>
      </c>
    </row>
    <row r="128" spans="1:13" ht="21" customHeight="1" x14ac:dyDescent="0.35">
      <c r="A128" s="63" t="s">
        <v>263</v>
      </c>
      <c r="B128" s="63"/>
      <c r="C128" s="64">
        <v>0</v>
      </c>
      <c r="D128" s="64"/>
      <c r="E128" s="59">
        <f ca="1">((100/I118)*C128)/100</f>
        <v>0</v>
      </c>
      <c r="F128" s="63"/>
      <c r="G128" s="63"/>
      <c r="H128" s="63"/>
      <c r="I128" s="63"/>
      <c r="J128" s="42" t="s">
        <v>157</v>
      </c>
      <c r="K128" s="46">
        <f ca="1">(IF(E118=1,(I118/(E118+3)+K123),IF(E118=0,(I118/4+K123),IF(E118&gt;1,0))))</f>
        <v>26.25</v>
      </c>
    </row>
    <row r="129" spans="1:13" ht="41.25" customHeight="1" thickBot="1" x14ac:dyDescent="0.4">
      <c r="A129" s="63" t="s">
        <v>264</v>
      </c>
      <c r="B129" s="63"/>
      <c r="C129" s="64">
        <v>0</v>
      </c>
      <c r="D129" s="64"/>
      <c r="E129" s="59">
        <f ca="1">((100/I118)*C129)/100</f>
        <v>0</v>
      </c>
      <c r="F129" s="63"/>
      <c r="G129" s="63"/>
      <c r="H129" s="63"/>
      <c r="I129" s="63"/>
      <c r="J129" s="44" t="s">
        <v>158</v>
      </c>
      <c r="K129" s="48">
        <f ca="1">(IF(E118&gt;1.5,(I118/(E118+2)+K122+MAX(0,K123-K122)+MAX(0,K124-K123)+MAX(0,K125-K124)+MAX(0,K126-K125)+MAX(0,K127-K126)),IF(E118=1,(I118/(E118+3)+K128),IF(E118=0,I118/4+K128))))</f>
        <v>35</v>
      </c>
      <c r="M129" s="1" t="e">
        <f>(IF(D117&gt;1.5,(H117/(D117+2)+J122+MAX(0,J123-J122)+MAX(0,J124-J123)+MAX(0,J125-J124)+MAX(0,J126-J125)+MAX(0,J127-J126)),IF(D117=1,(H117/(D117+3)+J127),IF(D117=0,H117*0.3+J127))))</f>
        <v>#VALUE!</v>
      </c>
    </row>
    <row r="130" spans="1:13" ht="20.25" x14ac:dyDescent="0.25">
      <c r="A130" s="63" t="s">
        <v>173</v>
      </c>
      <c r="B130" s="63"/>
      <c r="C130" s="64">
        <v>0</v>
      </c>
      <c r="D130" s="64"/>
      <c r="E130" s="59">
        <f ca="1">((100/(I118))*C130)/100</f>
        <v>0</v>
      </c>
      <c r="F130" s="63"/>
      <c r="G130" s="63"/>
      <c r="H130" s="63"/>
      <c r="I130" s="63"/>
    </row>
    <row r="131" spans="1:13" ht="20.25" x14ac:dyDescent="0.25">
      <c r="A131" s="63" t="s">
        <v>174</v>
      </c>
      <c r="B131" s="63"/>
      <c r="C131" s="64">
        <v>0</v>
      </c>
      <c r="D131" s="64"/>
      <c r="E131" s="59">
        <f ca="1">((100/(I118))*C131)/100</f>
        <v>0</v>
      </c>
      <c r="F131" s="63"/>
      <c r="G131" s="63"/>
      <c r="H131" s="63"/>
      <c r="I131" s="63"/>
    </row>
    <row r="132" spans="1:13" ht="21" thickBot="1" x14ac:dyDescent="0.3">
      <c r="A132" s="70" t="s">
        <v>74</v>
      </c>
      <c r="B132" s="70"/>
      <c r="C132" s="70"/>
      <c r="D132" s="70"/>
      <c r="E132" s="70"/>
      <c r="F132" s="70"/>
      <c r="G132" s="70"/>
      <c r="H132" s="70"/>
      <c r="I132" s="70"/>
    </row>
    <row r="133" spans="1:13" ht="30" customHeight="1" x14ac:dyDescent="0.3">
      <c r="A133" s="71" t="s">
        <v>260</v>
      </c>
      <c r="B133" s="71"/>
      <c r="C133" s="71"/>
      <c r="D133" s="65" t="s">
        <v>4</v>
      </c>
      <c r="E133" s="60" t="s">
        <v>146</v>
      </c>
      <c r="F133" s="64" t="s">
        <v>132</v>
      </c>
      <c r="G133" s="64"/>
      <c r="H133" s="60" t="s">
        <v>147</v>
      </c>
      <c r="I133" s="60" t="s">
        <v>148</v>
      </c>
      <c r="J133" s="38" t="str">
        <f ca="1">(IF(F136&gt;99%,"All work completed. Please provide OC.",IF(F136&gt;89.8%,"Plinth, RCC, Brick, Plaster, Flooring, Wooden, Plumbing, Electrification, etc., work Completed. Finishing work is in process.",IF(F136&lt;94%,(IF(C136=0,"Work not yet Started.",IF(E136=25%,"Piling work in process",IF(E136=50%,"Excavation work in process",IF(E136=100%,"Excavation work Completed. ","0")))&amp;(IF(C137=0%,"",IF(C137=K138,"Footing work is process",IF(C137=K139,"Footing work Completed",IF(C137=K140,"1st Basement Completed",IF(C137=K141,"1st &amp; 2nd Basement Completed",IF(C137=K142,"1st to 3rd Basement Completed",IF(C137=K143,"1st to 4th Basement Completed",IF(C137=K144,"Plinth work is process",IF(C137=K145,"Plinth work completed","0")))))))))))&amp;(IF(C138=(F134+H134+I134),", RCC Slab",IF(C138&gt;0,", RCC upto "&amp;C138&amp;" Slab",""))&amp;(IF(C139=I134,", Brickwork",IF(C139&gt;0,", Brickwork upto "&amp;C139&amp;" Floor",""))&amp;(IF(C140=I134,", Internal Plaster",IF(C140&gt;0,", Internal Plaster upto "&amp;C140&amp;" Floor",""))&amp;(IF(C141=I134,", External Plaster",IF(C141&gt;0,", External Plaster upto "&amp;C141&amp;" Floor",""))&amp;(IF(C142=I134,", External Plumbing, Elevation and Waterproofing",IF(C142&gt;0,", External Plumbing, Elevation and Waterproofing upto "&amp;C142&amp;" Floor",""))&amp;(IF(C143=I134,", Flooring &amp; Fitting",IF(C143&gt;0,", Flooring &amp; Fitting upto "&amp;C143&amp;" Floor",""))&amp;(IF(C144=I134,", Wooden Work",IF(C144&gt;0,", Wooden Work upto "&amp;C144&amp;" Floor",""))&amp;(IF(C145=I134,", Electrical &amp; Sanitary fittings",IF(C145&gt;0,", Electrical &amp; Sanitary fittings upto "&amp;C145&amp;" Floor",""))&amp;(IF(C146&gt;0,", Finishing upto "&amp;C146&amp;" Floor","")&amp;(IF(C138&gt;0.5," Completed",""))))))))))))))))</f>
        <v>Excavation work Completed. Plinth work completed, RCC upto 3 Slab Completed</v>
      </c>
      <c r="K133" s="40"/>
    </row>
    <row r="134" spans="1:13" ht="32.25" customHeight="1" x14ac:dyDescent="0.3">
      <c r="A134" s="71"/>
      <c r="B134" s="71"/>
      <c r="C134" s="71"/>
      <c r="D134" s="65"/>
      <c r="E134" s="60">
        <v>0</v>
      </c>
      <c r="F134" s="64">
        <v>1</v>
      </c>
      <c r="G134" s="64"/>
      <c r="H134" s="60">
        <v>2</v>
      </c>
      <c r="I134" s="60">
        <f ca="1">--TRIM(RIGHT(SUBSTITUTE(LEFT(A133,_xlfn.AGGREGATE(16,6,FIND({0,1,2,3,4,5,6,7,8,9},A133,ROW(INDIRECT("1:"&amp;LEN(A133)))),1))," ",REPT(" ",LEN(A133))),LEN(A133)))</f>
        <v>35</v>
      </c>
      <c r="J134" s="39" t="s">
        <v>152</v>
      </c>
      <c r="K134" s="40"/>
    </row>
    <row r="135" spans="1:13" ht="20.25" customHeight="1" x14ac:dyDescent="0.3">
      <c r="A135" s="66" t="s">
        <v>150</v>
      </c>
      <c r="B135" s="66"/>
      <c r="C135" s="66" t="s">
        <v>161</v>
      </c>
      <c r="D135" s="66"/>
      <c r="E135" s="61" t="s">
        <v>162</v>
      </c>
      <c r="F135" s="66" t="s">
        <v>151</v>
      </c>
      <c r="G135" s="66"/>
      <c r="H135" s="49" t="s">
        <v>149</v>
      </c>
      <c r="I135" s="49"/>
      <c r="J135" s="42" t="s">
        <v>163</v>
      </c>
      <c r="K135" s="41">
        <f ca="1">I134*25%</f>
        <v>8.75</v>
      </c>
    </row>
    <row r="136" spans="1:13" ht="20.25" customHeight="1" x14ac:dyDescent="0.3">
      <c r="A136" s="63" t="s">
        <v>164</v>
      </c>
      <c r="B136" s="63"/>
      <c r="C136" s="64">
        <f ca="1">K137</f>
        <v>35</v>
      </c>
      <c r="D136" s="64"/>
      <c r="E136" s="59">
        <f ca="1">((100/I134)*C136)/100</f>
        <v>1</v>
      </c>
      <c r="F136" s="63">
        <f ca="1">(((C136/I134*5)+(C137/I134*20)+(25/(F134+H134+I134)*C138)+(5/(I134)*C139)+(2.5/(I134)*C140)+(2.5/(I134)*C141)+(5/I134*C142)+(10/I134*C143)+(2.5/I134*C144)+(2.5/I134*C145)+(10/I134*C146)+(10/I134*C147))/100)</f>
        <v>0.26973684210526316</v>
      </c>
      <c r="G136" s="63"/>
      <c r="H136" s="63" t="str">
        <f ca="1">J133</f>
        <v>Excavation work Completed. Plinth work completed, RCC upto 3 Slab Completed</v>
      </c>
      <c r="I136" s="63"/>
      <c r="J136" s="42" t="s">
        <v>153</v>
      </c>
      <c r="K136" s="45">
        <f ca="1">I134*50%</f>
        <v>17.5</v>
      </c>
    </row>
    <row r="137" spans="1:13" ht="20.25" x14ac:dyDescent="0.3">
      <c r="A137" s="63" t="s">
        <v>133</v>
      </c>
      <c r="B137" s="63"/>
      <c r="C137" s="69">
        <v>35</v>
      </c>
      <c r="D137" s="64"/>
      <c r="E137" s="59">
        <f ca="1">((100/I134)*C137)/100</f>
        <v>1</v>
      </c>
      <c r="F137" s="63"/>
      <c r="G137" s="63"/>
      <c r="H137" s="63"/>
      <c r="I137" s="63"/>
      <c r="J137" s="42" t="s">
        <v>154</v>
      </c>
      <c r="K137" s="45">
        <f ca="1">I134</f>
        <v>35</v>
      </c>
      <c r="M137" s="159" t="s">
        <v>270</v>
      </c>
    </row>
    <row r="138" spans="1:13" ht="21" customHeight="1" x14ac:dyDescent="0.35">
      <c r="A138" s="63" t="s">
        <v>165</v>
      </c>
      <c r="B138" s="63"/>
      <c r="C138" s="64">
        <v>3</v>
      </c>
      <c r="D138" s="64"/>
      <c r="E138" s="59">
        <f ca="1">((100/(F134+H134+I134))*C138)/100</f>
        <v>7.8947368421052641E-2</v>
      </c>
      <c r="F138" s="63"/>
      <c r="G138" s="63"/>
      <c r="H138" s="63"/>
      <c r="I138" s="63"/>
      <c r="J138" s="42" t="s">
        <v>155</v>
      </c>
      <c r="K138" s="46">
        <f ca="1">(IF(E134&gt;1,(I134/(E134+2)),I134/4))</f>
        <v>8.75</v>
      </c>
      <c r="M138" s="160">
        <v>45843</v>
      </c>
    </row>
    <row r="139" spans="1:13" ht="21" customHeight="1" x14ac:dyDescent="0.35">
      <c r="A139" s="63" t="s">
        <v>166</v>
      </c>
      <c r="B139" s="63"/>
      <c r="C139" s="64">
        <v>0</v>
      </c>
      <c r="D139" s="64"/>
      <c r="E139" s="59">
        <f ca="1">((100/I134)*C139)/100</f>
        <v>0</v>
      </c>
      <c r="F139" s="63"/>
      <c r="G139" s="63"/>
      <c r="H139" s="63"/>
      <c r="I139" s="63"/>
      <c r="J139" s="42" t="s">
        <v>156</v>
      </c>
      <c r="K139" s="46">
        <f ca="1">(IF(E134&gt;1,(I134/(E134+2)+K138),I134/4+K138))</f>
        <v>17.5</v>
      </c>
    </row>
    <row r="140" spans="1:13" ht="21" customHeight="1" x14ac:dyDescent="0.35">
      <c r="A140" s="67" t="s">
        <v>167</v>
      </c>
      <c r="B140" s="68"/>
      <c r="C140" s="69">
        <v>0</v>
      </c>
      <c r="D140" s="69"/>
      <c r="E140" s="59">
        <f ca="1">((100/I134)*C140)/100</f>
        <v>0</v>
      </c>
      <c r="F140" s="63"/>
      <c r="G140" s="63"/>
      <c r="H140" s="63"/>
      <c r="I140" s="63"/>
      <c r="J140" s="42" t="s">
        <v>168</v>
      </c>
      <c r="K140" s="46">
        <f>(IF(E134&gt;1,(I134/(E134+2)+K139),0))</f>
        <v>0</v>
      </c>
    </row>
    <row r="141" spans="1:13" ht="21" customHeight="1" x14ac:dyDescent="0.35">
      <c r="A141" s="67" t="s">
        <v>261</v>
      </c>
      <c r="B141" s="68"/>
      <c r="C141" s="69">
        <f>C140</f>
        <v>0</v>
      </c>
      <c r="D141" s="69"/>
      <c r="E141" s="59">
        <f ca="1">((100/I134)*C141)/100</f>
        <v>0</v>
      </c>
      <c r="F141" s="63"/>
      <c r="G141" s="63"/>
      <c r="H141" s="63"/>
      <c r="I141" s="63"/>
      <c r="J141" s="42" t="s">
        <v>169</v>
      </c>
      <c r="K141" s="46">
        <f>(IF(E134&gt;2,(I134/(E134+2)+K140),0))</f>
        <v>0</v>
      </c>
    </row>
    <row r="142" spans="1:13" ht="57.75" customHeight="1" x14ac:dyDescent="0.35">
      <c r="A142" s="67" t="s">
        <v>262</v>
      </c>
      <c r="B142" s="68"/>
      <c r="C142" s="64">
        <v>0</v>
      </c>
      <c r="D142" s="64"/>
      <c r="E142" s="59">
        <f ca="1">((100/(I134))*C142)/100</f>
        <v>0</v>
      </c>
      <c r="F142" s="63"/>
      <c r="G142" s="63"/>
      <c r="H142" s="63"/>
      <c r="I142" s="63"/>
      <c r="J142" s="42" t="s">
        <v>171</v>
      </c>
      <c r="K142" s="47">
        <f>(IF(E134&gt;3,(I134/(E134+2)+K141),0))</f>
        <v>0</v>
      </c>
    </row>
    <row r="143" spans="1:13" ht="21" x14ac:dyDescent="0.35">
      <c r="A143" s="63" t="s">
        <v>170</v>
      </c>
      <c r="B143" s="63"/>
      <c r="C143" s="64">
        <v>0</v>
      </c>
      <c r="D143" s="64"/>
      <c r="E143" s="59">
        <f ca="1">((100/(I134))*C143)/100</f>
        <v>0</v>
      </c>
      <c r="F143" s="63"/>
      <c r="G143" s="63"/>
      <c r="H143" s="63"/>
      <c r="I143" s="63"/>
      <c r="J143" s="42" t="s">
        <v>172</v>
      </c>
      <c r="K143" s="46">
        <f>(IF(E134&gt;4,(I134/(E134+2)+K142),0))</f>
        <v>0</v>
      </c>
    </row>
    <row r="144" spans="1:13" ht="21" customHeight="1" x14ac:dyDescent="0.35">
      <c r="A144" s="63" t="s">
        <v>263</v>
      </c>
      <c r="B144" s="63"/>
      <c r="C144" s="64">
        <v>0</v>
      </c>
      <c r="D144" s="64"/>
      <c r="E144" s="59">
        <f ca="1">((100/I134)*C144)/100</f>
        <v>0</v>
      </c>
      <c r="F144" s="63"/>
      <c r="G144" s="63"/>
      <c r="H144" s="63"/>
      <c r="I144" s="63"/>
      <c r="J144" s="42" t="s">
        <v>157</v>
      </c>
      <c r="K144" s="46">
        <f ca="1">(IF(E134=1,(I134/(E134+3)+K139),IF(E134=0,(I134/4+K139),IF(E134&gt;1,0))))</f>
        <v>26.25</v>
      </c>
    </row>
    <row r="145" spans="1:13" ht="41.25" customHeight="1" thickBot="1" x14ac:dyDescent="0.4">
      <c r="A145" s="63" t="s">
        <v>264</v>
      </c>
      <c r="B145" s="63"/>
      <c r="C145" s="64">
        <v>0</v>
      </c>
      <c r="D145" s="64"/>
      <c r="E145" s="59">
        <f ca="1">((100/I134)*C145)/100</f>
        <v>0</v>
      </c>
      <c r="F145" s="63"/>
      <c r="G145" s="63"/>
      <c r="H145" s="63"/>
      <c r="I145" s="63"/>
      <c r="J145" s="44" t="s">
        <v>158</v>
      </c>
      <c r="K145" s="48">
        <f ca="1">(IF(E134&gt;1.5,(I134/(E134+2)+K138+MAX(0,K139-K138)+MAX(0,K140-K139)+MAX(0,K141-K140)+MAX(0,K142-K141)+MAX(0,K143-K142)),IF(E134=1,(I134/(E134+3)+K144),IF(E134=0,I134/4+K144))))</f>
        <v>35</v>
      </c>
      <c r="M145" s="1" t="e">
        <f>(IF(D133&gt;1.5,(H133/(D133+2)+J138+MAX(0,J139-J138)+MAX(0,J140-J139)+MAX(0,J141-J140)+MAX(0,J142-J141)+MAX(0,J143-J142)),IF(D133=1,(H133/(D133+3)+J143),IF(D133=0,H133*0.3+J143))))</f>
        <v>#VALUE!</v>
      </c>
    </row>
    <row r="146" spans="1:13" ht="20.25" x14ac:dyDescent="0.25">
      <c r="A146" s="63" t="s">
        <v>173</v>
      </c>
      <c r="B146" s="63"/>
      <c r="C146" s="64">
        <v>0</v>
      </c>
      <c r="D146" s="64"/>
      <c r="E146" s="59">
        <f ca="1">((100/(I134))*C146)/100</f>
        <v>0</v>
      </c>
      <c r="F146" s="63"/>
      <c r="G146" s="63"/>
      <c r="H146" s="63"/>
      <c r="I146" s="63"/>
    </row>
    <row r="147" spans="1:13" ht="20.25" x14ac:dyDescent="0.25">
      <c r="A147" s="63" t="s">
        <v>174</v>
      </c>
      <c r="B147" s="63"/>
      <c r="C147" s="64">
        <v>0</v>
      </c>
      <c r="D147" s="64"/>
      <c r="E147" s="59">
        <f ca="1">((100/(I134))*C147)/100</f>
        <v>0</v>
      </c>
      <c r="F147" s="63"/>
      <c r="G147" s="63"/>
      <c r="H147" s="63"/>
      <c r="I147" s="63"/>
    </row>
    <row r="148" spans="1:13" ht="36.75" customHeight="1" x14ac:dyDescent="0.3">
      <c r="A148" s="91" t="s">
        <v>159</v>
      </c>
      <c r="B148" s="92"/>
      <c r="C148" s="92"/>
      <c r="D148" s="92"/>
      <c r="E148" s="92"/>
      <c r="F148" s="92"/>
      <c r="G148" s="92"/>
      <c r="H148" s="117">
        <f ca="1">AVERAGE(F56,F72,F88,F104,F120,F136)</f>
        <v>0.39021679197994991</v>
      </c>
      <c r="I148" s="118"/>
      <c r="J148" s="42"/>
      <c r="K148" s="43"/>
      <c r="L148" s="43"/>
    </row>
    <row r="149" spans="1:13" ht="20.25" x14ac:dyDescent="0.25">
      <c r="A149" s="102" t="s">
        <v>78</v>
      </c>
      <c r="B149" s="103"/>
      <c r="C149" s="103"/>
      <c r="D149" s="103"/>
      <c r="E149" s="103"/>
      <c r="F149" s="103"/>
      <c r="G149" s="103"/>
      <c r="H149" s="103"/>
      <c r="I149" s="104"/>
    </row>
    <row r="150" spans="1:13" ht="60.75" x14ac:dyDescent="0.25">
      <c r="A150" s="96" t="s">
        <v>79</v>
      </c>
      <c r="B150" s="96"/>
      <c r="C150" s="96"/>
      <c r="D150" s="3" t="s">
        <v>4</v>
      </c>
      <c r="E150" s="15" t="s">
        <v>138</v>
      </c>
      <c r="F150" s="21" t="s">
        <v>175</v>
      </c>
      <c r="G150" s="3" t="s">
        <v>4</v>
      </c>
      <c r="H150" s="152" t="s">
        <v>193</v>
      </c>
      <c r="I150" s="152"/>
      <c r="J150" s="1">
        <f>8800*1.6</f>
        <v>14080</v>
      </c>
    </row>
    <row r="151" spans="1:13" ht="60.75" x14ac:dyDescent="0.25">
      <c r="A151" s="96" t="s">
        <v>189</v>
      </c>
      <c r="B151" s="96"/>
      <c r="C151" s="96"/>
      <c r="D151" s="2" t="s">
        <v>134</v>
      </c>
      <c r="E151" s="18" t="s">
        <v>266</v>
      </c>
      <c r="F151" s="21" t="s">
        <v>190</v>
      </c>
      <c r="G151" s="2" t="s">
        <v>4</v>
      </c>
      <c r="H151" s="107" t="s">
        <v>176</v>
      </c>
      <c r="I151" s="107"/>
      <c r="J151" s="1" t="s">
        <v>265</v>
      </c>
    </row>
    <row r="152" spans="1:13" ht="26.25" customHeight="1" x14ac:dyDescent="0.25">
      <c r="A152" s="86" t="s">
        <v>82</v>
      </c>
      <c r="B152" s="86"/>
      <c r="C152" s="86"/>
      <c r="D152" s="3" t="s">
        <v>4</v>
      </c>
      <c r="E152" s="18" t="s">
        <v>241</v>
      </c>
      <c r="F152" s="3" t="s">
        <v>131</v>
      </c>
      <c r="G152" s="3" t="s">
        <v>4</v>
      </c>
      <c r="H152" s="155" t="s">
        <v>139</v>
      </c>
      <c r="I152" s="156"/>
    </row>
    <row r="153" spans="1:13" ht="20.25" hidden="1" x14ac:dyDescent="0.25">
      <c r="A153" s="96" t="s">
        <v>121</v>
      </c>
      <c r="B153" s="96"/>
      <c r="C153" s="96"/>
      <c r="D153" s="2" t="s">
        <v>4</v>
      </c>
      <c r="E153" s="18" t="s">
        <v>122</v>
      </c>
      <c r="F153" s="21" t="s">
        <v>123</v>
      </c>
      <c r="G153" s="2" t="s">
        <v>4</v>
      </c>
      <c r="H153" s="107" t="s">
        <v>101</v>
      </c>
      <c r="I153" s="107"/>
    </row>
    <row r="154" spans="1:13" ht="60.75" hidden="1" x14ac:dyDescent="0.25">
      <c r="A154" s="96" t="s">
        <v>124</v>
      </c>
      <c r="B154" s="96"/>
      <c r="C154" s="96"/>
      <c r="D154" s="2" t="s">
        <v>4</v>
      </c>
      <c r="E154" s="18" t="s">
        <v>125</v>
      </c>
      <c r="F154" s="21" t="s">
        <v>126</v>
      </c>
      <c r="G154" s="2" t="s">
        <v>4</v>
      </c>
      <c r="H154" s="107" t="s">
        <v>127</v>
      </c>
      <c r="I154" s="107"/>
    </row>
    <row r="155" spans="1:13" ht="20.25" hidden="1" x14ac:dyDescent="0.25">
      <c r="A155" s="96" t="s">
        <v>81</v>
      </c>
      <c r="B155" s="96"/>
      <c r="C155" s="96"/>
      <c r="D155" s="2" t="s">
        <v>4</v>
      </c>
      <c r="E155" s="18" t="s">
        <v>103</v>
      </c>
      <c r="F155" s="21" t="s">
        <v>80</v>
      </c>
      <c r="G155" s="2" t="s">
        <v>4</v>
      </c>
      <c r="H155" s="105" t="s">
        <v>103</v>
      </c>
      <c r="I155" s="106"/>
    </row>
    <row r="156" spans="1:13" ht="20.25" hidden="1" x14ac:dyDescent="0.25">
      <c r="A156" s="96" t="s">
        <v>128</v>
      </c>
      <c r="B156" s="96"/>
      <c r="C156" s="96"/>
      <c r="D156" s="2" t="s">
        <v>4</v>
      </c>
      <c r="E156" s="18" t="s">
        <v>102</v>
      </c>
      <c r="F156" s="21" t="s">
        <v>82</v>
      </c>
      <c r="G156" s="2" t="s">
        <v>4</v>
      </c>
      <c r="H156" s="107" t="s">
        <v>120</v>
      </c>
      <c r="I156" s="107"/>
    </row>
    <row r="157" spans="1:13" ht="20.25" hidden="1" x14ac:dyDescent="0.25">
      <c r="A157" s="96" t="s">
        <v>129</v>
      </c>
      <c r="B157" s="96"/>
      <c r="C157" s="96"/>
      <c r="D157" s="2" t="s">
        <v>4</v>
      </c>
      <c r="E157" s="19" t="s">
        <v>113</v>
      </c>
      <c r="F157" s="21" t="s">
        <v>130</v>
      </c>
      <c r="G157" s="2" t="s">
        <v>4</v>
      </c>
      <c r="H157" s="108" t="s">
        <v>113</v>
      </c>
      <c r="I157" s="108"/>
    </row>
    <row r="158" spans="1:13" ht="18" hidden="1" customHeight="1" x14ac:dyDescent="0.25">
      <c r="A158" s="86" t="s">
        <v>131</v>
      </c>
      <c r="B158" s="86"/>
      <c r="C158" s="86"/>
      <c r="D158" s="3" t="s">
        <v>4</v>
      </c>
      <c r="E158" s="10"/>
      <c r="F158" s="3" t="s">
        <v>131</v>
      </c>
      <c r="G158" s="3" t="s">
        <v>4</v>
      </c>
      <c r="H158" s="109" t="s">
        <v>113</v>
      </c>
      <c r="I158" s="110"/>
    </row>
    <row r="159" spans="1:13" ht="20.25" x14ac:dyDescent="0.25">
      <c r="A159" s="102" t="s">
        <v>77</v>
      </c>
      <c r="B159" s="103"/>
      <c r="C159" s="103"/>
      <c r="D159" s="103"/>
      <c r="E159" s="103"/>
      <c r="F159" s="103"/>
      <c r="G159" s="103"/>
      <c r="H159" s="103"/>
      <c r="I159" s="104"/>
    </row>
    <row r="160" spans="1:13" ht="20.25" x14ac:dyDescent="0.25">
      <c r="A160" s="93" t="s">
        <v>9</v>
      </c>
      <c r="B160" s="94"/>
      <c r="C160" s="94"/>
      <c r="D160" s="94"/>
      <c r="E160" s="94"/>
      <c r="F160" s="95"/>
      <c r="G160" s="2" t="s">
        <v>4</v>
      </c>
      <c r="H160" s="157">
        <f>16200/10.764</f>
        <v>1505.0167224080269</v>
      </c>
      <c r="I160" s="158"/>
    </row>
    <row r="161" spans="1:151 16227:16384" ht="20.25" x14ac:dyDescent="0.25">
      <c r="A161" s="93" t="s">
        <v>33</v>
      </c>
      <c r="B161" s="94"/>
      <c r="C161" s="94"/>
      <c r="D161" s="94"/>
      <c r="E161" s="94"/>
      <c r="F161" s="95"/>
      <c r="G161" s="2" t="s">
        <v>4</v>
      </c>
      <c r="H161" s="141">
        <f>82000/10.764</f>
        <v>7617.9858788554448</v>
      </c>
      <c r="I161" s="141"/>
    </row>
    <row r="162" spans="1:151 16227:16384" ht="20.25" x14ac:dyDescent="0.25">
      <c r="A162" s="93" t="s">
        <v>140</v>
      </c>
      <c r="B162" s="94"/>
      <c r="C162" s="94"/>
      <c r="D162" s="94"/>
      <c r="E162" s="94"/>
      <c r="F162" s="95"/>
      <c r="G162" s="2" t="s">
        <v>4</v>
      </c>
      <c r="H162" s="141">
        <f>H160*0.8</f>
        <v>1204.0133779264215</v>
      </c>
      <c r="I162" s="141"/>
    </row>
    <row r="163" spans="1:151 16227:16384" ht="20.25" x14ac:dyDescent="0.25">
      <c r="A163" s="138" t="s">
        <v>86</v>
      </c>
      <c r="B163" s="139"/>
      <c r="C163" s="139"/>
      <c r="D163" s="139"/>
      <c r="E163" s="139"/>
      <c r="F163" s="139"/>
      <c r="G163" s="139"/>
      <c r="H163" s="139"/>
      <c r="I163" s="140"/>
    </row>
    <row r="164" spans="1:151 16227:16384" s="11" customFormat="1" ht="40.5" x14ac:dyDescent="0.25">
      <c r="A164" s="87" t="s">
        <v>185</v>
      </c>
      <c r="B164" s="88"/>
      <c r="C164" s="87" t="s">
        <v>186</v>
      </c>
      <c r="D164" s="88"/>
      <c r="E164" s="51" t="s">
        <v>187</v>
      </c>
      <c r="F164" s="87" t="s">
        <v>184</v>
      </c>
      <c r="G164" s="88"/>
      <c r="H164" s="51" t="s">
        <v>183</v>
      </c>
      <c r="I164" s="51" t="s">
        <v>182</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x14ac:dyDescent="0.25">
      <c r="A165" s="89" t="s">
        <v>210</v>
      </c>
      <c r="B165" s="90"/>
      <c r="C165" s="89" t="s">
        <v>99</v>
      </c>
      <c r="D165" s="90"/>
      <c r="E165" s="52" t="s">
        <v>235</v>
      </c>
      <c r="F165" s="89">
        <f>COUNT(F179:G186)*14+COUNT(F188:G195)*14+COUNT(F197:G199,F201:G204)*4+COUNT(F206:G208,F210:G213)*3</f>
        <v>273</v>
      </c>
      <c r="G165" s="90"/>
      <c r="H165" s="52">
        <f>SUM(F179:G186)*14+SUM(F188:G195)*14+SUM(F197:G199,F201:G204)*4+SUM(F206:G208,F210:G213)*3</f>
        <v>154533.47363999998</v>
      </c>
      <c r="I165" s="52">
        <f>SUM(I179:I186)*14+SUM(I188:I195)*14+SUM(I197:I199,I201:I204)*4+SUM(I206:I208,I210:I213)*3</f>
        <v>233164.22454</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x14ac:dyDescent="0.25">
      <c r="A166" s="89" t="s">
        <v>211</v>
      </c>
      <c r="B166" s="90"/>
      <c r="C166" s="89" t="s">
        <v>99</v>
      </c>
      <c r="D166" s="90"/>
      <c r="E166" s="52" t="s">
        <v>235</v>
      </c>
      <c r="F166" s="89">
        <f>COUNT(F218:G225)*14+COUNT(F227:G234)*14+COUNT(F236:G238,F240:G243)*4+COUNT(F245:G247,F249:G252)*3</f>
        <v>273</v>
      </c>
      <c r="G166" s="90"/>
      <c r="H166" s="52">
        <f>SUM(F218:G225)*14+SUM(F227:G234)*14+SUM(F236:G238,F240:G243)*4+SUM(F245:G247,F249:G252)*3</f>
        <v>154590.84575999997</v>
      </c>
      <c r="I166" s="52">
        <f>SUM(I218:I225)*14+SUM(I227:I234)*14+SUM(I236:I238,I240:I243)*4+SUM(I245:I247,I249:I252)*3</f>
        <v>233250.28271999999</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x14ac:dyDescent="0.25">
      <c r="A167" s="89" t="s">
        <v>212</v>
      </c>
      <c r="B167" s="90"/>
      <c r="C167" s="89" t="s">
        <v>99</v>
      </c>
      <c r="D167" s="90"/>
      <c r="E167" s="52" t="s">
        <v>235</v>
      </c>
      <c r="F167" s="89">
        <f>COUNT(F258:G265)*28+COUNT(F267:G272,F274)*7</f>
        <v>273</v>
      </c>
      <c r="G167" s="90"/>
      <c r="H167" s="52">
        <f>SUM(F258:G265)*28+SUM(F267:G272,F274)*7</f>
        <v>117395.95139999999</v>
      </c>
      <c r="I167" s="52">
        <f>SUM(I258:I265)*28+SUM(I267:I272,I274)*7</f>
        <v>176093.92709999997</v>
      </c>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89" t="s">
        <v>209</v>
      </c>
      <c r="B168" s="90"/>
      <c r="C168" s="89" t="s">
        <v>99</v>
      </c>
      <c r="D168" s="90"/>
      <c r="E168" s="52" t="s">
        <v>235</v>
      </c>
      <c r="F168" s="89">
        <f>COUNT(F279:G286)*28+COUNT(F288:G293,F295)*7</f>
        <v>273</v>
      </c>
      <c r="G168" s="90"/>
      <c r="H168" s="52">
        <f>SUM(F279:G286)*28+SUM(F288:G293,F295)*7</f>
        <v>117395.95139999999</v>
      </c>
      <c r="I168" s="52">
        <f>SUM(I279:I286)*28+SUM(I288:I293,I295)*7</f>
        <v>176093.92709999997</v>
      </c>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89" t="s">
        <v>250</v>
      </c>
      <c r="B169" s="90"/>
      <c r="C169" s="89" t="s">
        <v>99</v>
      </c>
      <c r="D169" s="90"/>
      <c r="E169" s="52" t="s">
        <v>235</v>
      </c>
      <c r="F169" s="89">
        <f>COUNT(F300:G307)*14+COUNT(F309:G316)*14+COUNT(F318:G320,F322:G325)*4+COUNT(F327:G329,F331:G334)*3</f>
        <v>273</v>
      </c>
      <c r="G169" s="90"/>
      <c r="H169" s="52">
        <f>SUM(F300:G307)*14+SUM(F309:G316)*14+SUM(F318:G320,F322:G325)*4+SUM(F327:G329,F331:G334)*3</f>
        <v>154593.75203999996</v>
      </c>
      <c r="I169" s="52">
        <f>SUM(I300:I307)*14+SUM(I309:I316)*14+SUM(I318:I320,I322:I325)*4+SUM(I327:I329,I331:I334)*3</f>
        <v>233254.64213999998</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89" t="s">
        <v>248</v>
      </c>
      <c r="B170" s="90"/>
      <c r="C170" s="89" t="s">
        <v>99</v>
      </c>
      <c r="D170" s="90"/>
      <c r="E170" s="52" t="s">
        <v>235</v>
      </c>
      <c r="F170" s="89">
        <f>COUNT(F339:G346)*14+COUNT(F348:G355)*14+COUNT(F357:G362,F364)*4+COUNT(F366:G371,F373)*3</f>
        <v>273</v>
      </c>
      <c r="G170" s="90"/>
      <c r="H170" s="52">
        <f>SUM(F339:G346)*14+SUM(F348:G355)*14+SUM(F357:G362,F364)*4+SUM(F366:G371,F373)*3</f>
        <v>154551.55715999997</v>
      </c>
      <c r="I170" s="52">
        <f>SUM(I339:I346)*14+SUM(I348:I355)*14+SUM(I357:I362,I364)*4+SUM(I366:I371,I373)*3</f>
        <v>233191.34982</v>
      </c>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87" t="s">
        <v>188</v>
      </c>
      <c r="B171" s="88"/>
      <c r="C171" s="87"/>
      <c r="D171" s="88"/>
      <c r="E171" s="51"/>
      <c r="F171" s="87">
        <f>SUM(F165:G170)</f>
        <v>1638</v>
      </c>
      <c r="G171" s="88"/>
      <c r="H171" s="51">
        <f>SUM(H165:H170)</f>
        <v>853061.53139999986</v>
      </c>
      <c r="I171" s="51">
        <f>SUM(I165:I170)</f>
        <v>1285048.3534200001</v>
      </c>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ht="20.25" x14ac:dyDescent="0.25">
      <c r="A172" s="145" t="s">
        <v>181</v>
      </c>
      <c r="B172" s="146"/>
      <c r="C172" s="146"/>
      <c r="D172" s="146"/>
      <c r="E172" s="146"/>
      <c r="F172" s="146"/>
      <c r="G172" s="146"/>
      <c r="H172" s="146"/>
      <c r="I172" s="140"/>
    </row>
    <row r="173" spans="1:151 16227:16384" ht="44.25" customHeight="1" x14ac:dyDescent="0.25">
      <c r="A173" s="85" t="s">
        <v>108</v>
      </c>
      <c r="B173" s="85"/>
      <c r="C173" s="85" t="s">
        <v>104</v>
      </c>
      <c r="D173" s="85"/>
      <c r="E173" s="85" t="s">
        <v>105</v>
      </c>
      <c r="F173" s="85" t="s">
        <v>106</v>
      </c>
      <c r="G173" s="85"/>
      <c r="H173" s="85" t="s">
        <v>107</v>
      </c>
      <c r="I173" s="36" t="s">
        <v>160</v>
      </c>
    </row>
    <row r="174" spans="1:151 16227:16384" s="11" customFormat="1" ht="20.25" x14ac:dyDescent="0.25">
      <c r="A174" s="85"/>
      <c r="B174" s="85"/>
      <c r="C174" s="85"/>
      <c r="D174" s="85"/>
      <c r="E174" s="85"/>
      <c r="F174" s="85"/>
      <c r="G174" s="85"/>
      <c r="H174" s="85"/>
      <c r="I174" s="37">
        <v>0.5</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x14ac:dyDescent="0.25">
      <c r="A175" s="72" t="s">
        <v>210</v>
      </c>
      <c r="B175" s="73"/>
      <c r="C175" s="73"/>
      <c r="D175" s="73"/>
      <c r="E175" s="73"/>
      <c r="F175" s="73"/>
      <c r="G175" s="73"/>
      <c r="H175" s="73"/>
      <c r="I175" s="74"/>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57" customFormat="1" ht="20.25" x14ac:dyDescent="0.25">
      <c r="A176" s="72" t="s">
        <v>221</v>
      </c>
      <c r="B176" s="73"/>
      <c r="C176" s="73"/>
      <c r="D176" s="73"/>
      <c r="E176" s="73"/>
      <c r="F176" s="73"/>
      <c r="G176" s="73"/>
      <c r="H176" s="73"/>
      <c r="I176" s="74"/>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WZC176" s="56"/>
      <c r="WZD176" s="56"/>
      <c r="WZE176" s="56"/>
      <c r="WZF176" s="56"/>
      <c r="WZG176" s="56"/>
      <c r="WZH176" s="56"/>
      <c r="WZI176" s="56"/>
      <c r="WZJ176" s="56"/>
      <c r="WZK176" s="56"/>
      <c r="WZL176" s="56"/>
      <c r="WZM176" s="56"/>
      <c r="WZN176" s="56"/>
      <c r="WZO176" s="56"/>
      <c r="WZP176" s="56"/>
      <c r="WZQ176" s="56"/>
      <c r="WZR176" s="56"/>
      <c r="WZS176" s="56"/>
      <c r="WZT176" s="56"/>
      <c r="WZU176" s="56"/>
      <c r="WZV176" s="56"/>
      <c r="WZW176" s="56"/>
      <c r="WZX176" s="56"/>
      <c r="WZY176" s="56"/>
      <c r="WZZ176" s="56"/>
      <c r="XAA176" s="56"/>
      <c r="XAB176" s="56"/>
      <c r="XAC176" s="56"/>
      <c r="XAD176" s="56"/>
      <c r="XAE176" s="56"/>
      <c r="XAF176" s="56"/>
      <c r="XAG176" s="56"/>
      <c r="XAH176" s="56"/>
      <c r="XAI176" s="56"/>
      <c r="XAJ176" s="56"/>
      <c r="XAK176" s="56"/>
      <c r="XAL176" s="56"/>
      <c r="XAM176" s="56"/>
      <c r="XAN176" s="56"/>
      <c r="XAO176" s="56"/>
      <c r="XAP176" s="56"/>
      <c r="XAQ176" s="56"/>
      <c r="XAR176" s="56"/>
      <c r="XAS176" s="56"/>
      <c r="XAT176" s="56"/>
      <c r="XAU176" s="56"/>
      <c r="XAV176" s="56"/>
      <c r="XAW176" s="56"/>
      <c r="XAX176" s="56"/>
      <c r="XAY176" s="56"/>
      <c r="XAZ176" s="56"/>
      <c r="XBA176" s="56"/>
      <c r="XBB176" s="56"/>
      <c r="XBC176" s="56"/>
      <c r="XBD176" s="56"/>
      <c r="XBE176" s="56"/>
      <c r="XBF176" s="56"/>
      <c r="XBG176" s="56"/>
      <c r="XBH176" s="56"/>
      <c r="XBI176" s="56"/>
      <c r="XBJ176" s="56"/>
      <c r="XBK176" s="56"/>
      <c r="XBL176" s="56"/>
      <c r="XBM176" s="56"/>
      <c r="XBN176" s="56"/>
      <c r="XBO176" s="56"/>
      <c r="XBP176" s="56"/>
      <c r="XBQ176" s="56"/>
      <c r="XBR176" s="56"/>
      <c r="XBS176" s="56"/>
      <c r="XBT176" s="56"/>
      <c r="XBU176" s="56"/>
      <c r="XBV176" s="56"/>
      <c r="XBW176" s="56"/>
      <c r="XBX176" s="56"/>
      <c r="XBY176" s="56"/>
      <c r="XBZ176" s="56"/>
      <c r="XCA176" s="56"/>
      <c r="XCB176" s="56"/>
      <c r="XCC176" s="56"/>
      <c r="XCD176" s="56"/>
      <c r="XCE176" s="56"/>
      <c r="XCF176" s="56"/>
      <c r="XCG176" s="56"/>
      <c r="XCH176" s="56"/>
      <c r="XCI176" s="56"/>
      <c r="XCJ176" s="56"/>
      <c r="XCK176" s="56"/>
      <c r="XCL176" s="56"/>
      <c r="XCM176" s="56"/>
      <c r="XCN176" s="56"/>
      <c r="XCO176" s="56"/>
      <c r="XCP176" s="56"/>
      <c r="XCQ176" s="56"/>
      <c r="XCR176" s="56"/>
      <c r="XCS176" s="56"/>
      <c r="XCT176" s="56"/>
      <c r="XCU176" s="56"/>
      <c r="XCV176" s="56"/>
      <c r="XCW176" s="56"/>
      <c r="XCX176" s="56"/>
      <c r="XCY176" s="56"/>
      <c r="XCZ176" s="56"/>
      <c r="XDA176" s="56"/>
      <c r="XDB176" s="56"/>
      <c r="XDC176" s="56"/>
      <c r="XDD176" s="56"/>
      <c r="XDE176" s="56"/>
      <c r="XDF176" s="56"/>
      <c r="XDG176" s="56"/>
      <c r="XDH176" s="56"/>
      <c r="XDI176" s="56"/>
      <c r="XDJ176" s="56"/>
      <c r="XDK176" s="56"/>
      <c r="XDL176" s="56"/>
      <c r="XDM176" s="56"/>
      <c r="XDN176" s="56"/>
      <c r="XDO176" s="56"/>
      <c r="XDP176" s="56"/>
      <c r="XDQ176" s="56"/>
      <c r="XDR176" s="56"/>
      <c r="XDS176" s="56"/>
      <c r="XDT176" s="56"/>
      <c r="XDU176" s="56"/>
      <c r="XDV176" s="56"/>
      <c r="XDW176" s="56"/>
      <c r="XDX176" s="56"/>
      <c r="XDY176" s="56"/>
      <c r="XDZ176" s="56"/>
      <c r="XEA176" s="56"/>
      <c r="XEB176" s="56"/>
      <c r="XEC176" s="56"/>
      <c r="XED176" s="56"/>
      <c r="XEE176" s="56"/>
      <c r="XEF176" s="56"/>
      <c r="XEG176" s="56"/>
      <c r="XEH176" s="56"/>
      <c r="XEI176" s="56"/>
      <c r="XEJ176" s="56"/>
      <c r="XEK176" s="56"/>
      <c r="XEL176" s="56"/>
      <c r="XEM176" s="56"/>
      <c r="XEN176" s="56"/>
      <c r="XEO176" s="56"/>
      <c r="XEP176" s="56"/>
      <c r="XEQ176" s="56"/>
      <c r="XER176" s="56"/>
      <c r="XES176" s="56"/>
      <c r="XET176" s="56"/>
      <c r="XEU176" s="56"/>
      <c r="XEV176" s="56"/>
      <c r="XEW176" s="56"/>
      <c r="XEX176" s="56"/>
      <c r="XEY176" s="56"/>
      <c r="XEZ176" s="56"/>
      <c r="XFA176" s="56"/>
      <c r="XFB176" s="56"/>
      <c r="XFC176" s="56"/>
      <c r="XFD176" s="56"/>
    </row>
    <row r="177" spans="1:151 16227:16384" s="57" customFormat="1" ht="20.25" x14ac:dyDescent="0.25">
      <c r="A177" s="72" t="s">
        <v>228</v>
      </c>
      <c r="B177" s="73"/>
      <c r="C177" s="73"/>
      <c r="D177" s="73"/>
      <c r="E177" s="73"/>
      <c r="F177" s="73"/>
      <c r="G177" s="73"/>
      <c r="H177" s="73"/>
      <c r="I177" s="74"/>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WZC177" s="56"/>
      <c r="WZD177" s="56"/>
      <c r="WZE177" s="56"/>
      <c r="WZF177" s="56"/>
      <c r="WZG177" s="56"/>
      <c r="WZH177" s="56"/>
      <c r="WZI177" s="56"/>
      <c r="WZJ177" s="56"/>
      <c r="WZK177" s="56"/>
      <c r="WZL177" s="56"/>
      <c r="WZM177" s="56"/>
      <c r="WZN177" s="56"/>
      <c r="WZO177" s="56"/>
      <c r="WZP177" s="56"/>
      <c r="WZQ177" s="56"/>
      <c r="WZR177" s="56"/>
      <c r="WZS177" s="56"/>
      <c r="WZT177" s="56"/>
      <c r="WZU177" s="56"/>
      <c r="WZV177" s="56"/>
      <c r="WZW177" s="56"/>
      <c r="WZX177" s="56"/>
      <c r="WZY177" s="56"/>
      <c r="WZZ177" s="56"/>
      <c r="XAA177" s="56"/>
      <c r="XAB177" s="56"/>
      <c r="XAC177" s="56"/>
      <c r="XAD177" s="56"/>
      <c r="XAE177" s="56"/>
      <c r="XAF177" s="56"/>
      <c r="XAG177" s="56"/>
      <c r="XAH177" s="56"/>
      <c r="XAI177" s="56"/>
      <c r="XAJ177" s="56"/>
      <c r="XAK177" s="56"/>
      <c r="XAL177" s="56"/>
      <c r="XAM177" s="56"/>
      <c r="XAN177" s="56"/>
      <c r="XAO177" s="56"/>
      <c r="XAP177" s="56"/>
      <c r="XAQ177" s="56"/>
      <c r="XAR177" s="56"/>
      <c r="XAS177" s="56"/>
      <c r="XAT177" s="56"/>
      <c r="XAU177" s="56"/>
      <c r="XAV177" s="56"/>
      <c r="XAW177" s="56"/>
      <c r="XAX177" s="56"/>
      <c r="XAY177" s="56"/>
      <c r="XAZ177" s="56"/>
      <c r="XBA177" s="56"/>
      <c r="XBB177" s="56"/>
      <c r="XBC177" s="56"/>
      <c r="XBD177" s="56"/>
      <c r="XBE177" s="56"/>
      <c r="XBF177" s="56"/>
      <c r="XBG177" s="56"/>
      <c r="XBH177" s="56"/>
      <c r="XBI177" s="56"/>
      <c r="XBJ177" s="56"/>
      <c r="XBK177" s="56"/>
      <c r="XBL177" s="56"/>
      <c r="XBM177" s="56"/>
      <c r="XBN177" s="56"/>
      <c r="XBO177" s="56"/>
      <c r="XBP177" s="56"/>
      <c r="XBQ177" s="56"/>
      <c r="XBR177" s="56"/>
      <c r="XBS177" s="56"/>
      <c r="XBT177" s="56"/>
      <c r="XBU177" s="56"/>
      <c r="XBV177" s="56"/>
      <c r="XBW177" s="56"/>
      <c r="XBX177" s="56"/>
      <c r="XBY177" s="56"/>
      <c r="XBZ177" s="56"/>
      <c r="XCA177" s="56"/>
      <c r="XCB177" s="56"/>
      <c r="XCC177" s="56"/>
      <c r="XCD177" s="56"/>
      <c r="XCE177" s="56"/>
      <c r="XCF177" s="56"/>
      <c r="XCG177" s="56"/>
      <c r="XCH177" s="56"/>
      <c r="XCI177" s="56"/>
      <c r="XCJ177" s="56"/>
      <c r="XCK177" s="56"/>
      <c r="XCL177" s="56"/>
      <c r="XCM177" s="56"/>
      <c r="XCN177" s="56"/>
      <c r="XCO177" s="56"/>
      <c r="XCP177" s="56"/>
      <c r="XCQ177" s="56"/>
      <c r="XCR177" s="56"/>
      <c r="XCS177" s="56"/>
      <c r="XCT177" s="56"/>
      <c r="XCU177" s="56"/>
      <c r="XCV177" s="56"/>
      <c r="XCW177" s="56"/>
      <c r="XCX177" s="56"/>
      <c r="XCY177" s="56"/>
      <c r="XCZ177" s="56"/>
      <c r="XDA177" s="56"/>
      <c r="XDB177" s="56"/>
      <c r="XDC177" s="56"/>
      <c r="XDD177" s="56"/>
      <c r="XDE177" s="56"/>
      <c r="XDF177" s="56"/>
      <c r="XDG177" s="56"/>
      <c r="XDH177" s="56"/>
      <c r="XDI177" s="56"/>
      <c r="XDJ177" s="56"/>
      <c r="XDK177" s="56"/>
      <c r="XDL177" s="56"/>
      <c r="XDM177" s="56"/>
      <c r="XDN177" s="56"/>
      <c r="XDO177" s="56"/>
      <c r="XDP177" s="56"/>
      <c r="XDQ177" s="56"/>
      <c r="XDR177" s="56"/>
      <c r="XDS177" s="56"/>
      <c r="XDT177" s="56"/>
      <c r="XDU177" s="56"/>
      <c r="XDV177" s="56"/>
      <c r="XDW177" s="56"/>
      <c r="XDX177" s="56"/>
      <c r="XDY177" s="56"/>
      <c r="XDZ177" s="56"/>
      <c r="XEA177" s="56"/>
      <c r="XEB177" s="56"/>
      <c r="XEC177" s="56"/>
      <c r="XED177" s="56"/>
      <c r="XEE177" s="56"/>
      <c r="XEF177" s="56"/>
      <c r="XEG177" s="56"/>
      <c r="XEH177" s="56"/>
      <c r="XEI177" s="56"/>
      <c r="XEJ177" s="56"/>
      <c r="XEK177" s="56"/>
      <c r="XEL177" s="56"/>
      <c r="XEM177" s="56"/>
      <c r="XEN177" s="56"/>
      <c r="XEO177" s="56"/>
      <c r="XEP177" s="56"/>
      <c r="XEQ177" s="56"/>
      <c r="XER177" s="56"/>
      <c r="XES177" s="56"/>
      <c r="XET177" s="56"/>
      <c r="XEU177" s="56"/>
      <c r="XEV177" s="56"/>
      <c r="XEW177" s="56"/>
      <c r="XEX177" s="56"/>
      <c r="XEY177" s="56"/>
      <c r="XEZ177" s="56"/>
      <c r="XFA177" s="56"/>
      <c r="XFB177" s="56"/>
      <c r="XFC177" s="56"/>
      <c r="XFD177" s="56"/>
    </row>
    <row r="178" spans="1:151 16227:16384" s="11" customFormat="1" ht="20.25" x14ac:dyDescent="0.25">
      <c r="A178" s="72" t="s">
        <v>234</v>
      </c>
      <c r="B178" s="73"/>
      <c r="C178" s="73"/>
      <c r="D178" s="73"/>
      <c r="E178" s="73"/>
      <c r="F178" s="73"/>
      <c r="G178" s="73"/>
      <c r="H178" s="73"/>
      <c r="I178" s="74"/>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75" t="str">
        <f>A178</f>
        <v>1st, 3rd, 7th, 9th, 11th, 13th, 17th, 21st, 23rd, 25th, 27th, 31st, 33rd &amp; 35th Floor</v>
      </c>
      <c r="B179" s="76"/>
      <c r="C179" s="81">
        <v>1</v>
      </c>
      <c r="D179" s="81"/>
      <c r="E179" s="20" t="s">
        <v>224</v>
      </c>
      <c r="F179" s="82">
        <f>(57.67)*10.764</f>
        <v>620.75987999999995</v>
      </c>
      <c r="G179" s="83"/>
      <c r="H179" s="20">
        <f>3.52*10.764</f>
        <v>37.889279999999999</v>
      </c>
      <c r="I179" s="20">
        <f t="shared" ref="I179:I186" si="0">F179*(($I$174)+1)+H179</f>
        <v>969.02909999999986</v>
      </c>
      <c r="J179" s="1">
        <f>1.2*2.6+3.2*4.7+2.75*2.3+0.9*2.2+2.75*3.05+3.2*3.5+2.1*1.2+2*1.2+0.64*1+1*2.75</f>
        <v>54.362500000000004</v>
      </c>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77"/>
      <c r="B180" s="78"/>
      <c r="C180" s="81">
        <v>2</v>
      </c>
      <c r="D180" s="81"/>
      <c r="E180" s="20" t="s">
        <v>224</v>
      </c>
      <c r="F180" s="82">
        <f>(57.67)*10.764</f>
        <v>620.75987999999995</v>
      </c>
      <c r="G180" s="83"/>
      <c r="H180" s="20">
        <f>3.52*10.764</f>
        <v>37.889279999999999</v>
      </c>
      <c r="I180" s="20">
        <f t="shared" si="0"/>
        <v>969.02909999999986</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77"/>
      <c r="B181" s="78"/>
      <c r="C181" s="81">
        <f t="shared" ref="C181:C186" si="1">C180+1</f>
        <v>3</v>
      </c>
      <c r="D181" s="81"/>
      <c r="E181" s="20" t="s">
        <v>224</v>
      </c>
      <c r="F181" s="82">
        <f>(56.69)*10.764</f>
        <v>610.21115999999995</v>
      </c>
      <c r="G181" s="83"/>
      <c r="H181" s="20">
        <v>0</v>
      </c>
      <c r="I181" s="20">
        <f t="shared" si="0"/>
        <v>915.31673999999998</v>
      </c>
      <c r="J181" s="1">
        <f>2.3*1.05+2.15*2.75+3.2*4.85+2.75*3.05+3.05*3.35+2.3*0.6+2.15*1.2+1.2*2.08+1*2.75</f>
        <v>51.658500000000004</v>
      </c>
      <c r="K181" s="1">
        <f>0.75*(3.2+2.75+3)</f>
        <v>6.7124999999999995</v>
      </c>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77"/>
      <c r="B182" s="78"/>
      <c r="C182" s="81">
        <f t="shared" si="1"/>
        <v>4</v>
      </c>
      <c r="D182" s="81"/>
      <c r="E182" s="20" t="s">
        <v>224</v>
      </c>
      <c r="F182" s="82">
        <f>(56.69)*10.764</f>
        <v>610.21115999999995</v>
      </c>
      <c r="G182" s="83"/>
      <c r="H182" s="20">
        <v>0</v>
      </c>
      <c r="I182" s="20">
        <f t="shared" si="0"/>
        <v>915.31673999999998</v>
      </c>
      <c r="J182" s="1"/>
      <c r="K182" s="1">
        <f>(J181+K181)*10.764</f>
        <v>628.30544399999997</v>
      </c>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77"/>
      <c r="B183" s="78"/>
      <c r="C183" s="81">
        <f t="shared" si="1"/>
        <v>5</v>
      </c>
      <c r="D183" s="81"/>
      <c r="E183" s="20" t="s">
        <v>227</v>
      </c>
      <c r="F183" s="82">
        <f>(39.95)*10.764</f>
        <v>430.02179999999998</v>
      </c>
      <c r="G183" s="83"/>
      <c r="H183" s="20">
        <v>0</v>
      </c>
      <c r="I183" s="20">
        <f t="shared" si="0"/>
        <v>645.03269999999998</v>
      </c>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77"/>
      <c r="B184" s="78"/>
      <c r="C184" s="81">
        <f t="shared" si="1"/>
        <v>6</v>
      </c>
      <c r="D184" s="81"/>
      <c r="E184" s="20" t="s">
        <v>227</v>
      </c>
      <c r="F184" s="82">
        <f>(39.95)*10.764</f>
        <v>430.02179999999998</v>
      </c>
      <c r="G184" s="83"/>
      <c r="H184" s="20">
        <v>0</v>
      </c>
      <c r="I184" s="20">
        <f t="shared" si="0"/>
        <v>645.03269999999998</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77"/>
      <c r="B185" s="78"/>
      <c r="C185" s="81">
        <f t="shared" si="1"/>
        <v>7</v>
      </c>
      <c r="D185" s="81"/>
      <c r="E185" s="20" t="s">
        <v>224</v>
      </c>
      <c r="F185" s="82">
        <f>(56.69)*10.764</f>
        <v>610.21115999999995</v>
      </c>
      <c r="G185" s="83"/>
      <c r="H185" s="20">
        <v>0</v>
      </c>
      <c r="I185" s="20">
        <f t="shared" si="0"/>
        <v>915.31673999999998</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79"/>
      <c r="B186" s="80"/>
      <c r="C186" s="81">
        <f t="shared" si="1"/>
        <v>8</v>
      </c>
      <c r="D186" s="81"/>
      <c r="E186" s="20" t="s">
        <v>224</v>
      </c>
      <c r="F186" s="82">
        <f>(56.69)*10.764</f>
        <v>610.21115999999995</v>
      </c>
      <c r="G186" s="83"/>
      <c r="H186" s="20">
        <v>0</v>
      </c>
      <c r="I186" s="20">
        <f t="shared" si="0"/>
        <v>915.31673999999998</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x14ac:dyDescent="0.25">
      <c r="A187" s="72" t="s">
        <v>232</v>
      </c>
      <c r="B187" s="73"/>
      <c r="C187" s="73"/>
      <c r="D187" s="73"/>
      <c r="E187" s="73"/>
      <c r="F187" s="73"/>
      <c r="G187" s="73"/>
      <c r="H187" s="73"/>
      <c r="I187" s="74"/>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75" t="str">
        <f>A187</f>
        <v>2nd, 4th, 6th, 8th, 12th,14th, 16th, 18th, 20th, 22nd, 26th, 28th, 30th &amp; 32nd Floor</v>
      </c>
      <c r="B188" s="76"/>
      <c r="C188" s="81">
        <v>1</v>
      </c>
      <c r="D188" s="81"/>
      <c r="E188" s="20" t="s">
        <v>224</v>
      </c>
      <c r="F188" s="82">
        <f>(57.18)*10.764</f>
        <v>615.48551999999995</v>
      </c>
      <c r="G188" s="83"/>
      <c r="H188" s="20">
        <v>0</v>
      </c>
      <c r="I188" s="20">
        <f>F188*(($I$174)+1)+H188</f>
        <v>923.22827999999993</v>
      </c>
      <c r="J188" s="1">
        <f>9000000/F188</f>
        <v>14622.60233189564</v>
      </c>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77"/>
      <c r="B189" s="78"/>
      <c r="C189" s="81">
        <v>2</v>
      </c>
      <c r="D189" s="81"/>
      <c r="E189" s="20" t="s">
        <v>224</v>
      </c>
      <c r="F189" s="82">
        <f>(57.18)*10.764</f>
        <v>615.48551999999995</v>
      </c>
      <c r="G189" s="83"/>
      <c r="H189" s="20">
        <v>0</v>
      </c>
      <c r="I189" s="20">
        <f t="shared" ref="I189:I195" si="2">F189*(($I$174)+1)+H189</f>
        <v>923.22827999999993</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77"/>
      <c r="B190" s="78"/>
      <c r="C190" s="81">
        <f t="shared" ref="C190:C195" si="3">C189+1</f>
        <v>3</v>
      </c>
      <c r="D190" s="81"/>
      <c r="E190" s="20" t="s">
        <v>224</v>
      </c>
      <c r="F190" s="82">
        <f>(56.69)*10.764</f>
        <v>610.21115999999995</v>
      </c>
      <c r="G190" s="83"/>
      <c r="H190" s="20">
        <v>0</v>
      </c>
      <c r="I190" s="20">
        <f t="shared" si="2"/>
        <v>915.31673999999998</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77"/>
      <c r="B191" s="78"/>
      <c r="C191" s="81">
        <f t="shared" si="3"/>
        <v>4</v>
      </c>
      <c r="D191" s="81"/>
      <c r="E191" s="20" t="s">
        <v>224</v>
      </c>
      <c r="F191" s="82">
        <f>(56.69)*10.764</f>
        <v>610.21115999999995</v>
      </c>
      <c r="G191" s="83"/>
      <c r="H191" s="20">
        <v>0</v>
      </c>
      <c r="I191" s="20">
        <f t="shared" si="2"/>
        <v>915.31673999999998</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77"/>
      <c r="B192" s="78"/>
      <c r="C192" s="81">
        <f t="shared" si="3"/>
        <v>5</v>
      </c>
      <c r="D192" s="81"/>
      <c r="E192" s="20" t="s">
        <v>227</v>
      </c>
      <c r="F192" s="82">
        <f>(39.95)*10.764</f>
        <v>430.02179999999998</v>
      </c>
      <c r="G192" s="83"/>
      <c r="H192" s="20">
        <v>0</v>
      </c>
      <c r="I192" s="20">
        <f t="shared" si="2"/>
        <v>645.03269999999998</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77"/>
      <c r="B193" s="78"/>
      <c r="C193" s="81">
        <f t="shared" si="3"/>
        <v>6</v>
      </c>
      <c r="D193" s="81"/>
      <c r="E193" s="20" t="s">
        <v>227</v>
      </c>
      <c r="F193" s="82">
        <f>(39.95)*10.764</f>
        <v>430.02179999999998</v>
      </c>
      <c r="G193" s="83"/>
      <c r="H193" s="20">
        <v>0</v>
      </c>
      <c r="I193" s="20">
        <f t="shared" si="2"/>
        <v>645.03269999999998</v>
      </c>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77"/>
      <c r="B194" s="78"/>
      <c r="C194" s="81">
        <f t="shared" si="3"/>
        <v>7</v>
      </c>
      <c r="D194" s="81"/>
      <c r="E194" s="20" t="s">
        <v>224</v>
      </c>
      <c r="F194" s="82">
        <f>(56.69)*10.764</f>
        <v>610.21115999999995</v>
      </c>
      <c r="G194" s="83"/>
      <c r="H194" s="20">
        <v>0</v>
      </c>
      <c r="I194" s="20">
        <f t="shared" si="2"/>
        <v>915.31673999999998</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79"/>
      <c r="B195" s="80"/>
      <c r="C195" s="81">
        <f t="shared" si="3"/>
        <v>8</v>
      </c>
      <c r="D195" s="81"/>
      <c r="E195" s="20" t="s">
        <v>224</v>
      </c>
      <c r="F195" s="82">
        <f>(56.69)*10.764</f>
        <v>610.21115999999995</v>
      </c>
      <c r="G195" s="83"/>
      <c r="H195" s="20">
        <v>0</v>
      </c>
      <c r="I195" s="20">
        <f t="shared" si="2"/>
        <v>915.31673999999998</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x14ac:dyDescent="0.25">
      <c r="A196" s="72" t="s">
        <v>229</v>
      </c>
      <c r="B196" s="73"/>
      <c r="C196" s="73"/>
      <c r="D196" s="73"/>
      <c r="E196" s="73"/>
      <c r="F196" s="73"/>
      <c r="G196" s="73"/>
      <c r="H196" s="73"/>
      <c r="I196" s="7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75" t="str">
        <f>A196</f>
        <v>5th, 15th, 19th &amp; 29th Floor (Part Refuge Area)</v>
      </c>
      <c r="B197" s="76"/>
      <c r="C197" s="81">
        <v>1</v>
      </c>
      <c r="D197" s="81"/>
      <c r="E197" s="20" t="s">
        <v>224</v>
      </c>
      <c r="F197" s="82">
        <f>(57.67)*10.764</f>
        <v>620.75987999999995</v>
      </c>
      <c r="G197" s="83"/>
      <c r="H197" s="20">
        <f>3.52*10.764</f>
        <v>37.889279999999999</v>
      </c>
      <c r="I197" s="20">
        <f>F197*(($I$174)+1)+H197</f>
        <v>969.02909999999986</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77"/>
      <c r="B198" s="78"/>
      <c r="C198" s="81">
        <v>2</v>
      </c>
      <c r="D198" s="81"/>
      <c r="E198" s="20" t="s">
        <v>224</v>
      </c>
      <c r="F198" s="82">
        <f>(57.67)*10.764</f>
        <v>620.75987999999995</v>
      </c>
      <c r="G198" s="83"/>
      <c r="H198" s="20">
        <f>3.52*10.764</f>
        <v>37.889279999999999</v>
      </c>
      <c r="I198" s="20">
        <f>F198*(($I$174)+1)+H198</f>
        <v>969.02909999999986</v>
      </c>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77"/>
      <c r="B199" s="78"/>
      <c r="C199" s="81">
        <f t="shared" ref="C199:C204" si="4">C198+1</f>
        <v>3</v>
      </c>
      <c r="D199" s="81"/>
      <c r="E199" s="20" t="s">
        <v>224</v>
      </c>
      <c r="F199" s="82">
        <f>(56.69)*10.764</f>
        <v>610.21115999999995</v>
      </c>
      <c r="G199" s="83"/>
      <c r="H199" s="20">
        <v>0</v>
      </c>
      <c r="I199" s="20">
        <f>F199*(($I$174)+1)+H199</f>
        <v>915.31673999999998</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77"/>
      <c r="B200" s="78"/>
      <c r="C200" s="81">
        <f t="shared" si="4"/>
        <v>4</v>
      </c>
      <c r="D200" s="81"/>
      <c r="E200" s="82" t="s">
        <v>230</v>
      </c>
      <c r="F200" s="84"/>
      <c r="G200" s="84"/>
      <c r="H200" s="84"/>
      <c r="I200" s="83"/>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77"/>
      <c r="B201" s="78"/>
      <c r="C201" s="81">
        <f t="shared" si="4"/>
        <v>5</v>
      </c>
      <c r="D201" s="81"/>
      <c r="E201" s="20" t="s">
        <v>227</v>
      </c>
      <c r="F201" s="82">
        <f>(39.95)*10.764</f>
        <v>430.02179999999998</v>
      </c>
      <c r="G201" s="83"/>
      <c r="H201" s="20">
        <v>0</v>
      </c>
      <c r="I201" s="20">
        <f>F201*(($I$174)+1)+H201</f>
        <v>645.03269999999998</v>
      </c>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77"/>
      <c r="B202" s="78"/>
      <c r="C202" s="81">
        <f t="shared" si="4"/>
        <v>6</v>
      </c>
      <c r="D202" s="81"/>
      <c r="E202" s="20" t="s">
        <v>227</v>
      </c>
      <c r="F202" s="82">
        <f>(39.95)*10.764</f>
        <v>430.02179999999998</v>
      </c>
      <c r="G202" s="83"/>
      <c r="H202" s="20">
        <v>0</v>
      </c>
      <c r="I202" s="20">
        <f>F202*(($I$174)+1)+H202</f>
        <v>645.03269999999998</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77"/>
      <c r="B203" s="78"/>
      <c r="C203" s="81">
        <f t="shared" si="4"/>
        <v>7</v>
      </c>
      <c r="D203" s="81"/>
      <c r="E203" s="20" t="s">
        <v>224</v>
      </c>
      <c r="F203" s="82">
        <f>(56.69)*10.764</f>
        <v>610.21115999999995</v>
      </c>
      <c r="G203" s="83"/>
      <c r="H203" s="20">
        <v>0</v>
      </c>
      <c r="I203" s="20">
        <f>F203*(($I$174)+1)+H203</f>
        <v>915.31673999999998</v>
      </c>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79"/>
      <c r="B204" s="80"/>
      <c r="C204" s="81">
        <f t="shared" si="4"/>
        <v>8</v>
      </c>
      <c r="D204" s="81"/>
      <c r="E204" s="20" t="s">
        <v>224</v>
      </c>
      <c r="F204" s="82">
        <f>(56.69)*10.764</f>
        <v>610.21115999999995</v>
      </c>
      <c r="G204" s="83"/>
      <c r="H204" s="20">
        <v>0</v>
      </c>
      <c r="I204" s="20">
        <f>F204*(($I$174)+1)+H204</f>
        <v>915.31673999999998</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x14ac:dyDescent="0.25">
      <c r="A205" s="72" t="s">
        <v>231</v>
      </c>
      <c r="B205" s="73"/>
      <c r="C205" s="73"/>
      <c r="D205" s="73"/>
      <c r="E205" s="73"/>
      <c r="F205" s="73"/>
      <c r="G205" s="73"/>
      <c r="H205" s="73"/>
      <c r="I205" s="7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75" t="str">
        <f>A205</f>
        <v>10th, 24th &amp; 34th Floor (Part Refuge Area)</v>
      </c>
      <c r="B206" s="76"/>
      <c r="C206" s="81">
        <v>1</v>
      </c>
      <c r="D206" s="81"/>
      <c r="E206" s="20" t="s">
        <v>224</v>
      </c>
      <c r="F206" s="82">
        <f>(57.18)*10.764</f>
        <v>615.48551999999995</v>
      </c>
      <c r="G206" s="83"/>
      <c r="H206" s="20">
        <v>0</v>
      </c>
      <c r="I206" s="20">
        <f>F206*(($I$174)+1)+H206</f>
        <v>923.22827999999993</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77"/>
      <c r="B207" s="78"/>
      <c r="C207" s="81">
        <v>2</v>
      </c>
      <c r="D207" s="81"/>
      <c r="E207" s="20" t="s">
        <v>224</v>
      </c>
      <c r="F207" s="82">
        <f>(57.18)*10.764</f>
        <v>615.48551999999995</v>
      </c>
      <c r="G207" s="83"/>
      <c r="H207" s="20">
        <v>0</v>
      </c>
      <c r="I207" s="20">
        <f t="shared" ref="I207:I213" si="5">F207*(($I$174)+1)+H207</f>
        <v>923.22827999999993</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77"/>
      <c r="B208" s="78"/>
      <c r="C208" s="81">
        <f t="shared" ref="C208:C213" si="6">C207+1</f>
        <v>3</v>
      </c>
      <c r="D208" s="81"/>
      <c r="E208" s="20" t="s">
        <v>224</v>
      </c>
      <c r="F208" s="82">
        <f>(56.69)*10.764</f>
        <v>610.21115999999995</v>
      </c>
      <c r="G208" s="83"/>
      <c r="H208" s="20">
        <v>0</v>
      </c>
      <c r="I208" s="20">
        <f t="shared" si="5"/>
        <v>915.31673999999998</v>
      </c>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77"/>
      <c r="B209" s="78"/>
      <c r="C209" s="81">
        <f t="shared" si="6"/>
        <v>4</v>
      </c>
      <c r="D209" s="81"/>
      <c r="E209" s="82" t="s">
        <v>230</v>
      </c>
      <c r="F209" s="84">
        <f>(56.69+(0.75*(2.75+3+2.3)))*10.764</f>
        <v>675.19880999999998</v>
      </c>
      <c r="G209" s="84"/>
      <c r="H209" s="84">
        <v>0</v>
      </c>
      <c r="I209" s="83">
        <f t="shared" si="5"/>
        <v>1012.798215</v>
      </c>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77"/>
      <c r="B210" s="78"/>
      <c r="C210" s="81">
        <f t="shared" si="6"/>
        <v>5</v>
      </c>
      <c r="D210" s="81"/>
      <c r="E210" s="20" t="s">
        <v>227</v>
      </c>
      <c r="F210" s="82">
        <f>(39.95)*10.764</f>
        <v>430.02179999999998</v>
      </c>
      <c r="G210" s="83"/>
      <c r="H210" s="20">
        <v>0</v>
      </c>
      <c r="I210" s="20">
        <f t="shared" si="5"/>
        <v>645.03269999999998</v>
      </c>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77"/>
      <c r="B211" s="78"/>
      <c r="C211" s="81">
        <f t="shared" si="6"/>
        <v>6</v>
      </c>
      <c r="D211" s="81"/>
      <c r="E211" s="20" t="s">
        <v>227</v>
      </c>
      <c r="F211" s="82">
        <f>(39.95)*10.764</f>
        <v>430.02179999999998</v>
      </c>
      <c r="G211" s="83"/>
      <c r="H211" s="20">
        <v>0</v>
      </c>
      <c r="I211" s="20">
        <f t="shared" si="5"/>
        <v>645.03269999999998</v>
      </c>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77"/>
      <c r="B212" s="78"/>
      <c r="C212" s="81">
        <f t="shared" si="6"/>
        <v>7</v>
      </c>
      <c r="D212" s="81"/>
      <c r="E212" s="20" t="s">
        <v>224</v>
      </c>
      <c r="F212" s="82">
        <f>(56.69)*10.764</f>
        <v>610.21115999999995</v>
      </c>
      <c r="G212" s="83"/>
      <c r="H212" s="20">
        <v>0</v>
      </c>
      <c r="I212" s="20">
        <f t="shared" si="5"/>
        <v>915.31673999999998</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79"/>
      <c r="B213" s="80"/>
      <c r="C213" s="81">
        <f t="shared" si="6"/>
        <v>8</v>
      </c>
      <c r="D213" s="81"/>
      <c r="E213" s="20" t="s">
        <v>224</v>
      </c>
      <c r="F213" s="82">
        <f>(56.69)*10.764</f>
        <v>610.21115999999995</v>
      </c>
      <c r="G213" s="83"/>
      <c r="H213" s="20">
        <v>0</v>
      </c>
      <c r="I213" s="20">
        <f t="shared" si="5"/>
        <v>915.31673999999998</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57" customFormat="1" ht="20.25" x14ac:dyDescent="0.25">
      <c r="A214" s="72" t="s">
        <v>211</v>
      </c>
      <c r="B214" s="73"/>
      <c r="C214" s="73"/>
      <c r="D214" s="73"/>
      <c r="E214" s="73"/>
      <c r="F214" s="73"/>
      <c r="G214" s="73"/>
      <c r="H214" s="73"/>
      <c r="I214" s="74"/>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WZC214" s="56"/>
      <c r="WZD214" s="56"/>
      <c r="WZE214" s="56"/>
      <c r="WZF214" s="56"/>
      <c r="WZG214" s="56"/>
      <c r="WZH214" s="56"/>
      <c r="WZI214" s="56"/>
      <c r="WZJ214" s="56"/>
      <c r="WZK214" s="56"/>
      <c r="WZL214" s="56"/>
      <c r="WZM214" s="56"/>
      <c r="WZN214" s="56"/>
      <c r="WZO214" s="56"/>
      <c r="WZP214" s="56"/>
      <c r="WZQ214" s="56"/>
      <c r="WZR214" s="56"/>
      <c r="WZS214" s="56"/>
      <c r="WZT214" s="56"/>
      <c r="WZU214" s="56"/>
      <c r="WZV214" s="56"/>
      <c r="WZW214" s="56"/>
      <c r="WZX214" s="56"/>
      <c r="WZY214" s="56"/>
      <c r="WZZ214" s="56"/>
      <c r="XAA214" s="56"/>
      <c r="XAB214" s="56"/>
      <c r="XAC214" s="56"/>
      <c r="XAD214" s="56"/>
      <c r="XAE214" s="56"/>
      <c r="XAF214" s="56"/>
      <c r="XAG214" s="56"/>
      <c r="XAH214" s="56"/>
      <c r="XAI214" s="56"/>
      <c r="XAJ214" s="56"/>
      <c r="XAK214" s="56"/>
      <c r="XAL214" s="56"/>
      <c r="XAM214" s="56"/>
      <c r="XAN214" s="56"/>
      <c r="XAO214" s="56"/>
      <c r="XAP214" s="56"/>
      <c r="XAQ214" s="56"/>
      <c r="XAR214" s="56"/>
      <c r="XAS214" s="56"/>
      <c r="XAT214" s="56"/>
      <c r="XAU214" s="56"/>
      <c r="XAV214" s="56"/>
      <c r="XAW214" s="56"/>
      <c r="XAX214" s="56"/>
      <c r="XAY214" s="56"/>
      <c r="XAZ214" s="56"/>
      <c r="XBA214" s="56"/>
      <c r="XBB214" s="56"/>
      <c r="XBC214" s="56"/>
      <c r="XBD214" s="56"/>
      <c r="XBE214" s="56"/>
      <c r="XBF214" s="56"/>
      <c r="XBG214" s="56"/>
      <c r="XBH214" s="56"/>
      <c r="XBI214" s="56"/>
      <c r="XBJ214" s="56"/>
      <c r="XBK214" s="56"/>
      <c r="XBL214" s="56"/>
      <c r="XBM214" s="56"/>
      <c r="XBN214" s="56"/>
      <c r="XBO214" s="56"/>
      <c r="XBP214" s="56"/>
      <c r="XBQ214" s="56"/>
      <c r="XBR214" s="56"/>
      <c r="XBS214" s="56"/>
      <c r="XBT214" s="56"/>
      <c r="XBU214" s="56"/>
      <c r="XBV214" s="56"/>
      <c r="XBW214" s="56"/>
      <c r="XBX214" s="56"/>
      <c r="XBY214" s="56"/>
      <c r="XBZ214" s="56"/>
      <c r="XCA214" s="56"/>
      <c r="XCB214" s="56"/>
      <c r="XCC214" s="56"/>
      <c r="XCD214" s="56"/>
      <c r="XCE214" s="56"/>
      <c r="XCF214" s="56"/>
      <c r="XCG214" s="56"/>
      <c r="XCH214" s="56"/>
      <c r="XCI214" s="56"/>
      <c r="XCJ214" s="56"/>
      <c r="XCK214" s="56"/>
      <c r="XCL214" s="56"/>
      <c r="XCM214" s="56"/>
      <c r="XCN214" s="56"/>
      <c r="XCO214" s="56"/>
      <c r="XCP214" s="56"/>
      <c r="XCQ214" s="56"/>
      <c r="XCR214" s="56"/>
      <c r="XCS214" s="56"/>
      <c r="XCT214" s="56"/>
      <c r="XCU214" s="56"/>
      <c r="XCV214" s="56"/>
      <c r="XCW214" s="56"/>
      <c r="XCX214" s="56"/>
      <c r="XCY214" s="56"/>
      <c r="XCZ214" s="56"/>
      <c r="XDA214" s="56"/>
      <c r="XDB214" s="56"/>
      <c r="XDC214" s="56"/>
      <c r="XDD214" s="56"/>
      <c r="XDE214" s="56"/>
      <c r="XDF214" s="56"/>
      <c r="XDG214" s="56"/>
      <c r="XDH214" s="56"/>
      <c r="XDI214" s="56"/>
      <c r="XDJ214" s="56"/>
      <c r="XDK214" s="56"/>
      <c r="XDL214" s="56"/>
      <c r="XDM214" s="56"/>
      <c r="XDN214" s="56"/>
      <c r="XDO214" s="56"/>
      <c r="XDP214" s="56"/>
      <c r="XDQ214" s="56"/>
      <c r="XDR214" s="56"/>
      <c r="XDS214" s="56"/>
      <c r="XDT214" s="56"/>
      <c r="XDU214" s="56"/>
      <c r="XDV214" s="56"/>
      <c r="XDW214" s="56"/>
      <c r="XDX214" s="56"/>
      <c r="XDY214" s="56"/>
      <c r="XDZ214" s="56"/>
      <c r="XEA214" s="56"/>
      <c r="XEB214" s="56"/>
      <c r="XEC214" s="56"/>
      <c r="XED214" s="56"/>
      <c r="XEE214" s="56"/>
      <c r="XEF214" s="56"/>
      <c r="XEG214" s="56"/>
      <c r="XEH214" s="56"/>
      <c r="XEI214" s="56"/>
      <c r="XEJ214" s="56"/>
      <c r="XEK214" s="56"/>
      <c r="XEL214" s="56"/>
      <c r="XEM214" s="56"/>
      <c r="XEN214" s="56"/>
      <c r="XEO214" s="56"/>
      <c r="XEP214" s="56"/>
      <c r="XEQ214" s="56"/>
      <c r="XER214" s="56"/>
      <c r="XES214" s="56"/>
      <c r="XET214" s="56"/>
      <c r="XEU214" s="56"/>
      <c r="XEV214" s="56"/>
      <c r="XEW214" s="56"/>
      <c r="XEX214" s="56"/>
      <c r="XEY214" s="56"/>
      <c r="XEZ214" s="56"/>
      <c r="XFA214" s="56"/>
      <c r="XFB214" s="56"/>
      <c r="XFC214" s="56"/>
      <c r="XFD214" s="56"/>
    </row>
    <row r="215" spans="1:151 16227:16384" s="57" customFormat="1" ht="20.25" x14ac:dyDescent="0.25">
      <c r="A215" s="72" t="s">
        <v>221</v>
      </c>
      <c r="B215" s="73"/>
      <c r="C215" s="73"/>
      <c r="D215" s="73"/>
      <c r="E215" s="73"/>
      <c r="F215" s="73"/>
      <c r="G215" s="73"/>
      <c r="H215" s="73"/>
      <c r="I215" s="74"/>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WZC215" s="56"/>
      <c r="WZD215" s="56"/>
      <c r="WZE215" s="56"/>
      <c r="WZF215" s="56"/>
      <c r="WZG215" s="56"/>
      <c r="WZH215" s="56"/>
      <c r="WZI215" s="56"/>
      <c r="WZJ215" s="56"/>
      <c r="WZK215" s="56"/>
      <c r="WZL215" s="56"/>
      <c r="WZM215" s="56"/>
      <c r="WZN215" s="56"/>
      <c r="WZO215" s="56"/>
      <c r="WZP215" s="56"/>
      <c r="WZQ215" s="56"/>
      <c r="WZR215" s="56"/>
      <c r="WZS215" s="56"/>
      <c r="WZT215" s="56"/>
      <c r="WZU215" s="56"/>
      <c r="WZV215" s="56"/>
      <c r="WZW215" s="56"/>
      <c r="WZX215" s="56"/>
      <c r="WZY215" s="56"/>
      <c r="WZZ215" s="56"/>
      <c r="XAA215" s="56"/>
      <c r="XAB215" s="56"/>
      <c r="XAC215" s="56"/>
      <c r="XAD215" s="56"/>
      <c r="XAE215" s="56"/>
      <c r="XAF215" s="56"/>
      <c r="XAG215" s="56"/>
      <c r="XAH215" s="56"/>
      <c r="XAI215" s="56"/>
      <c r="XAJ215" s="56"/>
      <c r="XAK215" s="56"/>
      <c r="XAL215" s="56"/>
      <c r="XAM215" s="56"/>
      <c r="XAN215" s="56"/>
      <c r="XAO215" s="56"/>
      <c r="XAP215" s="56"/>
      <c r="XAQ215" s="56"/>
      <c r="XAR215" s="56"/>
      <c r="XAS215" s="56"/>
      <c r="XAT215" s="56"/>
      <c r="XAU215" s="56"/>
      <c r="XAV215" s="56"/>
      <c r="XAW215" s="56"/>
      <c r="XAX215" s="56"/>
      <c r="XAY215" s="56"/>
      <c r="XAZ215" s="56"/>
      <c r="XBA215" s="56"/>
      <c r="XBB215" s="56"/>
      <c r="XBC215" s="56"/>
      <c r="XBD215" s="56"/>
      <c r="XBE215" s="56"/>
      <c r="XBF215" s="56"/>
      <c r="XBG215" s="56"/>
      <c r="XBH215" s="56"/>
      <c r="XBI215" s="56"/>
      <c r="XBJ215" s="56"/>
      <c r="XBK215" s="56"/>
      <c r="XBL215" s="56"/>
      <c r="XBM215" s="56"/>
      <c r="XBN215" s="56"/>
      <c r="XBO215" s="56"/>
      <c r="XBP215" s="56"/>
      <c r="XBQ215" s="56"/>
      <c r="XBR215" s="56"/>
      <c r="XBS215" s="56"/>
      <c r="XBT215" s="56"/>
      <c r="XBU215" s="56"/>
      <c r="XBV215" s="56"/>
      <c r="XBW215" s="56"/>
      <c r="XBX215" s="56"/>
      <c r="XBY215" s="56"/>
      <c r="XBZ215" s="56"/>
      <c r="XCA215" s="56"/>
      <c r="XCB215" s="56"/>
      <c r="XCC215" s="56"/>
      <c r="XCD215" s="56"/>
      <c r="XCE215" s="56"/>
      <c r="XCF215" s="56"/>
      <c r="XCG215" s="56"/>
      <c r="XCH215" s="56"/>
      <c r="XCI215" s="56"/>
      <c r="XCJ215" s="56"/>
      <c r="XCK215" s="56"/>
      <c r="XCL215" s="56"/>
      <c r="XCM215" s="56"/>
      <c r="XCN215" s="56"/>
      <c r="XCO215" s="56"/>
      <c r="XCP215" s="56"/>
      <c r="XCQ215" s="56"/>
      <c r="XCR215" s="56"/>
      <c r="XCS215" s="56"/>
      <c r="XCT215" s="56"/>
      <c r="XCU215" s="56"/>
      <c r="XCV215" s="56"/>
      <c r="XCW215" s="56"/>
      <c r="XCX215" s="56"/>
      <c r="XCY215" s="56"/>
      <c r="XCZ215" s="56"/>
      <c r="XDA215" s="56"/>
      <c r="XDB215" s="56"/>
      <c r="XDC215" s="56"/>
      <c r="XDD215" s="56"/>
      <c r="XDE215" s="56"/>
      <c r="XDF215" s="56"/>
      <c r="XDG215" s="56"/>
      <c r="XDH215" s="56"/>
      <c r="XDI215" s="56"/>
      <c r="XDJ215" s="56"/>
      <c r="XDK215" s="56"/>
      <c r="XDL215" s="56"/>
      <c r="XDM215" s="56"/>
      <c r="XDN215" s="56"/>
      <c r="XDO215" s="56"/>
      <c r="XDP215" s="56"/>
      <c r="XDQ215" s="56"/>
      <c r="XDR215" s="56"/>
      <c r="XDS215" s="56"/>
      <c r="XDT215" s="56"/>
      <c r="XDU215" s="56"/>
      <c r="XDV215" s="56"/>
      <c r="XDW215" s="56"/>
      <c r="XDX215" s="56"/>
      <c r="XDY215" s="56"/>
      <c r="XDZ215" s="56"/>
      <c r="XEA215" s="56"/>
      <c r="XEB215" s="56"/>
      <c r="XEC215" s="56"/>
      <c r="XED215" s="56"/>
      <c r="XEE215" s="56"/>
      <c r="XEF215" s="56"/>
      <c r="XEG215" s="56"/>
      <c r="XEH215" s="56"/>
      <c r="XEI215" s="56"/>
      <c r="XEJ215" s="56"/>
      <c r="XEK215" s="56"/>
      <c r="XEL215" s="56"/>
      <c r="XEM215" s="56"/>
      <c r="XEN215" s="56"/>
      <c r="XEO215" s="56"/>
      <c r="XEP215" s="56"/>
      <c r="XEQ215" s="56"/>
      <c r="XER215" s="56"/>
      <c r="XES215" s="56"/>
      <c r="XET215" s="56"/>
      <c r="XEU215" s="56"/>
      <c r="XEV215" s="56"/>
      <c r="XEW215" s="56"/>
      <c r="XEX215" s="56"/>
      <c r="XEY215" s="56"/>
      <c r="XEZ215" s="56"/>
      <c r="XFA215" s="56"/>
      <c r="XFB215" s="56"/>
      <c r="XFC215" s="56"/>
      <c r="XFD215" s="56"/>
    </row>
    <row r="216" spans="1:151 16227:16384" s="57" customFormat="1" ht="20.25" x14ac:dyDescent="0.25">
      <c r="A216" s="72" t="s">
        <v>228</v>
      </c>
      <c r="B216" s="73"/>
      <c r="C216" s="73"/>
      <c r="D216" s="73"/>
      <c r="E216" s="73"/>
      <c r="F216" s="73"/>
      <c r="G216" s="73"/>
      <c r="H216" s="73"/>
      <c r="I216" s="74"/>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WZC216" s="56"/>
      <c r="WZD216" s="56"/>
      <c r="WZE216" s="56"/>
      <c r="WZF216" s="56"/>
      <c r="WZG216" s="56"/>
      <c r="WZH216" s="56"/>
      <c r="WZI216" s="56"/>
      <c r="WZJ216" s="56"/>
      <c r="WZK216" s="56"/>
      <c r="WZL216" s="56"/>
      <c r="WZM216" s="56"/>
      <c r="WZN216" s="56"/>
      <c r="WZO216" s="56"/>
      <c r="WZP216" s="56"/>
      <c r="WZQ216" s="56"/>
      <c r="WZR216" s="56"/>
      <c r="WZS216" s="56"/>
      <c r="WZT216" s="56"/>
      <c r="WZU216" s="56"/>
      <c r="WZV216" s="56"/>
      <c r="WZW216" s="56"/>
      <c r="WZX216" s="56"/>
      <c r="WZY216" s="56"/>
      <c r="WZZ216" s="56"/>
      <c r="XAA216" s="56"/>
      <c r="XAB216" s="56"/>
      <c r="XAC216" s="56"/>
      <c r="XAD216" s="56"/>
      <c r="XAE216" s="56"/>
      <c r="XAF216" s="56"/>
      <c r="XAG216" s="56"/>
      <c r="XAH216" s="56"/>
      <c r="XAI216" s="56"/>
      <c r="XAJ216" s="56"/>
      <c r="XAK216" s="56"/>
      <c r="XAL216" s="56"/>
      <c r="XAM216" s="56"/>
      <c r="XAN216" s="56"/>
      <c r="XAO216" s="56"/>
      <c r="XAP216" s="56"/>
      <c r="XAQ216" s="56"/>
      <c r="XAR216" s="56"/>
      <c r="XAS216" s="56"/>
      <c r="XAT216" s="56"/>
      <c r="XAU216" s="56"/>
      <c r="XAV216" s="56"/>
      <c r="XAW216" s="56"/>
      <c r="XAX216" s="56"/>
      <c r="XAY216" s="56"/>
      <c r="XAZ216" s="56"/>
      <c r="XBA216" s="56"/>
      <c r="XBB216" s="56"/>
      <c r="XBC216" s="56"/>
      <c r="XBD216" s="56"/>
      <c r="XBE216" s="56"/>
      <c r="XBF216" s="56"/>
      <c r="XBG216" s="56"/>
      <c r="XBH216" s="56"/>
      <c r="XBI216" s="56"/>
      <c r="XBJ216" s="56"/>
      <c r="XBK216" s="56"/>
      <c r="XBL216" s="56"/>
      <c r="XBM216" s="56"/>
      <c r="XBN216" s="56"/>
      <c r="XBO216" s="56"/>
      <c r="XBP216" s="56"/>
      <c r="XBQ216" s="56"/>
      <c r="XBR216" s="56"/>
      <c r="XBS216" s="56"/>
      <c r="XBT216" s="56"/>
      <c r="XBU216" s="56"/>
      <c r="XBV216" s="56"/>
      <c r="XBW216" s="56"/>
      <c r="XBX216" s="56"/>
      <c r="XBY216" s="56"/>
      <c r="XBZ216" s="56"/>
      <c r="XCA216" s="56"/>
      <c r="XCB216" s="56"/>
      <c r="XCC216" s="56"/>
      <c r="XCD216" s="56"/>
      <c r="XCE216" s="56"/>
      <c r="XCF216" s="56"/>
      <c r="XCG216" s="56"/>
      <c r="XCH216" s="56"/>
      <c r="XCI216" s="56"/>
      <c r="XCJ216" s="56"/>
      <c r="XCK216" s="56"/>
      <c r="XCL216" s="56"/>
      <c r="XCM216" s="56"/>
      <c r="XCN216" s="56"/>
      <c r="XCO216" s="56"/>
      <c r="XCP216" s="56"/>
      <c r="XCQ216" s="56"/>
      <c r="XCR216" s="56"/>
      <c r="XCS216" s="56"/>
      <c r="XCT216" s="56"/>
      <c r="XCU216" s="56"/>
      <c r="XCV216" s="56"/>
      <c r="XCW216" s="56"/>
      <c r="XCX216" s="56"/>
      <c r="XCY216" s="56"/>
      <c r="XCZ216" s="56"/>
      <c r="XDA216" s="56"/>
      <c r="XDB216" s="56"/>
      <c r="XDC216" s="56"/>
      <c r="XDD216" s="56"/>
      <c r="XDE216" s="56"/>
      <c r="XDF216" s="56"/>
      <c r="XDG216" s="56"/>
      <c r="XDH216" s="56"/>
      <c r="XDI216" s="56"/>
      <c r="XDJ216" s="56"/>
      <c r="XDK216" s="56"/>
      <c r="XDL216" s="56"/>
      <c r="XDM216" s="56"/>
      <c r="XDN216" s="56"/>
      <c r="XDO216" s="56"/>
      <c r="XDP216" s="56"/>
      <c r="XDQ216" s="56"/>
      <c r="XDR216" s="56"/>
      <c r="XDS216" s="56"/>
      <c r="XDT216" s="56"/>
      <c r="XDU216" s="56"/>
      <c r="XDV216" s="56"/>
      <c r="XDW216" s="56"/>
      <c r="XDX216" s="56"/>
      <c r="XDY216" s="56"/>
      <c r="XDZ216" s="56"/>
      <c r="XEA216" s="56"/>
      <c r="XEB216" s="56"/>
      <c r="XEC216" s="56"/>
      <c r="XED216" s="56"/>
      <c r="XEE216" s="56"/>
      <c r="XEF216" s="56"/>
      <c r="XEG216" s="56"/>
      <c r="XEH216" s="56"/>
      <c r="XEI216" s="56"/>
      <c r="XEJ216" s="56"/>
      <c r="XEK216" s="56"/>
      <c r="XEL216" s="56"/>
      <c r="XEM216" s="56"/>
      <c r="XEN216" s="56"/>
      <c r="XEO216" s="56"/>
      <c r="XEP216" s="56"/>
      <c r="XEQ216" s="56"/>
      <c r="XER216" s="56"/>
      <c r="XES216" s="56"/>
      <c r="XET216" s="56"/>
      <c r="XEU216" s="56"/>
      <c r="XEV216" s="56"/>
      <c r="XEW216" s="56"/>
      <c r="XEX216" s="56"/>
      <c r="XEY216" s="56"/>
      <c r="XEZ216" s="56"/>
      <c r="XFA216" s="56"/>
      <c r="XFB216" s="56"/>
      <c r="XFC216" s="56"/>
      <c r="XFD216" s="56"/>
    </row>
    <row r="217" spans="1:151 16227:16384" s="11" customFormat="1" ht="20.25" x14ac:dyDescent="0.25">
      <c r="A217" s="72" t="s">
        <v>234</v>
      </c>
      <c r="B217" s="73"/>
      <c r="C217" s="73"/>
      <c r="D217" s="73"/>
      <c r="E217" s="73"/>
      <c r="F217" s="73"/>
      <c r="G217" s="73"/>
      <c r="H217" s="73"/>
      <c r="I217" s="74"/>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75" t="str">
        <f>A217</f>
        <v>1st, 3rd, 7th, 9th, 11th, 13th, 17th, 21st, 23rd, 25th, 27th, 31st, 33rd &amp; 35th Floor</v>
      </c>
      <c r="B218" s="76"/>
      <c r="C218" s="81">
        <v>1</v>
      </c>
      <c r="D218" s="81"/>
      <c r="E218" s="20" t="s">
        <v>224</v>
      </c>
      <c r="F218" s="82">
        <f>(57.87)*10.764</f>
        <v>622.91267999999991</v>
      </c>
      <c r="G218" s="83"/>
      <c r="H218" s="20">
        <f>3.52*10.764</f>
        <v>37.889279999999999</v>
      </c>
      <c r="I218" s="20">
        <f>F218*(($I$174)+1)+H218</f>
        <v>972.25829999999985</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77"/>
      <c r="B219" s="78"/>
      <c r="C219" s="81">
        <v>2</v>
      </c>
      <c r="D219" s="81"/>
      <c r="E219" s="20" t="s">
        <v>224</v>
      </c>
      <c r="F219" s="82">
        <f>(57.87)*10.764</f>
        <v>622.91267999999991</v>
      </c>
      <c r="G219" s="83"/>
      <c r="H219" s="20">
        <f>3.52*10.764</f>
        <v>37.889279999999999</v>
      </c>
      <c r="I219" s="20">
        <f t="shared" ref="I219:I225" si="7">F219*(($I$174)+1)+H219</f>
        <v>972.25829999999985</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77"/>
      <c r="B220" s="78"/>
      <c r="C220" s="81">
        <f t="shared" ref="C220:C225" si="8">C219+1</f>
        <v>3</v>
      </c>
      <c r="D220" s="81"/>
      <c r="E220" s="20" t="s">
        <v>224</v>
      </c>
      <c r="F220" s="82">
        <f>(56.69)*10.764</f>
        <v>610.21115999999995</v>
      </c>
      <c r="G220" s="83"/>
      <c r="H220" s="20">
        <v>0</v>
      </c>
      <c r="I220" s="20">
        <f t="shared" si="7"/>
        <v>915.31673999999998</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77"/>
      <c r="B221" s="78"/>
      <c r="C221" s="81">
        <f t="shared" si="8"/>
        <v>4</v>
      </c>
      <c r="D221" s="81"/>
      <c r="E221" s="20" t="s">
        <v>224</v>
      </c>
      <c r="F221" s="82">
        <f>(56.69)*10.764</f>
        <v>610.21115999999995</v>
      </c>
      <c r="G221" s="83"/>
      <c r="H221" s="20">
        <v>0</v>
      </c>
      <c r="I221" s="20">
        <f t="shared" si="7"/>
        <v>915.31673999999998</v>
      </c>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77"/>
      <c r="B222" s="78"/>
      <c r="C222" s="81">
        <f t="shared" si="8"/>
        <v>5</v>
      </c>
      <c r="D222" s="81"/>
      <c r="E222" s="20" t="s">
        <v>227</v>
      </c>
      <c r="F222" s="82">
        <f>(39.95)*10.764</f>
        <v>430.02179999999998</v>
      </c>
      <c r="G222" s="83"/>
      <c r="H222" s="20">
        <v>0</v>
      </c>
      <c r="I222" s="20">
        <f t="shared" si="7"/>
        <v>645.03269999999998</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77"/>
      <c r="B223" s="78"/>
      <c r="C223" s="81">
        <f t="shared" si="8"/>
        <v>6</v>
      </c>
      <c r="D223" s="81"/>
      <c r="E223" s="20" t="s">
        <v>227</v>
      </c>
      <c r="F223" s="82">
        <f>(39.95)*10.764</f>
        <v>430.02179999999998</v>
      </c>
      <c r="G223" s="83"/>
      <c r="H223" s="20">
        <v>0</v>
      </c>
      <c r="I223" s="20">
        <f t="shared" si="7"/>
        <v>645.03269999999998</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77"/>
      <c r="B224" s="78"/>
      <c r="C224" s="81">
        <f t="shared" si="8"/>
        <v>7</v>
      </c>
      <c r="D224" s="81"/>
      <c r="E224" s="20" t="s">
        <v>224</v>
      </c>
      <c r="F224" s="82">
        <f>(56.69)*10.764</f>
        <v>610.21115999999995</v>
      </c>
      <c r="G224" s="83"/>
      <c r="H224" s="20">
        <v>0</v>
      </c>
      <c r="I224" s="20">
        <f t="shared" si="7"/>
        <v>915.31673999999998</v>
      </c>
      <c r="J224" s="1">
        <f>8300000/F225</f>
        <v>13601.848907515885</v>
      </c>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25">
      <c r="A225" s="79"/>
      <c r="B225" s="80"/>
      <c r="C225" s="81">
        <f t="shared" si="8"/>
        <v>8</v>
      </c>
      <c r="D225" s="81"/>
      <c r="E225" s="20" t="s">
        <v>224</v>
      </c>
      <c r="F225" s="82">
        <f>(56.69)*10.764</f>
        <v>610.21115999999995</v>
      </c>
      <c r="G225" s="83"/>
      <c r="H225" s="20">
        <v>0</v>
      </c>
      <c r="I225" s="20">
        <f t="shared" si="7"/>
        <v>915.31673999999998</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x14ac:dyDescent="0.25">
      <c r="A226" s="72" t="s">
        <v>232</v>
      </c>
      <c r="B226" s="73"/>
      <c r="C226" s="73"/>
      <c r="D226" s="73"/>
      <c r="E226" s="73"/>
      <c r="F226" s="73"/>
      <c r="G226" s="73"/>
      <c r="H226" s="73"/>
      <c r="I226" s="74"/>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75" t="str">
        <f>A226</f>
        <v>2nd, 4th, 6th, 8th, 12th,14th, 16th, 18th, 20th, 22nd, 26th, 28th, 30th &amp; 32nd Floor</v>
      </c>
      <c r="B227" s="76"/>
      <c r="C227" s="81">
        <v>1</v>
      </c>
      <c r="D227" s="81"/>
      <c r="E227" s="20" t="s">
        <v>224</v>
      </c>
      <c r="F227" s="82">
        <f>(57.18)*10.764</f>
        <v>615.48551999999995</v>
      </c>
      <c r="G227" s="83"/>
      <c r="H227" s="20">
        <v>0</v>
      </c>
      <c r="I227" s="20">
        <f>F227*(($I$174)+1)+H227</f>
        <v>923.22827999999993</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77"/>
      <c r="B228" s="78"/>
      <c r="C228" s="81">
        <v>2</v>
      </c>
      <c r="D228" s="81"/>
      <c r="E228" s="20" t="s">
        <v>224</v>
      </c>
      <c r="F228" s="82">
        <f>(57.18)*10.764</f>
        <v>615.48551999999995</v>
      </c>
      <c r="G228" s="83"/>
      <c r="H228" s="20">
        <v>0</v>
      </c>
      <c r="I228" s="20">
        <f t="shared" ref="I228:I234" si="9">F228*(($I$174)+1)+H228</f>
        <v>923.22827999999993</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77"/>
      <c r="B229" s="78"/>
      <c r="C229" s="81">
        <f t="shared" ref="C229:C234" si="10">C228+1</f>
        <v>3</v>
      </c>
      <c r="D229" s="81"/>
      <c r="E229" s="20" t="s">
        <v>224</v>
      </c>
      <c r="F229" s="82">
        <f>(56.69)*10.764</f>
        <v>610.21115999999995</v>
      </c>
      <c r="G229" s="83"/>
      <c r="H229" s="20">
        <v>0</v>
      </c>
      <c r="I229" s="20">
        <f t="shared" si="9"/>
        <v>915.31673999999998</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77"/>
      <c r="B230" s="78"/>
      <c r="C230" s="81">
        <f t="shared" si="10"/>
        <v>4</v>
      </c>
      <c r="D230" s="81"/>
      <c r="E230" s="20" t="s">
        <v>224</v>
      </c>
      <c r="F230" s="82">
        <f>(56.69)*10.764</f>
        <v>610.21115999999995</v>
      </c>
      <c r="G230" s="83"/>
      <c r="H230" s="20">
        <v>0</v>
      </c>
      <c r="I230" s="20">
        <f t="shared" si="9"/>
        <v>915.31673999999998</v>
      </c>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77"/>
      <c r="B231" s="78"/>
      <c r="C231" s="81">
        <f t="shared" si="10"/>
        <v>5</v>
      </c>
      <c r="D231" s="81"/>
      <c r="E231" s="20" t="s">
        <v>227</v>
      </c>
      <c r="F231" s="82">
        <f>(39.95)*10.764</f>
        <v>430.02179999999998</v>
      </c>
      <c r="G231" s="83"/>
      <c r="H231" s="20">
        <v>0</v>
      </c>
      <c r="I231" s="20">
        <f t="shared" si="9"/>
        <v>645.03269999999998</v>
      </c>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77"/>
      <c r="B232" s="78"/>
      <c r="C232" s="81">
        <f t="shared" si="10"/>
        <v>6</v>
      </c>
      <c r="D232" s="81"/>
      <c r="E232" s="20" t="s">
        <v>227</v>
      </c>
      <c r="F232" s="82">
        <f>(39.95)*10.764</f>
        <v>430.02179999999998</v>
      </c>
      <c r="G232" s="83"/>
      <c r="H232" s="20">
        <v>0</v>
      </c>
      <c r="I232" s="20">
        <f t="shared" si="9"/>
        <v>645.03269999999998</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77"/>
      <c r="B233" s="78"/>
      <c r="C233" s="81">
        <f t="shared" si="10"/>
        <v>7</v>
      </c>
      <c r="D233" s="81"/>
      <c r="E233" s="20" t="s">
        <v>224</v>
      </c>
      <c r="F233" s="82">
        <f>(56.69)*10.764</f>
        <v>610.21115999999995</v>
      </c>
      <c r="G233" s="83"/>
      <c r="H233" s="20">
        <v>0</v>
      </c>
      <c r="I233" s="20">
        <f t="shared" si="9"/>
        <v>915.31673999999998</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79"/>
      <c r="B234" s="80"/>
      <c r="C234" s="81">
        <f t="shared" si="10"/>
        <v>8</v>
      </c>
      <c r="D234" s="81"/>
      <c r="E234" s="20" t="s">
        <v>224</v>
      </c>
      <c r="F234" s="82">
        <f>(56.69)*10.764</f>
        <v>610.21115999999995</v>
      </c>
      <c r="G234" s="83"/>
      <c r="H234" s="20">
        <v>0</v>
      </c>
      <c r="I234" s="20">
        <f t="shared" si="9"/>
        <v>915.31673999999998</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x14ac:dyDescent="0.25">
      <c r="A235" s="72" t="s">
        <v>229</v>
      </c>
      <c r="B235" s="73"/>
      <c r="C235" s="73"/>
      <c r="D235" s="73"/>
      <c r="E235" s="73"/>
      <c r="F235" s="73"/>
      <c r="G235" s="73"/>
      <c r="H235" s="73"/>
      <c r="I235" s="74"/>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75" t="str">
        <f>A235</f>
        <v>5th, 15th, 19th &amp; 29th Floor (Part Refuge Area)</v>
      </c>
      <c r="B236" s="76"/>
      <c r="C236" s="81">
        <v>1</v>
      </c>
      <c r="D236" s="81"/>
      <c r="E236" s="20" t="s">
        <v>224</v>
      </c>
      <c r="F236" s="82">
        <f>(57.67)*10.764</f>
        <v>620.75987999999995</v>
      </c>
      <c r="G236" s="83"/>
      <c r="H236" s="20">
        <f>3.52*10.764</f>
        <v>37.889279999999999</v>
      </c>
      <c r="I236" s="20">
        <f>F236*(($I$174)+1)+H236</f>
        <v>969.02909999999986</v>
      </c>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77"/>
      <c r="B237" s="78"/>
      <c r="C237" s="81">
        <v>2</v>
      </c>
      <c r="D237" s="81"/>
      <c r="E237" s="20" t="s">
        <v>224</v>
      </c>
      <c r="F237" s="82">
        <f>(57.67)*10.764</f>
        <v>620.75987999999995</v>
      </c>
      <c r="G237" s="83"/>
      <c r="H237" s="20">
        <f>3.52*10.764</f>
        <v>37.889279999999999</v>
      </c>
      <c r="I237" s="20">
        <f t="shared" ref="I237:I238" si="11">F237*(($I$174)+1)+H237</f>
        <v>969.02909999999986</v>
      </c>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77"/>
      <c r="B238" s="78"/>
      <c r="C238" s="81">
        <f t="shared" ref="C238:C243" si="12">C237+1</f>
        <v>3</v>
      </c>
      <c r="D238" s="81"/>
      <c r="E238" s="20" t="s">
        <v>224</v>
      </c>
      <c r="F238" s="82">
        <f>(56.69)*10.764</f>
        <v>610.21115999999995</v>
      </c>
      <c r="G238" s="83"/>
      <c r="H238" s="20">
        <v>0</v>
      </c>
      <c r="I238" s="20">
        <f t="shared" si="11"/>
        <v>915.31673999999998</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77"/>
      <c r="B239" s="78"/>
      <c r="C239" s="81">
        <f t="shared" si="12"/>
        <v>4</v>
      </c>
      <c r="D239" s="81"/>
      <c r="E239" s="82" t="s">
        <v>230</v>
      </c>
      <c r="F239" s="84"/>
      <c r="G239" s="84"/>
      <c r="H239" s="84"/>
      <c r="I239" s="83"/>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77"/>
      <c r="B240" s="78"/>
      <c r="C240" s="81">
        <f t="shared" si="12"/>
        <v>5</v>
      </c>
      <c r="D240" s="81"/>
      <c r="E240" s="20" t="s">
        <v>227</v>
      </c>
      <c r="F240" s="82">
        <f>(39.95)*10.764</f>
        <v>430.02179999999998</v>
      </c>
      <c r="G240" s="83"/>
      <c r="H240" s="20">
        <v>0</v>
      </c>
      <c r="I240" s="20">
        <f t="shared" ref="I240:I243" si="13">F240*(($I$174)+1)+H240</f>
        <v>645.03269999999998</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77"/>
      <c r="B241" s="78"/>
      <c r="C241" s="81">
        <f t="shared" si="12"/>
        <v>6</v>
      </c>
      <c r="D241" s="81"/>
      <c r="E241" s="20" t="s">
        <v>227</v>
      </c>
      <c r="F241" s="82">
        <f>(39.95)*10.764</f>
        <v>430.02179999999998</v>
      </c>
      <c r="G241" s="83"/>
      <c r="H241" s="20">
        <v>0</v>
      </c>
      <c r="I241" s="20">
        <f t="shared" si="13"/>
        <v>645.03269999999998</v>
      </c>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77"/>
      <c r="B242" s="78"/>
      <c r="C242" s="81">
        <f t="shared" si="12"/>
        <v>7</v>
      </c>
      <c r="D242" s="81"/>
      <c r="E242" s="20" t="s">
        <v>224</v>
      </c>
      <c r="F242" s="82">
        <f>(56.69)*10.764</f>
        <v>610.21115999999995</v>
      </c>
      <c r="G242" s="83"/>
      <c r="H242" s="20">
        <v>0</v>
      </c>
      <c r="I242" s="20">
        <f t="shared" si="13"/>
        <v>915.31673999999998</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79"/>
      <c r="B243" s="80"/>
      <c r="C243" s="81">
        <f t="shared" si="12"/>
        <v>8</v>
      </c>
      <c r="D243" s="81"/>
      <c r="E243" s="20" t="s">
        <v>224</v>
      </c>
      <c r="F243" s="82">
        <f>(56.69)*10.764</f>
        <v>610.21115999999995</v>
      </c>
      <c r="G243" s="83"/>
      <c r="H243" s="20">
        <v>0</v>
      </c>
      <c r="I243" s="20">
        <f t="shared" si="13"/>
        <v>915.31673999999998</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x14ac:dyDescent="0.25">
      <c r="A244" s="72" t="s">
        <v>231</v>
      </c>
      <c r="B244" s="73"/>
      <c r="C244" s="73"/>
      <c r="D244" s="73"/>
      <c r="E244" s="73"/>
      <c r="F244" s="73"/>
      <c r="G244" s="73"/>
      <c r="H244" s="73"/>
      <c r="I244" s="74"/>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75" t="str">
        <f>A244</f>
        <v>10th, 24th &amp; 34th Floor (Part Refuge Area)</v>
      </c>
      <c r="B245" s="76"/>
      <c r="C245" s="81">
        <v>1</v>
      </c>
      <c r="D245" s="81"/>
      <c r="E245" s="20" t="s">
        <v>224</v>
      </c>
      <c r="F245" s="82">
        <f>(57.18)*10.764</f>
        <v>615.48551999999995</v>
      </c>
      <c r="G245" s="83"/>
      <c r="H245" s="20">
        <v>0</v>
      </c>
      <c r="I245" s="20">
        <f>F245*(($I$174)+1)+H245</f>
        <v>923.22827999999993</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customHeight="1" x14ac:dyDescent="0.25">
      <c r="A246" s="77"/>
      <c r="B246" s="78"/>
      <c r="C246" s="81">
        <v>2</v>
      </c>
      <c r="D246" s="81"/>
      <c r="E246" s="20" t="s">
        <v>224</v>
      </c>
      <c r="F246" s="82">
        <f>(57.18)*10.764</f>
        <v>615.48551999999995</v>
      </c>
      <c r="G246" s="83"/>
      <c r="H246" s="20">
        <v>0</v>
      </c>
      <c r="I246" s="20">
        <f t="shared" ref="I246:I252" si="14">F246*(($I$174)+1)+H246</f>
        <v>923.22827999999993</v>
      </c>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77"/>
      <c r="B247" s="78"/>
      <c r="C247" s="81">
        <f t="shared" ref="C247:C252" si="15">C246+1</f>
        <v>3</v>
      </c>
      <c r="D247" s="81"/>
      <c r="E247" s="20" t="s">
        <v>224</v>
      </c>
      <c r="F247" s="82">
        <f>(56.6)*10.764</f>
        <v>609.24239999999998</v>
      </c>
      <c r="G247" s="83"/>
      <c r="H247" s="20">
        <v>0</v>
      </c>
      <c r="I247" s="20">
        <f t="shared" si="14"/>
        <v>913.86359999999991</v>
      </c>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77"/>
      <c r="B248" s="78"/>
      <c r="C248" s="81">
        <f t="shared" si="15"/>
        <v>4</v>
      </c>
      <c r="D248" s="81"/>
      <c r="E248" s="82" t="s">
        <v>230</v>
      </c>
      <c r="F248" s="84">
        <f>(56.69+(0.75*(2.75+3+2.3)))*10.764</f>
        <v>675.19880999999998</v>
      </c>
      <c r="G248" s="84"/>
      <c r="H248" s="84">
        <v>0</v>
      </c>
      <c r="I248" s="83">
        <f t="shared" si="14"/>
        <v>1012.798215</v>
      </c>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77"/>
      <c r="B249" s="78"/>
      <c r="C249" s="81">
        <f t="shared" si="15"/>
        <v>5</v>
      </c>
      <c r="D249" s="81"/>
      <c r="E249" s="20" t="s">
        <v>227</v>
      </c>
      <c r="F249" s="82">
        <f>(39.95)*10.764</f>
        <v>430.02179999999998</v>
      </c>
      <c r="G249" s="83"/>
      <c r="H249" s="20">
        <v>0</v>
      </c>
      <c r="I249" s="20">
        <f t="shared" si="14"/>
        <v>645.03269999999998</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77"/>
      <c r="B250" s="78"/>
      <c r="C250" s="81">
        <f t="shared" si="15"/>
        <v>6</v>
      </c>
      <c r="D250" s="81"/>
      <c r="E250" s="20" t="s">
        <v>227</v>
      </c>
      <c r="F250" s="82">
        <f>(39.95)*10.764</f>
        <v>430.02179999999998</v>
      </c>
      <c r="G250" s="83"/>
      <c r="H250" s="20">
        <v>0</v>
      </c>
      <c r="I250" s="20">
        <f t="shared" si="14"/>
        <v>645.03269999999998</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customHeight="1" x14ac:dyDescent="0.25">
      <c r="A251" s="77"/>
      <c r="B251" s="78"/>
      <c r="C251" s="81">
        <f t="shared" si="15"/>
        <v>7</v>
      </c>
      <c r="D251" s="81"/>
      <c r="E251" s="20" t="s">
        <v>224</v>
      </c>
      <c r="F251" s="82">
        <f>(56.69)*10.764</f>
        <v>610.21115999999995</v>
      </c>
      <c r="G251" s="83"/>
      <c r="H251" s="20">
        <v>0</v>
      </c>
      <c r="I251" s="20">
        <f t="shared" si="14"/>
        <v>915.31673999999998</v>
      </c>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customHeight="1" x14ac:dyDescent="0.25">
      <c r="A252" s="79"/>
      <c r="B252" s="80"/>
      <c r="C252" s="81">
        <f t="shared" si="15"/>
        <v>8</v>
      </c>
      <c r="D252" s="81"/>
      <c r="E252" s="20" t="s">
        <v>224</v>
      </c>
      <c r="F252" s="82">
        <f>(56.69)*10.764</f>
        <v>610.21115999999995</v>
      </c>
      <c r="G252" s="83"/>
      <c r="H252" s="20">
        <v>0</v>
      </c>
      <c r="I252" s="20">
        <f t="shared" si="14"/>
        <v>915.31673999999998</v>
      </c>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57" customFormat="1" ht="20.25" x14ac:dyDescent="0.25">
      <c r="A253" s="72" t="s">
        <v>212</v>
      </c>
      <c r="B253" s="73"/>
      <c r="C253" s="73"/>
      <c r="D253" s="73"/>
      <c r="E253" s="73"/>
      <c r="F253" s="73"/>
      <c r="G253" s="73"/>
      <c r="H253" s="73"/>
      <c r="I253" s="74"/>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WZC253" s="56"/>
      <c r="WZD253" s="56"/>
      <c r="WZE253" s="56"/>
      <c r="WZF253" s="56"/>
      <c r="WZG253" s="56"/>
      <c r="WZH253" s="56"/>
      <c r="WZI253" s="56"/>
      <c r="WZJ253" s="56"/>
      <c r="WZK253" s="56"/>
      <c r="WZL253" s="56"/>
      <c r="WZM253" s="56"/>
      <c r="WZN253" s="56"/>
      <c r="WZO253" s="56"/>
      <c r="WZP253" s="56"/>
      <c r="WZQ253" s="56"/>
      <c r="WZR253" s="56"/>
      <c r="WZS253" s="56"/>
      <c r="WZT253" s="56"/>
      <c r="WZU253" s="56"/>
      <c r="WZV253" s="56"/>
      <c r="WZW253" s="56"/>
      <c r="WZX253" s="56"/>
      <c r="WZY253" s="56"/>
      <c r="WZZ253" s="56"/>
      <c r="XAA253" s="56"/>
      <c r="XAB253" s="56"/>
      <c r="XAC253" s="56"/>
      <c r="XAD253" s="56"/>
      <c r="XAE253" s="56"/>
      <c r="XAF253" s="56"/>
      <c r="XAG253" s="56"/>
      <c r="XAH253" s="56"/>
      <c r="XAI253" s="56"/>
      <c r="XAJ253" s="56"/>
      <c r="XAK253" s="56"/>
      <c r="XAL253" s="56"/>
      <c r="XAM253" s="56"/>
      <c r="XAN253" s="56"/>
      <c r="XAO253" s="56"/>
      <c r="XAP253" s="56"/>
      <c r="XAQ253" s="56"/>
      <c r="XAR253" s="56"/>
      <c r="XAS253" s="56"/>
      <c r="XAT253" s="56"/>
      <c r="XAU253" s="56"/>
      <c r="XAV253" s="56"/>
      <c r="XAW253" s="56"/>
      <c r="XAX253" s="56"/>
      <c r="XAY253" s="56"/>
      <c r="XAZ253" s="56"/>
      <c r="XBA253" s="56"/>
      <c r="XBB253" s="56"/>
      <c r="XBC253" s="56"/>
      <c r="XBD253" s="56"/>
      <c r="XBE253" s="56"/>
      <c r="XBF253" s="56"/>
      <c r="XBG253" s="56"/>
      <c r="XBH253" s="56"/>
      <c r="XBI253" s="56"/>
      <c r="XBJ253" s="56"/>
      <c r="XBK253" s="56"/>
      <c r="XBL253" s="56"/>
      <c r="XBM253" s="56"/>
      <c r="XBN253" s="56"/>
      <c r="XBO253" s="56"/>
      <c r="XBP253" s="56"/>
      <c r="XBQ253" s="56"/>
      <c r="XBR253" s="56"/>
      <c r="XBS253" s="56"/>
      <c r="XBT253" s="56"/>
      <c r="XBU253" s="56"/>
      <c r="XBV253" s="56"/>
      <c r="XBW253" s="56"/>
      <c r="XBX253" s="56"/>
      <c r="XBY253" s="56"/>
      <c r="XBZ253" s="56"/>
      <c r="XCA253" s="56"/>
      <c r="XCB253" s="56"/>
      <c r="XCC253" s="56"/>
      <c r="XCD253" s="56"/>
      <c r="XCE253" s="56"/>
      <c r="XCF253" s="56"/>
      <c r="XCG253" s="56"/>
      <c r="XCH253" s="56"/>
      <c r="XCI253" s="56"/>
      <c r="XCJ253" s="56"/>
      <c r="XCK253" s="56"/>
      <c r="XCL253" s="56"/>
      <c r="XCM253" s="56"/>
      <c r="XCN253" s="56"/>
      <c r="XCO253" s="56"/>
      <c r="XCP253" s="56"/>
      <c r="XCQ253" s="56"/>
      <c r="XCR253" s="56"/>
      <c r="XCS253" s="56"/>
      <c r="XCT253" s="56"/>
      <c r="XCU253" s="56"/>
      <c r="XCV253" s="56"/>
      <c r="XCW253" s="56"/>
      <c r="XCX253" s="56"/>
      <c r="XCY253" s="56"/>
      <c r="XCZ253" s="56"/>
      <c r="XDA253" s="56"/>
      <c r="XDB253" s="56"/>
      <c r="XDC253" s="56"/>
      <c r="XDD253" s="56"/>
      <c r="XDE253" s="56"/>
      <c r="XDF253" s="56"/>
      <c r="XDG253" s="56"/>
      <c r="XDH253" s="56"/>
      <c r="XDI253" s="56"/>
      <c r="XDJ253" s="56"/>
      <c r="XDK253" s="56"/>
      <c r="XDL253" s="56"/>
      <c r="XDM253" s="56"/>
      <c r="XDN253" s="56"/>
      <c r="XDO253" s="56"/>
      <c r="XDP253" s="56"/>
      <c r="XDQ253" s="56"/>
      <c r="XDR253" s="56"/>
      <c r="XDS253" s="56"/>
      <c r="XDT253" s="56"/>
      <c r="XDU253" s="56"/>
      <c r="XDV253" s="56"/>
      <c r="XDW253" s="56"/>
      <c r="XDX253" s="56"/>
      <c r="XDY253" s="56"/>
      <c r="XDZ253" s="56"/>
      <c r="XEA253" s="56"/>
      <c r="XEB253" s="56"/>
      <c r="XEC253" s="56"/>
      <c r="XED253" s="56"/>
      <c r="XEE253" s="56"/>
      <c r="XEF253" s="56"/>
      <c r="XEG253" s="56"/>
      <c r="XEH253" s="56"/>
      <c r="XEI253" s="56"/>
      <c r="XEJ253" s="56"/>
      <c r="XEK253" s="56"/>
      <c r="XEL253" s="56"/>
      <c r="XEM253" s="56"/>
      <c r="XEN253" s="56"/>
      <c r="XEO253" s="56"/>
      <c r="XEP253" s="56"/>
      <c r="XEQ253" s="56"/>
      <c r="XER253" s="56"/>
      <c r="XES253" s="56"/>
      <c r="XET253" s="56"/>
      <c r="XEU253" s="56"/>
      <c r="XEV253" s="56"/>
      <c r="XEW253" s="56"/>
      <c r="XEX253" s="56"/>
      <c r="XEY253" s="56"/>
      <c r="XEZ253" s="56"/>
      <c r="XFA253" s="56"/>
      <c r="XFB253" s="56"/>
      <c r="XFC253" s="56"/>
      <c r="XFD253" s="56"/>
    </row>
    <row r="254" spans="1:151 16227:16384" s="57" customFormat="1" ht="20.25" x14ac:dyDescent="0.25">
      <c r="A254" s="72" t="s">
        <v>222</v>
      </c>
      <c r="B254" s="73"/>
      <c r="C254" s="73"/>
      <c r="D254" s="73"/>
      <c r="E254" s="73"/>
      <c r="F254" s="73"/>
      <c r="G254" s="73"/>
      <c r="H254" s="73"/>
      <c r="I254" s="74"/>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WZC254" s="56"/>
      <c r="WZD254" s="56"/>
      <c r="WZE254" s="56"/>
      <c r="WZF254" s="56"/>
      <c r="WZG254" s="56"/>
      <c r="WZH254" s="56"/>
      <c r="WZI254" s="56"/>
      <c r="WZJ254" s="56"/>
      <c r="WZK254" s="56"/>
      <c r="WZL254" s="56"/>
      <c r="WZM254" s="56"/>
      <c r="WZN254" s="56"/>
      <c r="WZO254" s="56"/>
      <c r="WZP254" s="56"/>
      <c r="WZQ254" s="56"/>
      <c r="WZR254" s="56"/>
      <c r="WZS254" s="56"/>
      <c r="WZT254" s="56"/>
      <c r="WZU254" s="56"/>
      <c r="WZV254" s="56"/>
      <c r="WZW254" s="56"/>
      <c r="WZX254" s="56"/>
      <c r="WZY254" s="56"/>
      <c r="WZZ254" s="56"/>
      <c r="XAA254" s="56"/>
      <c r="XAB254" s="56"/>
      <c r="XAC254" s="56"/>
      <c r="XAD254" s="56"/>
      <c r="XAE254" s="56"/>
      <c r="XAF254" s="56"/>
      <c r="XAG254" s="56"/>
      <c r="XAH254" s="56"/>
      <c r="XAI254" s="56"/>
      <c r="XAJ254" s="56"/>
      <c r="XAK254" s="56"/>
      <c r="XAL254" s="56"/>
      <c r="XAM254" s="56"/>
      <c r="XAN254" s="56"/>
      <c r="XAO254" s="56"/>
      <c r="XAP254" s="56"/>
      <c r="XAQ254" s="56"/>
      <c r="XAR254" s="56"/>
      <c r="XAS254" s="56"/>
      <c r="XAT254" s="56"/>
      <c r="XAU254" s="56"/>
      <c r="XAV254" s="56"/>
      <c r="XAW254" s="56"/>
      <c r="XAX254" s="56"/>
      <c r="XAY254" s="56"/>
      <c r="XAZ254" s="56"/>
      <c r="XBA254" s="56"/>
      <c r="XBB254" s="56"/>
      <c r="XBC254" s="56"/>
      <c r="XBD254" s="56"/>
      <c r="XBE254" s="56"/>
      <c r="XBF254" s="56"/>
      <c r="XBG254" s="56"/>
      <c r="XBH254" s="56"/>
      <c r="XBI254" s="56"/>
      <c r="XBJ254" s="56"/>
      <c r="XBK254" s="56"/>
      <c r="XBL254" s="56"/>
      <c r="XBM254" s="56"/>
      <c r="XBN254" s="56"/>
      <c r="XBO254" s="56"/>
      <c r="XBP254" s="56"/>
      <c r="XBQ254" s="56"/>
      <c r="XBR254" s="56"/>
      <c r="XBS254" s="56"/>
      <c r="XBT254" s="56"/>
      <c r="XBU254" s="56"/>
      <c r="XBV254" s="56"/>
      <c r="XBW254" s="56"/>
      <c r="XBX254" s="56"/>
      <c r="XBY254" s="56"/>
      <c r="XBZ254" s="56"/>
      <c r="XCA254" s="56"/>
      <c r="XCB254" s="56"/>
      <c r="XCC254" s="56"/>
      <c r="XCD254" s="56"/>
      <c r="XCE254" s="56"/>
      <c r="XCF254" s="56"/>
      <c r="XCG254" s="56"/>
      <c r="XCH254" s="56"/>
      <c r="XCI254" s="56"/>
      <c r="XCJ254" s="56"/>
      <c r="XCK254" s="56"/>
      <c r="XCL254" s="56"/>
      <c r="XCM254" s="56"/>
      <c r="XCN254" s="56"/>
      <c r="XCO254" s="56"/>
      <c r="XCP254" s="56"/>
      <c r="XCQ254" s="56"/>
      <c r="XCR254" s="56"/>
      <c r="XCS254" s="56"/>
      <c r="XCT254" s="56"/>
      <c r="XCU254" s="56"/>
      <c r="XCV254" s="56"/>
      <c r="XCW254" s="56"/>
      <c r="XCX254" s="56"/>
      <c r="XCY254" s="56"/>
      <c r="XCZ254" s="56"/>
      <c r="XDA254" s="56"/>
      <c r="XDB254" s="56"/>
      <c r="XDC254" s="56"/>
      <c r="XDD254" s="56"/>
      <c r="XDE254" s="56"/>
      <c r="XDF254" s="56"/>
      <c r="XDG254" s="56"/>
      <c r="XDH254" s="56"/>
      <c r="XDI254" s="56"/>
      <c r="XDJ254" s="56"/>
      <c r="XDK254" s="56"/>
      <c r="XDL254" s="56"/>
      <c r="XDM254" s="56"/>
      <c r="XDN254" s="56"/>
      <c r="XDO254" s="56"/>
      <c r="XDP254" s="56"/>
      <c r="XDQ254" s="56"/>
      <c r="XDR254" s="56"/>
      <c r="XDS254" s="56"/>
      <c r="XDT254" s="56"/>
      <c r="XDU254" s="56"/>
      <c r="XDV254" s="56"/>
      <c r="XDW254" s="56"/>
      <c r="XDX254" s="56"/>
      <c r="XDY254" s="56"/>
      <c r="XDZ254" s="56"/>
      <c r="XEA254" s="56"/>
      <c r="XEB254" s="56"/>
      <c r="XEC254" s="56"/>
      <c r="XED254" s="56"/>
      <c r="XEE254" s="56"/>
      <c r="XEF254" s="56"/>
      <c r="XEG254" s="56"/>
      <c r="XEH254" s="56"/>
      <c r="XEI254" s="56"/>
      <c r="XEJ254" s="56"/>
      <c r="XEK254" s="56"/>
      <c r="XEL254" s="56"/>
      <c r="XEM254" s="56"/>
      <c r="XEN254" s="56"/>
      <c r="XEO254" s="56"/>
      <c r="XEP254" s="56"/>
      <c r="XEQ254" s="56"/>
      <c r="XER254" s="56"/>
      <c r="XES254" s="56"/>
      <c r="XET254" s="56"/>
      <c r="XEU254" s="56"/>
      <c r="XEV254" s="56"/>
      <c r="XEW254" s="56"/>
      <c r="XEX254" s="56"/>
      <c r="XEY254" s="56"/>
      <c r="XEZ254" s="56"/>
      <c r="XFA254" s="56"/>
      <c r="XFB254" s="56"/>
      <c r="XFC254" s="56"/>
      <c r="XFD254" s="56"/>
    </row>
    <row r="255" spans="1:151 16227:16384" s="57" customFormat="1" ht="20.25" x14ac:dyDescent="0.25">
      <c r="A255" s="72" t="s">
        <v>221</v>
      </c>
      <c r="B255" s="73"/>
      <c r="C255" s="73"/>
      <c r="D255" s="73"/>
      <c r="E255" s="73"/>
      <c r="F255" s="73"/>
      <c r="G255" s="73"/>
      <c r="H255" s="73"/>
      <c r="I255" s="74"/>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c r="BX255" s="56"/>
      <c r="BY255" s="56"/>
      <c r="BZ255" s="56"/>
      <c r="CA255" s="56"/>
      <c r="CB255" s="56"/>
      <c r="CC255" s="56"/>
      <c r="CD255" s="56"/>
      <c r="CE255" s="56"/>
      <c r="CF255" s="56"/>
      <c r="CG255" s="56"/>
      <c r="CH255" s="56"/>
      <c r="CI255" s="56"/>
      <c r="CJ255" s="56"/>
      <c r="CK255" s="56"/>
      <c r="CL255" s="56"/>
      <c r="CM255" s="56"/>
      <c r="CN255" s="56"/>
      <c r="CO255" s="56"/>
      <c r="CP255" s="56"/>
      <c r="CQ255" s="56"/>
      <c r="CR255" s="56"/>
      <c r="CS255" s="56"/>
      <c r="CT255" s="56"/>
      <c r="CU255" s="56"/>
      <c r="CV255" s="56"/>
      <c r="CW255" s="56"/>
      <c r="CX255" s="56"/>
      <c r="CY255" s="56"/>
      <c r="CZ255" s="56"/>
      <c r="DA255" s="56"/>
      <c r="DB255" s="56"/>
      <c r="DC255" s="56"/>
      <c r="DD255" s="56"/>
      <c r="DE255" s="56"/>
      <c r="DF255" s="56"/>
      <c r="DG255" s="56"/>
      <c r="DH255" s="56"/>
      <c r="DI255" s="56"/>
      <c r="DJ255" s="56"/>
      <c r="DK255" s="56"/>
      <c r="DL255" s="56"/>
      <c r="DM255" s="56"/>
      <c r="DN255" s="56"/>
      <c r="DO255" s="56"/>
      <c r="DP255" s="56"/>
      <c r="DQ255" s="56"/>
      <c r="DR255" s="56"/>
      <c r="DS255" s="56"/>
      <c r="DT255" s="56"/>
      <c r="DU255" s="56"/>
      <c r="DV255" s="56"/>
      <c r="DW255" s="56"/>
      <c r="DX255" s="56"/>
      <c r="DY255" s="56"/>
      <c r="DZ255" s="56"/>
      <c r="EA255" s="56"/>
      <c r="EB255" s="56"/>
      <c r="EC255" s="56"/>
      <c r="ED255" s="56"/>
      <c r="EE255" s="56"/>
      <c r="EF255" s="56"/>
      <c r="EG255" s="56"/>
      <c r="EH255" s="56"/>
      <c r="EI255" s="56"/>
      <c r="EJ255" s="56"/>
      <c r="EK255" s="56"/>
      <c r="EL255" s="56"/>
      <c r="EM255" s="56"/>
      <c r="EN255" s="56"/>
      <c r="EO255" s="56"/>
      <c r="EP255" s="56"/>
      <c r="EQ255" s="56"/>
      <c r="ER255" s="56"/>
      <c r="ES255" s="56"/>
      <c r="ET255" s="56"/>
      <c r="EU255" s="56"/>
      <c r="WZC255" s="56"/>
      <c r="WZD255" s="56"/>
      <c r="WZE255" s="56"/>
      <c r="WZF255" s="56"/>
      <c r="WZG255" s="56"/>
      <c r="WZH255" s="56"/>
      <c r="WZI255" s="56"/>
      <c r="WZJ255" s="56"/>
      <c r="WZK255" s="56"/>
      <c r="WZL255" s="56"/>
      <c r="WZM255" s="56"/>
      <c r="WZN255" s="56"/>
      <c r="WZO255" s="56"/>
      <c r="WZP255" s="56"/>
      <c r="WZQ255" s="56"/>
      <c r="WZR255" s="56"/>
      <c r="WZS255" s="56"/>
      <c r="WZT255" s="56"/>
      <c r="WZU255" s="56"/>
      <c r="WZV255" s="56"/>
      <c r="WZW255" s="56"/>
      <c r="WZX255" s="56"/>
      <c r="WZY255" s="56"/>
      <c r="WZZ255" s="56"/>
      <c r="XAA255" s="56"/>
      <c r="XAB255" s="56"/>
      <c r="XAC255" s="56"/>
      <c r="XAD255" s="56"/>
      <c r="XAE255" s="56"/>
      <c r="XAF255" s="56"/>
      <c r="XAG255" s="56"/>
      <c r="XAH255" s="56"/>
      <c r="XAI255" s="56"/>
      <c r="XAJ255" s="56"/>
      <c r="XAK255" s="56"/>
      <c r="XAL255" s="56"/>
      <c r="XAM255" s="56"/>
      <c r="XAN255" s="56"/>
      <c r="XAO255" s="56"/>
      <c r="XAP255" s="56"/>
      <c r="XAQ255" s="56"/>
      <c r="XAR255" s="56"/>
      <c r="XAS255" s="56"/>
      <c r="XAT255" s="56"/>
      <c r="XAU255" s="56"/>
      <c r="XAV255" s="56"/>
      <c r="XAW255" s="56"/>
      <c r="XAX255" s="56"/>
      <c r="XAY255" s="56"/>
      <c r="XAZ255" s="56"/>
      <c r="XBA255" s="56"/>
      <c r="XBB255" s="56"/>
      <c r="XBC255" s="56"/>
      <c r="XBD255" s="56"/>
      <c r="XBE255" s="56"/>
      <c r="XBF255" s="56"/>
      <c r="XBG255" s="56"/>
      <c r="XBH255" s="56"/>
      <c r="XBI255" s="56"/>
      <c r="XBJ255" s="56"/>
      <c r="XBK255" s="56"/>
      <c r="XBL255" s="56"/>
      <c r="XBM255" s="56"/>
      <c r="XBN255" s="56"/>
      <c r="XBO255" s="56"/>
      <c r="XBP255" s="56"/>
      <c r="XBQ255" s="56"/>
      <c r="XBR255" s="56"/>
      <c r="XBS255" s="56"/>
      <c r="XBT255" s="56"/>
      <c r="XBU255" s="56"/>
      <c r="XBV255" s="56"/>
      <c r="XBW255" s="56"/>
      <c r="XBX255" s="56"/>
      <c r="XBY255" s="56"/>
      <c r="XBZ255" s="56"/>
      <c r="XCA255" s="56"/>
      <c r="XCB255" s="56"/>
      <c r="XCC255" s="56"/>
      <c r="XCD255" s="56"/>
      <c r="XCE255" s="56"/>
      <c r="XCF255" s="56"/>
      <c r="XCG255" s="56"/>
      <c r="XCH255" s="56"/>
      <c r="XCI255" s="56"/>
      <c r="XCJ255" s="56"/>
      <c r="XCK255" s="56"/>
      <c r="XCL255" s="56"/>
      <c r="XCM255" s="56"/>
      <c r="XCN255" s="56"/>
      <c r="XCO255" s="56"/>
      <c r="XCP255" s="56"/>
      <c r="XCQ255" s="56"/>
      <c r="XCR255" s="56"/>
      <c r="XCS255" s="56"/>
      <c r="XCT255" s="56"/>
      <c r="XCU255" s="56"/>
      <c r="XCV255" s="56"/>
      <c r="XCW255" s="56"/>
      <c r="XCX255" s="56"/>
      <c r="XCY255" s="56"/>
      <c r="XCZ255" s="56"/>
      <c r="XDA255" s="56"/>
      <c r="XDB255" s="56"/>
      <c r="XDC255" s="56"/>
      <c r="XDD255" s="56"/>
      <c r="XDE255" s="56"/>
      <c r="XDF255" s="56"/>
      <c r="XDG255" s="56"/>
      <c r="XDH255" s="56"/>
      <c r="XDI255" s="56"/>
      <c r="XDJ255" s="56"/>
      <c r="XDK255" s="56"/>
      <c r="XDL255" s="56"/>
      <c r="XDM255" s="56"/>
      <c r="XDN255" s="56"/>
      <c r="XDO255" s="56"/>
      <c r="XDP255" s="56"/>
      <c r="XDQ255" s="56"/>
      <c r="XDR255" s="56"/>
      <c r="XDS255" s="56"/>
      <c r="XDT255" s="56"/>
      <c r="XDU255" s="56"/>
      <c r="XDV255" s="56"/>
      <c r="XDW255" s="56"/>
      <c r="XDX255" s="56"/>
      <c r="XDY255" s="56"/>
      <c r="XDZ255" s="56"/>
      <c r="XEA255" s="56"/>
      <c r="XEB255" s="56"/>
      <c r="XEC255" s="56"/>
      <c r="XED255" s="56"/>
      <c r="XEE255" s="56"/>
      <c r="XEF255" s="56"/>
      <c r="XEG255" s="56"/>
      <c r="XEH255" s="56"/>
      <c r="XEI255" s="56"/>
      <c r="XEJ255" s="56"/>
      <c r="XEK255" s="56"/>
      <c r="XEL255" s="56"/>
      <c r="XEM255" s="56"/>
      <c r="XEN255" s="56"/>
      <c r="XEO255" s="56"/>
      <c r="XEP255" s="56"/>
      <c r="XEQ255" s="56"/>
      <c r="XER255" s="56"/>
      <c r="XES255" s="56"/>
      <c r="XET255" s="56"/>
      <c r="XEU255" s="56"/>
      <c r="XEV255" s="56"/>
      <c r="XEW255" s="56"/>
      <c r="XEX255" s="56"/>
      <c r="XEY255" s="56"/>
      <c r="XEZ255" s="56"/>
      <c r="XFA255" s="56"/>
      <c r="XFB255" s="56"/>
      <c r="XFC255" s="56"/>
      <c r="XFD255" s="56"/>
    </row>
    <row r="256" spans="1:151 16227:16384" s="57" customFormat="1" ht="20.25" x14ac:dyDescent="0.25">
      <c r="A256" s="72" t="s">
        <v>223</v>
      </c>
      <c r="B256" s="73"/>
      <c r="C256" s="73"/>
      <c r="D256" s="73"/>
      <c r="E256" s="73"/>
      <c r="F256" s="73"/>
      <c r="G256" s="73"/>
      <c r="H256" s="73"/>
      <c r="I256" s="74"/>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WZC256" s="56"/>
      <c r="WZD256" s="56"/>
      <c r="WZE256" s="56"/>
      <c r="WZF256" s="56"/>
      <c r="WZG256" s="56"/>
      <c r="WZH256" s="56"/>
      <c r="WZI256" s="56"/>
      <c r="WZJ256" s="56"/>
      <c r="WZK256" s="56"/>
      <c r="WZL256" s="56"/>
      <c r="WZM256" s="56"/>
      <c r="WZN256" s="56"/>
      <c r="WZO256" s="56"/>
      <c r="WZP256" s="56"/>
      <c r="WZQ256" s="56"/>
      <c r="WZR256" s="56"/>
      <c r="WZS256" s="56"/>
      <c r="WZT256" s="56"/>
      <c r="WZU256" s="56"/>
      <c r="WZV256" s="56"/>
      <c r="WZW256" s="56"/>
      <c r="WZX256" s="56"/>
      <c r="WZY256" s="56"/>
      <c r="WZZ256" s="56"/>
      <c r="XAA256" s="56"/>
      <c r="XAB256" s="56"/>
      <c r="XAC256" s="56"/>
      <c r="XAD256" s="56"/>
      <c r="XAE256" s="56"/>
      <c r="XAF256" s="56"/>
      <c r="XAG256" s="56"/>
      <c r="XAH256" s="56"/>
      <c r="XAI256" s="56"/>
      <c r="XAJ256" s="56"/>
      <c r="XAK256" s="56"/>
      <c r="XAL256" s="56"/>
      <c r="XAM256" s="56"/>
      <c r="XAN256" s="56"/>
      <c r="XAO256" s="56"/>
      <c r="XAP256" s="56"/>
      <c r="XAQ256" s="56"/>
      <c r="XAR256" s="56"/>
      <c r="XAS256" s="56"/>
      <c r="XAT256" s="56"/>
      <c r="XAU256" s="56"/>
      <c r="XAV256" s="56"/>
      <c r="XAW256" s="56"/>
      <c r="XAX256" s="56"/>
      <c r="XAY256" s="56"/>
      <c r="XAZ256" s="56"/>
      <c r="XBA256" s="56"/>
      <c r="XBB256" s="56"/>
      <c r="XBC256" s="56"/>
      <c r="XBD256" s="56"/>
      <c r="XBE256" s="56"/>
      <c r="XBF256" s="56"/>
      <c r="XBG256" s="56"/>
      <c r="XBH256" s="56"/>
      <c r="XBI256" s="56"/>
      <c r="XBJ256" s="56"/>
      <c r="XBK256" s="56"/>
      <c r="XBL256" s="56"/>
      <c r="XBM256" s="56"/>
      <c r="XBN256" s="56"/>
      <c r="XBO256" s="56"/>
      <c r="XBP256" s="56"/>
      <c r="XBQ256" s="56"/>
      <c r="XBR256" s="56"/>
      <c r="XBS256" s="56"/>
      <c r="XBT256" s="56"/>
      <c r="XBU256" s="56"/>
      <c r="XBV256" s="56"/>
      <c r="XBW256" s="56"/>
      <c r="XBX256" s="56"/>
      <c r="XBY256" s="56"/>
      <c r="XBZ256" s="56"/>
      <c r="XCA256" s="56"/>
      <c r="XCB256" s="56"/>
      <c r="XCC256" s="56"/>
      <c r="XCD256" s="56"/>
      <c r="XCE256" s="56"/>
      <c r="XCF256" s="56"/>
      <c r="XCG256" s="56"/>
      <c r="XCH256" s="56"/>
      <c r="XCI256" s="56"/>
      <c r="XCJ256" s="56"/>
      <c r="XCK256" s="56"/>
      <c r="XCL256" s="56"/>
      <c r="XCM256" s="56"/>
      <c r="XCN256" s="56"/>
      <c r="XCO256" s="56"/>
      <c r="XCP256" s="56"/>
      <c r="XCQ256" s="56"/>
      <c r="XCR256" s="56"/>
      <c r="XCS256" s="56"/>
      <c r="XCT256" s="56"/>
      <c r="XCU256" s="56"/>
      <c r="XCV256" s="56"/>
      <c r="XCW256" s="56"/>
      <c r="XCX256" s="56"/>
      <c r="XCY256" s="56"/>
      <c r="XCZ256" s="56"/>
      <c r="XDA256" s="56"/>
      <c r="XDB256" s="56"/>
      <c r="XDC256" s="56"/>
      <c r="XDD256" s="56"/>
      <c r="XDE256" s="56"/>
      <c r="XDF256" s="56"/>
      <c r="XDG256" s="56"/>
      <c r="XDH256" s="56"/>
      <c r="XDI256" s="56"/>
      <c r="XDJ256" s="56"/>
      <c r="XDK256" s="56"/>
      <c r="XDL256" s="56"/>
      <c r="XDM256" s="56"/>
      <c r="XDN256" s="56"/>
      <c r="XDO256" s="56"/>
      <c r="XDP256" s="56"/>
      <c r="XDQ256" s="56"/>
      <c r="XDR256" s="56"/>
      <c r="XDS256" s="56"/>
      <c r="XDT256" s="56"/>
      <c r="XDU256" s="56"/>
      <c r="XDV256" s="56"/>
      <c r="XDW256" s="56"/>
      <c r="XDX256" s="56"/>
      <c r="XDY256" s="56"/>
      <c r="XDZ256" s="56"/>
      <c r="XEA256" s="56"/>
      <c r="XEB256" s="56"/>
      <c r="XEC256" s="56"/>
      <c r="XED256" s="56"/>
      <c r="XEE256" s="56"/>
      <c r="XEF256" s="56"/>
      <c r="XEG256" s="56"/>
      <c r="XEH256" s="56"/>
      <c r="XEI256" s="56"/>
      <c r="XEJ256" s="56"/>
      <c r="XEK256" s="56"/>
      <c r="XEL256" s="56"/>
      <c r="XEM256" s="56"/>
      <c r="XEN256" s="56"/>
      <c r="XEO256" s="56"/>
      <c r="XEP256" s="56"/>
      <c r="XEQ256" s="56"/>
      <c r="XER256" s="56"/>
      <c r="XES256" s="56"/>
      <c r="XET256" s="56"/>
      <c r="XEU256" s="56"/>
      <c r="XEV256" s="56"/>
      <c r="XEW256" s="56"/>
      <c r="XEX256" s="56"/>
      <c r="XEY256" s="56"/>
      <c r="XEZ256" s="56"/>
      <c r="XFA256" s="56"/>
      <c r="XFB256" s="56"/>
      <c r="XFC256" s="56"/>
      <c r="XFD256" s="56"/>
    </row>
    <row r="257" spans="1:151 16227:16384" s="11" customFormat="1" ht="20.25" x14ac:dyDescent="0.25">
      <c r="A257" s="72" t="s">
        <v>233</v>
      </c>
      <c r="B257" s="73"/>
      <c r="C257" s="73"/>
      <c r="D257" s="73"/>
      <c r="E257" s="73"/>
      <c r="F257" s="73"/>
      <c r="G257" s="73"/>
      <c r="H257" s="73"/>
      <c r="I257" s="74"/>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75" t="str">
        <f>A257</f>
        <v>1st to 3rd, 5th to 8th, 10th to 13th, 15th to 17th, 19th to 22nd, 24th to 27th, 29th to 32nd, 34th &amp; 35th Floor</v>
      </c>
      <c r="B258" s="76"/>
      <c r="C258" s="81">
        <v>1</v>
      </c>
      <c r="D258" s="81"/>
      <c r="E258" s="20" t="s">
        <v>227</v>
      </c>
      <c r="F258" s="82">
        <f>(39.95)*10.764</f>
        <v>430.02179999999998</v>
      </c>
      <c r="G258" s="83"/>
      <c r="H258" s="20">
        <v>0</v>
      </c>
      <c r="I258" s="20">
        <f>F258*(($I$174)+1)+H258</f>
        <v>645.03269999999998</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77"/>
      <c r="B259" s="78"/>
      <c r="C259" s="81">
        <v>2</v>
      </c>
      <c r="D259" s="81"/>
      <c r="E259" s="20" t="s">
        <v>227</v>
      </c>
      <c r="F259" s="82">
        <f>(39.95)*10.764</f>
        <v>430.02179999999998</v>
      </c>
      <c r="G259" s="83"/>
      <c r="H259" s="20">
        <v>0</v>
      </c>
      <c r="I259" s="20">
        <f t="shared" ref="I259:I265" si="16">F259*(($I$174)+1)+H259</f>
        <v>645.03269999999998</v>
      </c>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77"/>
      <c r="B260" s="78"/>
      <c r="C260" s="81">
        <f t="shared" ref="C260:C265" si="17">C259+1</f>
        <v>3</v>
      </c>
      <c r="D260" s="81"/>
      <c r="E260" s="20" t="s">
        <v>227</v>
      </c>
      <c r="F260" s="82">
        <f>(39.95)*10.764</f>
        <v>430.02179999999998</v>
      </c>
      <c r="G260" s="83"/>
      <c r="H260" s="20">
        <v>0</v>
      </c>
      <c r="I260" s="20">
        <f t="shared" si="16"/>
        <v>645.03269999999998</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77"/>
      <c r="B261" s="78"/>
      <c r="C261" s="81">
        <f t="shared" si="17"/>
        <v>4</v>
      </c>
      <c r="D261" s="81"/>
      <c r="E261" s="20" t="s">
        <v>227</v>
      </c>
      <c r="F261" s="82">
        <f t="shared" ref="F261:F265" si="18">(39.95)*10.764</f>
        <v>430.02179999999998</v>
      </c>
      <c r="G261" s="83"/>
      <c r="H261" s="20">
        <v>0</v>
      </c>
      <c r="I261" s="20">
        <f t="shared" si="16"/>
        <v>645.03269999999998</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77"/>
      <c r="B262" s="78"/>
      <c r="C262" s="81">
        <f t="shared" si="17"/>
        <v>5</v>
      </c>
      <c r="D262" s="81"/>
      <c r="E262" s="20" t="s">
        <v>227</v>
      </c>
      <c r="F262" s="82">
        <f t="shared" si="18"/>
        <v>430.02179999999998</v>
      </c>
      <c r="G262" s="83"/>
      <c r="H262" s="20">
        <v>0</v>
      </c>
      <c r="I262" s="20">
        <f t="shared" si="16"/>
        <v>645.03269999999998</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77"/>
      <c r="B263" s="78"/>
      <c r="C263" s="81">
        <f t="shared" si="17"/>
        <v>6</v>
      </c>
      <c r="D263" s="81"/>
      <c r="E263" s="20" t="s">
        <v>227</v>
      </c>
      <c r="F263" s="82">
        <f t="shared" si="18"/>
        <v>430.02179999999998</v>
      </c>
      <c r="G263" s="83"/>
      <c r="H263" s="20">
        <v>0</v>
      </c>
      <c r="I263" s="20">
        <f t="shared" si="16"/>
        <v>645.03269999999998</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customHeight="1" x14ac:dyDescent="0.25">
      <c r="A264" s="77"/>
      <c r="B264" s="78"/>
      <c r="C264" s="81">
        <f t="shared" si="17"/>
        <v>7</v>
      </c>
      <c r="D264" s="81"/>
      <c r="E264" s="20" t="s">
        <v>227</v>
      </c>
      <c r="F264" s="82">
        <f t="shared" si="18"/>
        <v>430.02179999999998</v>
      </c>
      <c r="G264" s="83"/>
      <c r="H264" s="20">
        <v>0</v>
      </c>
      <c r="I264" s="20">
        <f t="shared" si="16"/>
        <v>645.03269999999998</v>
      </c>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79"/>
      <c r="B265" s="80"/>
      <c r="C265" s="81">
        <f t="shared" si="17"/>
        <v>8</v>
      </c>
      <c r="D265" s="81"/>
      <c r="E265" s="20" t="s">
        <v>227</v>
      </c>
      <c r="F265" s="82">
        <f t="shared" si="18"/>
        <v>430.02179999999998</v>
      </c>
      <c r="G265" s="83"/>
      <c r="H265" s="20">
        <v>0</v>
      </c>
      <c r="I265" s="20">
        <f t="shared" si="16"/>
        <v>645.03269999999998</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x14ac:dyDescent="0.25">
      <c r="A266" s="72" t="s">
        <v>236</v>
      </c>
      <c r="B266" s="73"/>
      <c r="C266" s="73"/>
      <c r="D266" s="73"/>
      <c r="E266" s="73"/>
      <c r="F266" s="73"/>
      <c r="G266" s="73"/>
      <c r="H266" s="73"/>
      <c r="I266" s="74"/>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75" t="str">
        <f>A266</f>
        <v>7th, 9th,  14th, 18th, 23rd, 28th &amp; 33rd Floor (Part Refuge Area)</v>
      </c>
      <c r="B267" s="76"/>
      <c r="C267" s="81">
        <v>1</v>
      </c>
      <c r="D267" s="81"/>
      <c r="E267" s="20" t="s">
        <v>227</v>
      </c>
      <c r="F267" s="82">
        <f>(39.95)*10.764</f>
        <v>430.02179999999998</v>
      </c>
      <c r="G267" s="83"/>
      <c r="H267" s="20">
        <v>0</v>
      </c>
      <c r="I267" s="20">
        <f t="shared" ref="I267:I272" si="19">F267*(($I$174)+1)+H267</f>
        <v>645.03269999999998</v>
      </c>
      <c r="J267" s="1"/>
      <c r="K267" s="1">
        <f>6300000/F267</f>
        <v>14650.420048471962</v>
      </c>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77"/>
      <c r="B268" s="78"/>
      <c r="C268" s="81">
        <v>2</v>
      </c>
      <c r="D268" s="81"/>
      <c r="E268" s="20" t="s">
        <v>227</v>
      </c>
      <c r="F268" s="82">
        <f>(39.95)*10.764</f>
        <v>430.02179999999998</v>
      </c>
      <c r="G268" s="83"/>
      <c r="H268" s="20">
        <v>0</v>
      </c>
      <c r="I268" s="20">
        <f t="shared" si="19"/>
        <v>645.03269999999998</v>
      </c>
      <c r="J268" s="1"/>
      <c r="K268" s="1">
        <f>5500000/F268</f>
        <v>12790.049248665999</v>
      </c>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customHeight="1" x14ac:dyDescent="0.25">
      <c r="A269" s="77"/>
      <c r="B269" s="78"/>
      <c r="C269" s="81">
        <f t="shared" ref="C269:C274" si="20">C268+1</f>
        <v>3</v>
      </c>
      <c r="D269" s="81"/>
      <c r="E269" s="20" t="s">
        <v>227</v>
      </c>
      <c r="F269" s="82">
        <f>(39.95)*10.764</f>
        <v>430.02179999999998</v>
      </c>
      <c r="G269" s="83"/>
      <c r="H269" s="20">
        <v>0</v>
      </c>
      <c r="I269" s="20">
        <f t="shared" si="19"/>
        <v>645.03269999999998</v>
      </c>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77"/>
      <c r="B270" s="78"/>
      <c r="C270" s="81">
        <f t="shared" si="20"/>
        <v>4</v>
      </c>
      <c r="D270" s="81"/>
      <c r="E270" s="20" t="s">
        <v>227</v>
      </c>
      <c r="F270" s="82">
        <f t="shared" ref="F270:F274" si="21">(39.95)*10.764</f>
        <v>430.02179999999998</v>
      </c>
      <c r="G270" s="83"/>
      <c r="H270" s="20">
        <v>0</v>
      </c>
      <c r="I270" s="20">
        <f t="shared" si="19"/>
        <v>645.03269999999998</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25">
      <c r="A271" s="77"/>
      <c r="B271" s="78"/>
      <c r="C271" s="81">
        <f t="shared" si="20"/>
        <v>5</v>
      </c>
      <c r="D271" s="81"/>
      <c r="E271" s="20" t="s">
        <v>227</v>
      </c>
      <c r="F271" s="82">
        <f t="shared" si="21"/>
        <v>430.02179999999998</v>
      </c>
      <c r="G271" s="83"/>
      <c r="H271" s="20">
        <v>0</v>
      </c>
      <c r="I271" s="20">
        <f t="shared" si="19"/>
        <v>645.03269999999998</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77"/>
      <c r="B272" s="78"/>
      <c r="C272" s="81">
        <f t="shared" si="20"/>
        <v>6</v>
      </c>
      <c r="D272" s="81"/>
      <c r="E272" s="20" t="s">
        <v>227</v>
      </c>
      <c r="F272" s="82">
        <f t="shared" si="21"/>
        <v>430.02179999999998</v>
      </c>
      <c r="G272" s="83"/>
      <c r="H272" s="20">
        <v>0</v>
      </c>
      <c r="I272" s="20">
        <f t="shared" si="19"/>
        <v>645.03269999999998</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77"/>
      <c r="B273" s="78"/>
      <c r="C273" s="81">
        <f t="shared" si="20"/>
        <v>7</v>
      </c>
      <c r="D273" s="81"/>
      <c r="E273" s="82" t="s">
        <v>230</v>
      </c>
      <c r="F273" s="84"/>
      <c r="G273" s="84"/>
      <c r="H273" s="84"/>
      <c r="I273" s="83"/>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customHeight="1" x14ac:dyDescent="0.25">
      <c r="A274" s="79"/>
      <c r="B274" s="80"/>
      <c r="C274" s="81">
        <f t="shared" si="20"/>
        <v>8</v>
      </c>
      <c r="D274" s="81"/>
      <c r="E274" s="20" t="s">
        <v>227</v>
      </c>
      <c r="F274" s="82">
        <f t="shared" si="21"/>
        <v>430.02179999999998</v>
      </c>
      <c r="G274" s="83"/>
      <c r="H274" s="20">
        <v>0</v>
      </c>
      <c r="I274" s="20">
        <f>F274*(($I$174)+1)+H274</f>
        <v>645.03269999999998</v>
      </c>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57" customFormat="1" ht="20.25" x14ac:dyDescent="0.25">
      <c r="A275" s="72" t="s">
        <v>209</v>
      </c>
      <c r="B275" s="73"/>
      <c r="C275" s="73"/>
      <c r="D275" s="73"/>
      <c r="E275" s="73"/>
      <c r="F275" s="73"/>
      <c r="G275" s="73"/>
      <c r="H275" s="73"/>
      <c r="I275" s="74"/>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WZC275" s="56"/>
      <c r="WZD275" s="56"/>
      <c r="WZE275" s="56"/>
      <c r="WZF275" s="56"/>
      <c r="WZG275" s="56"/>
      <c r="WZH275" s="56"/>
      <c r="WZI275" s="56"/>
      <c r="WZJ275" s="56"/>
      <c r="WZK275" s="56"/>
      <c r="WZL275" s="56"/>
      <c r="WZM275" s="56"/>
      <c r="WZN275" s="56"/>
      <c r="WZO275" s="56"/>
      <c r="WZP275" s="56"/>
      <c r="WZQ275" s="56"/>
      <c r="WZR275" s="56"/>
      <c r="WZS275" s="56"/>
      <c r="WZT275" s="56"/>
      <c r="WZU275" s="56"/>
      <c r="WZV275" s="56"/>
      <c r="WZW275" s="56"/>
      <c r="WZX275" s="56"/>
      <c r="WZY275" s="56"/>
      <c r="WZZ275" s="56"/>
      <c r="XAA275" s="56"/>
      <c r="XAB275" s="56"/>
      <c r="XAC275" s="56"/>
      <c r="XAD275" s="56"/>
      <c r="XAE275" s="56"/>
      <c r="XAF275" s="56"/>
      <c r="XAG275" s="56"/>
      <c r="XAH275" s="56"/>
      <c r="XAI275" s="56"/>
      <c r="XAJ275" s="56"/>
      <c r="XAK275" s="56"/>
      <c r="XAL275" s="56"/>
      <c r="XAM275" s="56"/>
      <c r="XAN275" s="56"/>
      <c r="XAO275" s="56"/>
      <c r="XAP275" s="56"/>
      <c r="XAQ275" s="56"/>
      <c r="XAR275" s="56"/>
      <c r="XAS275" s="56"/>
      <c r="XAT275" s="56"/>
      <c r="XAU275" s="56"/>
      <c r="XAV275" s="56"/>
      <c r="XAW275" s="56"/>
      <c r="XAX275" s="56"/>
      <c r="XAY275" s="56"/>
      <c r="XAZ275" s="56"/>
      <c r="XBA275" s="56"/>
      <c r="XBB275" s="56"/>
      <c r="XBC275" s="56"/>
      <c r="XBD275" s="56"/>
      <c r="XBE275" s="56"/>
      <c r="XBF275" s="56"/>
      <c r="XBG275" s="56"/>
      <c r="XBH275" s="56"/>
      <c r="XBI275" s="56"/>
      <c r="XBJ275" s="56"/>
      <c r="XBK275" s="56"/>
      <c r="XBL275" s="56"/>
      <c r="XBM275" s="56"/>
      <c r="XBN275" s="56"/>
      <c r="XBO275" s="56"/>
      <c r="XBP275" s="56"/>
      <c r="XBQ275" s="56"/>
      <c r="XBR275" s="56"/>
      <c r="XBS275" s="56"/>
      <c r="XBT275" s="56"/>
      <c r="XBU275" s="56"/>
      <c r="XBV275" s="56"/>
      <c r="XBW275" s="56"/>
      <c r="XBX275" s="56"/>
      <c r="XBY275" s="56"/>
      <c r="XBZ275" s="56"/>
      <c r="XCA275" s="56"/>
      <c r="XCB275" s="56"/>
      <c r="XCC275" s="56"/>
      <c r="XCD275" s="56"/>
      <c r="XCE275" s="56"/>
      <c r="XCF275" s="56"/>
      <c r="XCG275" s="56"/>
      <c r="XCH275" s="56"/>
      <c r="XCI275" s="56"/>
      <c r="XCJ275" s="56"/>
      <c r="XCK275" s="56"/>
      <c r="XCL275" s="56"/>
      <c r="XCM275" s="56"/>
      <c r="XCN275" s="56"/>
      <c r="XCO275" s="56"/>
      <c r="XCP275" s="56"/>
      <c r="XCQ275" s="56"/>
      <c r="XCR275" s="56"/>
      <c r="XCS275" s="56"/>
      <c r="XCT275" s="56"/>
      <c r="XCU275" s="56"/>
      <c r="XCV275" s="56"/>
      <c r="XCW275" s="56"/>
      <c r="XCX275" s="56"/>
      <c r="XCY275" s="56"/>
      <c r="XCZ275" s="56"/>
      <c r="XDA275" s="56"/>
      <c r="XDB275" s="56"/>
      <c r="XDC275" s="56"/>
      <c r="XDD275" s="56"/>
      <c r="XDE275" s="56"/>
      <c r="XDF275" s="56"/>
      <c r="XDG275" s="56"/>
      <c r="XDH275" s="56"/>
      <c r="XDI275" s="56"/>
      <c r="XDJ275" s="56"/>
      <c r="XDK275" s="56"/>
      <c r="XDL275" s="56"/>
      <c r="XDM275" s="56"/>
      <c r="XDN275" s="56"/>
      <c r="XDO275" s="56"/>
      <c r="XDP275" s="56"/>
      <c r="XDQ275" s="56"/>
      <c r="XDR275" s="56"/>
      <c r="XDS275" s="56"/>
      <c r="XDT275" s="56"/>
      <c r="XDU275" s="56"/>
      <c r="XDV275" s="56"/>
      <c r="XDW275" s="56"/>
      <c r="XDX275" s="56"/>
      <c r="XDY275" s="56"/>
      <c r="XDZ275" s="56"/>
      <c r="XEA275" s="56"/>
      <c r="XEB275" s="56"/>
      <c r="XEC275" s="56"/>
      <c r="XED275" s="56"/>
      <c r="XEE275" s="56"/>
      <c r="XEF275" s="56"/>
      <c r="XEG275" s="56"/>
      <c r="XEH275" s="56"/>
      <c r="XEI275" s="56"/>
      <c r="XEJ275" s="56"/>
      <c r="XEK275" s="56"/>
      <c r="XEL275" s="56"/>
      <c r="XEM275" s="56"/>
      <c r="XEN275" s="56"/>
      <c r="XEO275" s="56"/>
      <c r="XEP275" s="56"/>
      <c r="XEQ275" s="56"/>
      <c r="XER275" s="56"/>
      <c r="XES275" s="56"/>
      <c r="XET275" s="56"/>
      <c r="XEU275" s="56"/>
      <c r="XEV275" s="56"/>
      <c r="XEW275" s="56"/>
      <c r="XEX275" s="56"/>
      <c r="XEY275" s="56"/>
      <c r="XEZ275" s="56"/>
      <c r="XFA275" s="56"/>
      <c r="XFB275" s="56"/>
      <c r="XFC275" s="56"/>
      <c r="XFD275" s="56"/>
    </row>
    <row r="276" spans="1:151 16227:16384" s="57" customFormat="1" ht="20.25" x14ac:dyDescent="0.25">
      <c r="A276" s="72" t="s">
        <v>221</v>
      </c>
      <c r="B276" s="73"/>
      <c r="C276" s="73"/>
      <c r="D276" s="73"/>
      <c r="E276" s="73"/>
      <c r="F276" s="73"/>
      <c r="G276" s="73"/>
      <c r="H276" s="73"/>
      <c r="I276" s="74"/>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WZC276" s="56"/>
      <c r="WZD276" s="56"/>
      <c r="WZE276" s="56"/>
      <c r="WZF276" s="56"/>
      <c r="WZG276" s="56"/>
      <c r="WZH276" s="56"/>
      <c r="WZI276" s="56"/>
      <c r="WZJ276" s="56"/>
      <c r="WZK276" s="56"/>
      <c r="WZL276" s="56"/>
      <c r="WZM276" s="56"/>
      <c r="WZN276" s="56"/>
      <c r="WZO276" s="56"/>
      <c r="WZP276" s="56"/>
      <c r="WZQ276" s="56"/>
      <c r="WZR276" s="56"/>
      <c r="WZS276" s="56"/>
      <c r="WZT276" s="56"/>
      <c r="WZU276" s="56"/>
      <c r="WZV276" s="56"/>
      <c r="WZW276" s="56"/>
      <c r="WZX276" s="56"/>
      <c r="WZY276" s="56"/>
      <c r="WZZ276" s="56"/>
      <c r="XAA276" s="56"/>
      <c r="XAB276" s="56"/>
      <c r="XAC276" s="56"/>
      <c r="XAD276" s="56"/>
      <c r="XAE276" s="56"/>
      <c r="XAF276" s="56"/>
      <c r="XAG276" s="56"/>
      <c r="XAH276" s="56"/>
      <c r="XAI276" s="56"/>
      <c r="XAJ276" s="56"/>
      <c r="XAK276" s="56"/>
      <c r="XAL276" s="56"/>
      <c r="XAM276" s="56"/>
      <c r="XAN276" s="56"/>
      <c r="XAO276" s="56"/>
      <c r="XAP276" s="56"/>
      <c r="XAQ276" s="56"/>
      <c r="XAR276" s="56"/>
      <c r="XAS276" s="56"/>
      <c r="XAT276" s="56"/>
      <c r="XAU276" s="56"/>
      <c r="XAV276" s="56"/>
      <c r="XAW276" s="56"/>
      <c r="XAX276" s="56"/>
      <c r="XAY276" s="56"/>
      <c r="XAZ276" s="56"/>
      <c r="XBA276" s="56"/>
      <c r="XBB276" s="56"/>
      <c r="XBC276" s="56"/>
      <c r="XBD276" s="56"/>
      <c r="XBE276" s="56"/>
      <c r="XBF276" s="56"/>
      <c r="XBG276" s="56"/>
      <c r="XBH276" s="56"/>
      <c r="XBI276" s="56"/>
      <c r="XBJ276" s="56"/>
      <c r="XBK276" s="56"/>
      <c r="XBL276" s="56"/>
      <c r="XBM276" s="56"/>
      <c r="XBN276" s="56"/>
      <c r="XBO276" s="56"/>
      <c r="XBP276" s="56"/>
      <c r="XBQ276" s="56"/>
      <c r="XBR276" s="56"/>
      <c r="XBS276" s="56"/>
      <c r="XBT276" s="56"/>
      <c r="XBU276" s="56"/>
      <c r="XBV276" s="56"/>
      <c r="XBW276" s="56"/>
      <c r="XBX276" s="56"/>
      <c r="XBY276" s="56"/>
      <c r="XBZ276" s="56"/>
      <c r="XCA276" s="56"/>
      <c r="XCB276" s="56"/>
      <c r="XCC276" s="56"/>
      <c r="XCD276" s="56"/>
      <c r="XCE276" s="56"/>
      <c r="XCF276" s="56"/>
      <c r="XCG276" s="56"/>
      <c r="XCH276" s="56"/>
      <c r="XCI276" s="56"/>
      <c r="XCJ276" s="56"/>
      <c r="XCK276" s="56"/>
      <c r="XCL276" s="56"/>
      <c r="XCM276" s="56"/>
      <c r="XCN276" s="56"/>
      <c r="XCO276" s="56"/>
      <c r="XCP276" s="56"/>
      <c r="XCQ276" s="56"/>
      <c r="XCR276" s="56"/>
      <c r="XCS276" s="56"/>
      <c r="XCT276" s="56"/>
      <c r="XCU276" s="56"/>
      <c r="XCV276" s="56"/>
      <c r="XCW276" s="56"/>
      <c r="XCX276" s="56"/>
      <c r="XCY276" s="56"/>
      <c r="XCZ276" s="56"/>
      <c r="XDA276" s="56"/>
      <c r="XDB276" s="56"/>
      <c r="XDC276" s="56"/>
      <c r="XDD276" s="56"/>
      <c r="XDE276" s="56"/>
      <c r="XDF276" s="56"/>
      <c r="XDG276" s="56"/>
      <c r="XDH276" s="56"/>
      <c r="XDI276" s="56"/>
      <c r="XDJ276" s="56"/>
      <c r="XDK276" s="56"/>
      <c r="XDL276" s="56"/>
      <c r="XDM276" s="56"/>
      <c r="XDN276" s="56"/>
      <c r="XDO276" s="56"/>
      <c r="XDP276" s="56"/>
      <c r="XDQ276" s="56"/>
      <c r="XDR276" s="56"/>
      <c r="XDS276" s="56"/>
      <c r="XDT276" s="56"/>
      <c r="XDU276" s="56"/>
      <c r="XDV276" s="56"/>
      <c r="XDW276" s="56"/>
      <c r="XDX276" s="56"/>
      <c r="XDY276" s="56"/>
      <c r="XDZ276" s="56"/>
      <c r="XEA276" s="56"/>
      <c r="XEB276" s="56"/>
      <c r="XEC276" s="56"/>
      <c r="XED276" s="56"/>
      <c r="XEE276" s="56"/>
      <c r="XEF276" s="56"/>
      <c r="XEG276" s="56"/>
      <c r="XEH276" s="56"/>
      <c r="XEI276" s="56"/>
      <c r="XEJ276" s="56"/>
      <c r="XEK276" s="56"/>
      <c r="XEL276" s="56"/>
      <c r="XEM276" s="56"/>
      <c r="XEN276" s="56"/>
      <c r="XEO276" s="56"/>
      <c r="XEP276" s="56"/>
      <c r="XEQ276" s="56"/>
      <c r="XER276" s="56"/>
      <c r="XES276" s="56"/>
      <c r="XET276" s="56"/>
      <c r="XEU276" s="56"/>
      <c r="XEV276" s="56"/>
      <c r="XEW276" s="56"/>
      <c r="XEX276" s="56"/>
      <c r="XEY276" s="56"/>
      <c r="XEZ276" s="56"/>
      <c r="XFA276" s="56"/>
      <c r="XFB276" s="56"/>
      <c r="XFC276" s="56"/>
      <c r="XFD276" s="56"/>
    </row>
    <row r="277" spans="1:151 16227:16384" s="57" customFormat="1" ht="20.25" x14ac:dyDescent="0.25">
      <c r="A277" s="72" t="s">
        <v>228</v>
      </c>
      <c r="B277" s="73"/>
      <c r="C277" s="73"/>
      <c r="D277" s="73"/>
      <c r="E277" s="73"/>
      <c r="F277" s="73"/>
      <c r="G277" s="73"/>
      <c r="H277" s="73"/>
      <c r="I277" s="74"/>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WZC277" s="56"/>
      <c r="WZD277" s="56"/>
      <c r="WZE277" s="56"/>
      <c r="WZF277" s="56"/>
      <c r="WZG277" s="56"/>
      <c r="WZH277" s="56"/>
      <c r="WZI277" s="56"/>
      <c r="WZJ277" s="56"/>
      <c r="WZK277" s="56"/>
      <c r="WZL277" s="56"/>
      <c r="WZM277" s="56"/>
      <c r="WZN277" s="56"/>
      <c r="WZO277" s="56"/>
      <c r="WZP277" s="56"/>
      <c r="WZQ277" s="56"/>
      <c r="WZR277" s="56"/>
      <c r="WZS277" s="56"/>
      <c r="WZT277" s="56"/>
      <c r="WZU277" s="56"/>
      <c r="WZV277" s="56"/>
      <c r="WZW277" s="56"/>
      <c r="WZX277" s="56"/>
      <c r="WZY277" s="56"/>
      <c r="WZZ277" s="56"/>
      <c r="XAA277" s="56"/>
      <c r="XAB277" s="56"/>
      <c r="XAC277" s="56"/>
      <c r="XAD277" s="56"/>
      <c r="XAE277" s="56"/>
      <c r="XAF277" s="56"/>
      <c r="XAG277" s="56"/>
      <c r="XAH277" s="56"/>
      <c r="XAI277" s="56"/>
      <c r="XAJ277" s="56"/>
      <c r="XAK277" s="56"/>
      <c r="XAL277" s="56"/>
      <c r="XAM277" s="56"/>
      <c r="XAN277" s="56"/>
      <c r="XAO277" s="56"/>
      <c r="XAP277" s="56"/>
      <c r="XAQ277" s="56"/>
      <c r="XAR277" s="56"/>
      <c r="XAS277" s="56"/>
      <c r="XAT277" s="56"/>
      <c r="XAU277" s="56"/>
      <c r="XAV277" s="56"/>
      <c r="XAW277" s="56"/>
      <c r="XAX277" s="56"/>
      <c r="XAY277" s="56"/>
      <c r="XAZ277" s="56"/>
      <c r="XBA277" s="56"/>
      <c r="XBB277" s="56"/>
      <c r="XBC277" s="56"/>
      <c r="XBD277" s="56"/>
      <c r="XBE277" s="56"/>
      <c r="XBF277" s="56"/>
      <c r="XBG277" s="56"/>
      <c r="XBH277" s="56"/>
      <c r="XBI277" s="56"/>
      <c r="XBJ277" s="56"/>
      <c r="XBK277" s="56"/>
      <c r="XBL277" s="56"/>
      <c r="XBM277" s="56"/>
      <c r="XBN277" s="56"/>
      <c r="XBO277" s="56"/>
      <c r="XBP277" s="56"/>
      <c r="XBQ277" s="56"/>
      <c r="XBR277" s="56"/>
      <c r="XBS277" s="56"/>
      <c r="XBT277" s="56"/>
      <c r="XBU277" s="56"/>
      <c r="XBV277" s="56"/>
      <c r="XBW277" s="56"/>
      <c r="XBX277" s="56"/>
      <c r="XBY277" s="56"/>
      <c r="XBZ277" s="56"/>
      <c r="XCA277" s="56"/>
      <c r="XCB277" s="56"/>
      <c r="XCC277" s="56"/>
      <c r="XCD277" s="56"/>
      <c r="XCE277" s="56"/>
      <c r="XCF277" s="56"/>
      <c r="XCG277" s="56"/>
      <c r="XCH277" s="56"/>
      <c r="XCI277" s="56"/>
      <c r="XCJ277" s="56"/>
      <c r="XCK277" s="56"/>
      <c r="XCL277" s="56"/>
      <c r="XCM277" s="56"/>
      <c r="XCN277" s="56"/>
      <c r="XCO277" s="56"/>
      <c r="XCP277" s="56"/>
      <c r="XCQ277" s="56"/>
      <c r="XCR277" s="56"/>
      <c r="XCS277" s="56"/>
      <c r="XCT277" s="56"/>
      <c r="XCU277" s="56"/>
      <c r="XCV277" s="56"/>
      <c r="XCW277" s="56"/>
      <c r="XCX277" s="56"/>
      <c r="XCY277" s="56"/>
      <c r="XCZ277" s="56"/>
      <c r="XDA277" s="56"/>
      <c r="XDB277" s="56"/>
      <c r="XDC277" s="56"/>
      <c r="XDD277" s="56"/>
      <c r="XDE277" s="56"/>
      <c r="XDF277" s="56"/>
      <c r="XDG277" s="56"/>
      <c r="XDH277" s="56"/>
      <c r="XDI277" s="56"/>
      <c r="XDJ277" s="56"/>
      <c r="XDK277" s="56"/>
      <c r="XDL277" s="56"/>
      <c r="XDM277" s="56"/>
      <c r="XDN277" s="56"/>
      <c r="XDO277" s="56"/>
      <c r="XDP277" s="56"/>
      <c r="XDQ277" s="56"/>
      <c r="XDR277" s="56"/>
      <c r="XDS277" s="56"/>
      <c r="XDT277" s="56"/>
      <c r="XDU277" s="56"/>
      <c r="XDV277" s="56"/>
      <c r="XDW277" s="56"/>
      <c r="XDX277" s="56"/>
      <c r="XDY277" s="56"/>
      <c r="XDZ277" s="56"/>
      <c r="XEA277" s="56"/>
      <c r="XEB277" s="56"/>
      <c r="XEC277" s="56"/>
      <c r="XED277" s="56"/>
      <c r="XEE277" s="56"/>
      <c r="XEF277" s="56"/>
      <c r="XEG277" s="56"/>
      <c r="XEH277" s="56"/>
      <c r="XEI277" s="56"/>
      <c r="XEJ277" s="56"/>
      <c r="XEK277" s="56"/>
      <c r="XEL277" s="56"/>
      <c r="XEM277" s="56"/>
      <c r="XEN277" s="56"/>
      <c r="XEO277" s="56"/>
      <c r="XEP277" s="56"/>
      <c r="XEQ277" s="56"/>
      <c r="XER277" s="56"/>
      <c r="XES277" s="56"/>
      <c r="XET277" s="56"/>
      <c r="XEU277" s="56"/>
      <c r="XEV277" s="56"/>
      <c r="XEW277" s="56"/>
      <c r="XEX277" s="56"/>
      <c r="XEY277" s="56"/>
      <c r="XEZ277" s="56"/>
      <c r="XFA277" s="56"/>
      <c r="XFB277" s="56"/>
      <c r="XFC277" s="56"/>
      <c r="XFD277" s="56"/>
    </row>
    <row r="278" spans="1:151 16227:16384" s="11" customFormat="1" ht="20.25" x14ac:dyDescent="0.25">
      <c r="A278" s="72" t="s">
        <v>245</v>
      </c>
      <c r="B278" s="73"/>
      <c r="C278" s="73"/>
      <c r="D278" s="73"/>
      <c r="E278" s="73"/>
      <c r="F278" s="73"/>
      <c r="G278" s="73"/>
      <c r="H278" s="73"/>
      <c r="I278" s="74"/>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customHeight="1" x14ac:dyDescent="0.25">
      <c r="A279" s="75" t="str">
        <f>A278</f>
        <v>1st to 4th, 6th to 9th, 11th to 14th, 16th, 17th, 18th, 20th to 23rd, 25th to 28th, 30th to 33rd &amp; 35th Floor</v>
      </c>
      <c r="B279" s="76"/>
      <c r="C279" s="81">
        <v>1</v>
      </c>
      <c r="D279" s="81"/>
      <c r="E279" s="20" t="s">
        <v>227</v>
      </c>
      <c r="F279" s="82">
        <f t="shared" ref="F279:F295" si="22">(39.95)*10.764</f>
        <v>430.02179999999998</v>
      </c>
      <c r="G279" s="83"/>
      <c r="H279" s="20">
        <v>0</v>
      </c>
      <c r="I279" s="20">
        <f>F279*(($I$174)+1)+H279</f>
        <v>645.03269999999998</v>
      </c>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77"/>
      <c r="B280" s="78"/>
      <c r="C280" s="81">
        <v>2</v>
      </c>
      <c r="D280" s="81"/>
      <c r="E280" s="20" t="s">
        <v>227</v>
      </c>
      <c r="F280" s="82">
        <f t="shared" si="22"/>
        <v>430.02179999999998</v>
      </c>
      <c r="G280" s="83"/>
      <c r="H280" s="20">
        <v>0</v>
      </c>
      <c r="I280" s="20">
        <f t="shared" ref="I280:I286" si="23">F280*(($I$174)+1)+H280</f>
        <v>645.03269999999998</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77"/>
      <c r="B281" s="78"/>
      <c r="C281" s="81">
        <f t="shared" ref="C281:C286" si="24">C280+1</f>
        <v>3</v>
      </c>
      <c r="D281" s="81"/>
      <c r="E281" s="20" t="s">
        <v>227</v>
      </c>
      <c r="F281" s="82">
        <f t="shared" si="22"/>
        <v>430.02179999999998</v>
      </c>
      <c r="G281" s="83"/>
      <c r="H281" s="20">
        <v>0</v>
      </c>
      <c r="I281" s="20">
        <f t="shared" si="23"/>
        <v>645.03269999999998</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77"/>
      <c r="B282" s="78"/>
      <c r="C282" s="81">
        <f t="shared" si="24"/>
        <v>4</v>
      </c>
      <c r="D282" s="81"/>
      <c r="E282" s="20" t="s">
        <v>227</v>
      </c>
      <c r="F282" s="82">
        <f t="shared" si="22"/>
        <v>430.02179999999998</v>
      </c>
      <c r="G282" s="83"/>
      <c r="H282" s="20">
        <v>0</v>
      </c>
      <c r="I282" s="20">
        <f t="shared" si="23"/>
        <v>645.03269999999998</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25">
      <c r="A283" s="77"/>
      <c r="B283" s="78"/>
      <c r="C283" s="81">
        <f t="shared" si="24"/>
        <v>5</v>
      </c>
      <c r="D283" s="81"/>
      <c r="E283" s="20" t="s">
        <v>227</v>
      </c>
      <c r="F283" s="82">
        <f t="shared" si="22"/>
        <v>430.02179999999998</v>
      </c>
      <c r="G283" s="83"/>
      <c r="H283" s="20">
        <v>0</v>
      </c>
      <c r="I283" s="20">
        <f t="shared" si="23"/>
        <v>645.03269999999998</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customHeight="1" x14ac:dyDescent="0.25">
      <c r="A284" s="77"/>
      <c r="B284" s="78"/>
      <c r="C284" s="81">
        <f t="shared" si="24"/>
        <v>6</v>
      </c>
      <c r="D284" s="81"/>
      <c r="E284" s="20" t="s">
        <v>227</v>
      </c>
      <c r="F284" s="82">
        <f t="shared" si="22"/>
        <v>430.02179999999998</v>
      </c>
      <c r="G284" s="83"/>
      <c r="H284" s="20">
        <v>0</v>
      </c>
      <c r="I284" s="20">
        <f t="shared" si="23"/>
        <v>645.03269999999998</v>
      </c>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77"/>
      <c r="B285" s="78"/>
      <c r="C285" s="81">
        <f t="shared" si="24"/>
        <v>7</v>
      </c>
      <c r="D285" s="81"/>
      <c r="E285" s="20" t="s">
        <v>227</v>
      </c>
      <c r="F285" s="82">
        <f t="shared" si="22"/>
        <v>430.02179999999998</v>
      </c>
      <c r="G285" s="83"/>
      <c r="H285" s="20">
        <v>0</v>
      </c>
      <c r="I285" s="20">
        <f t="shared" si="23"/>
        <v>645.03269999999998</v>
      </c>
      <c r="J285" s="1">
        <f>8300000/F286</f>
        <v>19301.34704798687</v>
      </c>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79"/>
      <c r="B286" s="80"/>
      <c r="C286" s="81">
        <f t="shared" si="24"/>
        <v>8</v>
      </c>
      <c r="D286" s="81"/>
      <c r="E286" s="20" t="s">
        <v>227</v>
      </c>
      <c r="F286" s="82">
        <f t="shared" si="22"/>
        <v>430.02179999999998</v>
      </c>
      <c r="G286" s="83"/>
      <c r="H286" s="20">
        <v>0</v>
      </c>
      <c r="I286" s="20">
        <f t="shared" si="23"/>
        <v>645.03269999999998</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x14ac:dyDescent="0.25">
      <c r="A287" s="72" t="s">
        <v>246</v>
      </c>
      <c r="B287" s="73"/>
      <c r="C287" s="73"/>
      <c r="D287" s="73"/>
      <c r="E287" s="73"/>
      <c r="F287" s="73"/>
      <c r="G287" s="73"/>
      <c r="H287" s="73"/>
      <c r="I287" s="74"/>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75" t="str">
        <f>A287</f>
        <v>5th, 10th, 15th, 19th, 24th, 29th &amp; 34th Floor (Part Refuge Area)</v>
      </c>
      <c r="B288" s="76"/>
      <c r="C288" s="81">
        <v>1</v>
      </c>
      <c r="D288" s="81"/>
      <c r="E288" s="20" t="s">
        <v>227</v>
      </c>
      <c r="F288" s="82">
        <f t="shared" si="22"/>
        <v>430.02179999999998</v>
      </c>
      <c r="G288" s="83"/>
      <c r="H288" s="20">
        <v>0</v>
      </c>
      <c r="I288" s="20">
        <f t="shared" ref="I288:I293" si="25">F288*(($I$174)+1)+H288</f>
        <v>645.03269999999998</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customHeight="1" x14ac:dyDescent="0.25">
      <c r="A289" s="77"/>
      <c r="B289" s="78"/>
      <c r="C289" s="81">
        <v>2</v>
      </c>
      <c r="D289" s="81"/>
      <c r="E289" s="20" t="s">
        <v>227</v>
      </c>
      <c r="F289" s="82">
        <f t="shared" si="22"/>
        <v>430.02179999999998</v>
      </c>
      <c r="G289" s="83"/>
      <c r="H289" s="20">
        <v>0</v>
      </c>
      <c r="I289" s="20">
        <f t="shared" si="25"/>
        <v>645.03269999999998</v>
      </c>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77"/>
      <c r="B290" s="78"/>
      <c r="C290" s="81">
        <f t="shared" ref="C290:C295" si="26">C289+1</f>
        <v>3</v>
      </c>
      <c r="D290" s="81"/>
      <c r="E290" s="20" t="s">
        <v>227</v>
      </c>
      <c r="F290" s="82">
        <f t="shared" si="22"/>
        <v>430.02179999999998</v>
      </c>
      <c r="G290" s="83"/>
      <c r="H290" s="20">
        <v>0</v>
      </c>
      <c r="I290" s="20">
        <f t="shared" si="25"/>
        <v>645.03269999999998</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77"/>
      <c r="B291" s="78"/>
      <c r="C291" s="81">
        <f t="shared" si="26"/>
        <v>4</v>
      </c>
      <c r="D291" s="81"/>
      <c r="E291" s="20" t="s">
        <v>227</v>
      </c>
      <c r="F291" s="82">
        <f t="shared" si="22"/>
        <v>430.02179999999998</v>
      </c>
      <c r="G291" s="83"/>
      <c r="H291" s="20">
        <v>0</v>
      </c>
      <c r="I291" s="20">
        <f t="shared" si="25"/>
        <v>645.03269999999998</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77"/>
      <c r="B292" s="78"/>
      <c r="C292" s="81">
        <f t="shared" si="26"/>
        <v>5</v>
      </c>
      <c r="D292" s="81"/>
      <c r="E292" s="20" t="s">
        <v>227</v>
      </c>
      <c r="F292" s="82">
        <f t="shared" si="22"/>
        <v>430.02179999999998</v>
      </c>
      <c r="G292" s="83"/>
      <c r="H292" s="20">
        <v>0</v>
      </c>
      <c r="I292" s="20">
        <f t="shared" si="25"/>
        <v>645.03269999999998</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77"/>
      <c r="B293" s="78"/>
      <c r="C293" s="81">
        <f t="shared" si="26"/>
        <v>6</v>
      </c>
      <c r="D293" s="81"/>
      <c r="E293" s="20" t="s">
        <v>227</v>
      </c>
      <c r="F293" s="82">
        <f t="shared" si="22"/>
        <v>430.02179999999998</v>
      </c>
      <c r="G293" s="83"/>
      <c r="H293" s="20">
        <v>0</v>
      </c>
      <c r="I293" s="20">
        <f t="shared" si="25"/>
        <v>645.03269999999998</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customHeight="1" x14ac:dyDescent="0.25">
      <c r="A294" s="77"/>
      <c r="B294" s="78"/>
      <c r="C294" s="81">
        <f t="shared" si="26"/>
        <v>7</v>
      </c>
      <c r="D294" s="81"/>
      <c r="E294" s="82" t="s">
        <v>230</v>
      </c>
      <c r="F294" s="84"/>
      <c r="G294" s="84"/>
      <c r="H294" s="84"/>
      <c r="I294" s="83"/>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25">
      <c r="A295" s="79"/>
      <c r="B295" s="80"/>
      <c r="C295" s="81">
        <f t="shared" si="26"/>
        <v>8</v>
      </c>
      <c r="D295" s="81"/>
      <c r="E295" s="20" t="s">
        <v>227</v>
      </c>
      <c r="F295" s="82">
        <f t="shared" si="22"/>
        <v>430.02179999999998</v>
      </c>
      <c r="G295" s="83"/>
      <c r="H295" s="20">
        <v>0</v>
      </c>
      <c r="I295" s="20">
        <f>F295*(($I$174)+1)+H295</f>
        <v>645.03269999999998</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57" customFormat="1" ht="20.25" x14ac:dyDescent="0.25">
      <c r="A296" s="72" t="s">
        <v>247</v>
      </c>
      <c r="B296" s="73"/>
      <c r="C296" s="73"/>
      <c r="D296" s="73"/>
      <c r="E296" s="73"/>
      <c r="F296" s="73"/>
      <c r="G296" s="73"/>
      <c r="H296" s="73"/>
      <c r="I296" s="74"/>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WZC296" s="56"/>
      <c r="WZD296" s="56"/>
      <c r="WZE296" s="56"/>
      <c r="WZF296" s="56"/>
      <c r="WZG296" s="56"/>
      <c r="WZH296" s="56"/>
      <c r="WZI296" s="56"/>
      <c r="WZJ296" s="56"/>
      <c r="WZK296" s="56"/>
      <c r="WZL296" s="56"/>
      <c r="WZM296" s="56"/>
      <c r="WZN296" s="56"/>
      <c r="WZO296" s="56"/>
      <c r="WZP296" s="56"/>
      <c r="WZQ296" s="56"/>
      <c r="WZR296" s="56"/>
      <c r="WZS296" s="56"/>
      <c r="WZT296" s="56"/>
      <c r="WZU296" s="56"/>
      <c r="WZV296" s="56"/>
      <c r="WZW296" s="56"/>
      <c r="WZX296" s="56"/>
      <c r="WZY296" s="56"/>
      <c r="WZZ296" s="56"/>
      <c r="XAA296" s="56"/>
      <c r="XAB296" s="56"/>
      <c r="XAC296" s="56"/>
      <c r="XAD296" s="56"/>
      <c r="XAE296" s="56"/>
      <c r="XAF296" s="56"/>
      <c r="XAG296" s="56"/>
      <c r="XAH296" s="56"/>
      <c r="XAI296" s="56"/>
      <c r="XAJ296" s="56"/>
      <c r="XAK296" s="56"/>
      <c r="XAL296" s="56"/>
      <c r="XAM296" s="56"/>
      <c r="XAN296" s="56"/>
      <c r="XAO296" s="56"/>
      <c r="XAP296" s="56"/>
      <c r="XAQ296" s="56"/>
      <c r="XAR296" s="56"/>
      <c r="XAS296" s="56"/>
      <c r="XAT296" s="56"/>
      <c r="XAU296" s="56"/>
      <c r="XAV296" s="56"/>
      <c r="XAW296" s="56"/>
      <c r="XAX296" s="56"/>
      <c r="XAY296" s="56"/>
      <c r="XAZ296" s="56"/>
      <c r="XBA296" s="56"/>
      <c r="XBB296" s="56"/>
      <c r="XBC296" s="56"/>
      <c r="XBD296" s="56"/>
      <c r="XBE296" s="56"/>
      <c r="XBF296" s="56"/>
      <c r="XBG296" s="56"/>
      <c r="XBH296" s="56"/>
      <c r="XBI296" s="56"/>
      <c r="XBJ296" s="56"/>
      <c r="XBK296" s="56"/>
      <c r="XBL296" s="56"/>
      <c r="XBM296" s="56"/>
      <c r="XBN296" s="56"/>
      <c r="XBO296" s="56"/>
      <c r="XBP296" s="56"/>
      <c r="XBQ296" s="56"/>
      <c r="XBR296" s="56"/>
      <c r="XBS296" s="56"/>
      <c r="XBT296" s="56"/>
      <c r="XBU296" s="56"/>
      <c r="XBV296" s="56"/>
      <c r="XBW296" s="56"/>
      <c r="XBX296" s="56"/>
      <c r="XBY296" s="56"/>
      <c r="XBZ296" s="56"/>
      <c r="XCA296" s="56"/>
      <c r="XCB296" s="56"/>
      <c r="XCC296" s="56"/>
      <c r="XCD296" s="56"/>
      <c r="XCE296" s="56"/>
      <c r="XCF296" s="56"/>
      <c r="XCG296" s="56"/>
      <c r="XCH296" s="56"/>
      <c r="XCI296" s="56"/>
      <c r="XCJ296" s="56"/>
      <c r="XCK296" s="56"/>
      <c r="XCL296" s="56"/>
      <c r="XCM296" s="56"/>
      <c r="XCN296" s="56"/>
      <c r="XCO296" s="56"/>
      <c r="XCP296" s="56"/>
      <c r="XCQ296" s="56"/>
      <c r="XCR296" s="56"/>
      <c r="XCS296" s="56"/>
      <c r="XCT296" s="56"/>
      <c r="XCU296" s="56"/>
      <c r="XCV296" s="56"/>
      <c r="XCW296" s="56"/>
      <c r="XCX296" s="56"/>
      <c r="XCY296" s="56"/>
      <c r="XCZ296" s="56"/>
      <c r="XDA296" s="56"/>
      <c r="XDB296" s="56"/>
      <c r="XDC296" s="56"/>
      <c r="XDD296" s="56"/>
      <c r="XDE296" s="56"/>
      <c r="XDF296" s="56"/>
      <c r="XDG296" s="56"/>
      <c r="XDH296" s="56"/>
      <c r="XDI296" s="56"/>
      <c r="XDJ296" s="56"/>
      <c r="XDK296" s="56"/>
      <c r="XDL296" s="56"/>
      <c r="XDM296" s="56"/>
      <c r="XDN296" s="56"/>
      <c r="XDO296" s="56"/>
      <c r="XDP296" s="56"/>
      <c r="XDQ296" s="56"/>
      <c r="XDR296" s="56"/>
      <c r="XDS296" s="56"/>
      <c r="XDT296" s="56"/>
      <c r="XDU296" s="56"/>
      <c r="XDV296" s="56"/>
      <c r="XDW296" s="56"/>
      <c r="XDX296" s="56"/>
      <c r="XDY296" s="56"/>
      <c r="XDZ296" s="56"/>
      <c r="XEA296" s="56"/>
      <c r="XEB296" s="56"/>
      <c r="XEC296" s="56"/>
      <c r="XED296" s="56"/>
      <c r="XEE296" s="56"/>
      <c r="XEF296" s="56"/>
      <c r="XEG296" s="56"/>
      <c r="XEH296" s="56"/>
      <c r="XEI296" s="56"/>
      <c r="XEJ296" s="56"/>
      <c r="XEK296" s="56"/>
      <c r="XEL296" s="56"/>
      <c r="XEM296" s="56"/>
      <c r="XEN296" s="56"/>
      <c r="XEO296" s="56"/>
      <c r="XEP296" s="56"/>
      <c r="XEQ296" s="56"/>
      <c r="XER296" s="56"/>
      <c r="XES296" s="56"/>
      <c r="XET296" s="56"/>
      <c r="XEU296" s="56"/>
      <c r="XEV296" s="56"/>
      <c r="XEW296" s="56"/>
      <c r="XEX296" s="56"/>
      <c r="XEY296" s="56"/>
      <c r="XEZ296" s="56"/>
      <c r="XFA296" s="56"/>
      <c r="XFB296" s="56"/>
      <c r="XFC296" s="56"/>
      <c r="XFD296" s="56"/>
    </row>
    <row r="297" spans="1:151 16227:16384" s="57" customFormat="1" ht="20.25" x14ac:dyDescent="0.25">
      <c r="A297" s="72" t="s">
        <v>221</v>
      </c>
      <c r="B297" s="73"/>
      <c r="C297" s="73"/>
      <c r="D297" s="73"/>
      <c r="E297" s="73"/>
      <c r="F297" s="73"/>
      <c r="G297" s="73"/>
      <c r="H297" s="73"/>
      <c r="I297" s="74"/>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WZC297" s="56"/>
      <c r="WZD297" s="56"/>
      <c r="WZE297" s="56"/>
      <c r="WZF297" s="56"/>
      <c r="WZG297" s="56"/>
      <c r="WZH297" s="56"/>
      <c r="WZI297" s="56"/>
      <c r="WZJ297" s="56"/>
      <c r="WZK297" s="56"/>
      <c r="WZL297" s="56"/>
      <c r="WZM297" s="56"/>
      <c r="WZN297" s="56"/>
      <c r="WZO297" s="56"/>
      <c r="WZP297" s="56"/>
      <c r="WZQ297" s="56"/>
      <c r="WZR297" s="56"/>
      <c r="WZS297" s="56"/>
      <c r="WZT297" s="56"/>
      <c r="WZU297" s="56"/>
      <c r="WZV297" s="56"/>
      <c r="WZW297" s="56"/>
      <c r="WZX297" s="56"/>
      <c r="WZY297" s="56"/>
      <c r="WZZ297" s="56"/>
      <c r="XAA297" s="56"/>
      <c r="XAB297" s="56"/>
      <c r="XAC297" s="56"/>
      <c r="XAD297" s="56"/>
      <c r="XAE297" s="56"/>
      <c r="XAF297" s="56"/>
      <c r="XAG297" s="56"/>
      <c r="XAH297" s="56"/>
      <c r="XAI297" s="56"/>
      <c r="XAJ297" s="56"/>
      <c r="XAK297" s="56"/>
      <c r="XAL297" s="56"/>
      <c r="XAM297" s="56"/>
      <c r="XAN297" s="56"/>
      <c r="XAO297" s="56"/>
      <c r="XAP297" s="56"/>
      <c r="XAQ297" s="56"/>
      <c r="XAR297" s="56"/>
      <c r="XAS297" s="56"/>
      <c r="XAT297" s="56"/>
      <c r="XAU297" s="56"/>
      <c r="XAV297" s="56"/>
      <c r="XAW297" s="56"/>
      <c r="XAX297" s="56"/>
      <c r="XAY297" s="56"/>
      <c r="XAZ297" s="56"/>
      <c r="XBA297" s="56"/>
      <c r="XBB297" s="56"/>
      <c r="XBC297" s="56"/>
      <c r="XBD297" s="56"/>
      <c r="XBE297" s="56"/>
      <c r="XBF297" s="56"/>
      <c r="XBG297" s="56"/>
      <c r="XBH297" s="56"/>
      <c r="XBI297" s="56"/>
      <c r="XBJ297" s="56"/>
      <c r="XBK297" s="56"/>
      <c r="XBL297" s="56"/>
      <c r="XBM297" s="56"/>
      <c r="XBN297" s="56"/>
      <c r="XBO297" s="56"/>
      <c r="XBP297" s="56"/>
      <c r="XBQ297" s="56"/>
      <c r="XBR297" s="56"/>
      <c r="XBS297" s="56"/>
      <c r="XBT297" s="56"/>
      <c r="XBU297" s="56"/>
      <c r="XBV297" s="56"/>
      <c r="XBW297" s="56"/>
      <c r="XBX297" s="56"/>
      <c r="XBY297" s="56"/>
      <c r="XBZ297" s="56"/>
      <c r="XCA297" s="56"/>
      <c r="XCB297" s="56"/>
      <c r="XCC297" s="56"/>
      <c r="XCD297" s="56"/>
      <c r="XCE297" s="56"/>
      <c r="XCF297" s="56"/>
      <c r="XCG297" s="56"/>
      <c r="XCH297" s="56"/>
      <c r="XCI297" s="56"/>
      <c r="XCJ297" s="56"/>
      <c r="XCK297" s="56"/>
      <c r="XCL297" s="56"/>
      <c r="XCM297" s="56"/>
      <c r="XCN297" s="56"/>
      <c r="XCO297" s="56"/>
      <c r="XCP297" s="56"/>
      <c r="XCQ297" s="56"/>
      <c r="XCR297" s="56"/>
      <c r="XCS297" s="56"/>
      <c r="XCT297" s="56"/>
      <c r="XCU297" s="56"/>
      <c r="XCV297" s="56"/>
      <c r="XCW297" s="56"/>
      <c r="XCX297" s="56"/>
      <c r="XCY297" s="56"/>
      <c r="XCZ297" s="56"/>
      <c r="XDA297" s="56"/>
      <c r="XDB297" s="56"/>
      <c r="XDC297" s="56"/>
      <c r="XDD297" s="56"/>
      <c r="XDE297" s="56"/>
      <c r="XDF297" s="56"/>
      <c r="XDG297" s="56"/>
      <c r="XDH297" s="56"/>
      <c r="XDI297" s="56"/>
      <c r="XDJ297" s="56"/>
      <c r="XDK297" s="56"/>
      <c r="XDL297" s="56"/>
      <c r="XDM297" s="56"/>
      <c r="XDN297" s="56"/>
      <c r="XDO297" s="56"/>
      <c r="XDP297" s="56"/>
      <c r="XDQ297" s="56"/>
      <c r="XDR297" s="56"/>
      <c r="XDS297" s="56"/>
      <c r="XDT297" s="56"/>
      <c r="XDU297" s="56"/>
      <c r="XDV297" s="56"/>
      <c r="XDW297" s="56"/>
      <c r="XDX297" s="56"/>
      <c r="XDY297" s="56"/>
      <c r="XDZ297" s="56"/>
      <c r="XEA297" s="56"/>
      <c r="XEB297" s="56"/>
      <c r="XEC297" s="56"/>
      <c r="XED297" s="56"/>
      <c r="XEE297" s="56"/>
      <c r="XEF297" s="56"/>
      <c r="XEG297" s="56"/>
      <c r="XEH297" s="56"/>
      <c r="XEI297" s="56"/>
      <c r="XEJ297" s="56"/>
      <c r="XEK297" s="56"/>
      <c r="XEL297" s="56"/>
      <c r="XEM297" s="56"/>
      <c r="XEN297" s="56"/>
      <c r="XEO297" s="56"/>
      <c r="XEP297" s="56"/>
      <c r="XEQ297" s="56"/>
      <c r="XER297" s="56"/>
      <c r="XES297" s="56"/>
      <c r="XET297" s="56"/>
      <c r="XEU297" s="56"/>
      <c r="XEV297" s="56"/>
      <c r="XEW297" s="56"/>
      <c r="XEX297" s="56"/>
      <c r="XEY297" s="56"/>
      <c r="XEZ297" s="56"/>
      <c r="XFA297" s="56"/>
      <c r="XFB297" s="56"/>
      <c r="XFC297" s="56"/>
      <c r="XFD297" s="56"/>
    </row>
    <row r="298" spans="1:151 16227:16384" s="57" customFormat="1" ht="20.25" x14ac:dyDescent="0.25">
      <c r="A298" s="72" t="s">
        <v>228</v>
      </c>
      <c r="B298" s="73"/>
      <c r="C298" s="73"/>
      <c r="D298" s="73"/>
      <c r="E298" s="73"/>
      <c r="F298" s="73"/>
      <c r="G298" s="73"/>
      <c r="H298" s="73"/>
      <c r="I298" s="74"/>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WZC298" s="56"/>
      <c r="WZD298" s="56"/>
      <c r="WZE298" s="56"/>
      <c r="WZF298" s="56"/>
      <c r="WZG298" s="56"/>
      <c r="WZH298" s="56"/>
      <c r="WZI298" s="56"/>
      <c r="WZJ298" s="56"/>
      <c r="WZK298" s="56"/>
      <c r="WZL298" s="56"/>
      <c r="WZM298" s="56"/>
      <c r="WZN298" s="56"/>
      <c r="WZO298" s="56"/>
      <c r="WZP298" s="56"/>
      <c r="WZQ298" s="56"/>
      <c r="WZR298" s="56"/>
      <c r="WZS298" s="56"/>
      <c r="WZT298" s="56"/>
      <c r="WZU298" s="56"/>
      <c r="WZV298" s="56"/>
      <c r="WZW298" s="56"/>
      <c r="WZX298" s="56"/>
      <c r="WZY298" s="56"/>
      <c r="WZZ298" s="56"/>
      <c r="XAA298" s="56"/>
      <c r="XAB298" s="56"/>
      <c r="XAC298" s="56"/>
      <c r="XAD298" s="56"/>
      <c r="XAE298" s="56"/>
      <c r="XAF298" s="56"/>
      <c r="XAG298" s="56"/>
      <c r="XAH298" s="56"/>
      <c r="XAI298" s="56"/>
      <c r="XAJ298" s="56"/>
      <c r="XAK298" s="56"/>
      <c r="XAL298" s="56"/>
      <c r="XAM298" s="56"/>
      <c r="XAN298" s="56"/>
      <c r="XAO298" s="56"/>
      <c r="XAP298" s="56"/>
      <c r="XAQ298" s="56"/>
      <c r="XAR298" s="56"/>
      <c r="XAS298" s="56"/>
      <c r="XAT298" s="56"/>
      <c r="XAU298" s="56"/>
      <c r="XAV298" s="56"/>
      <c r="XAW298" s="56"/>
      <c r="XAX298" s="56"/>
      <c r="XAY298" s="56"/>
      <c r="XAZ298" s="56"/>
      <c r="XBA298" s="56"/>
      <c r="XBB298" s="56"/>
      <c r="XBC298" s="56"/>
      <c r="XBD298" s="56"/>
      <c r="XBE298" s="56"/>
      <c r="XBF298" s="56"/>
      <c r="XBG298" s="56"/>
      <c r="XBH298" s="56"/>
      <c r="XBI298" s="56"/>
      <c r="XBJ298" s="56"/>
      <c r="XBK298" s="56"/>
      <c r="XBL298" s="56"/>
      <c r="XBM298" s="56"/>
      <c r="XBN298" s="56"/>
      <c r="XBO298" s="56"/>
      <c r="XBP298" s="56"/>
      <c r="XBQ298" s="56"/>
      <c r="XBR298" s="56"/>
      <c r="XBS298" s="56"/>
      <c r="XBT298" s="56"/>
      <c r="XBU298" s="56"/>
      <c r="XBV298" s="56"/>
      <c r="XBW298" s="56"/>
      <c r="XBX298" s="56"/>
      <c r="XBY298" s="56"/>
      <c r="XBZ298" s="56"/>
      <c r="XCA298" s="56"/>
      <c r="XCB298" s="56"/>
      <c r="XCC298" s="56"/>
      <c r="XCD298" s="56"/>
      <c r="XCE298" s="56"/>
      <c r="XCF298" s="56"/>
      <c r="XCG298" s="56"/>
      <c r="XCH298" s="56"/>
      <c r="XCI298" s="56"/>
      <c r="XCJ298" s="56"/>
      <c r="XCK298" s="56"/>
      <c r="XCL298" s="56"/>
      <c r="XCM298" s="56"/>
      <c r="XCN298" s="56"/>
      <c r="XCO298" s="56"/>
      <c r="XCP298" s="56"/>
      <c r="XCQ298" s="56"/>
      <c r="XCR298" s="56"/>
      <c r="XCS298" s="56"/>
      <c r="XCT298" s="56"/>
      <c r="XCU298" s="56"/>
      <c r="XCV298" s="56"/>
      <c r="XCW298" s="56"/>
      <c r="XCX298" s="56"/>
      <c r="XCY298" s="56"/>
      <c r="XCZ298" s="56"/>
      <c r="XDA298" s="56"/>
      <c r="XDB298" s="56"/>
      <c r="XDC298" s="56"/>
      <c r="XDD298" s="56"/>
      <c r="XDE298" s="56"/>
      <c r="XDF298" s="56"/>
      <c r="XDG298" s="56"/>
      <c r="XDH298" s="56"/>
      <c r="XDI298" s="56"/>
      <c r="XDJ298" s="56"/>
      <c r="XDK298" s="56"/>
      <c r="XDL298" s="56"/>
      <c r="XDM298" s="56"/>
      <c r="XDN298" s="56"/>
      <c r="XDO298" s="56"/>
      <c r="XDP298" s="56"/>
      <c r="XDQ298" s="56"/>
      <c r="XDR298" s="56"/>
      <c r="XDS298" s="56"/>
      <c r="XDT298" s="56"/>
      <c r="XDU298" s="56"/>
      <c r="XDV298" s="56"/>
      <c r="XDW298" s="56"/>
      <c r="XDX298" s="56"/>
      <c r="XDY298" s="56"/>
      <c r="XDZ298" s="56"/>
      <c r="XEA298" s="56"/>
      <c r="XEB298" s="56"/>
      <c r="XEC298" s="56"/>
      <c r="XED298" s="56"/>
      <c r="XEE298" s="56"/>
      <c r="XEF298" s="56"/>
      <c r="XEG298" s="56"/>
      <c r="XEH298" s="56"/>
      <c r="XEI298" s="56"/>
      <c r="XEJ298" s="56"/>
      <c r="XEK298" s="56"/>
      <c r="XEL298" s="56"/>
      <c r="XEM298" s="56"/>
      <c r="XEN298" s="56"/>
      <c r="XEO298" s="56"/>
      <c r="XEP298" s="56"/>
      <c r="XEQ298" s="56"/>
      <c r="XER298" s="56"/>
      <c r="XES298" s="56"/>
      <c r="XET298" s="56"/>
      <c r="XEU298" s="56"/>
      <c r="XEV298" s="56"/>
      <c r="XEW298" s="56"/>
      <c r="XEX298" s="56"/>
      <c r="XEY298" s="56"/>
      <c r="XEZ298" s="56"/>
      <c r="XFA298" s="56"/>
      <c r="XFB298" s="56"/>
      <c r="XFC298" s="56"/>
      <c r="XFD298" s="56"/>
    </row>
    <row r="299" spans="1:151 16227:16384" s="11" customFormat="1" ht="20.25" x14ac:dyDescent="0.25">
      <c r="A299" s="72" t="s">
        <v>234</v>
      </c>
      <c r="B299" s="73"/>
      <c r="C299" s="73"/>
      <c r="D299" s="73"/>
      <c r="E299" s="73"/>
      <c r="F299" s="73"/>
      <c r="G299" s="73"/>
      <c r="H299" s="73"/>
      <c r="I299" s="74"/>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customHeight="1" x14ac:dyDescent="0.25">
      <c r="A300" s="75" t="str">
        <f>A299</f>
        <v>1st, 3rd, 7th, 9th, 11th, 13th, 17th, 21st, 23rd, 25th, 27th, 31st, 33rd &amp; 35th Floor</v>
      </c>
      <c r="B300" s="76"/>
      <c r="C300" s="81">
        <v>1</v>
      </c>
      <c r="D300" s="81"/>
      <c r="E300" s="20" t="s">
        <v>224</v>
      </c>
      <c r="F300" s="82">
        <f>(57.87)*10.764</f>
        <v>622.91267999999991</v>
      </c>
      <c r="G300" s="83"/>
      <c r="H300" s="20">
        <f>3.52*10.764</f>
        <v>37.889279999999999</v>
      </c>
      <c r="I300" s="20">
        <f>F300*(($I$174)+1)+H300</f>
        <v>972.25829999999985</v>
      </c>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customHeight="1" x14ac:dyDescent="0.25">
      <c r="A301" s="77"/>
      <c r="B301" s="78"/>
      <c r="C301" s="81">
        <v>2</v>
      </c>
      <c r="D301" s="81"/>
      <c r="E301" s="20" t="s">
        <v>224</v>
      </c>
      <c r="F301" s="82">
        <f>(57.87)*10.764</f>
        <v>622.91267999999991</v>
      </c>
      <c r="G301" s="83"/>
      <c r="H301" s="20">
        <f>3.52*10.764</f>
        <v>37.889279999999999</v>
      </c>
      <c r="I301" s="20">
        <f t="shared" ref="I301:I307" si="27">F301*(($I$174)+1)+H301</f>
        <v>972.25829999999985</v>
      </c>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77"/>
      <c r="B302" s="78"/>
      <c r="C302" s="81">
        <f t="shared" ref="C302:C307" si="28">C301+1</f>
        <v>3</v>
      </c>
      <c r="D302" s="81"/>
      <c r="E302" s="20" t="s">
        <v>224</v>
      </c>
      <c r="F302" s="82">
        <f>(56.69)*10.764</f>
        <v>610.21115999999995</v>
      </c>
      <c r="G302" s="83"/>
      <c r="H302" s="20">
        <v>0</v>
      </c>
      <c r="I302" s="20">
        <f t="shared" si="27"/>
        <v>915.31673999999998</v>
      </c>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77"/>
      <c r="B303" s="78"/>
      <c r="C303" s="81">
        <f t="shared" si="28"/>
        <v>4</v>
      </c>
      <c r="D303" s="81"/>
      <c r="E303" s="20" t="s">
        <v>224</v>
      </c>
      <c r="F303" s="82">
        <f>(56.69)*10.764</f>
        <v>610.21115999999995</v>
      </c>
      <c r="G303" s="83"/>
      <c r="H303" s="20">
        <v>0</v>
      </c>
      <c r="I303" s="20">
        <f t="shared" si="27"/>
        <v>915.31673999999998</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25">
      <c r="A304" s="77"/>
      <c r="B304" s="78"/>
      <c r="C304" s="81">
        <f t="shared" si="28"/>
        <v>5</v>
      </c>
      <c r="D304" s="81"/>
      <c r="E304" s="20" t="s">
        <v>227</v>
      </c>
      <c r="F304" s="82">
        <f>(39.95)*10.764</f>
        <v>430.02179999999998</v>
      </c>
      <c r="G304" s="83"/>
      <c r="H304" s="20">
        <v>0</v>
      </c>
      <c r="I304" s="20">
        <f t="shared" si="27"/>
        <v>645.03269999999998</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77"/>
      <c r="B305" s="78"/>
      <c r="C305" s="81">
        <f t="shared" si="28"/>
        <v>6</v>
      </c>
      <c r="D305" s="81"/>
      <c r="E305" s="20" t="s">
        <v>227</v>
      </c>
      <c r="F305" s="82">
        <f>(39.95)*10.764</f>
        <v>430.02179999999998</v>
      </c>
      <c r="G305" s="83"/>
      <c r="H305" s="20">
        <v>0</v>
      </c>
      <c r="I305" s="20">
        <f t="shared" si="27"/>
        <v>645.03269999999998</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77"/>
      <c r="B306" s="78"/>
      <c r="C306" s="81">
        <f t="shared" si="28"/>
        <v>7</v>
      </c>
      <c r="D306" s="81"/>
      <c r="E306" s="20" t="s">
        <v>224</v>
      </c>
      <c r="F306" s="82">
        <f>(56.69)*10.764</f>
        <v>610.21115999999995</v>
      </c>
      <c r="G306" s="83"/>
      <c r="H306" s="20">
        <v>0</v>
      </c>
      <c r="I306" s="20">
        <f t="shared" si="27"/>
        <v>915.31673999999998</v>
      </c>
      <c r="J306" s="1">
        <f>8300000/F307</f>
        <v>13601.848907515885</v>
      </c>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customHeight="1" x14ac:dyDescent="0.25">
      <c r="A307" s="79"/>
      <c r="B307" s="80"/>
      <c r="C307" s="81">
        <f t="shared" si="28"/>
        <v>8</v>
      </c>
      <c r="D307" s="81"/>
      <c r="E307" s="20" t="s">
        <v>224</v>
      </c>
      <c r="F307" s="82">
        <f>(56.69)*10.764</f>
        <v>610.21115999999995</v>
      </c>
      <c r="G307" s="83"/>
      <c r="H307" s="20">
        <v>0</v>
      </c>
      <c r="I307" s="20">
        <f t="shared" si="27"/>
        <v>915.31673999999998</v>
      </c>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x14ac:dyDescent="0.25">
      <c r="A308" s="72" t="s">
        <v>249</v>
      </c>
      <c r="B308" s="73"/>
      <c r="C308" s="73"/>
      <c r="D308" s="73"/>
      <c r="E308" s="73"/>
      <c r="F308" s="73"/>
      <c r="G308" s="73"/>
      <c r="H308" s="73"/>
      <c r="I308" s="74"/>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75" t="str">
        <f>A308</f>
        <v>2nd, 4th, 6th, 8th, 12th, 14th, 16th, 18th, 20th, 22nd, 26th, 28th, 30th &amp; 32nd Floor</v>
      </c>
      <c r="B309" s="76"/>
      <c r="C309" s="81">
        <v>1</v>
      </c>
      <c r="D309" s="81"/>
      <c r="E309" s="20" t="s">
        <v>224</v>
      </c>
      <c r="F309" s="82">
        <f>(57.18)*10.764</f>
        <v>615.48551999999995</v>
      </c>
      <c r="G309" s="83"/>
      <c r="H309" s="20">
        <v>0</v>
      </c>
      <c r="I309" s="20">
        <f>F309*(($I$174)+1)+H309</f>
        <v>923.22827999999993</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77"/>
      <c r="B310" s="78"/>
      <c r="C310" s="81">
        <v>2</v>
      </c>
      <c r="D310" s="81"/>
      <c r="E310" s="20" t="s">
        <v>224</v>
      </c>
      <c r="F310" s="82">
        <f>(57.18)*10.764</f>
        <v>615.48551999999995</v>
      </c>
      <c r="G310" s="83"/>
      <c r="H310" s="20">
        <v>0</v>
      </c>
      <c r="I310" s="20">
        <f t="shared" ref="I310:I316" si="29">F310*(($I$174)+1)+H310</f>
        <v>923.22827999999993</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25">
      <c r="A311" s="77"/>
      <c r="B311" s="78"/>
      <c r="C311" s="81">
        <f t="shared" ref="C311:C316" si="30">C310+1</f>
        <v>3</v>
      </c>
      <c r="D311" s="81"/>
      <c r="E311" s="20" t="s">
        <v>224</v>
      </c>
      <c r="F311" s="82">
        <f>(56.69)*10.764</f>
        <v>610.21115999999995</v>
      </c>
      <c r="G311" s="83"/>
      <c r="H311" s="20">
        <v>0</v>
      </c>
      <c r="I311" s="20">
        <f t="shared" si="29"/>
        <v>915.31673999999998</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customHeight="1" x14ac:dyDescent="0.25">
      <c r="A312" s="77"/>
      <c r="B312" s="78"/>
      <c r="C312" s="81">
        <f t="shared" si="30"/>
        <v>4</v>
      </c>
      <c r="D312" s="81"/>
      <c r="E312" s="20" t="s">
        <v>224</v>
      </c>
      <c r="F312" s="82">
        <f>(56.69)*10.764</f>
        <v>610.21115999999995</v>
      </c>
      <c r="G312" s="83"/>
      <c r="H312" s="20">
        <v>0</v>
      </c>
      <c r="I312" s="20">
        <f t="shared" si="29"/>
        <v>915.31673999999998</v>
      </c>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77"/>
      <c r="B313" s="78"/>
      <c r="C313" s="81">
        <f t="shared" si="30"/>
        <v>5</v>
      </c>
      <c r="D313" s="81"/>
      <c r="E313" s="20" t="s">
        <v>227</v>
      </c>
      <c r="F313" s="82">
        <f>(39.95)*10.764</f>
        <v>430.02179999999998</v>
      </c>
      <c r="G313" s="83"/>
      <c r="H313" s="20">
        <v>0</v>
      </c>
      <c r="I313" s="20">
        <f t="shared" si="29"/>
        <v>645.03269999999998</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25">
      <c r="A314" s="77"/>
      <c r="B314" s="78"/>
      <c r="C314" s="81">
        <f t="shared" si="30"/>
        <v>6</v>
      </c>
      <c r="D314" s="81"/>
      <c r="E314" s="20" t="s">
        <v>227</v>
      </c>
      <c r="F314" s="82">
        <f>(39.95)*10.764</f>
        <v>430.02179999999998</v>
      </c>
      <c r="G314" s="83"/>
      <c r="H314" s="20">
        <v>0</v>
      </c>
      <c r="I314" s="20">
        <f t="shared" si="29"/>
        <v>645.03269999999998</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25">
      <c r="A315" s="77"/>
      <c r="B315" s="78"/>
      <c r="C315" s="81">
        <f t="shared" si="30"/>
        <v>7</v>
      </c>
      <c r="D315" s="81"/>
      <c r="E315" s="20" t="s">
        <v>224</v>
      </c>
      <c r="F315" s="82">
        <f>(56.69)*10.764</f>
        <v>610.21115999999995</v>
      </c>
      <c r="G315" s="83"/>
      <c r="H315" s="20">
        <v>0</v>
      </c>
      <c r="I315" s="20">
        <f t="shared" si="29"/>
        <v>915.31673999999998</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25">
      <c r="A316" s="79"/>
      <c r="B316" s="80"/>
      <c r="C316" s="81">
        <f t="shared" si="30"/>
        <v>8</v>
      </c>
      <c r="D316" s="81"/>
      <c r="E316" s="20" t="s">
        <v>224</v>
      </c>
      <c r="F316" s="82">
        <f>(56.69)*10.764</f>
        <v>610.21115999999995</v>
      </c>
      <c r="G316" s="83"/>
      <c r="H316" s="20">
        <v>0</v>
      </c>
      <c r="I316" s="20">
        <f t="shared" si="29"/>
        <v>915.31673999999998</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x14ac:dyDescent="0.25">
      <c r="A317" s="72" t="s">
        <v>229</v>
      </c>
      <c r="B317" s="73"/>
      <c r="C317" s="73"/>
      <c r="D317" s="73"/>
      <c r="E317" s="73"/>
      <c r="F317" s="73"/>
      <c r="G317" s="73"/>
      <c r="H317" s="73"/>
      <c r="I317" s="74"/>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25">
      <c r="A318" s="75" t="str">
        <f>A317</f>
        <v>5th, 15th, 19th &amp; 29th Floor (Part Refuge Area)</v>
      </c>
      <c r="B318" s="76"/>
      <c r="C318" s="81">
        <v>1</v>
      </c>
      <c r="D318" s="81"/>
      <c r="E318" s="20" t="s">
        <v>224</v>
      </c>
      <c r="F318" s="82">
        <f>(57.67)*10.764</f>
        <v>620.75987999999995</v>
      </c>
      <c r="G318" s="83"/>
      <c r="H318" s="20">
        <f>3.52*10.764</f>
        <v>37.889279999999999</v>
      </c>
      <c r="I318" s="20">
        <f>F318*(($I$174)+1)+H318</f>
        <v>969.02909999999986</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25">
      <c r="A319" s="77"/>
      <c r="B319" s="78"/>
      <c r="C319" s="81">
        <v>2</v>
      </c>
      <c r="D319" s="81"/>
      <c r="E319" s="20" t="s">
        <v>224</v>
      </c>
      <c r="F319" s="82">
        <f>(57.67)*10.764</f>
        <v>620.75987999999995</v>
      </c>
      <c r="G319" s="83"/>
      <c r="H319" s="20">
        <f>3.52*10.764</f>
        <v>37.889279999999999</v>
      </c>
      <c r="I319" s="20">
        <f t="shared" ref="I319:I320" si="31">F319*(($I$174)+1)+H319</f>
        <v>969.02909999999986</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77"/>
      <c r="B320" s="78"/>
      <c r="C320" s="81">
        <f t="shared" ref="C320:C325" si="32">C319+1</f>
        <v>3</v>
      </c>
      <c r="D320" s="81"/>
      <c r="E320" s="20" t="s">
        <v>224</v>
      </c>
      <c r="F320" s="82">
        <f>(56.69)*10.764</f>
        <v>610.21115999999995</v>
      </c>
      <c r="G320" s="83"/>
      <c r="H320" s="20">
        <v>0</v>
      </c>
      <c r="I320" s="20">
        <f t="shared" si="31"/>
        <v>915.31673999999998</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77"/>
      <c r="B321" s="78"/>
      <c r="C321" s="81">
        <f t="shared" si="32"/>
        <v>4</v>
      </c>
      <c r="D321" s="81"/>
      <c r="E321" s="82" t="s">
        <v>230</v>
      </c>
      <c r="F321" s="84"/>
      <c r="G321" s="84"/>
      <c r="H321" s="84"/>
      <c r="I321" s="83"/>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customHeight="1" x14ac:dyDescent="0.25">
      <c r="A322" s="77"/>
      <c r="B322" s="78"/>
      <c r="C322" s="81">
        <f t="shared" si="32"/>
        <v>5</v>
      </c>
      <c r="D322" s="81"/>
      <c r="E322" s="20" t="s">
        <v>227</v>
      </c>
      <c r="F322" s="82">
        <f>(39.95)*10.764</f>
        <v>430.02179999999998</v>
      </c>
      <c r="G322" s="83"/>
      <c r="H322" s="20">
        <v>0</v>
      </c>
      <c r="I322" s="20">
        <f t="shared" ref="I322:I325" si="33">F322*(($I$174)+1)+H322</f>
        <v>645.03269999999998</v>
      </c>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77"/>
      <c r="B323" s="78"/>
      <c r="C323" s="81">
        <f t="shared" si="32"/>
        <v>6</v>
      </c>
      <c r="D323" s="81"/>
      <c r="E323" s="20" t="s">
        <v>227</v>
      </c>
      <c r="F323" s="82">
        <f>(39.95)*10.764</f>
        <v>430.02179999999998</v>
      </c>
      <c r="G323" s="83"/>
      <c r="H323" s="20">
        <v>0</v>
      </c>
      <c r="I323" s="20">
        <f t="shared" si="33"/>
        <v>645.03269999999998</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25">
      <c r="A324" s="77"/>
      <c r="B324" s="78"/>
      <c r="C324" s="81">
        <f t="shared" si="32"/>
        <v>7</v>
      </c>
      <c r="D324" s="81"/>
      <c r="E324" s="20" t="s">
        <v>224</v>
      </c>
      <c r="F324" s="82">
        <f>(56.69)*10.764</f>
        <v>610.21115999999995</v>
      </c>
      <c r="G324" s="83"/>
      <c r="H324" s="20">
        <v>0</v>
      </c>
      <c r="I324" s="20">
        <f t="shared" si="33"/>
        <v>915.31673999999998</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25">
      <c r="A325" s="79"/>
      <c r="B325" s="80"/>
      <c r="C325" s="81">
        <f t="shared" si="32"/>
        <v>8</v>
      </c>
      <c r="D325" s="81"/>
      <c r="E325" s="20" t="s">
        <v>224</v>
      </c>
      <c r="F325" s="82">
        <f>(56.69)*10.764</f>
        <v>610.21115999999995</v>
      </c>
      <c r="G325" s="83"/>
      <c r="H325" s="20">
        <v>0</v>
      </c>
      <c r="I325" s="20">
        <f t="shared" si="33"/>
        <v>915.31673999999998</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x14ac:dyDescent="0.25">
      <c r="A326" s="72" t="s">
        <v>231</v>
      </c>
      <c r="B326" s="73"/>
      <c r="C326" s="73"/>
      <c r="D326" s="73"/>
      <c r="E326" s="73"/>
      <c r="F326" s="73"/>
      <c r="G326" s="73"/>
      <c r="H326" s="73"/>
      <c r="I326" s="74"/>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customHeight="1" x14ac:dyDescent="0.25">
      <c r="A327" s="75" t="str">
        <f>A326</f>
        <v>10th, 24th &amp; 34th Floor (Part Refuge Area)</v>
      </c>
      <c r="B327" s="76"/>
      <c r="C327" s="81">
        <v>1</v>
      </c>
      <c r="D327" s="81"/>
      <c r="E327" s="20" t="s">
        <v>224</v>
      </c>
      <c r="F327" s="82">
        <f>(57.18)*10.764</f>
        <v>615.48551999999995</v>
      </c>
      <c r="G327" s="83"/>
      <c r="H327" s="20">
        <v>0</v>
      </c>
      <c r="I327" s="20">
        <f>F327*(($I$174)+1)+H327</f>
        <v>923.22827999999993</v>
      </c>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25">
      <c r="A328" s="77"/>
      <c r="B328" s="78"/>
      <c r="C328" s="81">
        <v>2</v>
      </c>
      <c r="D328" s="81"/>
      <c r="E328" s="20" t="s">
        <v>224</v>
      </c>
      <c r="F328" s="82">
        <f>(57.18)*10.764</f>
        <v>615.48551999999995</v>
      </c>
      <c r="G328" s="83"/>
      <c r="H328" s="20">
        <v>0</v>
      </c>
      <c r="I328" s="20">
        <f t="shared" ref="I328:I334" si="34">F328*(($I$174)+1)+H328</f>
        <v>923.22827999999993</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25">
      <c r="A329" s="77"/>
      <c r="B329" s="78"/>
      <c r="C329" s="81">
        <f t="shared" ref="C329:C334" si="35">C328+1</f>
        <v>3</v>
      </c>
      <c r="D329" s="81"/>
      <c r="E329" s="20" t="s">
        <v>224</v>
      </c>
      <c r="F329" s="82">
        <f>(56.69)*10.764</f>
        <v>610.21115999999995</v>
      </c>
      <c r="G329" s="83"/>
      <c r="H329" s="20">
        <v>0</v>
      </c>
      <c r="I329" s="20">
        <f t="shared" si="34"/>
        <v>915.31673999999998</v>
      </c>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25">
      <c r="A330" s="77"/>
      <c r="B330" s="78"/>
      <c r="C330" s="81">
        <f t="shared" si="35"/>
        <v>4</v>
      </c>
      <c r="D330" s="81"/>
      <c r="E330" s="82" t="s">
        <v>230</v>
      </c>
      <c r="F330" s="84">
        <f>(56.69+(0.75*(2.75+3+2.3)))*10.764</f>
        <v>675.19880999999998</v>
      </c>
      <c r="G330" s="84"/>
      <c r="H330" s="84">
        <v>0</v>
      </c>
      <c r="I330" s="83">
        <f t="shared" si="34"/>
        <v>1012.798215</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25">
      <c r="A331" s="77"/>
      <c r="B331" s="78"/>
      <c r="C331" s="81">
        <f t="shared" si="35"/>
        <v>5</v>
      </c>
      <c r="D331" s="81"/>
      <c r="E331" s="20" t="s">
        <v>227</v>
      </c>
      <c r="F331" s="82">
        <f>(39.95)*10.764</f>
        <v>430.02179999999998</v>
      </c>
      <c r="G331" s="83"/>
      <c r="H331" s="20">
        <v>0</v>
      </c>
      <c r="I331" s="20">
        <f t="shared" si="34"/>
        <v>645.03269999999998</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customHeight="1" x14ac:dyDescent="0.25">
      <c r="A332" s="77"/>
      <c r="B332" s="78"/>
      <c r="C332" s="81">
        <f t="shared" si="35"/>
        <v>6</v>
      </c>
      <c r="D332" s="81"/>
      <c r="E332" s="20" t="s">
        <v>227</v>
      </c>
      <c r="F332" s="82">
        <f>(39.95)*10.764</f>
        <v>430.02179999999998</v>
      </c>
      <c r="G332" s="83"/>
      <c r="H332" s="20">
        <v>0</v>
      </c>
      <c r="I332" s="20">
        <f t="shared" si="34"/>
        <v>645.03269999999998</v>
      </c>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25">
      <c r="A333" s="77"/>
      <c r="B333" s="78"/>
      <c r="C333" s="81">
        <f t="shared" si="35"/>
        <v>7</v>
      </c>
      <c r="D333" s="81"/>
      <c r="E333" s="20" t="s">
        <v>224</v>
      </c>
      <c r="F333" s="82">
        <f>(56.69)*10.764</f>
        <v>610.21115999999995</v>
      </c>
      <c r="G333" s="83"/>
      <c r="H333" s="20">
        <v>0</v>
      </c>
      <c r="I333" s="20">
        <f t="shared" si="34"/>
        <v>915.31673999999998</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25">
      <c r="A334" s="79"/>
      <c r="B334" s="80"/>
      <c r="C334" s="81">
        <f t="shared" si="35"/>
        <v>8</v>
      </c>
      <c r="D334" s="81"/>
      <c r="E334" s="20" t="s">
        <v>224</v>
      </c>
      <c r="F334" s="82">
        <f>(56.69)*10.764</f>
        <v>610.21115999999995</v>
      </c>
      <c r="G334" s="83"/>
      <c r="H334" s="20">
        <v>0</v>
      </c>
      <c r="I334" s="20">
        <f t="shared" si="34"/>
        <v>915.31673999999998</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57" customFormat="1" ht="20.25" x14ac:dyDescent="0.25">
      <c r="A335" s="72" t="s">
        <v>248</v>
      </c>
      <c r="B335" s="73"/>
      <c r="C335" s="73"/>
      <c r="D335" s="73"/>
      <c r="E335" s="73"/>
      <c r="F335" s="73"/>
      <c r="G335" s="73"/>
      <c r="H335" s="73"/>
      <c r="I335" s="74"/>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WZC335" s="56"/>
      <c r="WZD335" s="56"/>
      <c r="WZE335" s="56"/>
      <c r="WZF335" s="56"/>
      <c r="WZG335" s="56"/>
      <c r="WZH335" s="56"/>
      <c r="WZI335" s="56"/>
      <c r="WZJ335" s="56"/>
      <c r="WZK335" s="56"/>
      <c r="WZL335" s="56"/>
      <c r="WZM335" s="56"/>
      <c r="WZN335" s="56"/>
      <c r="WZO335" s="56"/>
      <c r="WZP335" s="56"/>
      <c r="WZQ335" s="56"/>
      <c r="WZR335" s="56"/>
      <c r="WZS335" s="56"/>
      <c r="WZT335" s="56"/>
      <c r="WZU335" s="56"/>
      <c r="WZV335" s="56"/>
      <c r="WZW335" s="56"/>
      <c r="WZX335" s="56"/>
      <c r="WZY335" s="56"/>
      <c r="WZZ335" s="56"/>
      <c r="XAA335" s="56"/>
      <c r="XAB335" s="56"/>
      <c r="XAC335" s="56"/>
      <c r="XAD335" s="56"/>
      <c r="XAE335" s="56"/>
      <c r="XAF335" s="56"/>
      <c r="XAG335" s="56"/>
      <c r="XAH335" s="56"/>
      <c r="XAI335" s="56"/>
      <c r="XAJ335" s="56"/>
      <c r="XAK335" s="56"/>
      <c r="XAL335" s="56"/>
      <c r="XAM335" s="56"/>
      <c r="XAN335" s="56"/>
      <c r="XAO335" s="56"/>
      <c r="XAP335" s="56"/>
      <c r="XAQ335" s="56"/>
      <c r="XAR335" s="56"/>
      <c r="XAS335" s="56"/>
      <c r="XAT335" s="56"/>
      <c r="XAU335" s="56"/>
      <c r="XAV335" s="56"/>
      <c r="XAW335" s="56"/>
      <c r="XAX335" s="56"/>
      <c r="XAY335" s="56"/>
      <c r="XAZ335" s="56"/>
      <c r="XBA335" s="56"/>
      <c r="XBB335" s="56"/>
      <c r="XBC335" s="56"/>
      <c r="XBD335" s="56"/>
      <c r="XBE335" s="56"/>
      <c r="XBF335" s="56"/>
      <c r="XBG335" s="56"/>
      <c r="XBH335" s="56"/>
      <c r="XBI335" s="56"/>
      <c r="XBJ335" s="56"/>
      <c r="XBK335" s="56"/>
      <c r="XBL335" s="56"/>
      <c r="XBM335" s="56"/>
      <c r="XBN335" s="56"/>
      <c r="XBO335" s="56"/>
      <c r="XBP335" s="56"/>
      <c r="XBQ335" s="56"/>
      <c r="XBR335" s="56"/>
      <c r="XBS335" s="56"/>
      <c r="XBT335" s="56"/>
      <c r="XBU335" s="56"/>
      <c r="XBV335" s="56"/>
      <c r="XBW335" s="56"/>
      <c r="XBX335" s="56"/>
      <c r="XBY335" s="56"/>
      <c r="XBZ335" s="56"/>
      <c r="XCA335" s="56"/>
      <c r="XCB335" s="56"/>
      <c r="XCC335" s="56"/>
      <c r="XCD335" s="56"/>
      <c r="XCE335" s="56"/>
      <c r="XCF335" s="56"/>
      <c r="XCG335" s="56"/>
      <c r="XCH335" s="56"/>
      <c r="XCI335" s="56"/>
      <c r="XCJ335" s="56"/>
      <c r="XCK335" s="56"/>
      <c r="XCL335" s="56"/>
      <c r="XCM335" s="56"/>
      <c r="XCN335" s="56"/>
      <c r="XCO335" s="56"/>
      <c r="XCP335" s="56"/>
      <c r="XCQ335" s="56"/>
      <c r="XCR335" s="56"/>
      <c r="XCS335" s="56"/>
      <c r="XCT335" s="56"/>
      <c r="XCU335" s="56"/>
      <c r="XCV335" s="56"/>
      <c r="XCW335" s="56"/>
      <c r="XCX335" s="56"/>
      <c r="XCY335" s="56"/>
      <c r="XCZ335" s="56"/>
      <c r="XDA335" s="56"/>
      <c r="XDB335" s="56"/>
      <c r="XDC335" s="56"/>
      <c r="XDD335" s="56"/>
      <c r="XDE335" s="56"/>
      <c r="XDF335" s="56"/>
      <c r="XDG335" s="56"/>
      <c r="XDH335" s="56"/>
      <c r="XDI335" s="56"/>
      <c r="XDJ335" s="56"/>
      <c r="XDK335" s="56"/>
      <c r="XDL335" s="56"/>
      <c r="XDM335" s="56"/>
      <c r="XDN335" s="56"/>
      <c r="XDO335" s="56"/>
      <c r="XDP335" s="56"/>
      <c r="XDQ335" s="56"/>
      <c r="XDR335" s="56"/>
      <c r="XDS335" s="56"/>
      <c r="XDT335" s="56"/>
      <c r="XDU335" s="56"/>
      <c r="XDV335" s="56"/>
      <c r="XDW335" s="56"/>
      <c r="XDX335" s="56"/>
      <c r="XDY335" s="56"/>
      <c r="XDZ335" s="56"/>
      <c r="XEA335" s="56"/>
      <c r="XEB335" s="56"/>
      <c r="XEC335" s="56"/>
      <c r="XED335" s="56"/>
      <c r="XEE335" s="56"/>
      <c r="XEF335" s="56"/>
      <c r="XEG335" s="56"/>
      <c r="XEH335" s="56"/>
      <c r="XEI335" s="56"/>
      <c r="XEJ335" s="56"/>
      <c r="XEK335" s="56"/>
      <c r="XEL335" s="56"/>
      <c r="XEM335" s="56"/>
      <c r="XEN335" s="56"/>
      <c r="XEO335" s="56"/>
      <c r="XEP335" s="56"/>
      <c r="XEQ335" s="56"/>
      <c r="XER335" s="56"/>
      <c r="XES335" s="56"/>
      <c r="XET335" s="56"/>
      <c r="XEU335" s="56"/>
      <c r="XEV335" s="56"/>
      <c r="XEW335" s="56"/>
      <c r="XEX335" s="56"/>
      <c r="XEY335" s="56"/>
      <c r="XEZ335" s="56"/>
      <c r="XFA335" s="56"/>
      <c r="XFB335" s="56"/>
      <c r="XFC335" s="56"/>
      <c r="XFD335" s="56"/>
    </row>
    <row r="336" spans="1:151 16227:16384" s="57" customFormat="1" ht="20.25" x14ac:dyDescent="0.25">
      <c r="A336" s="72" t="s">
        <v>221</v>
      </c>
      <c r="B336" s="73"/>
      <c r="C336" s="73"/>
      <c r="D336" s="73"/>
      <c r="E336" s="73"/>
      <c r="F336" s="73"/>
      <c r="G336" s="73"/>
      <c r="H336" s="73"/>
      <c r="I336" s="74"/>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WZC336" s="56"/>
      <c r="WZD336" s="56"/>
      <c r="WZE336" s="56"/>
      <c r="WZF336" s="56"/>
      <c r="WZG336" s="56"/>
      <c r="WZH336" s="56"/>
      <c r="WZI336" s="56"/>
      <c r="WZJ336" s="56"/>
      <c r="WZK336" s="56"/>
      <c r="WZL336" s="56"/>
      <c r="WZM336" s="56"/>
      <c r="WZN336" s="56"/>
      <c r="WZO336" s="56"/>
      <c r="WZP336" s="56"/>
      <c r="WZQ336" s="56"/>
      <c r="WZR336" s="56"/>
      <c r="WZS336" s="56"/>
      <c r="WZT336" s="56"/>
      <c r="WZU336" s="56"/>
      <c r="WZV336" s="56"/>
      <c r="WZW336" s="56"/>
      <c r="WZX336" s="56"/>
      <c r="WZY336" s="56"/>
      <c r="WZZ336" s="56"/>
      <c r="XAA336" s="56"/>
      <c r="XAB336" s="56"/>
      <c r="XAC336" s="56"/>
      <c r="XAD336" s="56"/>
      <c r="XAE336" s="56"/>
      <c r="XAF336" s="56"/>
      <c r="XAG336" s="56"/>
      <c r="XAH336" s="56"/>
      <c r="XAI336" s="56"/>
      <c r="XAJ336" s="56"/>
      <c r="XAK336" s="56"/>
      <c r="XAL336" s="56"/>
      <c r="XAM336" s="56"/>
      <c r="XAN336" s="56"/>
      <c r="XAO336" s="56"/>
      <c r="XAP336" s="56"/>
      <c r="XAQ336" s="56"/>
      <c r="XAR336" s="56"/>
      <c r="XAS336" s="56"/>
      <c r="XAT336" s="56"/>
      <c r="XAU336" s="56"/>
      <c r="XAV336" s="56"/>
      <c r="XAW336" s="56"/>
      <c r="XAX336" s="56"/>
      <c r="XAY336" s="56"/>
      <c r="XAZ336" s="56"/>
      <c r="XBA336" s="56"/>
      <c r="XBB336" s="56"/>
      <c r="XBC336" s="56"/>
      <c r="XBD336" s="56"/>
      <c r="XBE336" s="56"/>
      <c r="XBF336" s="56"/>
      <c r="XBG336" s="56"/>
      <c r="XBH336" s="56"/>
      <c r="XBI336" s="56"/>
      <c r="XBJ336" s="56"/>
      <c r="XBK336" s="56"/>
      <c r="XBL336" s="56"/>
      <c r="XBM336" s="56"/>
      <c r="XBN336" s="56"/>
      <c r="XBO336" s="56"/>
      <c r="XBP336" s="56"/>
      <c r="XBQ336" s="56"/>
      <c r="XBR336" s="56"/>
      <c r="XBS336" s="56"/>
      <c r="XBT336" s="56"/>
      <c r="XBU336" s="56"/>
      <c r="XBV336" s="56"/>
      <c r="XBW336" s="56"/>
      <c r="XBX336" s="56"/>
      <c r="XBY336" s="56"/>
      <c r="XBZ336" s="56"/>
      <c r="XCA336" s="56"/>
      <c r="XCB336" s="56"/>
      <c r="XCC336" s="56"/>
      <c r="XCD336" s="56"/>
      <c r="XCE336" s="56"/>
      <c r="XCF336" s="56"/>
      <c r="XCG336" s="56"/>
      <c r="XCH336" s="56"/>
      <c r="XCI336" s="56"/>
      <c r="XCJ336" s="56"/>
      <c r="XCK336" s="56"/>
      <c r="XCL336" s="56"/>
      <c r="XCM336" s="56"/>
      <c r="XCN336" s="56"/>
      <c r="XCO336" s="56"/>
      <c r="XCP336" s="56"/>
      <c r="XCQ336" s="56"/>
      <c r="XCR336" s="56"/>
      <c r="XCS336" s="56"/>
      <c r="XCT336" s="56"/>
      <c r="XCU336" s="56"/>
      <c r="XCV336" s="56"/>
      <c r="XCW336" s="56"/>
      <c r="XCX336" s="56"/>
      <c r="XCY336" s="56"/>
      <c r="XCZ336" s="56"/>
      <c r="XDA336" s="56"/>
      <c r="XDB336" s="56"/>
      <c r="XDC336" s="56"/>
      <c r="XDD336" s="56"/>
      <c r="XDE336" s="56"/>
      <c r="XDF336" s="56"/>
      <c r="XDG336" s="56"/>
      <c r="XDH336" s="56"/>
      <c r="XDI336" s="56"/>
      <c r="XDJ336" s="56"/>
      <c r="XDK336" s="56"/>
      <c r="XDL336" s="56"/>
      <c r="XDM336" s="56"/>
      <c r="XDN336" s="56"/>
      <c r="XDO336" s="56"/>
      <c r="XDP336" s="56"/>
      <c r="XDQ336" s="56"/>
      <c r="XDR336" s="56"/>
      <c r="XDS336" s="56"/>
      <c r="XDT336" s="56"/>
      <c r="XDU336" s="56"/>
      <c r="XDV336" s="56"/>
      <c r="XDW336" s="56"/>
      <c r="XDX336" s="56"/>
      <c r="XDY336" s="56"/>
      <c r="XDZ336" s="56"/>
      <c r="XEA336" s="56"/>
      <c r="XEB336" s="56"/>
      <c r="XEC336" s="56"/>
      <c r="XED336" s="56"/>
      <c r="XEE336" s="56"/>
      <c r="XEF336" s="56"/>
      <c r="XEG336" s="56"/>
      <c r="XEH336" s="56"/>
      <c r="XEI336" s="56"/>
      <c r="XEJ336" s="56"/>
      <c r="XEK336" s="56"/>
      <c r="XEL336" s="56"/>
      <c r="XEM336" s="56"/>
      <c r="XEN336" s="56"/>
      <c r="XEO336" s="56"/>
      <c r="XEP336" s="56"/>
      <c r="XEQ336" s="56"/>
      <c r="XER336" s="56"/>
      <c r="XES336" s="56"/>
      <c r="XET336" s="56"/>
      <c r="XEU336" s="56"/>
      <c r="XEV336" s="56"/>
      <c r="XEW336" s="56"/>
      <c r="XEX336" s="56"/>
      <c r="XEY336" s="56"/>
      <c r="XEZ336" s="56"/>
      <c r="XFA336" s="56"/>
      <c r="XFB336" s="56"/>
      <c r="XFC336" s="56"/>
      <c r="XFD336" s="56"/>
    </row>
    <row r="337" spans="1:151 16227:16384" s="57" customFormat="1" ht="20.25" x14ac:dyDescent="0.25">
      <c r="A337" s="72" t="s">
        <v>228</v>
      </c>
      <c r="B337" s="73"/>
      <c r="C337" s="73"/>
      <c r="D337" s="73"/>
      <c r="E337" s="73"/>
      <c r="F337" s="73"/>
      <c r="G337" s="73"/>
      <c r="H337" s="73"/>
      <c r="I337" s="74"/>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WZC337" s="56"/>
      <c r="WZD337" s="56"/>
      <c r="WZE337" s="56"/>
      <c r="WZF337" s="56"/>
      <c r="WZG337" s="56"/>
      <c r="WZH337" s="56"/>
      <c r="WZI337" s="56"/>
      <c r="WZJ337" s="56"/>
      <c r="WZK337" s="56"/>
      <c r="WZL337" s="56"/>
      <c r="WZM337" s="56"/>
      <c r="WZN337" s="56"/>
      <c r="WZO337" s="56"/>
      <c r="WZP337" s="56"/>
      <c r="WZQ337" s="56"/>
      <c r="WZR337" s="56"/>
      <c r="WZS337" s="56"/>
      <c r="WZT337" s="56"/>
      <c r="WZU337" s="56"/>
      <c r="WZV337" s="56"/>
      <c r="WZW337" s="56"/>
      <c r="WZX337" s="56"/>
      <c r="WZY337" s="56"/>
      <c r="WZZ337" s="56"/>
      <c r="XAA337" s="56"/>
      <c r="XAB337" s="56"/>
      <c r="XAC337" s="56"/>
      <c r="XAD337" s="56"/>
      <c r="XAE337" s="56"/>
      <c r="XAF337" s="56"/>
      <c r="XAG337" s="56"/>
      <c r="XAH337" s="56"/>
      <c r="XAI337" s="56"/>
      <c r="XAJ337" s="56"/>
      <c r="XAK337" s="56"/>
      <c r="XAL337" s="56"/>
      <c r="XAM337" s="56"/>
      <c r="XAN337" s="56"/>
      <c r="XAO337" s="56"/>
      <c r="XAP337" s="56"/>
      <c r="XAQ337" s="56"/>
      <c r="XAR337" s="56"/>
      <c r="XAS337" s="56"/>
      <c r="XAT337" s="56"/>
      <c r="XAU337" s="56"/>
      <c r="XAV337" s="56"/>
      <c r="XAW337" s="56"/>
      <c r="XAX337" s="56"/>
      <c r="XAY337" s="56"/>
      <c r="XAZ337" s="56"/>
      <c r="XBA337" s="56"/>
      <c r="XBB337" s="56"/>
      <c r="XBC337" s="56"/>
      <c r="XBD337" s="56"/>
      <c r="XBE337" s="56"/>
      <c r="XBF337" s="56"/>
      <c r="XBG337" s="56"/>
      <c r="XBH337" s="56"/>
      <c r="XBI337" s="56"/>
      <c r="XBJ337" s="56"/>
      <c r="XBK337" s="56"/>
      <c r="XBL337" s="56"/>
      <c r="XBM337" s="56"/>
      <c r="XBN337" s="56"/>
      <c r="XBO337" s="56"/>
      <c r="XBP337" s="56"/>
      <c r="XBQ337" s="56"/>
      <c r="XBR337" s="56"/>
      <c r="XBS337" s="56"/>
      <c r="XBT337" s="56"/>
      <c r="XBU337" s="56"/>
      <c r="XBV337" s="56"/>
      <c r="XBW337" s="56"/>
      <c r="XBX337" s="56"/>
      <c r="XBY337" s="56"/>
      <c r="XBZ337" s="56"/>
      <c r="XCA337" s="56"/>
      <c r="XCB337" s="56"/>
      <c r="XCC337" s="56"/>
      <c r="XCD337" s="56"/>
      <c r="XCE337" s="56"/>
      <c r="XCF337" s="56"/>
      <c r="XCG337" s="56"/>
      <c r="XCH337" s="56"/>
      <c r="XCI337" s="56"/>
      <c r="XCJ337" s="56"/>
      <c r="XCK337" s="56"/>
      <c r="XCL337" s="56"/>
      <c r="XCM337" s="56"/>
      <c r="XCN337" s="56"/>
      <c r="XCO337" s="56"/>
      <c r="XCP337" s="56"/>
      <c r="XCQ337" s="56"/>
      <c r="XCR337" s="56"/>
      <c r="XCS337" s="56"/>
      <c r="XCT337" s="56"/>
      <c r="XCU337" s="56"/>
      <c r="XCV337" s="56"/>
      <c r="XCW337" s="56"/>
      <c r="XCX337" s="56"/>
      <c r="XCY337" s="56"/>
      <c r="XCZ337" s="56"/>
      <c r="XDA337" s="56"/>
      <c r="XDB337" s="56"/>
      <c r="XDC337" s="56"/>
      <c r="XDD337" s="56"/>
      <c r="XDE337" s="56"/>
      <c r="XDF337" s="56"/>
      <c r="XDG337" s="56"/>
      <c r="XDH337" s="56"/>
      <c r="XDI337" s="56"/>
      <c r="XDJ337" s="56"/>
      <c r="XDK337" s="56"/>
      <c r="XDL337" s="56"/>
      <c r="XDM337" s="56"/>
      <c r="XDN337" s="56"/>
      <c r="XDO337" s="56"/>
      <c r="XDP337" s="56"/>
      <c r="XDQ337" s="56"/>
      <c r="XDR337" s="56"/>
      <c r="XDS337" s="56"/>
      <c r="XDT337" s="56"/>
      <c r="XDU337" s="56"/>
      <c r="XDV337" s="56"/>
      <c r="XDW337" s="56"/>
      <c r="XDX337" s="56"/>
      <c r="XDY337" s="56"/>
      <c r="XDZ337" s="56"/>
      <c r="XEA337" s="56"/>
      <c r="XEB337" s="56"/>
      <c r="XEC337" s="56"/>
      <c r="XED337" s="56"/>
      <c r="XEE337" s="56"/>
      <c r="XEF337" s="56"/>
      <c r="XEG337" s="56"/>
      <c r="XEH337" s="56"/>
      <c r="XEI337" s="56"/>
      <c r="XEJ337" s="56"/>
      <c r="XEK337" s="56"/>
      <c r="XEL337" s="56"/>
      <c r="XEM337" s="56"/>
      <c r="XEN337" s="56"/>
      <c r="XEO337" s="56"/>
      <c r="XEP337" s="56"/>
      <c r="XEQ337" s="56"/>
      <c r="XER337" s="56"/>
      <c r="XES337" s="56"/>
      <c r="XET337" s="56"/>
      <c r="XEU337" s="56"/>
      <c r="XEV337" s="56"/>
      <c r="XEW337" s="56"/>
      <c r="XEX337" s="56"/>
      <c r="XEY337" s="56"/>
      <c r="XEZ337" s="56"/>
      <c r="XFA337" s="56"/>
      <c r="XFB337" s="56"/>
      <c r="XFC337" s="56"/>
      <c r="XFD337" s="56"/>
    </row>
    <row r="338" spans="1:151 16227:16384" s="11" customFormat="1" ht="20.25" x14ac:dyDescent="0.25">
      <c r="A338" s="72" t="s">
        <v>234</v>
      </c>
      <c r="B338" s="73"/>
      <c r="C338" s="73"/>
      <c r="D338" s="73"/>
      <c r="E338" s="73"/>
      <c r="F338" s="73"/>
      <c r="G338" s="73"/>
      <c r="H338" s="73"/>
      <c r="I338" s="74"/>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25">
      <c r="A339" s="75" t="str">
        <f>A338</f>
        <v>1st, 3rd, 7th, 9th, 11th, 13th, 17th, 21st, 23rd, 25th, 27th, 31st, 33rd &amp; 35th Floor</v>
      </c>
      <c r="B339" s="76"/>
      <c r="C339" s="81">
        <v>1</v>
      </c>
      <c r="D339" s="81"/>
      <c r="E339" s="20" t="s">
        <v>224</v>
      </c>
      <c r="F339" s="82">
        <f>(57.87)*10.764</f>
        <v>622.91267999999991</v>
      </c>
      <c r="G339" s="83"/>
      <c r="H339" s="20">
        <f>3.52*10.764</f>
        <v>37.889279999999999</v>
      </c>
      <c r="I339" s="20">
        <f>F339*(($I$174)+1)+H339</f>
        <v>972.25829999999985</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25">
      <c r="A340" s="77"/>
      <c r="B340" s="78"/>
      <c r="C340" s="81">
        <v>2</v>
      </c>
      <c r="D340" s="81"/>
      <c r="E340" s="20" t="s">
        <v>224</v>
      </c>
      <c r="F340" s="82">
        <f>(57.87)*10.764</f>
        <v>622.91267999999991</v>
      </c>
      <c r="G340" s="83"/>
      <c r="H340" s="20">
        <f>3.52*10.764</f>
        <v>37.889279999999999</v>
      </c>
      <c r="I340" s="20">
        <f t="shared" ref="I340:I346" si="36">F340*(($I$174)+1)+H340</f>
        <v>972.25829999999985</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77"/>
      <c r="B341" s="78"/>
      <c r="C341" s="81">
        <f t="shared" ref="C341:C346" si="37">C340+1</f>
        <v>3</v>
      </c>
      <c r="D341" s="81"/>
      <c r="E341" s="20" t="s">
        <v>224</v>
      </c>
      <c r="F341" s="82">
        <f>(56.69)*10.764</f>
        <v>610.21115999999995</v>
      </c>
      <c r="G341" s="83"/>
      <c r="H341" s="20">
        <v>0</v>
      </c>
      <c r="I341" s="20">
        <f t="shared" si="36"/>
        <v>915.31673999999998</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customHeight="1" x14ac:dyDescent="0.25">
      <c r="A342" s="77"/>
      <c r="B342" s="78"/>
      <c r="C342" s="81">
        <f t="shared" si="37"/>
        <v>4</v>
      </c>
      <c r="D342" s="81"/>
      <c r="E342" s="20" t="s">
        <v>224</v>
      </c>
      <c r="F342" s="82">
        <f>(56.69)*10.764</f>
        <v>610.21115999999995</v>
      </c>
      <c r="G342" s="83"/>
      <c r="H342" s="20">
        <v>0</v>
      </c>
      <c r="I342" s="20">
        <f t="shared" si="36"/>
        <v>915.31673999999998</v>
      </c>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77"/>
      <c r="B343" s="78"/>
      <c r="C343" s="81">
        <f t="shared" si="37"/>
        <v>5</v>
      </c>
      <c r="D343" s="81"/>
      <c r="E343" s="20" t="s">
        <v>227</v>
      </c>
      <c r="F343" s="82">
        <f>(39.95)*10.764</f>
        <v>430.02179999999998</v>
      </c>
      <c r="G343" s="83"/>
      <c r="H343" s="20">
        <v>0</v>
      </c>
      <c r="I343" s="20">
        <f t="shared" si="36"/>
        <v>645.03269999999998</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25">
      <c r="A344" s="77"/>
      <c r="B344" s="78"/>
      <c r="C344" s="81">
        <f t="shared" si="37"/>
        <v>6</v>
      </c>
      <c r="D344" s="81"/>
      <c r="E344" s="20" t="s">
        <v>227</v>
      </c>
      <c r="F344" s="82">
        <f>(39.95)*10.764</f>
        <v>430.02179999999998</v>
      </c>
      <c r="G344" s="83"/>
      <c r="H344" s="20">
        <v>0</v>
      </c>
      <c r="I344" s="20">
        <f t="shared" si="36"/>
        <v>645.03269999999998</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77"/>
      <c r="B345" s="78"/>
      <c r="C345" s="81">
        <f t="shared" si="37"/>
        <v>7</v>
      </c>
      <c r="D345" s="81"/>
      <c r="E345" s="20" t="s">
        <v>224</v>
      </c>
      <c r="F345" s="82">
        <f>(56.69)*10.764</f>
        <v>610.21115999999995</v>
      </c>
      <c r="G345" s="83"/>
      <c r="H345" s="20">
        <v>0</v>
      </c>
      <c r="I345" s="20">
        <f t="shared" si="36"/>
        <v>915.31673999999998</v>
      </c>
      <c r="J345" s="1">
        <f>8300000/F346</f>
        <v>13601.848907515885</v>
      </c>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79"/>
      <c r="B346" s="80"/>
      <c r="C346" s="81">
        <f t="shared" si="37"/>
        <v>8</v>
      </c>
      <c r="D346" s="81"/>
      <c r="E346" s="20" t="s">
        <v>224</v>
      </c>
      <c r="F346" s="82">
        <f>(56.69)*10.764</f>
        <v>610.21115999999995</v>
      </c>
      <c r="G346" s="83"/>
      <c r="H346" s="20">
        <v>0</v>
      </c>
      <c r="I346" s="20">
        <f t="shared" si="36"/>
        <v>915.31673999999998</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x14ac:dyDescent="0.25">
      <c r="A347" s="72" t="s">
        <v>249</v>
      </c>
      <c r="B347" s="73"/>
      <c r="C347" s="73"/>
      <c r="D347" s="73"/>
      <c r="E347" s="73"/>
      <c r="F347" s="73"/>
      <c r="G347" s="73"/>
      <c r="H347" s="73"/>
      <c r="I347" s="74"/>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customHeight="1" x14ac:dyDescent="0.25">
      <c r="A348" s="75" t="str">
        <f>A347</f>
        <v>2nd, 4th, 6th, 8th, 12th, 14th, 16th, 18th, 20th, 22nd, 26th, 28th, 30th &amp; 32nd Floor</v>
      </c>
      <c r="B348" s="76"/>
      <c r="C348" s="81">
        <v>1</v>
      </c>
      <c r="D348" s="81"/>
      <c r="E348" s="20" t="s">
        <v>224</v>
      </c>
      <c r="F348" s="82">
        <f>(57.18)*10.764</f>
        <v>615.48551999999995</v>
      </c>
      <c r="G348" s="83"/>
      <c r="H348" s="20">
        <v>0</v>
      </c>
      <c r="I348" s="20">
        <f>F348*(($I$174)+1)+H348</f>
        <v>923.22827999999993</v>
      </c>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customHeight="1" x14ac:dyDescent="0.25">
      <c r="A349" s="77"/>
      <c r="B349" s="78"/>
      <c r="C349" s="81">
        <v>2</v>
      </c>
      <c r="D349" s="81"/>
      <c r="E349" s="20" t="s">
        <v>224</v>
      </c>
      <c r="F349" s="82">
        <f>(57.18)*10.764</f>
        <v>615.48551999999995</v>
      </c>
      <c r="G349" s="83"/>
      <c r="H349" s="20">
        <v>0</v>
      </c>
      <c r="I349" s="20">
        <f t="shared" ref="I349:I355" si="38">F349*(($I$174)+1)+H349</f>
        <v>923.22827999999993</v>
      </c>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customHeight="1" x14ac:dyDescent="0.25">
      <c r="A350" s="77"/>
      <c r="B350" s="78"/>
      <c r="C350" s="81">
        <f t="shared" ref="C350:C355" si="39">C349+1</f>
        <v>3</v>
      </c>
      <c r="D350" s="81"/>
      <c r="E350" s="20" t="s">
        <v>224</v>
      </c>
      <c r="F350" s="82">
        <f>(56.69)*10.764</f>
        <v>610.21115999999995</v>
      </c>
      <c r="G350" s="83"/>
      <c r="H350" s="20">
        <v>0</v>
      </c>
      <c r="I350" s="20">
        <f t="shared" si="38"/>
        <v>915.31673999999998</v>
      </c>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customHeight="1" x14ac:dyDescent="0.25">
      <c r="A351" s="77"/>
      <c r="B351" s="78"/>
      <c r="C351" s="81">
        <f t="shared" si="39"/>
        <v>4</v>
      </c>
      <c r="D351" s="81"/>
      <c r="E351" s="20" t="s">
        <v>224</v>
      </c>
      <c r="F351" s="82">
        <f>(56.69)*10.764</f>
        <v>610.21115999999995</v>
      </c>
      <c r="G351" s="83"/>
      <c r="H351" s="20">
        <v>0</v>
      </c>
      <c r="I351" s="20">
        <f t="shared" si="38"/>
        <v>915.31673999999998</v>
      </c>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25">
      <c r="A352" s="77"/>
      <c r="B352" s="78"/>
      <c r="C352" s="81">
        <f t="shared" si="39"/>
        <v>5</v>
      </c>
      <c r="D352" s="81"/>
      <c r="E352" s="20" t="s">
        <v>227</v>
      </c>
      <c r="F352" s="82">
        <f>(39.95)*10.764</f>
        <v>430.02179999999998</v>
      </c>
      <c r="G352" s="83"/>
      <c r="H352" s="20">
        <v>0</v>
      </c>
      <c r="I352" s="20">
        <f t="shared" si="38"/>
        <v>645.03269999999998</v>
      </c>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25">
      <c r="A353" s="77"/>
      <c r="B353" s="78"/>
      <c r="C353" s="81">
        <f t="shared" si="39"/>
        <v>6</v>
      </c>
      <c r="D353" s="81"/>
      <c r="E353" s="20" t="s">
        <v>227</v>
      </c>
      <c r="F353" s="82">
        <f>(39.95)*10.764</f>
        <v>430.02179999999998</v>
      </c>
      <c r="G353" s="83"/>
      <c r="H353" s="20">
        <v>0</v>
      </c>
      <c r="I353" s="20">
        <f t="shared" si="38"/>
        <v>645.03269999999998</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customHeight="1" x14ac:dyDescent="0.25">
      <c r="A354" s="77"/>
      <c r="B354" s="78"/>
      <c r="C354" s="81">
        <f t="shared" si="39"/>
        <v>7</v>
      </c>
      <c r="D354" s="81"/>
      <c r="E354" s="20" t="s">
        <v>224</v>
      </c>
      <c r="F354" s="82">
        <f>(56.69)*10.764</f>
        <v>610.21115999999995</v>
      </c>
      <c r="G354" s="83"/>
      <c r="H354" s="20">
        <v>0</v>
      </c>
      <c r="I354" s="20">
        <f t="shared" si="38"/>
        <v>915.31673999999998</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25">
      <c r="A355" s="79"/>
      <c r="B355" s="80"/>
      <c r="C355" s="81">
        <f t="shared" si="39"/>
        <v>8</v>
      </c>
      <c r="D355" s="81"/>
      <c r="E355" s="20" t="s">
        <v>224</v>
      </c>
      <c r="F355" s="82">
        <f>(56.69)*10.764</f>
        <v>610.21115999999995</v>
      </c>
      <c r="G355" s="83"/>
      <c r="H355" s="20">
        <v>0</v>
      </c>
      <c r="I355" s="20">
        <f t="shared" si="38"/>
        <v>915.31673999999998</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x14ac:dyDescent="0.25">
      <c r="A356" s="72" t="s">
        <v>229</v>
      </c>
      <c r="B356" s="73"/>
      <c r="C356" s="73"/>
      <c r="D356" s="73"/>
      <c r="E356" s="73"/>
      <c r="F356" s="73"/>
      <c r="G356" s="73"/>
      <c r="H356" s="73"/>
      <c r="I356" s="74"/>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25">
      <c r="A357" s="75" t="str">
        <f>A356</f>
        <v>5th, 15th, 19th &amp; 29th Floor (Part Refuge Area)</v>
      </c>
      <c r="B357" s="76"/>
      <c r="C357" s="81">
        <v>1</v>
      </c>
      <c r="D357" s="81"/>
      <c r="E357" s="20" t="s">
        <v>224</v>
      </c>
      <c r="F357" s="82">
        <f>(57.18)*10.764</f>
        <v>615.48551999999995</v>
      </c>
      <c r="G357" s="83"/>
      <c r="H357" s="20">
        <f>3.52*10.764</f>
        <v>37.889279999999999</v>
      </c>
      <c r="I357" s="20">
        <f t="shared" ref="I357:I362" si="40">F357*(($I$174)+1)+H357</f>
        <v>961.11755999999991</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25">
      <c r="A358" s="77"/>
      <c r="B358" s="78"/>
      <c r="C358" s="81">
        <v>2</v>
      </c>
      <c r="D358" s="81"/>
      <c r="E358" s="20" t="s">
        <v>224</v>
      </c>
      <c r="F358" s="82">
        <f>(57.18)*10.764</f>
        <v>615.48551999999995</v>
      </c>
      <c r="G358" s="83"/>
      <c r="H358" s="20">
        <f>3.52*10.764</f>
        <v>37.889279999999999</v>
      </c>
      <c r="I358" s="20">
        <f t="shared" si="40"/>
        <v>961.11755999999991</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25">
      <c r="A359" s="77"/>
      <c r="B359" s="78"/>
      <c r="C359" s="81">
        <f t="shared" ref="C359:C364" si="41">C358+1</f>
        <v>3</v>
      </c>
      <c r="D359" s="81"/>
      <c r="E359" s="20" t="s">
        <v>224</v>
      </c>
      <c r="F359" s="82">
        <f>(56.69)*10.764</f>
        <v>610.21115999999995</v>
      </c>
      <c r="G359" s="83"/>
      <c r="H359" s="20">
        <v>0</v>
      </c>
      <c r="I359" s="20">
        <f t="shared" si="40"/>
        <v>915.31673999999998</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25">
      <c r="A360" s="77"/>
      <c r="B360" s="78"/>
      <c r="C360" s="81">
        <f t="shared" si="41"/>
        <v>4</v>
      </c>
      <c r="D360" s="81"/>
      <c r="E360" s="20" t="s">
        <v>224</v>
      </c>
      <c r="F360" s="82">
        <f>(56.69)*10.764</f>
        <v>610.21115999999995</v>
      </c>
      <c r="G360" s="83"/>
      <c r="H360" s="20">
        <v>0</v>
      </c>
      <c r="I360" s="20">
        <f t="shared" si="40"/>
        <v>915.31673999999998</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customHeight="1" x14ac:dyDescent="0.25">
      <c r="A361" s="77"/>
      <c r="B361" s="78"/>
      <c r="C361" s="81">
        <f t="shared" si="41"/>
        <v>5</v>
      </c>
      <c r="D361" s="81"/>
      <c r="E361" s="20" t="s">
        <v>227</v>
      </c>
      <c r="F361" s="82">
        <f>(39.95)*10.764</f>
        <v>430.02179999999998</v>
      </c>
      <c r="G361" s="83"/>
      <c r="H361" s="20">
        <v>0</v>
      </c>
      <c r="I361" s="20">
        <f t="shared" si="40"/>
        <v>645.03269999999998</v>
      </c>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customHeight="1" x14ac:dyDescent="0.25">
      <c r="A362" s="77"/>
      <c r="B362" s="78"/>
      <c r="C362" s="81">
        <f t="shared" si="41"/>
        <v>6</v>
      </c>
      <c r="D362" s="81"/>
      <c r="E362" s="20" t="s">
        <v>227</v>
      </c>
      <c r="F362" s="82">
        <f>(39.95)*10.764</f>
        <v>430.02179999999998</v>
      </c>
      <c r="G362" s="83"/>
      <c r="H362" s="20">
        <v>0</v>
      </c>
      <c r="I362" s="20">
        <f t="shared" si="40"/>
        <v>645.03269999999998</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25">
      <c r="A363" s="77"/>
      <c r="B363" s="78"/>
      <c r="C363" s="81">
        <f t="shared" si="41"/>
        <v>7</v>
      </c>
      <c r="D363" s="81"/>
      <c r="E363" s="82" t="s">
        <v>230</v>
      </c>
      <c r="F363" s="84"/>
      <c r="G363" s="84"/>
      <c r="H363" s="84"/>
      <c r="I363" s="83"/>
      <c r="J363" s="1">
        <f>8300000/F364</f>
        <v>13601.848907515885</v>
      </c>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25">
      <c r="A364" s="79"/>
      <c r="B364" s="80"/>
      <c r="C364" s="81">
        <f t="shared" si="41"/>
        <v>8</v>
      </c>
      <c r="D364" s="81"/>
      <c r="E364" s="20" t="s">
        <v>224</v>
      </c>
      <c r="F364" s="82">
        <f>(56.69)*10.764</f>
        <v>610.21115999999995</v>
      </c>
      <c r="G364" s="83"/>
      <c r="H364" s="20">
        <v>0</v>
      </c>
      <c r="I364" s="20">
        <f>F364*(($I$174)+1)+H364</f>
        <v>915.31673999999998</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x14ac:dyDescent="0.25">
      <c r="A365" s="72" t="s">
        <v>231</v>
      </c>
      <c r="B365" s="73"/>
      <c r="C365" s="73"/>
      <c r="D365" s="73"/>
      <c r="E365" s="73"/>
      <c r="F365" s="73"/>
      <c r="G365" s="73"/>
      <c r="H365" s="73"/>
      <c r="I365" s="74"/>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customHeight="1" x14ac:dyDescent="0.25">
      <c r="A366" s="75" t="str">
        <f>A365</f>
        <v>10th, 24th &amp; 34th Floor (Part Refuge Area)</v>
      </c>
      <c r="B366" s="76"/>
      <c r="C366" s="81">
        <v>1</v>
      </c>
      <c r="D366" s="81"/>
      <c r="E366" s="20" t="s">
        <v>224</v>
      </c>
      <c r="F366" s="82">
        <f>(57.18)*10.764</f>
        <v>615.48551999999995</v>
      </c>
      <c r="G366" s="83"/>
      <c r="H366" s="20">
        <v>0</v>
      </c>
      <c r="I366" s="20">
        <f t="shared" ref="I366:I371" si="42">F366*(($I$174)+1)+H366</f>
        <v>923.22827999999993</v>
      </c>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77"/>
      <c r="B367" s="78"/>
      <c r="C367" s="81">
        <v>2</v>
      </c>
      <c r="D367" s="81"/>
      <c r="E367" s="20" t="s">
        <v>224</v>
      </c>
      <c r="F367" s="82">
        <f>(57.18)*10.764</f>
        <v>615.48551999999995</v>
      </c>
      <c r="G367" s="83"/>
      <c r="H367" s="20">
        <v>0</v>
      </c>
      <c r="I367" s="20">
        <f t="shared" si="42"/>
        <v>923.22827999999993</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25">
      <c r="A368" s="77"/>
      <c r="B368" s="78"/>
      <c r="C368" s="81">
        <f t="shared" ref="C368:C373" si="43">C367+1</f>
        <v>3</v>
      </c>
      <c r="D368" s="81"/>
      <c r="E368" s="20" t="s">
        <v>224</v>
      </c>
      <c r="F368" s="82">
        <f>(56.69)*10.764</f>
        <v>610.21115999999995</v>
      </c>
      <c r="G368" s="83"/>
      <c r="H368" s="20">
        <v>0</v>
      </c>
      <c r="I368" s="20">
        <f t="shared" si="42"/>
        <v>915.31673999999998</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25">
      <c r="A369" s="77"/>
      <c r="B369" s="78"/>
      <c r="C369" s="81">
        <f t="shared" si="43"/>
        <v>4</v>
      </c>
      <c r="D369" s="81"/>
      <c r="E369" s="20" t="s">
        <v>224</v>
      </c>
      <c r="F369" s="82">
        <f>(56.69)*10.764</f>
        <v>610.21115999999995</v>
      </c>
      <c r="G369" s="83"/>
      <c r="H369" s="20">
        <v>0</v>
      </c>
      <c r="I369" s="20">
        <f t="shared" si="42"/>
        <v>915.31673999999998</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25">
      <c r="A370" s="77"/>
      <c r="B370" s="78"/>
      <c r="C370" s="81">
        <f t="shared" si="43"/>
        <v>5</v>
      </c>
      <c r="D370" s="81"/>
      <c r="E370" s="20" t="s">
        <v>227</v>
      </c>
      <c r="F370" s="82">
        <f>(39.95)*10.764</f>
        <v>430.02179999999998</v>
      </c>
      <c r="G370" s="83"/>
      <c r="H370" s="20">
        <v>0</v>
      </c>
      <c r="I370" s="20">
        <f t="shared" si="42"/>
        <v>645.03269999999998</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customHeight="1" x14ac:dyDescent="0.25">
      <c r="A371" s="77"/>
      <c r="B371" s="78"/>
      <c r="C371" s="81">
        <f t="shared" si="43"/>
        <v>6</v>
      </c>
      <c r="D371" s="81"/>
      <c r="E371" s="20" t="s">
        <v>227</v>
      </c>
      <c r="F371" s="82">
        <f>(39.95)*10.764</f>
        <v>430.02179999999998</v>
      </c>
      <c r="G371" s="83"/>
      <c r="H371" s="20">
        <v>0</v>
      </c>
      <c r="I371" s="20">
        <f t="shared" si="42"/>
        <v>645.03269999999998</v>
      </c>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77"/>
      <c r="B372" s="78"/>
      <c r="C372" s="81">
        <f t="shared" si="43"/>
        <v>7</v>
      </c>
      <c r="D372" s="81"/>
      <c r="E372" s="82" t="s">
        <v>230</v>
      </c>
      <c r="F372" s="84"/>
      <c r="G372" s="84"/>
      <c r="H372" s="84"/>
      <c r="I372" s="83"/>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79"/>
      <c r="B373" s="80"/>
      <c r="C373" s="81">
        <f t="shared" si="43"/>
        <v>8</v>
      </c>
      <c r="D373" s="81"/>
      <c r="E373" s="20" t="s">
        <v>224</v>
      </c>
      <c r="F373" s="82">
        <f>(56.69)*10.764</f>
        <v>610.21115999999995</v>
      </c>
      <c r="G373" s="83"/>
      <c r="H373" s="20">
        <v>0</v>
      </c>
      <c r="I373" s="20">
        <f>F373*(($I$174)+1)+H373</f>
        <v>915.31673999999998</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ht="20.25" x14ac:dyDescent="0.25">
      <c r="A374" s="70" t="s">
        <v>75</v>
      </c>
      <c r="B374" s="70"/>
      <c r="C374" s="70"/>
      <c r="D374" s="70"/>
      <c r="E374" s="70"/>
      <c r="F374" s="70"/>
      <c r="G374" s="70"/>
      <c r="H374" s="70"/>
      <c r="I374" s="70"/>
    </row>
    <row r="375" spans="1:151 16227:16384" ht="186" customHeight="1" x14ac:dyDescent="0.25">
      <c r="A375" s="9" t="s">
        <v>83</v>
      </c>
      <c r="B375" s="12" t="s">
        <v>4</v>
      </c>
      <c r="C375" s="107" t="s">
        <v>271</v>
      </c>
      <c r="D375" s="107"/>
      <c r="E375" s="107"/>
      <c r="F375" s="107"/>
      <c r="G375" s="107"/>
      <c r="H375" s="107"/>
      <c r="I375" s="107"/>
    </row>
    <row r="376" spans="1:151 16227:16384" ht="20.25" x14ac:dyDescent="0.25">
      <c r="A376" s="123" t="s">
        <v>84</v>
      </c>
      <c r="B376" s="123"/>
      <c r="C376" s="123"/>
      <c r="D376" s="123"/>
      <c r="E376" s="123"/>
      <c r="F376" s="123"/>
      <c r="G376" s="123"/>
      <c r="H376" s="123"/>
      <c r="I376" s="123"/>
    </row>
    <row r="377" spans="1:151 16227:16384" ht="20.25" x14ac:dyDescent="0.25">
      <c r="A377" s="96" t="s">
        <v>76</v>
      </c>
      <c r="B377" s="96"/>
      <c r="C377" s="96"/>
      <c r="D377" s="2" t="s">
        <v>4</v>
      </c>
      <c r="E377" s="105" t="str">
        <f>E3</f>
        <v>Raunak Bliss (B1 To B6)</v>
      </c>
      <c r="F377" s="121"/>
      <c r="G377" s="121"/>
      <c r="H377" s="121"/>
      <c r="I377" s="106"/>
    </row>
    <row r="378" spans="1:151 16227:16384" ht="63" customHeight="1" x14ac:dyDescent="0.25">
      <c r="A378" s="96" t="s">
        <v>135</v>
      </c>
      <c r="B378" s="96"/>
      <c r="C378" s="96"/>
      <c r="D378" s="2" t="s">
        <v>4</v>
      </c>
      <c r="E378" s="105" t="str">
        <f>E9</f>
        <v>Raunak Bliss B1 to B6, Road.Hawre City , Village.Owala, Near by Landmark.Purushottam Nayan , City.Thane West, District. Thane, Taluka.Thane, Pin Code - 400615.</v>
      </c>
      <c r="F378" s="121"/>
      <c r="G378" s="121"/>
      <c r="H378" s="121"/>
      <c r="I378" s="106"/>
    </row>
    <row r="379" spans="1:151 16227:16384" ht="20.25" customHeight="1" x14ac:dyDescent="0.25">
      <c r="A379" s="133" t="s">
        <v>141</v>
      </c>
      <c r="B379" s="133"/>
      <c r="C379" s="133"/>
      <c r="D379" s="16" t="s">
        <v>4</v>
      </c>
      <c r="E379" s="134" t="str">
        <f>I3</f>
        <v>04/07/2025 @ 12:13 PM</v>
      </c>
      <c r="F379" s="135"/>
      <c r="G379" s="135"/>
      <c r="H379" s="135"/>
      <c r="I379" s="136"/>
    </row>
    <row r="380" spans="1:151 16227:16384" ht="20.25" x14ac:dyDescent="0.25">
      <c r="A380" s="30"/>
      <c r="B380" s="31"/>
      <c r="C380" s="31"/>
      <c r="D380" s="31"/>
      <c r="E380" s="31"/>
      <c r="F380" s="31"/>
      <c r="G380" s="31"/>
      <c r="H380" s="31"/>
      <c r="I380" s="25"/>
    </row>
    <row r="381" spans="1:151 16227:16384" ht="20.25" x14ac:dyDescent="0.25">
      <c r="A381" s="32"/>
      <c r="B381" s="33"/>
      <c r="C381" s="33"/>
      <c r="D381" s="33"/>
      <c r="E381" s="33"/>
      <c r="F381" s="33"/>
      <c r="G381" s="33"/>
      <c r="H381" s="33"/>
      <c r="I381" s="26"/>
    </row>
    <row r="382" spans="1:151 16227:16384" ht="20.25" x14ac:dyDescent="0.25">
      <c r="A382" s="32"/>
      <c r="B382" s="33"/>
      <c r="C382" s="33"/>
      <c r="D382" s="33"/>
      <c r="E382" s="33"/>
      <c r="F382" s="33"/>
      <c r="G382" s="33"/>
      <c r="H382" s="33"/>
      <c r="I382" s="26"/>
    </row>
    <row r="383" spans="1:151 16227:16384" ht="20.25" x14ac:dyDescent="0.25">
      <c r="A383" s="32"/>
      <c r="B383" s="33"/>
      <c r="C383" s="33"/>
      <c r="D383" s="33"/>
      <c r="E383" s="33"/>
      <c r="F383" s="33"/>
      <c r="G383" s="33"/>
      <c r="H383" s="33"/>
      <c r="I383" s="26"/>
    </row>
    <row r="384" spans="1:151 16227:16384" ht="20.25" x14ac:dyDescent="0.25">
      <c r="A384" s="32"/>
      <c r="B384" s="33"/>
      <c r="C384" s="33"/>
      <c r="D384" s="33"/>
      <c r="E384" s="33"/>
      <c r="F384" s="33"/>
      <c r="G384" s="33"/>
      <c r="H384" s="33"/>
      <c r="I384" s="26"/>
    </row>
    <row r="385" spans="1:9" ht="20.25" x14ac:dyDescent="0.25">
      <c r="A385" s="32"/>
      <c r="B385" s="33"/>
      <c r="C385" s="33"/>
      <c r="D385" s="33"/>
      <c r="E385" s="33"/>
      <c r="F385" s="33"/>
      <c r="G385" s="33"/>
      <c r="H385" s="33"/>
      <c r="I385" s="26"/>
    </row>
    <row r="386" spans="1:9" ht="20.25" x14ac:dyDescent="0.25">
      <c r="A386" s="32"/>
      <c r="B386" s="33"/>
      <c r="C386" s="33"/>
      <c r="D386" s="33"/>
      <c r="E386" s="33"/>
      <c r="F386" s="33"/>
      <c r="G386" s="33"/>
      <c r="H386" s="33"/>
      <c r="I386" s="26"/>
    </row>
    <row r="387" spans="1:9" ht="20.25" x14ac:dyDescent="0.25">
      <c r="A387" s="32"/>
      <c r="B387" s="33"/>
      <c r="C387" s="33"/>
      <c r="D387" s="33"/>
      <c r="E387" s="33"/>
      <c r="F387" s="33"/>
      <c r="G387" s="33"/>
      <c r="H387" s="33"/>
      <c r="I387" s="26"/>
    </row>
    <row r="388" spans="1:9" ht="20.25" x14ac:dyDescent="0.25">
      <c r="A388" s="32"/>
      <c r="B388" s="33"/>
      <c r="C388" s="33"/>
      <c r="D388" s="33"/>
      <c r="E388" s="33"/>
      <c r="F388" s="33"/>
      <c r="G388" s="33"/>
      <c r="H388" s="33"/>
      <c r="I388" s="26"/>
    </row>
    <row r="389" spans="1:9" ht="20.25" x14ac:dyDescent="0.25">
      <c r="A389" s="32"/>
      <c r="B389" s="33"/>
      <c r="C389" s="33"/>
      <c r="D389" s="33"/>
      <c r="E389" s="33"/>
      <c r="F389" s="33"/>
      <c r="G389" s="33"/>
      <c r="H389" s="33"/>
      <c r="I389" s="26"/>
    </row>
    <row r="390" spans="1:9" ht="20.25" x14ac:dyDescent="0.25">
      <c r="A390" s="32"/>
      <c r="B390" s="33"/>
      <c r="C390" s="33"/>
      <c r="D390" s="33"/>
      <c r="E390" s="33"/>
      <c r="F390" s="33"/>
      <c r="G390" s="33"/>
      <c r="H390" s="33"/>
      <c r="I390" s="26"/>
    </row>
    <row r="391" spans="1:9" ht="20.25" x14ac:dyDescent="0.25">
      <c r="A391" s="32"/>
      <c r="B391" s="33"/>
      <c r="C391" s="33"/>
      <c r="D391" s="33"/>
      <c r="E391" s="33"/>
      <c r="F391" s="33"/>
      <c r="G391" s="33"/>
      <c r="H391" s="33"/>
      <c r="I391" s="26"/>
    </row>
    <row r="392" spans="1:9" ht="20.25" x14ac:dyDescent="0.25">
      <c r="A392" s="32"/>
      <c r="B392" s="33"/>
      <c r="C392" s="33"/>
      <c r="D392" s="33"/>
      <c r="E392" s="33"/>
      <c r="F392" s="33"/>
      <c r="G392" s="33"/>
      <c r="H392" s="33"/>
      <c r="I392" s="26"/>
    </row>
    <row r="393" spans="1:9" ht="20.25" x14ac:dyDescent="0.25">
      <c r="A393" s="32"/>
      <c r="B393" s="33"/>
      <c r="C393" s="33"/>
      <c r="D393" s="33"/>
      <c r="E393" s="33"/>
      <c r="F393" s="33"/>
      <c r="G393" s="33"/>
      <c r="H393" s="33"/>
      <c r="I393" s="26"/>
    </row>
    <row r="394" spans="1:9" ht="20.25" x14ac:dyDescent="0.25">
      <c r="A394" s="32"/>
      <c r="B394" s="33"/>
      <c r="C394" s="33"/>
      <c r="D394" s="33"/>
      <c r="E394" s="33"/>
      <c r="F394" s="33"/>
      <c r="G394" s="33"/>
      <c r="H394" s="33"/>
      <c r="I394" s="26"/>
    </row>
    <row r="395" spans="1:9" ht="20.25" x14ac:dyDescent="0.25">
      <c r="A395" s="32"/>
      <c r="B395" s="33"/>
      <c r="C395" s="33"/>
      <c r="D395" s="33"/>
      <c r="E395" s="33"/>
      <c r="F395" s="33"/>
      <c r="G395" s="33"/>
      <c r="H395" s="33"/>
      <c r="I395" s="26"/>
    </row>
    <row r="396" spans="1:9" ht="20.25" x14ac:dyDescent="0.25">
      <c r="A396" s="32"/>
      <c r="B396" s="33"/>
      <c r="C396" s="33"/>
      <c r="D396" s="33"/>
      <c r="E396" s="33"/>
      <c r="F396" s="33"/>
      <c r="G396" s="33"/>
      <c r="H396" s="33"/>
      <c r="I396" s="26"/>
    </row>
    <row r="397" spans="1:9" ht="20.25" x14ac:dyDescent="0.25">
      <c r="A397" s="32"/>
      <c r="B397" s="33"/>
      <c r="C397" s="33"/>
      <c r="D397" s="33"/>
      <c r="E397" s="33"/>
      <c r="F397" s="33"/>
      <c r="G397" s="33"/>
      <c r="H397" s="33"/>
      <c r="I397" s="26"/>
    </row>
    <row r="398" spans="1:9" ht="20.25" x14ac:dyDescent="0.25">
      <c r="A398" s="32"/>
      <c r="B398" s="33"/>
      <c r="C398" s="33"/>
      <c r="D398" s="33"/>
      <c r="E398" s="33"/>
      <c r="F398" s="33"/>
      <c r="G398" s="33"/>
      <c r="H398" s="33"/>
      <c r="I398" s="26"/>
    </row>
    <row r="399" spans="1:9" ht="20.25" x14ac:dyDescent="0.25">
      <c r="A399" s="32"/>
      <c r="B399" s="33"/>
      <c r="C399" s="33"/>
      <c r="D399" s="33"/>
      <c r="E399" s="33"/>
      <c r="F399" s="33"/>
      <c r="G399" s="33"/>
      <c r="H399" s="33"/>
      <c r="I399" s="26"/>
    </row>
    <row r="400" spans="1:9" ht="20.25" x14ac:dyDescent="0.25">
      <c r="A400" s="32"/>
      <c r="B400" s="33"/>
      <c r="C400" s="33"/>
      <c r="D400" s="33"/>
      <c r="E400" s="33"/>
      <c r="F400" s="33"/>
      <c r="G400" s="33"/>
      <c r="H400" s="33"/>
      <c r="I400" s="26"/>
    </row>
    <row r="401" spans="1:9" ht="20.25" x14ac:dyDescent="0.25">
      <c r="A401" s="32"/>
      <c r="B401" s="33"/>
      <c r="C401" s="33"/>
      <c r="D401" s="33"/>
      <c r="E401" s="33"/>
      <c r="F401" s="33"/>
      <c r="G401" s="33"/>
      <c r="H401" s="33"/>
      <c r="I401" s="26"/>
    </row>
    <row r="402" spans="1:9" ht="20.25" x14ac:dyDescent="0.25">
      <c r="A402" s="32"/>
      <c r="B402" s="33"/>
      <c r="C402" s="33"/>
      <c r="D402" s="33"/>
      <c r="E402" s="33"/>
      <c r="F402" s="33"/>
      <c r="G402" s="33"/>
      <c r="H402" s="33"/>
      <c r="I402" s="26"/>
    </row>
    <row r="403" spans="1:9" ht="20.25" x14ac:dyDescent="0.25">
      <c r="A403" s="32"/>
      <c r="B403" s="33"/>
      <c r="C403" s="33"/>
      <c r="D403" s="33"/>
      <c r="E403" s="33"/>
      <c r="F403" s="33"/>
      <c r="G403" s="33"/>
      <c r="H403" s="33"/>
      <c r="I403" s="26"/>
    </row>
    <row r="404" spans="1:9" ht="20.25" x14ac:dyDescent="0.25">
      <c r="A404" s="32"/>
      <c r="B404" s="33"/>
      <c r="C404" s="33"/>
      <c r="D404" s="33"/>
      <c r="E404" s="33"/>
      <c r="F404" s="33"/>
      <c r="G404" s="33"/>
      <c r="H404" s="33"/>
      <c r="I404" s="26"/>
    </row>
    <row r="405" spans="1:9" ht="20.25" x14ac:dyDescent="0.25">
      <c r="A405" s="32"/>
      <c r="B405" s="33"/>
      <c r="C405" s="33"/>
      <c r="D405" s="33"/>
      <c r="E405" s="33"/>
      <c r="F405" s="33"/>
      <c r="G405" s="33"/>
      <c r="H405" s="33"/>
      <c r="I405" s="26"/>
    </row>
    <row r="406" spans="1:9" ht="20.25" x14ac:dyDescent="0.25">
      <c r="A406" s="32"/>
      <c r="B406" s="33"/>
      <c r="C406" s="33"/>
      <c r="D406" s="33"/>
      <c r="E406" s="33"/>
      <c r="F406" s="33"/>
      <c r="G406" s="33"/>
      <c r="H406" s="33"/>
      <c r="I406" s="26"/>
    </row>
    <row r="407" spans="1:9" ht="20.25" x14ac:dyDescent="0.25">
      <c r="A407" s="32"/>
      <c r="B407" s="33"/>
      <c r="C407" s="33"/>
      <c r="D407" s="33"/>
      <c r="E407" s="33"/>
      <c r="F407" s="33"/>
      <c r="G407" s="33"/>
      <c r="H407" s="33"/>
      <c r="I407" s="26"/>
    </row>
    <row r="408" spans="1:9" ht="20.25" x14ac:dyDescent="0.25">
      <c r="A408" s="32"/>
      <c r="B408" s="33"/>
      <c r="C408" s="33"/>
      <c r="D408" s="33"/>
      <c r="E408" s="33"/>
      <c r="F408" s="33"/>
      <c r="G408" s="33"/>
      <c r="H408" s="33"/>
      <c r="I408" s="26"/>
    </row>
    <row r="409" spans="1:9" ht="20.25" x14ac:dyDescent="0.25">
      <c r="A409" s="32"/>
      <c r="B409" s="33"/>
      <c r="C409" s="33"/>
      <c r="D409" s="33"/>
      <c r="E409" s="33"/>
      <c r="F409" s="33"/>
      <c r="G409" s="33"/>
      <c r="H409" s="33"/>
      <c r="I409" s="26"/>
    </row>
    <row r="410" spans="1:9" ht="20.25" x14ac:dyDescent="0.25">
      <c r="A410" s="32"/>
      <c r="B410" s="33"/>
      <c r="C410" s="33"/>
      <c r="D410" s="33"/>
      <c r="E410" s="33"/>
      <c r="F410" s="33"/>
      <c r="G410" s="33"/>
      <c r="H410" s="33"/>
      <c r="I410" s="26"/>
    </row>
    <row r="411" spans="1:9" ht="20.25" x14ac:dyDescent="0.25">
      <c r="A411" s="32"/>
      <c r="B411" s="33"/>
      <c r="C411" s="33"/>
      <c r="D411" s="33"/>
      <c r="E411" s="33"/>
      <c r="F411" s="33"/>
      <c r="G411" s="33"/>
      <c r="H411" s="33"/>
      <c r="I411" s="26"/>
    </row>
    <row r="412" spans="1:9" ht="20.25" x14ac:dyDescent="0.25">
      <c r="A412" s="32"/>
      <c r="B412" s="33"/>
      <c r="C412" s="33"/>
      <c r="D412" s="33"/>
      <c r="E412" s="33"/>
      <c r="F412" s="33"/>
      <c r="G412" s="33"/>
      <c r="H412" s="33"/>
      <c r="I412" s="26"/>
    </row>
    <row r="413" spans="1:9" ht="20.25" x14ac:dyDescent="0.25">
      <c r="A413" s="32"/>
      <c r="B413" s="33"/>
      <c r="C413" s="33"/>
      <c r="D413" s="33"/>
      <c r="E413" s="33"/>
      <c r="F413" s="33"/>
      <c r="G413" s="33"/>
      <c r="H413" s="33"/>
      <c r="I413" s="26"/>
    </row>
    <row r="414" spans="1:9" ht="20.25" x14ac:dyDescent="0.25">
      <c r="A414" s="32"/>
      <c r="B414" s="33"/>
      <c r="C414" s="33"/>
      <c r="D414" s="33"/>
      <c r="E414" s="33"/>
      <c r="F414" s="33"/>
      <c r="G414" s="33"/>
      <c r="H414" s="33"/>
      <c r="I414" s="26"/>
    </row>
    <row r="415" spans="1:9" ht="20.25" x14ac:dyDescent="0.25">
      <c r="A415" s="32"/>
      <c r="B415" s="33"/>
      <c r="C415" s="33"/>
      <c r="D415" s="33"/>
      <c r="E415" s="33"/>
      <c r="F415" s="33"/>
      <c r="G415" s="33"/>
      <c r="H415" s="33"/>
      <c r="I415" s="26"/>
    </row>
    <row r="416" spans="1:9" ht="20.25" x14ac:dyDescent="0.25">
      <c r="A416" s="32"/>
      <c r="B416" s="33"/>
      <c r="C416" s="33"/>
      <c r="D416" s="33"/>
      <c r="E416" s="33"/>
      <c r="F416" s="33"/>
      <c r="G416" s="33"/>
      <c r="H416" s="33"/>
      <c r="I416" s="26"/>
    </row>
    <row r="417" spans="1:9" ht="20.25" hidden="1" x14ac:dyDescent="0.25">
      <c r="A417" s="32"/>
      <c r="B417" s="33"/>
      <c r="C417" s="33"/>
      <c r="D417" s="33"/>
      <c r="E417" s="33"/>
      <c r="F417" s="33"/>
      <c r="G417" s="33"/>
      <c r="H417" s="33"/>
      <c r="I417" s="26"/>
    </row>
    <row r="418" spans="1:9" ht="20.25" hidden="1" x14ac:dyDescent="0.25">
      <c r="A418" s="32"/>
      <c r="B418" s="33"/>
      <c r="C418" s="33"/>
      <c r="D418" s="33"/>
      <c r="E418" s="33"/>
      <c r="F418" s="33"/>
      <c r="G418" s="33"/>
      <c r="H418" s="33"/>
      <c r="I418" s="26"/>
    </row>
    <row r="419" spans="1:9" ht="20.25" hidden="1" x14ac:dyDescent="0.25">
      <c r="A419" s="32"/>
      <c r="B419" s="33"/>
      <c r="C419" s="33"/>
      <c r="D419" s="33"/>
      <c r="E419" s="33"/>
      <c r="F419" s="33"/>
      <c r="G419" s="33"/>
      <c r="H419" s="33"/>
      <c r="I419" s="26"/>
    </row>
    <row r="420" spans="1:9" ht="20.25" hidden="1" x14ac:dyDescent="0.25">
      <c r="A420" s="32"/>
      <c r="B420" s="33"/>
      <c r="C420" s="33"/>
      <c r="D420" s="33"/>
      <c r="E420" s="33"/>
      <c r="F420" s="33"/>
      <c r="G420" s="33"/>
      <c r="H420" s="33"/>
      <c r="I420" s="26"/>
    </row>
    <row r="421" spans="1:9" ht="20.25" hidden="1" x14ac:dyDescent="0.25">
      <c r="A421" s="32"/>
      <c r="B421" s="33"/>
      <c r="C421" s="33"/>
      <c r="D421" s="33"/>
      <c r="E421" s="33"/>
      <c r="F421" s="33"/>
      <c r="G421" s="33"/>
      <c r="H421" s="33"/>
      <c r="I421" s="26"/>
    </row>
    <row r="422" spans="1:9" ht="20.25" hidden="1" x14ac:dyDescent="0.25">
      <c r="A422" s="32"/>
      <c r="B422" s="33"/>
      <c r="C422" s="33"/>
      <c r="D422" s="33"/>
      <c r="E422" s="33"/>
      <c r="F422" s="33"/>
      <c r="G422" s="33"/>
      <c r="H422" s="33"/>
      <c r="I422" s="26"/>
    </row>
    <row r="423" spans="1:9" ht="20.25" hidden="1" x14ac:dyDescent="0.25">
      <c r="A423" s="32"/>
      <c r="B423" s="33"/>
      <c r="C423" s="33"/>
      <c r="D423" s="33"/>
      <c r="E423" s="33"/>
      <c r="F423" s="33"/>
      <c r="G423" s="33"/>
      <c r="H423" s="33"/>
      <c r="I423" s="26"/>
    </row>
    <row r="424" spans="1:9" ht="20.25" hidden="1" x14ac:dyDescent="0.25">
      <c r="A424" s="32"/>
      <c r="B424" s="33"/>
      <c r="C424" s="33"/>
      <c r="D424" s="33"/>
      <c r="E424" s="33"/>
      <c r="F424" s="33"/>
      <c r="G424" s="33"/>
      <c r="H424" s="33"/>
      <c r="I424" s="26"/>
    </row>
    <row r="425" spans="1:9" ht="20.25" x14ac:dyDescent="0.25">
      <c r="A425" s="32"/>
      <c r="B425" s="33"/>
      <c r="C425" s="33"/>
      <c r="D425" s="33"/>
      <c r="E425" s="33"/>
      <c r="F425" s="33"/>
      <c r="G425" s="33"/>
      <c r="H425" s="33"/>
      <c r="I425" s="26"/>
    </row>
    <row r="426" spans="1:9" ht="20.25" x14ac:dyDescent="0.25">
      <c r="A426" s="32"/>
      <c r="B426" s="33"/>
      <c r="C426" s="33"/>
      <c r="D426" s="33"/>
      <c r="E426" s="33"/>
      <c r="F426" s="33"/>
      <c r="G426" s="33"/>
      <c r="H426" s="33"/>
      <c r="I426" s="26"/>
    </row>
    <row r="427" spans="1:9" ht="20.25" x14ac:dyDescent="0.25">
      <c r="A427" s="32"/>
      <c r="B427" s="33"/>
      <c r="C427" s="33"/>
      <c r="D427" s="33"/>
      <c r="E427" s="33"/>
      <c r="F427" s="33"/>
      <c r="G427" s="33"/>
      <c r="H427" s="33"/>
      <c r="I427" s="26"/>
    </row>
    <row r="428" spans="1:9" ht="20.25" x14ac:dyDescent="0.25">
      <c r="A428" s="32"/>
      <c r="B428" s="33"/>
      <c r="C428" s="33"/>
      <c r="D428" s="33"/>
      <c r="E428" s="33"/>
      <c r="F428" s="33"/>
      <c r="G428" s="33"/>
      <c r="H428" s="33"/>
      <c r="I428" s="26"/>
    </row>
    <row r="429" spans="1:9" ht="20.25" x14ac:dyDescent="0.25">
      <c r="A429" s="32"/>
      <c r="B429" s="33"/>
      <c r="C429" s="33"/>
      <c r="D429" s="33"/>
      <c r="E429" s="33"/>
      <c r="F429" s="33"/>
      <c r="G429" s="33"/>
      <c r="H429" s="33"/>
      <c r="I429" s="26"/>
    </row>
    <row r="430" spans="1:9" ht="20.25" x14ac:dyDescent="0.25">
      <c r="A430" s="32"/>
      <c r="B430" s="33"/>
      <c r="C430" s="33"/>
      <c r="D430" s="33"/>
      <c r="E430" s="33"/>
      <c r="F430" s="33"/>
      <c r="G430" s="33"/>
      <c r="H430" s="33"/>
      <c r="I430" s="26"/>
    </row>
    <row r="431" spans="1:9" ht="20.25" x14ac:dyDescent="0.25">
      <c r="A431" s="32"/>
      <c r="B431" s="33"/>
      <c r="C431" s="33"/>
      <c r="D431" s="33"/>
      <c r="E431" s="33"/>
      <c r="F431" s="33"/>
      <c r="G431" s="33"/>
      <c r="H431" s="33"/>
      <c r="I431" s="26"/>
    </row>
    <row r="432" spans="1:9" ht="20.25" x14ac:dyDescent="0.25">
      <c r="A432" s="34"/>
      <c r="B432" s="35"/>
      <c r="C432" s="35"/>
      <c r="D432" s="35"/>
      <c r="E432" s="35"/>
      <c r="F432" s="35"/>
      <c r="G432" s="35"/>
      <c r="H432" s="35"/>
      <c r="I432" s="27"/>
    </row>
    <row r="433" spans="1:12" ht="20.25" x14ac:dyDescent="0.25">
      <c r="A433" s="123" t="s">
        <v>238</v>
      </c>
      <c r="B433" s="123"/>
      <c r="C433" s="123"/>
      <c r="D433" s="123"/>
      <c r="E433" s="123"/>
      <c r="F433" s="123"/>
      <c r="G433" s="123"/>
      <c r="H433" s="123"/>
      <c r="I433" s="123"/>
    </row>
    <row r="434" spans="1:12" ht="20.25" x14ac:dyDescent="0.25">
      <c r="A434" s="30"/>
      <c r="B434" s="31"/>
      <c r="C434" s="31"/>
      <c r="D434" s="31"/>
      <c r="E434" s="31"/>
      <c r="F434" s="31"/>
      <c r="G434" s="31"/>
      <c r="H434" s="31"/>
      <c r="I434" s="25"/>
    </row>
    <row r="435" spans="1:12" ht="20.25" x14ac:dyDescent="0.25">
      <c r="A435" s="32"/>
      <c r="B435" s="33"/>
      <c r="C435" s="33"/>
      <c r="D435" s="33"/>
      <c r="E435" s="33"/>
      <c r="F435" s="33"/>
      <c r="G435" s="33"/>
      <c r="H435" s="33"/>
      <c r="I435" s="26"/>
    </row>
    <row r="436" spans="1:12" ht="20.25" x14ac:dyDescent="0.25">
      <c r="A436" s="32"/>
      <c r="B436" s="33"/>
      <c r="C436" s="33"/>
      <c r="D436" s="33"/>
      <c r="E436" s="33"/>
      <c r="F436" s="33"/>
      <c r="G436" s="33"/>
      <c r="H436" s="33"/>
      <c r="I436" s="26"/>
    </row>
    <row r="437" spans="1:12" ht="20.25" x14ac:dyDescent="0.25">
      <c r="A437" s="32"/>
      <c r="B437" s="33"/>
      <c r="C437" s="33"/>
      <c r="D437" s="33"/>
      <c r="E437" s="33"/>
      <c r="F437" s="33"/>
      <c r="G437" s="33"/>
      <c r="H437" s="33"/>
      <c r="I437" s="26"/>
    </row>
    <row r="438" spans="1:12" ht="20.25" x14ac:dyDescent="0.25">
      <c r="A438" s="32"/>
      <c r="B438" s="33"/>
      <c r="C438" s="33"/>
      <c r="D438" s="33"/>
      <c r="E438" s="33"/>
      <c r="F438" s="33"/>
      <c r="G438" s="33"/>
      <c r="H438" s="33"/>
      <c r="I438" s="26"/>
    </row>
    <row r="439" spans="1:12" ht="20.25" x14ac:dyDescent="0.25">
      <c r="A439" s="32"/>
      <c r="B439" s="33"/>
      <c r="C439" s="33"/>
      <c r="D439" s="33"/>
      <c r="E439" s="33"/>
      <c r="F439" s="33"/>
      <c r="G439" s="33"/>
      <c r="H439" s="33"/>
      <c r="I439" s="26"/>
    </row>
    <row r="440" spans="1:12" ht="20.25" x14ac:dyDescent="0.25">
      <c r="A440" s="32"/>
      <c r="B440" s="33"/>
      <c r="C440" s="33"/>
      <c r="D440" s="33"/>
      <c r="E440" s="33"/>
      <c r="F440" s="33"/>
      <c r="G440" s="33"/>
      <c r="H440" s="33"/>
      <c r="I440" s="26"/>
    </row>
    <row r="441" spans="1:12" ht="20.25" x14ac:dyDescent="0.25">
      <c r="A441" s="32"/>
      <c r="B441" s="33"/>
      <c r="C441" s="33"/>
      <c r="D441" s="33"/>
      <c r="E441" s="33"/>
      <c r="F441" s="33"/>
      <c r="G441" s="33"/>
      <c r="H441" s="33"/>
      <c r="I441" s="26"/>
    </row>
    <row r="442" spans="1:12" ht="20.25" x14ac:dyDescent="0.25">
      <c r="A442" s="32"/>
      <c r="B442" s="33"/>
      <c r="C442" s="33"/>
      <c r="D442" s="33"/>
      <c r="E442" s="33"/>
      <c r="F442" s="33"/>
      <c r="G442" s="33"/>
      <c r="H442" s="33"/>
      <c r="I442" s="26"/>
    </row>
    <row r="443" spans="1:12" ht="20.25" x14ac:dyDescent="0.25">
      <c r="A443" s="32"/>
      <c r="B443" s="33"/>
      <c r="C443" s="33"/>
      <c r="D443" s="33"/>
      <c r="E443" s="33"/>
      <c r="F443" s="33"/>
      <c r="G443" s="33"/>
      <c r="H443" s="33"/>
      <c r="I443" s="26"/>
    </row>
    <row r="444" spans="1:12" ht="20.25" x14ac:dyDescent="0.25">
      <c r="A444" s="32"/>
      <c r="B444" s="33"/>
      <c r="C444" s="33"/>
      <c r="D444" s="33"/>
      <c r="E444" s="33"/>
      <c r="F444" s="33"/>
      <c r="G444" s="33"/>
      <c r="H444" s="33"/>
      <c r="I444" s="26"/>
    </row>
    <row r="445" spans="1:12" ht="20.25" x14ac:dyDescent="0.25">
      <c r="A445" s="32"/>
      <c r="B445" s="33"/>
      <c r="C445" s="33"/>
      <c r="D445" s="33"/>
      <c r="E445" s="33"/>
      <c r="F445" s="33"/>
      <c r="G445" s="33"/>
      <c r="H445" s="33"/>
      <c r="I445" s="26"/>
    </row>
    <row r="446" spans="1:12" ht="31.5" x14ac:dyDescent="0.25">
      <c r="A446" s="32"/>
      <c r="B446" s="33"/>
      <c r="C446" s="33"/>
      <c r="D446" s="33"/>
      <c r="E446" s="33"/>
      <c r="F446" s="33"/>
      <c r="G446" s="33"/>
      <c r="H446" s="33"/>
      <c r="I446" s="26"/>
      <c r="L446" s="58" t="s">
        <v>257</v>
      </c>
    </row>
    <row r="447" spans="1:12" ht="20.25" x14ac:dyDescent="0.25">
      <c r="A447" s="32"/>
      <c r="B447" s="33"/>
      <c r="C447" s="33"/>
      <c r="D447" s="33"/>
      <c r="E447" s="33"/>
      <c r="F447" s="33"/>
      <c r="G447" s="33"/>
      <c r="H447" s="33"/>
      <c r="I447" s="26"/>
    </row>
    <row r="448" spans="1:12" ht="20.25" x14ac:dyDescent="0.25">
      <c r="A448" s="32"/>
      <c r="B448" s="33"/>
      <c r="C448" s="33"/>
      <c r="D448" s="33"/>
      <c r="E448" s="33"/>
      <c r="F448" s="33"/>
      <c r="G448" s="33"/>
      <c r="H448" s="33"/>
      <c r="I448" s="26"/>
    </row>
    <row r="449" spans="1:9" ht="20.25" x14ac:dyDescent="0.25">
      <c r="A449" s="32"/>
      <c r="B449" s="33"/>
      <c r="C449" s="33"/>
      <c r="D449" s="33"/>
      <c r="E449" s="33"/>
      <c r="F449" s="33"/>
      <c r="G449" s="33"/>
      <c r="H449" s="33"/>
      <c r="I449" s="26"/>
    </row>
    <row r="450" spans="1:9" ht="20.25" x14ac:dyDescent="0.25">
      <c r="A450" s="32"/>
      <c r="B450" s="33"/>
      <c r="C450" s="33"/>
      <c r="D450" s="33"/>
      <c r="E450" s="33"/>
      <c r="F450" s="33"/>
      <c r="G450" s="33"/>
      <c r="H450" s="33"/>
      <c r="I450" s="26"/>
    </row>
    <row r="451" spans="1:9" ht="20.25" x14ac:dyDescent="0.25">
      <c r="A451" s="32"/>
      <c r="B451" s="33"/>
      <c r="C451" s="33"/>
      <c r="D451" s="33"/>
      <c r="E451" s="33"/>
      <c r="F451" s="33"/>
      <c r="G451" s="33"/>
      <c r="H451" s="33"/>
      <c r="I451" s="26"/>
    </row>
    <row r="452" spans="1:9" ht="20.25" x14ac:dyDescent="0.25">
      <c r="A452" s="32"/>
      <c r="B452" s="33"/>
      <c r="C452" s="33"/>
      <c r="D452" s="33"/>
      <c r="E452" s="33"/>
      <c r="F452" s="33"/>
      <c r="G452" s="33"/>
      <c r="H452" s="33"/>
      <c r="I452" s="26"/>
    </row>
    <row r="453" spans="1:9" ht="20.25" x14ac:dyDescent="0.25">
      <c r="A453" s="32"/>
      <c r="B453" s="33"/>
      <c r="C453" s="33"/>
      <c r="D453" s="33"/>
      <c r="E453" s="33"/>
      <c r="F453" s="33"/>
      <c r="G453" s="33"/>
      <c r="H453" s="33"/>
      <c r="I453" s="26"/>
    </row>
    <row r="454" spans="1:9" ht="20.25" x14ac:dyDescent="0.25">
      <c r="A454" s="32"/>
      <c r="B454" s="33"/>
      <c r="C454" s="33"/>
      <c r="D454" s="33"/>
      <c r="E454" s="33"/>
      <c r="F454" s="33"/>
      <c r="G454" s="33"/>
      <c r="H454" s="33"/>
      <c r="I454" s="26"/>
    </row>
    <row r="455" spans="1:9" ht="20.25" x14ac:dyDescent="0.25">
      <c r="A455" s="32"/>
      <c r="B455" s="33"/>
      <c r="C455" s="33"/>
      <c r="D455" s="33"/>
      <c r="E455" s="33"/>
      <c r="F455" s="33"/>
      <c r="G455" s="33"/>
      <c r="H455" s="33"/>
      <c r="I455" s="26"/>
    </row>
    <row r="456" spans="1:9" ht="20.25" x14ac:dyDescent="0.25">
      <c r="A456" s="32"/>
      <c r="B456" s="33"/>
      <c r="C456" s="33"/>
      <c r="D456" s="33"/>
      <c r="E456" s="33"/>
      <c r="F456" s="33"/>
      <c r="G456" s="33"/>
      <c r="H456" s="33"/>
      <c r="I456" s="26"/>
    </row>
    <row r="457" spans="1:9" ht="20.25" x14ac:dyDescent="0.25">
      <c r="A457" s="32"/>
      <c r="B457" s="33"/>
      <c r="C457" s="33"/>
      <c r="D457" s="33"/>
      <c r="E457" s="33"/>
      <c r="F457" s="33"/>
      <c r="G457" s="33"/>
      <c r="H457" s="33"/>
      <c r="I457" s="26"/>
    </row>
    <row r="458" spans="1:9" ht="20.25" x14ac:dyDescent="0.25">
      <c r="A458" s="32"/>
      <c r="B458" s="33"/>
      <c r="C458" s="33"/>
      <c r="D458" s="33"/>
      <c r="E458" s="33"/>
      <c r="F458" s="33"/>
      <c r="G458" s="33"/>
      <c r="H458" s="33"/>
      <c r="I458" s="26"/>
    </row>
    <row r="459" spans="1:9" ht="20.25" x14ac:dyDescent="0.25">
      <c r="A459" s="32"/>
      <c r="B459" s="33"/>
      <c r="C459" s="33"/>
      <c r="D459" s="33"/>
      <c r="E459" s="33"/>
      <c r="F459" s="33"/>
      <c r="G459" s="33"/>
      <c r="H459" s="33"/>
      <c r="I459" s="26"/>
    </row>
    <row r="460" spans="1:9" ht="20.25" x14ac:dyDescent="0.25">
      <c r="A460" s="32"/>
      <c r="B460" s="33"/>
      <c r="C460" s="33"/>
      <c r="D460" s="33"/>
      <c r="E460" s="33"/>
      <c r="F460" s="33"/>
      <c r="G460" s="33"/>
      <c r="H460" s="33"/>
      <c r="I460" s="26"/>
    </row>
    <row r="461" spans="1:9" ht="20.25" x14ac:dyDescent="0.25">
      <c r="A461" s="32"/>
      <c r="B461" s="33"/>
      <c r="C461" s="33"/>
      <c r="D461" s="33"/>
      <c r="E461" s="33"/>
      <c r="F461" s="33"/>
      <c r="G461" s="33"/>
      <c r="H461" s="33"/>
      <c r="I461" s="26"/>
    </row>
    <row r="462" spans="1:9" ht="20.25" hidden="1" x14ac:dyDescent="0.25">
      <c r="A462" s="32"/>
      <c r="B462" s="33"/>
      <c r="C462" s="33"/>
      <c r="D462" s="33"/>
      <c r="E462" s="33"/>
      <c r="F462" s="33"/>
      <c r="G462" s="33"/>
      <c r="H462" s="33"/>
      <c r="I462" s="26"/>
    </row>
    <row r="463" spans="1:9" ht="20.25" hidden="1" x14ac:dyDescent="0.25">
      <c r="A463" s="32"/>
      <c r="B463" s="33"/>
      <c r="C463" s="33"/>
      <c r="D463" s="33"/>
      <c r="E463" s="33"/>
      <c r="F463" s="33"/>
      <c r="G463" s="33"/>
      <c r="H463" s="33"/>
      <c r="I463" s="26"/>
    </row>
    <row r="464" spans="1:9" ht="20.25" hidden="1" x14ac:dyDescent="0.25">
      <c r="A464" s="32"/>
      <c r="B464" s="33"/>
      <c r="C464" s="33"/>
      <c r="D464" s="33"/>
      <c r="E464" s="33"/>
      <c r="F464" s="33"/>
      <c r="G464" s="33"/>
      <c r="H464" s="33"/>
      <c r="I464" s="26"/>
    </row>
    <row r="465" spans="1:9" ht="20.25" hidden="1" x14ac:dyDescent="0.25">
      <c r="A465" s="32"/>
      <c r="B465" s="33"/>
      <c r="C465" s="33"/>
      <c r="D465" s="33"/>
      <c r="E465" s="33"/>
      <c r="F465" s="33"/>
      <c r="G465" s="33"/>
      <c r="H465" s="33"/>
      <c r="I465" s="26"/>
    </row>
    <row r="466" spans="1:9" ht="20.25" hidden="1" x14ac:dyDescent="0.25">
      <c r="A466" s="32"/>
      <c r="B466" s="33"/>
      <c r="C466" s="33"/>
      <c r="D466" s="33"/>
      <c r="E466" s="33"/>
      <c r="F466" s="33"/>
      <c r="G466" s="33"/>
      <c r="H466" s="33"/>
      <c r="I466" s="26"/>
    </row>
    <row r="467" spans="1:9" ht="20.25" hidden="1" x14ac:dyDescent="0.25">
      <c r="A467" s="32"/>
      <c r="B467" s="33"/>
      <c r="C467" s="33"/>
      <c r="D467" s="33"/>
      <c r="E467" s="33"/>
      <c r="F467" s="33"/>
      <c r="G467" s="33"/>
      <c r="H467" s="33"/>
      <c r="I467" s="26"/>
    </row>
    <row r="468" spans="1:9" ht="20.25" hidden="1" x14ac:dyDescent="0.25">
      <c r="A468" s="32"/>
      <c r="B468" s="33"/>
      <c r="C468" s="33"/>
      <c r="D468" s="33"/>
      <c r="E468" s="33"/>
      <c r="F468" s="33"/>
      <c r="G468" s="33"/>
      <c r="H468" s="33"/>
      <c r="I468" s="26"/>
    </row>
    <row r="469" spans="1:9" ht="20.25" hidden="1" x14ac:dyDescent="0.25">
      <c r="A469" s="32"/>
      <c r="B469" s="33"/>
      <c r="C469" s="33"/>
      <c r="D469" s="33"/>
      <c r="E469" s="33"/>
      <c r="F469" s="33"/>
      <c r="G469" s="33"/>
      <c r="H469" s="33"/>
      <c r="I469" s="26"/>
    </row>
    <row r="470" spans="1:9" ht="20.25" hidden="1" x14ac:dyDescent="0.25">
      <c r="A470" s="32"/>
      <c r="B470" s="33"/>
      <c r="C470" s="33"/>
      <c r="D470" s="33"/>
      <c r="E470" s="33"/>
      <c r="F470" s="33"/>
      <c r="G470" s="33"/>
      <c r="H470" s="33"/>
      <c r="I470" s="26"/>
    </row>
    <row r="471" spans="1:9" ht="20.25" hidden="1" x14ac:dyDescent="0.25">
      <c r="A471" s="32"/>
      <c r="B471" s="33"/>
      <c r="C471" s="33"/>
      <c r="D471" s="33"/>
      <c r="E471" s="33"/>
      <c r="F471" s="33"/>
      <c r="G471" s="33"/>
      <c r="H471" s="33"/>
      <c r="I471" s="26"/>
    </row>
    <row r="472" spans="1:9" ht="20.25" hidden="1" x14ac:dyDescent="0.25">
      <c r="A472" s="32"/>
      <c r="B472" s="33"/>
      <c r="C472" s="33"/>
      <c r="D472" s="33"/>
      <c r="E472" s="33"/>
      <c r="F472" s="33"/>
      <c r="G472" s="33"/>
      <c r="H472" s="33"/>
      <c r="I472" s="26"/>
    </row>
    <row r="473" spans="1:9" ht="20.25" hidden="1" x14ac:dyDescent="0.25">
      <c r="A473" s="32"/>
      <c r="B473" s="33"/>
      <c r="C473" s="33"/>
      <c r="D473" s="33"/>
      <c r="E473" s="33"/>
      <c r="F473" s="33"/>
      <c r="G473" s="33"/>
      <c r="H473" s="33"/>
      <c r="I473" s="26"/>
    </row>
    <row r="474" spans="1:9" ht="20.25" x14ac:dyDescent="0.25">
      <c r="A474" s="32"/>
      <c r="B474" s="33"/>
      <c r="C474" s="33"/>
      <c r="D474" s="33"/>
      <c r="E474" s="33"/>
      <c r="F474" s="33"/>
      <c r="G474" s="33"/>
      <c r="H474" s="33"/>
      <c r="I474" s="26"/>
    </row>
    <row r="475" spans="1:9" ht="20.25" x14ac:dyDescent="0.25">
      <c r="A475" s="32"/>
      <c r="B475" s="33"/>
      <c r="C475" s="33"/>
      <c r="D475" s="33"/>
      <c r="E475" s="33"/>
      <c r="F475" s="33"/>
      <c r="G475" s="33"/>
      <c r="H475" s="33"/>
      <c r="I475" s="26"/>
    </row>
    <row r="476" spans="1:9" ht="20.25" x14ac:dyDescent="0.25">
      <c r="A476" s="32"/>
      <c r="B476" s="33"/>
      <c r="C476" s="33"/>
      <c r="D476" s="33"/>
      <c r="E476" s="33"/>
      <c r="F476" s="33"/>
      <c r="G476" s="33"/>
      <c r="H476" s="33"/>
      <c r="I476" s="26"/>
    </row>
    <row r="477" spans="1:9" ht="20.25" x14ac:dyDescent="0.25">
      <c r="A477" s="32"/>
      <c r="B477" s="33"/>
      <c r="C477" s="33"/>
      <c r="D477" s="33"/>
      <c r="E477" s="33"/>
      <c r="F477" s="33"/>
      <c r="G477" s="33"/>
      <c r="H477" s="33"/>
      <c r="I477" s="26"/>
    </row>
    <row r="478" spans="1:9" ht="20.25" hidden="1" x14ac:dyDescent="0.25">
      <c r="A478" s="32"/>
      <c r="B478" s="33"/>
      <c r="C478" s="33"/>
      <c r="D478" s="33"/>
      <c r="E478" s="33"/>
      <c r="F478" s="33"/>
      <c r="G478" s="33"/>
      <c r="H478" s="33"/>
      <c r="I478" s="26"/>
    </row>
    <row r="479" spans="1:9" ht="20.25" hidden="1" x14ac:dyDescent="0.25">
      <c r="A479" s="32"/>
      <c r="B479" s="33"/>
      <c r="C479" s="33"/>
      <c r="D479" s="33"/>
      <c r="E479" s="33"/>
      <c r="F479" s="33"/>
      <c r="G479" s="33"/>
      <c r="H479" s="33"/>
      <c r="I479" s="26"/>
    </row>
    <row r="480" spans="1:9" ht="20.25" hidden="1" x14ac:dyDescent="0.25">
      <c r="A480" s="32"/>
      <c r="B480" s="33"/>
      <c r="C480" s="33"/>
      <c r="D480" s="33"/>
      <c r="E480" s="33"/>
      <c r="F480" s="33"/>
      <c r="G480" s="33"/>
      <c r="H480" s="33"/>
      <c r="I480" s="26"/>
    </row>
    <row r="481" spans="1:9" ht="20.25" hidden="1" x14ac:dyDescent="0.25">
      <c r="A481" s="32"/>
      <c r="B481" s="33"/>
      <c r="C481" s="33"/>
      <c r="D481" s="33"/>
      <c r="E481" s="33"/>
      <c r="F481" s="33"/>
      <c r="G481" s="33"/>
      <c r="H481" s="33"/>
      <c r="I481" s="26"/>
    </row>
    <row r="482" spans="1:9" ht="20.25" hidden="1" x14ac:dyDescent="0.25">
      <c r="A482" s="32"/>
      <c r="B482" s="33"/>
      <c r="C482" s="33"/>
      <c r="D482" s="33"/>
      <c r="E482" s="33"/>
      <c r="F482" s="33"/>
      <c r="G482" s="33"/>
      <c r="H482" s="33"/>
      <c r="I482" s="26"/>
    </row>
    <row r="483" spans="1:9" ht="20.25" hidden="1" x14ac:dyDescent="0.25">
      <c r="A483" s="32"/>
      <c r="B483" s="33"/>
      <c r="C483" s="33"/>
      <c r="D483" s="33"/>
      <c r="E483" s="33"/>
      <c r="F483" s="33"/>
      <c r="G483" s="33"/>
      <c r="H483" s="33"/>
      <c r="I483" s="26"/>
    </row>
    <row r="484" spans="1:9" ht="20.25" x14ac:dyDescent="0.25">
      <c r="A484" s="32"/>
      <c r="B484" s="33"/>
      <c r="C484" s="33"/>
      <c r="D484" s="33"/>
      <c r="E484" s="33"/>
      <c r="F484" s="33"/>
      <c r="G484" s="33"/>
      <c r="H484" s="33"/>
      <c r="I484" s="26"/>
    </row>
    <row r="485" spans="1:9" ht="20.25" x14ac:dyDescent="0.25">
      <c r="A485" s="32"/>
      <c r="B485" s="33"/>
      <c r="C485" s="33"/>
      <c r="D485" s="33"/>
      <c r="E485" s="33"/>
      <c r="F485" s="33"/>
      <c r="G485" s="33"/>
      <c r="H485" s="33"/>
      <c r="I485" s="26"/>
    </row>
    <row r="486" spans="1:9" ht="20.25" x14ac:dyDescent="0.25">
      <c r="A486" s="34"/>
      <c r="B486" s="35"/>
      <c r="C486" s="35"/>
      <c r="D486" s="35"/>
      <c r="E486" s="35"/>
      <c r="F486" s="35"/>
      <c r="G486" s="35"/>
      <c r="H486" s="35"/>
      <c r="I486" s="27"/>
    </row>
    <row r="487" spans="1:9" ht="20.25" x14ac:dyDescent="0.25">
      <c r="A487" s="102" t="s">
        <v>85</v>
      </c>
      <c r="B487" s="103"/>
      <c r="C487" s="103"/>
      <c r="D487" s="103"/>
      <c r="E487" s="103"/>
      <c r="F487" s="103"/>
      <c r="G487" s="103"/>
      <c r="H487" s="103"/>
      <c r="I487" s="104"/>
    </row>
    <row r="488" spans="1:9" ht="20.25" x14ac:dyDescent="0.25">
      <c r="A488" s="30"/>
      <c r="B488" s="31"/>
      <c r="C488" s="31"/>
      <c r="D488" s="31"/>
      <c r="E488" s="31"/>
      <c r="F488" s="31"/>
      <c r="G488" s="31"/>
      <c r="H488" s="31"/>
      <c r="I488" s="25"/>
    </row>
    <row r="489" spans="1:9" ht="20.25" x14ac:dyDescent="0.25">
      <c r="A489" s="32"/>
      <c r="B489" s="33"/>
      <c r="C489" s="33"/>
      <c r="D489" s="33"/>
      <c r="E489" s="33"/>
      <c r="F489" s="33"/>
      <c r="G489" s="33"/>
      <c r="H489" s="33"/>
      <c r="I489" s="26"/>
    </row>
    <row r="490" spans="1:9" ht="20.25" x14ac:dyDescent="0.25">
      <c r="A490" s="32"/>
      <c r="B490" s="33"/>
      <c r="C490" s="33"/>
      <c r="D490" s="33"/>
      <c r="E490" s="33"/>
      <c r="F490" s="33"/>
      <c r="G490" s="33"/>
      <c r="H490" s="33"/>
      <c r="I490" s="26"/>
    </row>
    <row r="491" spans="1:9" ht="20.25" x14ac:dyDescent="0.25">
      <c r="A491" s="32"/>
      <c r="B491" s="33"/>
      <c r="C491" s="33"/>
      <c r="D491" s="33"/>
      <c r="E491" s="33"/>
      <c r="F491" s="33"/>
      <c r="G491" s="33"/>
      <c r="H491" s="33"/>
      <c r="I491" s="26"/>
    </row>
    <row r="492" spans="1:9" ht="20.25" x14ac:dyDescent="0.25">
      <c r="A492" s="32"/>
      <c r="B492" s="33"/>
      <c r="C492" s="33"/>
      <c r="D492" s="33"/>
      <c r="E492" s="33"/>
      <c r="F492" s="33"/>
      <c r="G492" s="33"/>
      <c r="H492" s="33"/>
      <c r="I492" s="26"/>
    </row>
    <row r="493" spans="1:9" ht="20.25" x14ac:dyDescent="0.25">
      <c r="A493" s="32"/>
      <c r="B493" s="33"/>
      <c r="C493" s="33"/>
      <c r="D493" s="33"/>
      <c r="E493" s="33"/>
      <c r="F493" s="33"/>
      <c r="G493" s="33"/>
      <c r="H493" s="33"/>
      <c r="I493" s="26"/>
    </row>
    <row r="494" spans="1:9" ht="20.25" x14ac:dyDescent="0.25">
      <c r="A494" s="32"/>
      <c r="B494" s="33"/>
      <c r="C494" s="33"/>
      <c r="D494" s="33"/>
      <c r="E494" s="33"/>
      <c r="F494" s="33"/>
      <c r="G494" s="33"/>
      <c r="H494" s="33"/>
      <c r="I494" s="26"/>
    </row>
    <row r="495" spans="1:9" ht="20.25" x14ac:dyDescent="0.25">
      <c r="A495" s="32"/>
      <c r="B495" s="33"/>
      <c r="C495" s="33"/>
      <c r="D495" s="33"/>
      <c r="E495" s="33"/>
      <c r="F495" s="33"/>
      <c r="G495" s="33"/>
      <c r="H495" s="33"/>
      <c r="I495" s="26"/>
    </row>
    <row r="496" spans="1:9" ht="20.25" x14ac:dyDescent="0.25">
      <c r="A496" s="32"/>
      <c r="B496" s="33"/>
      <c r="C496" s="33"/>
      <c r="D496" s="33"/>
      <c r="E496" s="33"/>
      <c r="F496" s="33"/>
      <c r="G496" s="33"/>
      <c r="H496" s="33"/>
      <c r="I496" s="26"/>
    </row>
    <row r="497" spans="1:9" ht="20.25" x14ac:dyDescent="0.25">
      <c r="A497" s="32"/>
      <c r="B497" s="33"/>
      <c r="C497" s="33"/>
      <c r="D497" s="33"/>
      <c r="E497" s="33"/>
      <c r="F497" s="33"/>
      <c r="G497" s="33"/>
      <c r="H497" s="33"/>
      <c r="I497" s="26"/>
    </row>
    <row r="498" spans="1:9" ht="20.25" x14ac:dyDescent="0.25">
      <c r="A498" s="32"/>
      <c r="B498" s="33"/>
      <c r="C498" s="33"/>
      <c r="D498" s="33"/>
      <c r="E498" s="33"/>
      <c r="F498" s="33"/>
      <c r="G498" s="33"/>
      <c r="H498" s="33"/>
      <c r="I498" s="26"/>
    </row>
    <row r="499" spans="1:9" ht="20.25" x14ac:dyDescent="0.25">
      <c r="A499" s="32"/>
      <c r="B499" s="33"/>
      <c r="C499" s="33"/>
      <c r="D499" s="33"/>
      <c r="E499" s="33"/>
      <c r="F499" s="33"/>
      <c r="G499" s="33"/>
      <c r="H499" s="33"/>
      <c r="I499" s="26"/>
    </row>
    <row r="500" spans="1:9" ht="20.25" x14ac:dyDescent="0.25">
      <c r="A500" s="32"/>
      <c r="B500" s="33"/>
      <c r="C500" s="33"/>
      <c r="D500" s="33"/>
      <c r="E500" s="33"/>
      <c r="F500" s="33"/>
      <c r="G500" s="33"/>
      <c r="H500" s="33"/>
      <c r="I500" s="26"/>
    </row>
    <row r="501" spans="1:9" ht="20.25" x14ac:dyDescent="0.25">
      <c r="A501" s="32"/>
      <c r="B501" s="33"/>
      <c r="C501" s="33"/>
      <c r="D501" s="33"/>
      <c r="E501" s="33"/>
      <c r="F501" s="33"/>
      <c r="G501" s="33"/>
      <c r="H501" s="33"/>
      <c r="I501" s="26"/>
    </row>
    <row r="502" spans="1:9" ht="20.25" x14ac:dyDescent="0.25">
      <c r="A502" s="32"/>
      <c r="B502" s="33"/>
      <c r="C502" s="33"/>
      <c r="D502" s="33"/>
      <c r="E502" s="33"/>
      <c r="F502" s="33"/>
      <c r="G502" s="33"/>
      <c r="H502" s="33"/>
      <c r="I502" s="26"/>
    </row>
    <row r="503" spans="1:9" ht="20.25" x14ac:dyDescent="0.25">
      <c r="A503" s="32"/>
      <c r="B503" s="33"/>
      <c r="C503" s="33"/>
      <c r="D503" s="33"/>
      <c r="E503" s="33"/>
      <c r="F503" s="33"/>
      <c r="G503" s="33"/>
      <c r="H503" s="33"/>
      <c r="I503" s="26"/>
    </row>
    <row r="504" spans="1:9" ht="20.25" x14ac:dyDescent="0.25">
      <c r="A504" s="32"/>
      <c r="B504" s="33"/>
      <c r="C504" s="33"/>
      <c r="D504" s="33"/>
      <c r="E504" s="33"/>
      <c r="F504" s="33"/>
      <c r="G504" s="33"/>
      <c r="H504" s="33"/>
      <c r="I504" s="26"/>
    </row>
    <row r="505" spans="1:9" ht="20.25" x14ac:dyDescent="0.25">
      <c r="A505" s="32"/>
      <c r="B505" s="33"/>
      <c r="C505" s="33"/>
      <c r="D505" s="33"/>
      <c r="E505" s="33"/>
      <c r="F505" s="33"/>
      <c r="G505" s="33"/>
      <c r="H505" s="33"/>
      <c r="I505" s="26"/>
    </row>
    <row r="506" spans="1:9" ht="20.25" x14ac:dyDescent="0.25">
      <c r="A506" s="32"/>
      <c r="B506" s="33"/>
      <c r="C506" s="33"/>
      <c r="D506" s="33"/>
      <c r="E506" s="33"/>
      <c r="F506" s="33"/>
      <c r="G506" s="33"/>
      <c r="H506" s="33"/>
      <c r="I506" s="26"/>
    </row>
    <row r="507" spans="1:9" ht="20.25" x14ac:dyDescent="0.25">
      <c r="A507" s="32"/>
      <c r="B507" s="33"/>
      <c r="C507" s="33"/>
      <c r="D507" s="33"/>
      <c r="E507" s="33"/>
      <c r="F507" s="33"/>
      <c r="G507" s="33"/>
      <c r="H507" s="33"/>
      <c r="I507" s="26"/>
    </row>
    <row r="508" spans="1:9" ht="20.25" x14ac:dyDescent="0.25">
      <c r="A508" s="32"/>
      <c r="B508" s="33"/>
      <c r="C508" s="33"/>
      <c r="D508" s="33"/>
      <c r="E508" s="33"/>
      <c r="F508" s="33"/>
      <c r="G508" s="33"/>
      <c r="H508" s="33"/>
      <c r="I508" s="26"/>
    </row>
    <row r="509" spans="1:9" ht="20.25" x14ac:dyDescent="0.25">
      <c r="A509" s="32"/>
      <c r="B509" s="33"/>
      <c r="C509" s="33"/>
      <c r="D509" s="33"/>
      <c r="E509" s="33"/>
      <c r="F509" s="33"/>
      <c r="G509" s="33"/>
      <c r="H509" s="33"/>
      <c r="I509" s="26"/>
    </row>
    <row r="510" spans="1:9" ht="20.25" x14ac:dyDescent="0.25">
      <c r="A510" s="32"/>
      <c r="B510" s="33"/>
      <c r="C510" s="33"/>
      <c r="D510" s="33"/>
      <c r="E510" s="33"/>
      <c r="F510" s="33"/>
      <c r="G510" s="33"/>
      <c r="H510" s="33"/>
      <c r="I510" s="26"/>
    </row>
    <row r="511" spans="1:9" ht="20.25" x14ac:dyDescent="0.25">
      <c r="A511" s="32"/>
      <c r="B511" s="33"/>
      <c r="C511" s="33"/>
      <c r="D511" s="33"/>
      <c r="E511" s="33"/>
      <c r="F511" s="33"/>
      <c r="G511" s="33"/>
      <c r="H511" s="33"/>
      <c r="I511" s="26"/>
    </row>
    <row r="512" spans="1:9" ht="20.25" x14ac:dyDescent="0.25">
      <c r="A512" s="32"/>
      <c r="B512" s="33"/>
      <c r="C512" s="33"/>
      <c r="D512" s="33"/>
      <c r="E512" s="33"/>
      <c r="F512" s="33"/>
      <c r="G512" s="33"/>
      <c r="H512" s="33"/>
      <c r="I512" s="26"/>
    </row>
    <row r="513" spans="1:9" ht="20.25" x14ac:dyDescent="0.25">
      <c r="A513" s="32"/>
      <c r="B513" s="33"/>
      <c r="C513" s="33"/>
      <c r="D513" s="33"/>
      <c r="E513" s="33"/>
      <c r="F513" s="33"/>
      <c r="G513" s="33"/>
      <c r="H513" s="33"/>
      <c r="I513" s="26"/>
    </row>
    <row r="514" spans="1:9" ht="20.25" x14ac:dyDescent="0.25">
      <c r="A514" s="32"/>
      <c r="B514" s="33"/>
      <c r="C514" s="33"/>
      <c r="D514" s="33"/>
      <c r="E514" s="33"/>
      <c r="F514" s="33"/>
      <c r="G514" s="33"/>
      <c r="H514" s="33"/>
      <c r="I514" s="26"/>
    </row>
    <row r="515" spans="1:9" ht="20.25" x14ac:dyDescent="0.25">
      <c r="A515" s="32"/>
      <c r="B515" s="33"/>
      <c r="C515" s="33"/>
      <c r="D515" s="33"/>
      <c r="E515" s="33"/>
      <c r="F515" s="33"/>
      <c r="G515" s="33"/>
      <c r="H515" s="33"/>
      <c r="I515" s="26"/>
    </row>
    <row r="516" spans="1:9" ht="20.25" x14ac:dyDescent="0.25">
      <c r="A516" s="32"/>
      <c r="B516" s="33"/>
      <c r="C516" s="33"/>
      <c r="D516" s="33"/>
      <c r="E516" s="33"/>
      <c r="F516" s="33"/>
      <c r="G516" s="33"/>
      <c r="H516" s="33"/>
      <c r="I516" s="26"/>
    </row>
    <row r="517" spans="1:9" ht="20.25" x14ac:dyDescent="0.25">
      <c r="A517" s="32"/>
      <c r="B517" s="33"/>
      <c r="C517" s="33"/>
      <c r="D517" s="33"/>
      <c r="E517" s="33"/>
      <c r="F517" s="33"/>
      <c r="G517" s="33"/>
      <c r="H517" s="33"/>
      <c r="I517" s="26"/>
    </row>
    <row r="518" spans="1:9" ht="20.25" x14ac:dyDescent="0.25">
      <c r="A518" s="32"/>
      <c r="B518" s="33"/>
      <c r="C518" s="33"/>
      <c r="D518" s="33"/>
      <c r="E518" s="33"/>
      <c r="F518" s="33"/>
      <c r="G518" s="33"/>
      <c r="H518" s="33"/>
      <c r="I518" s="26"/>
    </row>
    <row r="519" spans="1:9" ht="20.25" x14ac:dyDescent="0.25">
      <c r="A519" s="32"/>
      <c r="B519" s="33"/>
      <c r="C519" s="33"/>
      <c r="D519" s="33"/>
      <c r="E519" s="33"/>
      <c r="F519" s="33"/>
      <c r="G519" s="33"/>
      <c r="H519" s="33"/>
      <c r="I519" s="26"/>
    </row>
    <row r="520" spans="1:9" ht="20.25" x14ac:dyDescent="0.25">
      <c r="A520" s="32"/>
      <c r="B520" s="33"/>
      <c r="C520" s="33"/>
      <c r="D520" s="33"/>
      <c r="E520" s="33"/>
      <c r="F520" s="33"/>
      <c r="G520" s="33"/>
      <c r="H520" s="33"/>
      <c r="I520" s="26"/>
    </row>
    <row r="521" spans="1:9" ht="20.25" x14ac:dyDescent="0.25">
      <c r="A521" s="32"/>
      <c r="B521" s="33"/>
      <c r="C521" s="33"/>
      <c r="D521" s="33"/>
      <c r="E521" s="33"/>
      <c r="F521" s="33"/>
      <c r="G521" s="33"/>
      <c r="H521" s="33"/>
      <c r="I521" s="26"/>
    </row>
    <row r="522" spans="1:9" ht="20.25" x14ac:dyDescent="0.25">
      <c r="A522" s="32"/>
      <c r="B522" s="33"/>
      <c r="C522" s="33"/>
      <c r="D522" s="33"/>
      <c r="E522" s="33"/>
      <c r="F522" s="33"/>
      <c r="G522" s="33"/>
      <c r="H522" s="33"/>
      <c r="I522" s="26"/>
    </row>
    <row r="523" spans="1:9" ht="20.25" x14ac:dyDescent="0.25">
      <c r="A523" s="32"/>
      <c r="B523" s="33"/>
      <c r="C523" s="33"/>
      <c r="D523" s="33"/>
      <c r="E523" s="33"/>
      <c r="F523" s="33"/>
      <c r="G523" s="33"/>
      <c r="H523" s="33"/>
      <c r="I523" s="26"/>
    </row>
    <row r="524" spans="1:9" ht="20.25" hidden="1" x14ac:dyDescent="0.25">
      <c r="A524" s="32"/>
      <c r="B524" s="33"/>
      <c r="C524" s="33"/>
      <c r="D524" s="33"/>
      <c r="E524" s="33"/>
      <c r="F524" s="33"/>
      <c r="G524" s="33"/>
      <c r="H524" s="33"/>
      <c r="I524" s="26"/>
    </row>
    <row r="525" spans="1:9" ht="20.25" hidden="1" x14ac:dyDescent="0.25">
      <c r="A525" s="32"/>
      <c r="B525" s="33"/>
      <c r="C525" s="33"/>
      <c r="D525" s="33"/>
      <c r="E525" s="33"/>
      <c r="F525" s="33"/>
      <c r="G525" s="33"/>
      <c r="H525" s="33"/>
      <c r="I525" s="26"/>
    </row>
    <row r="526" spans="1:9" ht="20.25" hidden="1" x14ac:dyDescent="0.25">
      <c r="A526" s="32"/>
      <c r="B526" s="33"/>
      <c r="C526" s="33"/>
      <c r="D526" s="33"/>
      <c r="E526" s="33"/>
      <c r="F526" s="33"/>
      <c r="G526" s="33"/>
      <c r="H526" s="33"/>
      <c r="I526" s="26"/>
    </row>
    <row r="527" spans="1:9" ht="20.25" hidden="1" x14ac:dyDescent="0.25">
      <c r="A527" s="32"/>
      <c r="B527" s="33"/>
      <c r="C527" s="33"/>
      <c r="D527" s="33"/>
      <c r="E527" s="33"/>
      <c r="F527" s="33"/>
      <c r="G527" s="33"/>
      <c r="H527" s="33"/>
      <c r="I527" s="26"/>
    </row>
    <row r="528" spans="1:9" ht="20.25" x14ac:dyDescent="0.25">
      <c r="A528" s="70" t="s">
        <v>29</v>
      </c>
      <c r="B528" s="70"/>
      <c r="C528" s="70"/>
      <c r="D528" s="70"/>
      <c r="E528" s="70"/>
      <c r="F528" s="70"/>
      <c r="G528" s="70"/>
      <c r="H528" s="70"/>
      <c r="I528" s="70"/>
    </row>
    <row r="529" spans="1:9" ht="20.25" x14ac:dyDescent="0.25">
      <c r="A529" s="124" t="s">
        <v>87</v>
      </c>
      <c r="B529" s="125"/>
      <c r="C529" s="125"/>
      <c r="D529" s="125"/>
      <c r="E529" s="125"/>
      <c r="F529" s="125"/>
      <c r="G529" s="125"/>
      <c r="H529" s="125"/>
      <c r="I529" s="126"/>
    </row>
    <row r="530" spans="1:9" ht="20.25" x14ac:dyDescent="0.25">
      <c r="A530" s="127" t="s">
        <v>88</v>
      </c>
      <c r="B530" s="128"/>
      <c r="C530" s="128"/>
      <c r="D530" s="128"/>
      <c r="E530" s="128"/>
      <c r="F530" s="128"/>
      <c r="G530" s="128"/>
      <c r="H530" s="128"/>
      <c r="I530" s="129"/>
    </row>
    <row r="531" spans="1:9" ht="45" customHeight="1" x14ac:dyDescent="0.25">
      <c r="A531" s="127" t="s">
        <v>89</v>
      </c>
      <c r="B531" s="128"/>
      <c r="C531" s="128"/>
      <c r="D531" s="128"/>
      <c r="E531" s="128"/>
      <c r="F531" s="128"/>
      <c r="G531" s="128"/>
      <c r="H531" s="128"/>
      <c r="I531" s="129"/>
    </row>
    <row r="532" spans="1:9" ht="42.75" customHeight="1" x14ac:dyDescent="0.25">
      <c r="A532" s="127" t="s">
        <v>90</v>
      </c>
      <c r="B532" s="128"/>
      <c r="C532" s="128"/>
      <c r="D532" s="128"/>
      <c r="E532" s="128"/>
      <c r="F532" s="128"/>
      <c r="G532" s="128"/>
      <c r="H532" s="128"/>
      <c r="I532" s="129"/>
    </row>
    <row r="533" spans="1:9" ht="20.25" x14ac:dyDescent="0.25">
      <c r="A533" s="127" t="s">
        <v>91</v>
      </c>
      <c r="B533" s="128"/>
      <c r="C533" s="128"/>
      <c r="D533" s="128"/>
      <c r="E533" s="128"/>
      <c r="F533" s="128"/>
      <c r="G533" s="128"/>
      <c r="H533" s="128"/>
      <c r="I533" s="129"/>
    </row>
    <row r="534" spans="1:9" ht="20.25" x14ac:dyDescent="0.25">
      <c r="A534" s="127" t="s">
        <v>92</v>
      </c>
      <c r="B534" s="128"/>
      <c r="C534" s="128"/>
      <c r="D534" s="128"/>
      <c r="E534" s="128"/>
      <c r="F534" s="128"/>
      <c r="G534" s="128"/>
      <c r="H534" s="128"/>
      <c r="I534" s="129"/>
    </row>
    <row r="535" spans="1:9" ht="45" customHeight="1" x14ac:dyDescent="0.25">
      <c r="A535" s="127" t="s">
        <v>93</v>
      </c>
      <c r="B535" s="128"/>
      <c r="C535" s="128"/>
      <c r="D535" s="128"/>
      <c r="E535" s="128"/>
      <c r="F535" s="128"/>
      <c r="G535" s="128"/>
      <c r="H535" s="128"/>
      <c r="I535" s="129"/>
    </row>
    <row r="536" spans="1:9" ht="45" customHeight="1" x14ac:dyDescent="0.25">
      <c r="A536" s="127" t="s">
        <v>94</v>
      </c>
      <c r="B536" s="128"/>
      <c r="C536" s="128"/>
      <c r="D536" s="128"/>
      <c r="E536" s="128"/>
      <c r="F536" s="128"/>
      <c r="G536" s="128"/>
      <c r="H536" s="128"/>
      <c r="I536" s="129"/>
    </row>
    <row r="537" spans="1:9" ht="20.25" x14ac:dyDescent="0.25">
      <c r="A537" s="130" t="s">
        <v>95</v>
      </c>
      <c r="B537" s="131"/>
      <c r="C537" s="131"/>
      <c r="D537" s="131"/>
      <c r="E537" s="131"/>
      <c r="F537" s="131"/>
      <c r="G537" s="131"/>
      <c r="H537" s="131"/>
      <c r="I537" s="132"/>
    </row>
    <row r="538" spans="1:9" ht="70.5" customHeight="1" x14ac:dyDescent="0.25">
      <c r="A538" s="122" t="s">
        <v>35</v>
      </c>
      <c r="B538" s="122"/>
      <c r="C538" s="122"/>
      <c r="D538" s="2" t="s">
        <v>4</v>
      </c>
      <c r="E538" s="22" t="s">
        <v>237</v>
      </c>
      <c r="F538" s="13" t="s">
        <v>10</v>
      </c>
      <c r="G538" s="2" t="s">
        <v>4</v>
      </c>
      <c r="H538" s="98"/>
      <c r="I538" s="98"/>
    </row>
  </sheetData>
  <mergeCells count="765">
    <mergeCell ref="A365:I365"/>
    <mergeCell ref="A366:B373"/>
    <mergeCell ref="C366:D366"/>
    <mergeCell ref="F366:G366"/>
    <mergeCell ref="C367:D367"/>
    <mergeCell ref="F367:G367"/>
    <mergeCell ref="C368:D368"/>
    <mergeCell ref="F368:G368"/>
    <mergeCell ref="C369:D369"/>
    <mergeCell ref="F369:G369"/>
    <mergeCell ref="C370:D370"/>
    <mergeCell ref="F370:G370"/>
    <mergeCell ref="C371:D371"/>
    <mergeCell ref="F371:G371"/>
    <mergeCell ref="C372:D372"/>
    <mergeCell ref="C373:D373"/>
    <mergeCell ref="F373:G373"/>
    <mergeCell ref="E372:I372"/>
    <mergeCell ref="A356:I356"/>
    <mergeCell ref="A357:B364"/>
    <mergeCell ref="C357:D357"/>
    <mergeCell ref="F357:G357"/>
    <mergeCell ref="C358:D358"/>
    <mergeCell ref="F358:G358"/>
    <mergeCell ref="C359:D359"/>
    <mergeCell ref="F359:G359"/>
    <mergeCell ref="C360:D360"/>
    <mergeCell ref="F360:G360"/>
    <mergeCell ref="C361:D361"/>
    <mergeCell ref="F361:G361"/>
    <mergeCell ref="C362:D362"/>
    <mergeCell ref="F362:G362"/>
    <mergeCell ref="C363:D363"/>
    <mergeCell ref="C364:D364"/>
    <mergeCell ref="F364:G364"/>
    <mergeCell ref="E363:I363"/>
    <mergeCell ref="A347:I347"/>
    <mergeCell ref="A348:B355"/>
    <mergeCell ref="C348:D348"/>
    <mergeCell ref="F348:G348"/>
    <mergeCell ref="C349:D349"/>
    <mergeCell ref="F349:G349"/>
    <mergeCell ref="C350:D350"/>
    <mergeCell ref="F350:G350"/>
    <mergeCell ref="C351:D351"/>
    <mergeCell ref="F351:G351"/>
    <mergeCell ref="C352:D352"/>
    <mergeCell ref="F352:G352"/>
    <mergeCell ref="C353:D353"/>
    <mergeCell ref="F353:G353"/>
    <mergeCell ref="C354:D354"/>
    <mergeCell ref="F354:G354"/>
    <mergeCell ref="C355:D355"/>
    <mergeCell ref="F355:G355"/>
    <mergeCell ref="A335:I335"/>
    <mergeCell ref="A336:I336"/>
    <mergeCell ref="A337:I337"/>
    <mergeCell ref="A338:I338"/>
    <mergeCell ref="A339:B346"/>
    <mergeCell ref="C339:D339"/>
    <mergeCell ref="F339:G339"/>
    <mergeCell ref="C340:D340"/>
    <mergeCell ref="F340:G340"/>
    <mergeCell ref="C341:D341"/>
    <mergeCell ref="F341:G341"/>
    <mergeCell ref="C342:D342"/>
    <mergeCell ref="F342:G342"/>
    <mergeCell ref="C343:D343"/>
    <mergeCell ref="F343:G343"/>
    <mergeCell ref="C344:D344"/>
    <mergeCell ref="F344:G344"/>
    <mergeCell ref="C345:D345"/>
    <mergeCell ref="F345:G345"/>
    <mergeCell ref="C346:D346"/>
    <mergeCell ref="F346:G346"/>
    <mergeCell ref="A326:I326"/>
    <mergeCell ref="A327:B334"/>
    <mergeCell ref="C327:D327"/>
    <mergeCell ref="F327:G327"/>
    <mergeCell ref="C328:D328"/>
    <mergeCell ref="F328:G328"/>
    <mergeCell ref="C329:D329"/>
    <mergeCell ref="F329:G329"/>
    <mergeCell ref="C330:D330"/>
    <mergeCell ref="E330:I330"/>
    <mergeCell ref="C331:D331"/>
    <mergeCell ref="F331:G331"/>
    <mergeCell ref="C332:D332"/>
    <mergeCell ref="F332:G332"/>
    <mergeCell ref="C333:D333"/>
    <mergeCell ref="F333:G333"/>
    <mergeCell ref="C334:D334"/>
    <mergeCell ref="F334:G334"/>
    <mergeCell ref="C316:D316"/>
    <mergeCell ref="F316:G316"/>
    <mergeCell ref="A317:I317"/>
    <mergeCell ref="A318:B325"/>
    <mergeCell ref="C318:D318"/>
    <mergeCell ref="F318:G318"/>
    <mergeCell ref="C319:D319"/>
    <mergeCell ref="F319:G319"/>
    <mergeCell ref="C320:D320"/>
    <mergeCell ref="F320:G320"/>
    <mergeCell ref="C321:D321"/>
    <mergeCell ref="E321:I321"/>
    <mergeCell ref="C322:D322"/>
    <mergeCell ref="F322:G322"/>
    <mergeCell ref="C323:D323"/>
    <mergeCell ref="F323:G323"/>
    <mergeCell ref="C324:D324"/>
    <mergeCell ref="F324:G324"/>
    <mergeCell ref="C325:D325"/>
    <mergeCell ref="F325:G325"/>
    <mergeCell ref="C312:D312"/>
    <mergeCell ref="F312:G312"/>
    <mergeCell ref="C313:D313"/>
    <mergeCell ref="F313:G313"/>
    <mergeCell ref="A300:B307"/>
    <mergeCell ref="F300:G300"/>
    <mergeCell ref="C305:D305"/>
    <mergeCell ref="F305:G305"/>
    <mergeCell ref="A308:I308"/>
    <mergeCell ref="A309:B316"/>
    <mergeCell ref="C306:D306"/>
    <mergeCell ref="F306:G306"/>
    <mergeCell ref="C307:D307"/>
    <mergeCell ref="F307:G307"/>
    <mergeCell ref="C309:D309"/>
    <mergeCell ref="C310:D310"/>
    <mergeCell ref="F310:G310"/>
    <mergeCell ref="C311:D311"/>
    <mergeCell ref="F311:G311"/>
    <mergeCell ref="F309:G309"/>
    <mergeCell ref="C314:D314"/>
    <mergeCell ref="F314:G314"/>
    <mergeCell ref="C315:D315"/>
    <mergeCell ref="F315:G315"/>
    <mergeCell ref="A296:I296"/>
    <mergeCell ref="C300:D300"/>
    <mergeCell ref="C301:D301"/>
    <mergeCell ref="F301:G301"/>
    <mergeCell ref="C302:D302"/>
    <mergeCell ref="F302:G302"/>
    <mergeCell ref="C303:D303"/>
    <mergeCell ref="F303:G303"/>
    <mergeCell ref="C304:D304"/>
    <mergeCell ref="F304:G304"/>
    <mergeCell ref="A297:I297"/>
    <mergeCell ref="A298:I298"/>
    <mergeCell ref="A299:I299"/>
    <mergeCell ref="A287:I287"/>
    <mergeCell ref="A288:B295"/>
    <mergeCell ref="C288:D288"/>
    <mergeCell ref="F288:G288"/>
    <mergeCell ref="C289:D289"/>
    <mergeCell ref="F289:G289"/>
    <mergeCell ref="C290:D290"/>
    <mergeCell ref="F290:G290"/>
    <mergeCell ref="C291:D291"/>
    <mergeCell ref="F291:G291"/>
    <mergeCell ref="C292:D292"/>
    <mergeCell ref="F292:G292"/>
    <mergeCell ref="C293:D293"/>
    <mergeCell ref="F293:G293"/>
    <mergeCell ref="C294:D294"/>
    <mergeCell ref="C295:D295"/>
    <mergeCell ref="F295:G295"/>
    <mergeCell ref="E294:I294"/>
    <mergeCell ref="A279:B286"/>
    <mergeCell ref="C279:D279"/>
    <mergeCell ref="F279:G279"/>
    <mergeCell ref="C280:D280"/>
    <mergeCell ref="F280:G280"/>
    <mergeCell ref="C281:D281"/>
    <mergeCell ref="F281:G281"/>
    <mergeCell ref="C282:D282"/>
    <mergeCell ref="F282:G282"/>
    <mergeCell ref="C283:D283"/>
    <mergeCell ref="F283:G283"/>
    <mergeCell ref="C284:D284"/>
    <mergeCell ref="F284:G284"/>
    <mergeCell ref="C285:D285"/>
    <mergeCell ref="F285:G285"/>
    <mergeCell ref="C286:D286"/>
    <mergeCell ref="F286:G286"/>
    <mergeCell ref="A275:I275"/>
    <mergeCell ref="A276:I276"/>
    <mergeCell ref="A277:I277"/>
    <mergeCell ref="A278:I278"/>
    <mergeCell ref="A168:B168"/>
    <mergeCell ref="C168:D168"/>
    <mergeCell ref="F168:G168"/>
    <mergeCell ref="A169:B169"/>
    <mergeCell ref="C169:D169"/>
    <mergeCell ref="F169:G169"/>
    <mergeCell ref="A170:B170"/>
    <mergeCell ref="C170:D170"/>
    <mergeCell ref="F170:G170"/>
    <mergeCell ref="A214:I214"/>
    <mergeCell ref="A253:I253"/>
    <mergeCell ref="A254:I254"/>
    <mergeCell ref="C179:D179"/>
    <mergeCell ref="F179:G179"/>
    <mergeCell ref="C180:D180"/>
    <mergeCell ref="F193:G193"/>
    <mergeCell ref="F180:G180"/>
    <mergeCell ref="C181:D181"/>
    <mergeCell ref="A175:I175"/>
    <mergeCell ref="A187:I187"/>
    <mergeCell ref="A132:I132"/>
    <mergeCell ref="C105:D105"/>
    <mergeCell ref="A106:B106"/>
    <mergeCell ref="C106:D106"/>
    <mergeCell ref="A107:B107"/>
    <mergeCell ref="C107:D107"/>
    <mergeCell ref="A108:B108"/>
    <mergeCell ref="C108:D108"/>
    <mergeCell ref="A109:B109"/>
    <mergeCell ref="C109:D109"/>
    <mergeCell ref="A114:B114"/>
    <mergeCell ref="C114:D114"/>
    <mergeCell ref="E46:G46"/>
    <mergeCell ref="H46:I46"/>
    <mergeCell ref="A104:B104"/>
    <mergeCell ref="C104:D104"/>
    <mergeCell ref="F104:G115"/>
    <mergeCell ref="C130:D130"/>
    <mergeCell ref="C131:D131"/>
    <mergeCell ref="A110:B110"/>
    <mergeCell ref="A115:B115"/>
    <mergeCell ref="C115:D115"/>
    <mergeCell ref="A84:I84"/>
    <mergeCell ref="A85:C86"/>
    <mergeCell ref="D85:D86"/>
    <mergeCell ref="F85:G85"/>
    <mergeCell ref="F86:G86"/>
    <mergeCell ref="A87:B87"/>
    <mergeCell ref="C87:D87"/>
    <mergeCell ref="F87:G87"/>
    <mergeCell ref="A88:B88"/>
    <mergeCell ref="C88:D88"/>
    <mergeCell ref="F88:G99"/>
    <mergeCell ref="H88:I99"/>
    <mergeCell ref="H51:I51"/>
    <mergeCell ref="H49:I49"/>
    <mergeCell ref="A188:B195"/>
    <mergeCell ref="C188:D188"/>
    <mergeCell ref="F188:G188"/>
    <mergeCell ref="C189:D189"/>
    <mergeCell ref="F189:G189"/>
    <mergeCell ref="C190:D190"/>
    <mergeCell ref="F190:G190"/>
    <mergeCell ref="C191:D191"/>
    <mergeCell ref="C182:D182"/>
    <mergeCell ref="F182:G182"/>
    <mergeCell ref="C183:D183"/>
    <mergeCell ref="F183:G183"/>
    <mergeCell ref="F185:G185"/>
    <mergeCell ref="F191:G191"/>
    <mergeCell ref="C192:D192"/>
    <mergeCell ref="F192:G192"/>
    <mergeCell ref="A178:I178"/>
    <mergeCell ref="C193:D193"/>
    <mergeCell ref="C194:D194"/>
    <mergeCell ref="F194:G194"/>
    <mergeCell ref="C195:D195"/>
    <mergeCell ref="F195:G195"/>
    <mergeCell ref="C51:E51"/>
    <mergeCell ref="A255:I255"/>
    <mergeCell ref="A256:I256"/>
    <mergeCell ref="A215:I215"/>
    <mergeCell ref="A216:I216"/>
    <mergeCell ref="A176:I176"/>
    <mergeCell ref="A177:I177"/>
    <mergeCell ref="A179:B186"/>
    <mergeCell ref="C164:D164"/>
    <mergeCell ref="A165:B165"/>
    <mergeCell ref="C165:D165"/>
    <mergeCell ref="A167:B167"/>
    <mergeCell ref="C167:D167"/>
    <mergeCell ref="A171:B171"/>
    <mergeCell ref="C171:D171"/>
    <mergeCell ref="C184:D184"/>
    <mergeCell ref="F184:G184"/>
    <mergeCell ref="C185:D185"/>
    <mergeCell ref="H173:H174"/>
    <mergeCell ref="F173:G174"/>
    <mergeCell ref="E173:E174"/>
    <mergeCell ref="F167:G167"/>
    <mergeCell ref="F181:G181"/>
    <mergeCell ref="C21:E21"/>
    <mergeCell ref="C22:E22"/>
    <mergeCell ref="C24:I24"/>
    <mergeCell ref="C23:I23"/>
    <mergeCell ref="C43:D43"/>
    <mergeCell ref="C44:D44"/>
    <mergeCell ref="C48:E48"/>
    <mergeCell ref="C110:D110"/>
    <mergeCell ref="C49:E49"/>
    <mergeCell ref="C50:E50"/>
    <mergeCell ref="H152:I152"/>
    <mergeCell ref="A162:F162"/>
    <mergeCell ref="H162:I162"/>
    <mergeCell ref="H160:I160"/>
    <mergeCell ref="A135:B135"/>
    <mergeCell ref="A133:C134"/>
    <mergeCell ref="D133:D134"/>
    <mergeCell ref="C127:D127"/>
    <mergeCell ref="C136:D136"/>
    <mergeCell ref="E45:G45"/>
    <mergeCell ref="A44:B44"/>
    <mergeCell ref="E44:G44"/>
    <mergeCell ref="H45:I45"/>
    <mergeCell ref="H136:I147"/>
    <mergeCell ref="C119:D119"/>
    <mergeCell ref="C120:D120"/>
    <mergeCell ref="C121:D121"/>
    <mergeCell ref="C122:D122"/>
    <mergeCell ref="C123:D123"/>
    <mergeCell ref="C125:D125"/>
    <mergeCell ref="C126:D126"/>
    <mergeCell ref="C128:D128"/>
    <mergeCell ref="C129:D129"/>
    <mergeCell ref="A141:B141"/>
    <mergeCell ref="C135:D135"/>
    <mergeCell ref="A143:B143"/>
    <mergeCell ref="A144:B144"/>
    <mergeCell ref="A145:B145"/>
    <mergeCell ref="C145:D145"/>
    <mergeCell ref="A136:B136"/>
    <mergeCell ref="A137:B137"/>
    <mergeCell ref="A46:B46"/>
    <mergeCell ref="C46:D46"/>
    <mergeCell ref="C375:I375"/>
    <mergeCell ref="A374:I374"/>
    <mergeCell ref="A149:I149"/>
    <mergeCell ref="A150:C150"/>
    <mergeCell ref="H150:I150"/>
    <mergeCell ref="H36:I36"/>
    <mergeCell ref="A36:C36"/>
    <mergeCell ref="C186:D186"/>
    <mergeCell ref="F186:G186"/>
    <mergeCell ref="H44:I44"/>
    <mergeCell ref="H120:I131"/>
    <mergeCell ref="A121:B121"/>
    <mergeCell ref="A128:B128"/>
    <mergeCell ref="A129:B129"/>
    <mergeCell ref="A130:B130"/>
    <mergeCell ref="A131:B131"/>
    <mergeCell ref="A122:B122"/>
    <mergeCell ref="A123:B123"/>
    <mergeCell ref="A125:B125"/>
    <mergeCell ref="A138:B138"/>
    <mergeCell ref="A139:B139"/>
    <mergeCell ref="A124:B124"/>
    <mergeCell ref="A100:I100"/>
    <mergeCell ref="A101:C102"/>
    <mergeCell ref="G3:H3"/>
    <mergeCell ref="G4:H4"/>
    <mergeCell ref="H43:I43"/>
    <mergeCell ref="A3:C3"/>
    <mergeCell ref="E3:F3"/>
    <mergeCell ref="A25:I25"/>
    <mergeCell ref="H26:I26"/>
    <mergeCell ref="G40:H40"/>
    <mergeCell ref="H20:I20"/>
    <mergeCell ref="H21:I21"/>
    <mergeCell ref="A9:A11"/>
    <mergeCell ref="E10:I10"/>
    <mergeCell ref="E11:I11"/>
    <mergeCell ref="H6:I6"/>
    <mergeCell ref="A5:I5"/>
    <mergeCell ref="A12:C12"/>
    <mergeCell ref="A33:I33"/>
    <mergeCell ref="H30:I30"/>
    <mergeCell ref="H29:I29"/>
    <mergeCell ref="A13:I13"/>
    <mergeCell ref="A43:B43"/>
    <mergeCell ref="C19:E19"/>
    <mergeCell ref="C20:E20"/>
    <mergeCell ref="H7:I7"/>
    <mergeCell ref="A1:I1"/>
    <mergeCell ref="A4:C4"/>
    <mergeCell ref="A377:C377"/>
    <mergeCell ref="H27:I27"/>
    <mergeCell ref="H28:I28"/>
    <mergeCell ref="A37:I37"/>
    <mergeCell ref="H48:I48"/>
    <mergeCell ref="H50:I50"/>
    <mergeCell ref="A42:I42"/>
    <mergeCell ref="A47:I47"/>
    <mergeCell ref="A163:I163"/>
    <mergeCell ref="H161:I161"/>
    <mergeCell ref="A2:C2"/>
    <mergeCell ref="E2:F2"/>
    <mergeCell ref="A41:C41"/>
    <mergeCell ref="H41:I41"/>
    <mergeCell ref="E4:F4"/>
    <mergeCell ref="E12:I12"/>
    <mergeCell ref="A6:C6"/>
    <mergeCell ref="A7:C7"/>
    <mergeCell ref="A8:C8"/>
    <mergeCell ref="A172:I172"/>
    <mergeCell ref="G2:H2"/>
    <mergeCell ref="E8:I8"/>
    <mergeCell ref="E9:I9"/>
    <mergeCell ref="A538:C538"/>
    <mergeCell ref="H538:I538"/>
    <mergeCell ref="A376:I376"/>
    <mergeCell ref="E378:I378"/>
    <mergeCell ref="A529:I529"/>
    <mergeCell ref="A535:I535"/>
    <mergeCell ref="A536:I536"/>
    <mergeCell ref="A537:I537"/>
    <mergeCell ref="A530:I530"/>
    <mergeCell ref="A531:I531"/>
    <mergeCell ref="A532:I532"/>
    <mergeCell ref="A533:I533"/>
    <mergeCell ref="A378:C378"/>
    <mergeCell ref="A528:I528"/>
    <mergeCell ref="A534:I534"/>
    <mergeCell ref="A487:I487"/>
    <mergeCell ref="E377:I377"/>
    <mergeCell ref="A379:C379"/>
    <mergeCell ref="E379:I379"/>
    <mergeCell ref="A433:I433"/>
    <mergeCell ref="H14:I14"/>
    <mergeCell ref="G38:H38"/>
    <mergeCell ref="H15:I15"/>
    <mergeCell ref="H18:I18"/>
    <mergeCell ref="H19:I19"/>
    <mergeCell ref="H31:I31"/>
    <mergeCell ref="H22:I22"/>
    <mergeCell ref="G39:H39"/>
    <mergeCell ref="A34:C34"/>
    <mergeCell ref="H34:I34"/>
    <mergeCell ref="H35:I35"/>
    <mergeCell ref="C28:E28"/>
    <mergeCell ref="C29:E29"/>
    <mergeCell ref="C30:E30"/>
    <mergeCell ref="C31:E31"/>
    <mergeCell ref="C32:I32"/>
    <mergeCell ref="C26:E26"/>
    <mergeCell ref="C27:E27"/>
    <mergeCell ref="C16:E16"/>
    <mergeCell ref="C17:E17"/>
    <mergeCell ref="H153:I153"/>
    <mergeCell ref="A154:C154"/>
    <mergeCell ref="H154:I154"/>
    <mergeCell ref="H104:I115"/>
    <mergeCell ref="A39:C39"/>
    <mergeCell ref="A35:C35"/>
    <mergeCell ref="A40:C40"/>
    <mergeCell ref="A38:C38"/>
    <mergeCell ref="H16:I16"/>
    <mergeCell ref="H17:I17"/>
    <mergeCell ref="E43:G43"/>
    <mergeCell ref="H148:I148"/>
    <mergeCell ref="A116:I116"/>
    <mergeCell ref="A119:B119"/>
    <mergeCell ref="A120:B120"/>
    <mergeCell ref="F119:G119"/>
    <mergeCell ref="C143:D143"/>
    <mergeCell ref="F117:G117"/>
    <mergeCell ref="F118:G118"/>
    <mergeCell ref="A117:C118"/>
    <mergeCell ref="D117:D118"/>
    <mergeCell ref="A126:B126"/>
    <mergeCell ref="A45:B45"/>
    <mergeCell ref="C45:D45"/>
    <mergeCell ref="F166:G166"/>
    <mergeCell ref="F136:G147"/>
    <mergeCell ref="F164:G164"/>
    <mergeCell ref="F165:G165"/>
    <mergeCell ref="A164:B164"/>
    <mergeCell ref="C18:E18"/>
    <mergeCell ref="C14:E14"/>
    <mergeCell ref="C15:E15"/>
    <mergeCell ref="A159:I159"/>
    <mergeCell ref="F133:G133"/>
    <mergeCell ref="F134:G134"/>
    <mergeCell ref="F135:G135"/>
    <mergeCell ref="A155:C155"/>
    <mergeCell ref="H155:I155"/>
    <mergeCell ref="A156:C156"/>
    <mergeCell ref="H156:I156"/>
    <mergeCell ref="A157:C157"/>
    <mergeCell ref="H157:I157"/>
    <mergeCell ref="A158:C158"/>
    <mergeCell ref="H158:I158"/>
    <mergeCell ref="A151:C151"/>
    <mergeCell ref="H151:I151"/>
    <mergeCell ref="C137:D137"/>
    <mergeCell ref="C138:D138"/>
    <mergeCell ref="C139:D139"/>
    <mergeCell ref="C140:D140"/>
    <mergeCell ref="C141:D141"/>
    <mergeCell ref="C142:D142"/>
    <mergeCell ref="C144:D144"/>
    <mergeCell ref="A148:G148"/>
    <mergeCell ref="A161:F161"/>
    <mergeCell ref="A160:F160"/>
    <mergeCell ref="A153:C153"/>
    <mergeCell ref="C173:D174"/>
    <mergeCell ref="A173:B174"/>
    <mergeCell ref="A152:C152"/>
    <mergeCell ref="A196:I196"/>
    <mergeCell ref="A197:B204"/>
    <mergeCell ref="C197:D197"/>
    <mergeCell ref="F197:G197"/>
    <mergeCell ref="C198:D198"/>
    <mergeCell ref="F198:G198"/>
    <mergeCell ref="C199:D199"/>
    <mergeCell ref="F199:G199"/>
    <mergeCell ref="C200:D200"/>
    <mergeCell ref="C201:D201"/>
    <mergeCell ref="F201:G201"/>
    <mergeCell ref="C202:D202"/>
    <mergeCell ref="F202:G202"/>
    <mergeCell ref="C203:D203"/>
    <mergeCell ref="F203:G203"/>
    <mergeCell ref="C204:D204"/>
    <mergeCell ref="F204:G204"/>
    <mergeCell ref="E200:I200"/>
    <mergeCell ref="F171:G171"/>
    <mergeCell ref="A166:B166"/>
    <mergeCell ref="C166:D166"/>
    <mergeCell ref="A205:I205"/>
    <mergeCell ref="A206:B213"/>
    <mergeCell ref="C206:D206"/>
    <mergeCell ref="F206:G206"/>
    <mergeCell ref="C207:D207"/>
    <mergeCell ref="F207:G207"/>
    <mergeCell ref="C208:D208"/>
    <mergeCell ref="F208:G208"/>
    <mergeCell ref="C209:D209"/>
    <mergeCell ref="C210:D210"/>
    <mergeCell ref="F210:G210"/>
    <mergeCell ref="C211:D211"/>
    <mergeCell ref="F211:G211"/>
    <mergeCell ref="C212:D212"/>
    <mergeCell ref="F212:G212"/>
    <mergeCell ref="C213:D213"/>
    <mergeCell ref="F213:G213"/>
    <mergeCell ref="E209:I209"/>
    <mergeCell ref="A217:I217"/>
    <mergeCell ref="A218:B225"/>
    <mergeCell ref="C218:D218"/>
    <mergeCell ref="F218:G218"/>
    <mergeCell ref="C219:D219"/>
    <mergeCell ref="F219:G219"/>
    <mergeCell ref="C220:D220"/>
    <mergeCell ref="F220:G220"/>
    <mergeCell ref="C221:D221"/>
    <mergeCell ref="F221:G221"/>
    <mergeCell ref="C222:D222"/>
    <mergeCell ref="F222:G222"/>
    <mergeCell ref="C223:D223"/>
    <mergeCell ref="F223:G223"/>
    <mergeCell ref="C224:D224"/>
    <mergeCell ref="F224:G224"/>
    <mergeCell ref="C225:D225"/>
    <mergeCell ref="F225:G225"/>
    <mergeCell ref="A226:I226"/>
    <mergeCell ref="A227:B234"/>
    <mergeCell ref="C227:D227"/>
    <mergeCell ref="F227:G227"/>
    <mergeCell ref="C228:D228"/>
    <mergeCell ref="F228:G228"/>
    <mergeCell ref="C229:D229"/>
    <mergeCell ref="F229:G229"/>
    <mergeCell ref="C230:D230"/>
    <mergeCell ref="F230:G230"/>
    <mergeCell ref="C231:D231"/>
    <mergeCell ref="F231:G231"/>
    <mergeCell ref="C232:D232"/>
    <mergeCell ref="F232:G232"/>
    <mergeCell ref="C233:D233"/>
    <mergeCell ref="F233:G233"/>
    <mergeCell ref="C234:D234"/>
    <mergeCell ref="F234:G234"/>
    <mergeCell ref="A235:I235"/>
    <mergeCell ref="A236:B243"/>
    <mergeCell ref="C236:D236"/>
    <mergeCell ref="F236:G236"/>
    <mergeCell ref="C237:D237"/>
    <mergeCell ref="F237:G237"/>
    <mergeCell ref="C238:D238"/>
    <mergeCell ref="F238:G238"/>
    <mergeCell ref="C239:D239"/>
    <mergeCell ref="E239:I239"/>
    <mergeCell ref="C240:D240"/>
    <mergeCell ref="F240:G240"/>
    <mergeCell ref="C241:D241"/>
    <mergeCell ref="F241:G241"/>
    <mergeCell ref="C242:D242"/>
    <mergeCell ref="F242:G242"/>
    <mergeCell ref="C243:D243"/>
    <mergeCell ref="F243:G243"/>
    <mergeCell ref="A244:I244"/>
    <mergeCell ref="A245:B252"/>
    <mergeCell ref="C245:D245"/>
    <mergeCell ref="F245:G245"/>
    <mergeCell ref="C246:D246"/>
    <mergeCell ref="F246:G246"/>
    <mergeCell ref="C247:D247"/>
    <mergeCell ref="F247:G247"/>
    <mergeCell ref="C248:D248"/>
    <mergeCell ref="E248:I248"/>
    <mergeCell ref="C249:D249"/>
    <mergeCell ref="F249:G249"/>
    <mergeCell ref="C250:D250"/>
    <mergeCell ref="F250:G250"/>
    <mergeCell ref="C251:D251"/>
    <mergeCell ref="F251:G251"/>
    <mergeCell ref="C252:D252"/>
    <mergeCell ref="F252:G252"/>
    <mergeCell ref="A257:I257"/>
    <mergeCell ref="A258:B265"/>
    <mergeCell ref="C258:D258"/>
    <mergeCell ref="F258:G258"/>
    <mergeCell ref="C259:D259"/>
    <mergeCell ref="F259:G259"/>
    <mergeCell ref="C260:D260"/>
    <mergeCell ref="F260:G260"/>
    <mergeCell ref="C261:D261"/>
    <mergeCell ref="F261:G261"/>
    <mergeCell ref="C262:D262"/>
    <mergeCell ref="F262:G262"/>
    <mergeCell ref="C263:D263"/>
    <mergeCell ref="F263:G263"/>
    <mergeCell ref="C264:D264"/>
    <mergeCell ref="F264:G264"/>
    <mergeCell ref="C265:D265"/>
    <mergeCell ref="F265:G265"/>
    <mergeCell ref="A266:I266"/>
    <mergeCell ref="A267:B274"/>
    <mergeCell ref="C267:D267"/>
    <mergeCell ref="F267:G267"/>
    <mergeCell ref="C268:D268"/>
    <mergeCell ref="F268:G268"/>
    <mergeCell ref="C269:D269"/>
    <mergeCell ref="F269:G269"/>
    <mergeCell ref="C270:D270"/>
    <mergeCell ref="F270:G270"/>
    <mergeCell ref="C271:D271"/>
    <mergeCell ref="F271:G271"/>
    <mergeCell ref="C272:D272"/>
    <mergeCell ref="F272:G272"/>
    <mergeCell ref="C273:D273"/>
    <mergeCell ref="C274:D274"/>
    <mergeCell ref="F274:G274"/>
    <mergeCell ref="E273:I273"/>
    <mergeCell ref="A89:B89"/>
    <mergeCell ref="C89:D89"/>
    <mergeCell ref="A90:B90"/>
    <mergeCell ref="C90:D90"/>
    <mergeCell ref="A91:B91"/>
    <mergeCell ref="C91:D91"/>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68:I68"/>
    <mergeCell ref="A69:C70"/>
    <mergeCell ref="D69:D70"/>
    <mergeCell ref="F69:G69"/>
    <mergeCell ref="F70:G70"/>
    <mergeCell ref="A71:B71"/>
    <mergeCell ref="C71:D71"/>
    <mergeCell ref="F71:G7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 ref="A52:I52"/>
    <mergeCell ref="A53:C54"/>
    <mergeCell ref="D53:D54"/>
    <mergeCell ref="F53:G53"/>
    <mergeCell ref="F54:G54"/>
    <mergeCell ref="A55:B55"/>
    <mergeCell ref="C55:D55"/>
    <mergeCell ref="F55:G55"/>
    <mergeCell ref="A56:B56"/>
    <mergeCell ref="C56:D56"/>
    <mergeCell ref="F56:G67"/>
    <mergeCell ref="H56:I67"/>
    <mergeCell ref="A57:B57"/>
    <mergeCell ref="C57:D57"/>
    <mergeCell ref="A58:B5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147:B147"/>
    <mergeCell ref="C147:D147"/>
    <mergeCell ref="D101:D102"/>
    <mergeCell ref="F101:G101"/>
    <mergeCell ref="F102:G102"/>
    <mergeCell ref="A103:B103"/>
    <mergeCell ref="C103:D103"/>
    <mergeCell ref="F103:G103"/>
    <mergeCell ref="A140:B140"/>
    <mergeCell ref="A142:B142"/>
    <mergeCell ref="A146:B146"/>
    <mergeCell ref="C146:D146"/>
    <mergeCell ref="A105:B105"/>
    <mergeCell ref="F120:G131"/>
    <mergeCell ref="C124:D124"/>
    <mergeCell ref="A127:B127"/>
    <mergeCell ref="A111:B111"/>
    <mergeCell ref="C111:D111"/>
    <mergeCell ref="A112:B112"/>
    <mergeCell ref="C112:D112"/>
    <mergeCell ref="A113:B113"/>
    <mergeCell ref="C113:D113"/>
  </mergeCells>
  <phoneticPr fontId="18" type="noConversion"/>
  <hyperlinks>
    <hyperlink ref="C23"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5" manualBreakCount="5">
    <brk id="51" max="16383" man="1"/>
    <brk id="131" max="16383" man="1"/>
    <brk id="375" max="8" man="1"/>
    <brk id="432" max="16383" man="1"/>
    <brk id="486" max="16383" man="1"/>
  </rowBreaks>
  <drawing r:id="rId3"/>
  <legacyDrawing r:id="rId4"/>
  <legacyDrawingHF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Report</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2025-06-29T09:08:37Z</cp:lastPrinted>
  <dcterms:created xsi:type="dcterms:W3CDTF">2010-11-23T11:42:48Z</dcterms:created>
  <dcterms:modified xsi:type="dcterms:W3CDTF">2025-07-05T10:49:28Z</dcterms:modified>
</cp:coreProperties>
</file>