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Sheet1" sheetId="4" r:id="rId2"/>
  </sheets>
  <definedNames>
    <definedName name="_xlnm.Print_Area" localSheetId="0">Report!$A$1:$I$378</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7" i="3" l="1"/>
  <c r="C59" i="3" s="1"/>
  <c r="M63" i="3"/>
  <c r="K61" i="3"/>
  <c r="K60" i="3"/>
  <c r="K59" i="3"/>
  <c r="I52" i="3"/>
  <c r="E65" i="3" l="1"/>
  <c r="E63" i="3"/>
  <c r="E61" i="3"/>
  <c r="E59" i="3"/>
  <c r="E57" i="3"/>
  <c r="E55" i="3"/>
  <c r="E64" i="3"/>
  <c r="K56" i="3"/>
  <c r="K57" i="3" s="1"/>
  <c r="K62" i="3" s="1"/>
  <c r="K54" i="3"/>
  <c r="E62" i="3"/>
  <c r="E60" i="3"/>
  <c r="E58" i="3"/>
  <c r="E56" i="3"/>
  <c r="K53" i="3"/>
  <c r="K55" i="3"/>
  <c r="C54" i="3" s="1"/>
  <c r="F54" i="3" s="1"/>
  <c r="K58" i="3" l="1"/>
  <c r="K63" i="3" s="1"/>
  <c r="E54" i="3"/>
  <c r="J51" i="3" l="1"/>
  <c r="H54" i="3" s="1"/>
  <c r="H72" i="3" l="1"/>
  <c r="H71" i="3"/>
  <c r="L20" i="3" l="1"/>
  <c r="F213" i="3"/>
  <c r="F212" i="3"/>
  <c r="I212" i="3" s="1"/>
  <c r="F211" i="3"/>
  <c r="I211" i="3" s="1"/>
  <c r="F210" i="3"/>
  <c r="I210" i="3" s="1"/>
  <c r="F209" i="3"/>
  <c r="F208" i="3"/>
  <c r="I208" i="3" s="1"/>
  <c r="F203" i="3"/>
  <c r="I203" i="3" s="1"/>
  <c r="F202" i="3"/>
  <c r="I202" i="3" s="1"/>
  <c r="F201" i="3"/>
  <c r="F200" i="3"/>
  <c r="I200" i="3" s="1"/>
  <c r="F199" i="3"/>
  <c r="F198" i="3"/>
  <c r="I198" i="3" s="1"/>
  <c r="F205" i="3"/>
  <c r="I205" i="3" s="1"/>
  <c r="F195" i="3"/>
  <c r="I195" i="3" s="1"/>
  <c r="F193" i="3"/>
  <c r="I193" i="3" s="1"/>
  <c r="F192" i="3"/>
  <c r="I192" i="3" s="1"/>
  <c r="F191" i="3"/>
  <c r="F190" i="3"/>
  <c r="I190" i="3" s="1"/>
  <c r="F189" i="3"/>
  <c r="I189" i="3" s="1"/>
  <c r="F188" i="3"/>
  <c r="I188" i="3" s="1"/>
  <c r="F187" i="3"/>
  <c r="F186" i="3"/>
  <c r="I186" i="3" s="1"/>
  <c r="F185" i="3"/>
  <c r="I185" i="3" s="1"/>
  <c r="F182" i="3"/>
  <c r="I182" i="3" s="1"/>
  <c r="F181" i="3"/>
  <c r="F180" i="3"/>
  <c r="I180" i="3" s="1"/>
  <c r="F179" i="3"/>
  <c r="F178" i="3"/>
  <c r="F177" i="3"/>
  <c r="F176" i="3"/>
  <c r="I176" i="3" s="1"/>
  <c r="F175" i="3"/>
  <c r="I175" i="3" s="1"/>
  <c r="F183" i="3"/>
  <c r="I183" i="3" s="1"/>
  <c r="F167" i="3"/>
  <c r="I167" i="3" s="1"/>
  <c r="F166" i="3"/>
  <c r="I166" i="3" s="1"/>
  <c r="F173" i="3"/>
  <c r="I173" i="3" s="1"/>
  <c r="F172" i="3"/>
  <c r="I172" i="3" s="1"/>
  <c r="F171" i="3"/>
  <c r="F170" i="3"/>
  <c r="I170" i="3" s="1"/>
  <c r="F169" i="3"/>
  <c r="I169" i="3" s="1"/>
  <c r="F168" i="3"/>
  <c r="I168" i="3" s="1"/>
  <c r="F165" i="3"/>
  <c r="I165" i="3" s="1"/>
  <c r="F163" i="3"/>
  <c r="I163" i="3" s="1"/>
  <c r="F162" i="3"/>
  <c r="I162" i="3" s="1"/>
  <c r="F161" i="3"/>
  <c r="I161" i="3" s="1"/>
  <c r="F160" i="3"/>
  <c r="I160" i="3" s="1"/>
  <c r="F159" i="3"/>
  <c r="I159" i="3" s="1"/>
  <c r="F149" i="3"/>
  <c r="F158" i="3"/>
  <c r="I158" i="3" s="1"/>
  <c r="F155" i="3"/>
  <c r="I155" i="3" s="1"/>
  <c r="F153" i="3"/>
  <c r="F152" i="3"/>
  <c r="F151" i="3"/>
  <c r="F150" i="3"/>
  <c r="F148" i="3"/>
  <c r="F147" i="3"/>
  <c r="F146" i="3"/>
  <c r="F145" i="3"/>
  <c r="F143" i="3"/>
  <c r="I143" i="3" s="1"/>
  <c r="F142" i="3"/>
  <c r="I142" i="3" s="1"/>
  <c r="F139" i="3"/>
  <c r="F138" i="3"/>
  <c r="I138" i="3" s="1"/>
  <c r="F137" i="3"/>
  <c r="I137" i="3" s="1"/>
  <c r="F136" i="3"/>
  <c r="F135" i="3"/>
  <c r="F133" i="3"/>
  <c r="I133" i="3" s="1"/>
  <c r="F132" i="3"/>
  <c r="I132" i="3" s="1"/>
  <c r="F128" i="3"/>
  <c r="F127" i="3"/>
  <c r="I127" i="3" s="1"/>
  <c r="F126" i="3"/>
  <c r="I126" i="3" s="1"/>
  <c r="F125" i="3"/>
  <c r="I125" i="3" s="1"/>
  <c r="F123" i="3"/>
  <c r="I123" i="3" s="1"/>
  <c r="F122" i="3"/>
  <c r="I122" i="3" s="1"/>
  <c r="F120" i="3"/>
  <c r="F119" i="3"/>
  <c r="F118" i="3"/>
  <c r="F117" i="3"/>
  <c r="I117" i="3" s="1"/>
  <c r="F115" i="3"/>
  <c r="F114" i="3"/>
  <c r="F112" i="3"/>
  <c r="F109" i="3"/>
  <c r="I109" i="3" s="1"/>
  <c r="F107" i="3"/>
  <c r="I107" i="3" s="1"/>
  <c r="F106" i="3"/>
  <c r="I106" i="3" s="1"/>
  <c r="F99" i="3"/>
  <c r="F98" i="3"/>
  <c r="I98" i="3" s="1"/>
  <c r="F104" i="3"/>
  <c r="I104" i="3" s="1"/>
  <c r="F103" i="3"/>
  <c r="I103" i="3" s="1"/>
  <c r="F102" i="3"/>
  <c r="F101" i="3"/>
  <c r="I101" i="3" s="1"/>
  <c r="F96" i="3"/>
  <c r="I96" i="3" s="1"/>
  <c r="F95" i="3"/>
  <c r="F94" i="3"/>
  <c r="I94" i="3" s="1"/>
  <c r="F93" i="3"/>
  <c r="I93" i="3" s="1"/>
  <c r="F91" i="3"/>
  <c r="F90" i="3"/>
  <c r="F88" i="3"/>
  <c r="F87" i="3"/>
  <c r="F86" i="3"/>
  <c r="F85" i="3"/>
  <c r="F76" i="3" s="1"/>
  <c r="I213" i="3"/>
  <c r="I209" i="3"/>
  <c r="I207" i="3"/>
  <c r="I206" i="3"/>
  <c r="A205" i="3"/>
  <c r="I201" i="3"/>
  <c r="I199" i="3"/>
  <c r="I197" i="3"/>
  <c r="I196" i="3"/>
  <c r="A195" i="3"/>
  <c r="I191" i="3"/>
  <c r="I187" i="3"/>
  <c r="A185" i="3"/>
  <c r="I181" i="3"/>
  <c r="I179" i="3"/>
  <c r="I178" i="3"/>
  <c r="I177" i="3"/>
  <c r="A175" i="3"/>
  <c r="I171" i="3"/>
  <c r="A165" i="3"/>
  <c r="I157" i="3"/>
  <c r="I156" i="3"/>
  <c r="A155" i="3"/>
  <c r="A145" i="3"/>
  <c r="A135" i="3"/>
  <c r="A125" i="3"/>
  <c r="A117" i="3"/>
  <c r="A109" i="3"/>
  <c r="I102" i="3"/>
  <c r="A101" i="3"/>
  <c r="I95" i="3"/>
  <c r="A93" i="3"/>
  <c r="A85" i="3"/>
  <c r="I139" i="3"/>
  <c r="I136" i="3"/>
  <c r="I135" i="3"/>
  <c r="I128" i="3"/>
  <c r="I120" i="3"/>
  <c r="I119" i="3"/>
  <c r="I118" i="3"/>
  <c r="I115" i="3"/>
  <c r="I114" i="3"/>
  <c r="I112" i="3"/>
  <c r="H47" i="3"/>
  <c r="C17" i="3"/>
  <c r="W195" i="3"/>
  <c r="W165" i="3"/>
  <c r="V155" i="3"/>
  <c r="V205" i="3"/>
  <c r="W205" i="3"/>
  <c r="V185" i="3"/>
  <c r="V195" i="3"/>
  <c r="W185" i="3"/>
  <c r="W155" i="3"/>
  <c r="W175" i="3"/>
  <c r="V165" i="3"/>
  <c r="V175" i="3"/>
  <c r="I99" i="3" l="1"/>
  <c r="K99" i="3"/>
  <c r="H76" i="3"/>
  <c r="V206" i="3"/>
  <c r="U205" i="3"/>
  <c r="W206" i="3"/>
  <c r="W207" i="3" s="1"/>
  <c r="W208" i="3" s="1"/>
  <c r="W209" i="3" s="1"/>
  <c r="W210" i="3" s="1"/>
  <c r="W211" i="3" s="1"/>
  <c r="W212" i="3" s="1"/>
  <c r="W213" i="3" s="1"/>
  <c r="V196" i="3"/>
  <c r="U195" i="3"/>
  <c r="W196" i="3"/>
  <c r="W197" i="3" s="1"/>
  <c r="W198" i="3" s="1"/>
  <c r="W199" i="3" s="1"/>
  <c r="W200" i="3" s="1"/>
  <c r="W201" i="3" s="1"/>
  <c r="W202" i="3" s="1"/>
  <c r="W203" i="3" s="1"/>
  <c r="V186" i="3"/>
  <c r="U185" i="3"/>
  <c r="W186" i="3"/>
  <c r="W187" i="3" s="1"/>
  <c r="W188" i="3" s="1"/>
  <c r="W189" i="3" s="1"/>
  <c r="W190" i="3" s="1"/>
  <c r="W191" i="3" s="1"/>
  <c r="W192" i="3" s="1"/>
  <c r="W193" i="3" s="1"/>
  <c r="V176" i="3"/>
  <c r="U175" i="3"/>
  <c r="W176" i="3"/>
  <c r="W177" i="3" s="1"/>
  <c r="W178" i="3" s="1"/>
  <c r="W179" i="3" s="1"/>
  <c r="W180" i="3" s="1"/>
  <c r="W181" i="3" s="1"/>
  <c r="W182" i="3" s="1"/>
  <c r="W183" i="3" s="1"/>
  <c r="V166" i="3"/>
  <c r="U165" i="3"/>
  <c r="W166" i="3"/>
  <c r="W167" i="3" s="1"/>
  <c r="W168" i="3" s="1"/>
  <c r="W169" i="3" s="1"/>
  <c r="W170" i="3" s="1"/>
  <c r="W171" i="3" s="1"/>
  <c r="W172" i="3" s="1"/>
  <c r="W173" i="3" s="1"/>
  <c r="V156" i="3"/>
  <c r="U155" i="3"/>
  <c r="W156" i="3"/>
  <c r="W157" i="3" s="1"/>
  <c r="W158" i="3" s="1"/>
  <c r="W159" i="3" s="1"/>
  <c r="W160" i="3" s="1"/>
  <c r="W161" i="3" s="1"/>
  <c r="W162" i="3" s="1"/>
  <c r="W163" i="3" s="1"/>
  <c r="V207" i="3" l="1"/>
  <c r="U206" i="3"/>
  <c r="V197" i="3"/>
  <c r="U196" i="3"/>
  <c r="V187" i="3"/>
  <c r="U186" i="3"/>
  <c r="V177" i="3"/>
  <c r="U176" i="3"/>
  <c r="V167" i="3"/>
  <c r="U166" i="3"/>
  <c r="V157" i="3"/>
  <c r="U156" i="3"/>
  <c r="I4" i="3"/>
  <c r="V208" i="3" l="1"/>
  <c r="U207" i="3"/>
  <c r="V198" i="3"/>
  <c r="U197" i="3"/>
  <c r="V188" i="3"/>
  <c r="U187" i="3"/>
  <c r="V178" i="3"/>
  <c r="U177" i="3"/>
  <c r="V168" i="3"/>
  <c r="U167" i="3"/>
  <c r="V158" i="3"/>
  <c r="U157" i="3"/>
  <c r="V209" i="3" l="1"/>
  <c r="U208" i="3"/>
  <c r="V199" i="3"/>
  <c r="U198" i="3"/>
  <c r="V189" i="3"/>
  <c r="U188" i="3"/>
  <c r="V179" i="3"/>
  <c r="U178" i="3"/>
  <c r="V169" i="3"/>
  <c r="U168" i="3"/>
  <c r="V159" i="3"/>
  <c r="U158" i="3"/>
  <c r="E218" i="3"/>
  <c r="E217" i="3"/>
  <c r="H73" i="3"/>
  <c r="V210" i="3" l="1"/>
  <c r="U209" i="3"/>
  <c r="V200" i="3"/>
  <c r="U199" i="3"/>
  <c r="V190" i="3"/>
  <c r="U189" i="3"/>
  <c r="V180" i="3"/>
  <c r="U179" i="3"/>
  <c r="V170" i="3"/>
  <c r="U169" i="3"/>
  <c r="V160" i="3"/>
  <c r="U159" i="3"/>
  <c r="V211" i="3" l="1"/>
  <c r="U210" i="3"/>
  <c r="V201" i="3"/>
  <c r="U200" i="3"/>
  <c r="V191" i="3"/>
  <c r="U190" i="3"/>
  <c r="V181" i="3"/>
  <c r="U180" i="3"/>
  <c r="V171" i="3"/>
  <c r="U170" i="3"/>
  <c r="V161" i="3"/>
  <c r="U160" i="3"/>
  <c r="V212" i="3" l="1"/>
  <c r="U211" i="3"/>
  <c r="V202" i="3"/>
  <c r="U201" i="3"/>
  <c r="V192" i="3"/>
  <c r="U191" i="3"/>
  <c r="V182" i="3"/>
  <c r="U181" i="3"/>
  <c r="V172" i="3"/>
  <c r="U171" i="3"/>
  <c r="V162" i="3"/>
  <c r="U161" i="3"/>
  <c r="I153" i="3"/>
  <c r="I152" i="3"/>
  <c r="I151" i="3"/>
  <c r="I150" i="3"/>
  <c r="I149" i="3"/>
  <c r="I148" i="3"/>
  <c r="I147" i="3"/>
  <c r="I146" i="3"/>
  <c r="I145" i="3"/>
  <c r="I86" i="3"/>
  <c r="I87" i="3"/>
  <c r="I88" i="3"/>
  <c r="I90" i="3"/>
  <c r="I91" i="3"/>
  <c r="I85" i="3"/>
  <c r="V145" i="3"/>
  <c r="W145" i="3"/>
  <c r="I76" i="3" l="1"/>
  <c r="V213" i="3"/>
  <c r="U213" i="3" s="1"/>
  <c r="U212" i="3"/>
  <c r="V203" i="3"/>
  <c r="U203" i="3" s="1"/>
  <c r="U202" i="3"/>
  <c r="V193" i="3"/>
  <c r="U193" i="3" s="1"/>
  <c r="U192" i="3"/>
  <c r="V183" i="3"/>
  <c r="U183" i="3" s="1"/>
  <c r="U182" i="3"/>
  <c r="V173" i="3"/>
  <c r="U173" i="3" s="1"/>
  <c r="U172" i="3"/>
  <c r="V163" i="3"/>
  <c r="U163" i="3" s="1"/>
  <c r="U162" i="3"/>
  <c r="W146" i="3"/>
  <c r="W147" i="3" s="1"/>
  <c r="W148" i="3" s="1"/>
  <c r="W149" i="3" s="1"/>
  <c r="W150" i="3" s="1"/>
  <c r="W151" i="3" s="1"/>
  <c r="W152" i="3" s="1"/>
  <c r="W153" i="3" s="1"/>
  <c r="V146" i="3"/>
  <c r="U145" i="3"/>
  <c r="V147" i="3" l="1"/>
  <c r="U146" i="3"/>
  <c r="V148" i="3" l="1"/>
  <c r="U147" i="3"/>
  <c r="V149" i="3" l="1"/>
  <c r="U148" i="3"/>
  <c r="V150" i="3" l="1"/>
  <c r="U149" i="3"/>
  <c r="V151" i="3" l="1"/>
  <c r="U150" i="3"/>
  <c r="V152" i="3" l="1"/>
  <c r="U151" i="3"/>
  <c r="V153" i="3" l="1"/>
  <c r="U152" i="3"/>
  <c r="U153" i="3" l="1"/>
  <c r="E219" i="3" l="1"/>
</calcChain>
</file>

<file path=xl/sharedStrings.xml><?xml version="1.0" encoding="utf-8"?>
<sst xmlns="http://schemas.openxmlformats.org/spreadsheetml/2006/main" count="445" uniqueCount="250">
  <si>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</si>
  <si>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</si>
  <si>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</si>
  <si>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</si>
  <si>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</si>
  <si>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</si>
  <si>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</si>
  <si>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</si>
  <si>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</si>
  <si>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</si>
  <si>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</si>
  <si>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</si>
  <si>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</si>
  <si>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</si>
  <si>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</si>
  <si>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</si>
  <si>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</si>
  <si>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</si>
  <si>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</si>
  <si>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</si>
  <si>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</si>
  <si>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</si>
  <si>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</si>
  <si>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</si>
  <si>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</si>
  <si>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</si>
  <si>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</si>
  <si>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</si>
  <si>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</si>
  <si>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</si>
  <si>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</si>
  <si>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</si>
  <si>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</si>
  <si>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</si>
  <si>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</si>
  <si>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</si>
  <si>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</si>
  <si>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</si>
  <si>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</si>
  <si>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</si>
  <si>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</si>
  <si>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</si>
  <si>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</si>
  <si>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</si>
  <si>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</si>
  <si>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</si>
  <si>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</si>
  <si>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</si>
  <si>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</si>
  <si>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</si>
  <si>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</si>
  <si>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</si>
  <si>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</si>
  <si>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</si>
  <si>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</si>
  <si>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</si>
  <si>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</si>
  <si>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</si>
  <si>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</si>
  <si>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</si>
  <si>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</si>
  <si>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</si>
  <si>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</si>
  <si>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</si>
  <si>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</si>
  <si>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</si>
  <si>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</si>
  <si>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</si>
  <si>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</si>
  <si>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</si>
  <si>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</si>
  <si>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</si>
  <si>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</si>
  <si>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</si>
  <si>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</si>
  <si>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</si>
  <si>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</si>
  <si>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</si>
  <si>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</si>
  <si>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</si>
  <si>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</si>
  <si>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</si>
  <si>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</si>
  <si>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</si>
  <si>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</si>
  <si>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</si>
  <si>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</si>
  <si>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</si>
  <si>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</si>
  <si>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</si>
  <si>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</si>
  <si>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</si>
  <si>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</si>
  <si>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</si>
  <si>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</si>
  <si>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</si>
  <si>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CC Details</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</si>
  <si>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</si>
  <si>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</si>
  <si>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</si>
  <si>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</si>
  <si>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</si>
  <si>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</si>
  <si>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</si>
  <si>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</si>
  <si>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</si>
  <si>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</si>
  <si>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</si>
  <si>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</si>
  <si>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</si>
  <si>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</si>
  <si>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</si>
  <si>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</si>
  <si>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</si>
  <si>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Other Charges</t>
  </si>
  <si>
    <t>Approved Layout &amp; Floor Plans, CC, RERA certificate</t>
  </si>
  <si>
    <t>Ground</t>
  </si>
  <si>
    <t>Plinth</t>
  </si>
  <si>
    <t>:
:</t>
  </si>
  <si>
    <t>Project Site Address</t>
  </si>
  <si>
    <t>Date  &amp; Time of Site Visit</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</si>
  <si>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</si>
  <si>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</si>
  <si>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</si>
  <si>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</si>
  <si>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</si>
  <si>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</si>
  <si>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</si>
  <si>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</si>
  <si>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</si>
  <si>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</si>
  <si>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</si>
  <si>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</si>
  <si>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</si>
  <si>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</si>
  <si>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</si>
  <si>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</si>
  <si>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</si>
  <si>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</si>
  <si>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</si>
  <si>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</si>
  <si>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</si>
  <si>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</si>
  <si>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</si>
  <si>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</si>
  <si>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</si>
  <si>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</si>
  <si>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</si>
  <si>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</si>
  <si>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</si>
  <si>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</si>
  <si>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</si>
  <si>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</si>
  <si>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</si>
  <si>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</si>
  <si>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</si>
  <si>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</si>
  <si>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</si>
  <si>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</si>
  <si>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</si>
  <si>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</si>
  <si>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Tower 2</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</si>
  <si>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</si>
  <si>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</si>
  <si>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</si>
  <si>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</si>
  <si>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</si>
  <si>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</si>
  <si>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</si>
  <si>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</si>
  <si>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</si>
  <si>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</si>
  <si>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</si>
  <si>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Rate of Flat Per Sq. Ft. 
(on Carpet area)</t>
  </si>
  <si>
    <t>On Carpet area</t>
  </si>
  <si>
    <t>Location Link</t>
  </si>
  <si>
    <t>P51800023075</t>
  </si>
  <si>
    <t xml:space="preserve">Rejuve 360 ­ Tower A
</t>
  </si>
  <si>
    <t xml:space="preserve"> L&amp;T Asian Realty Project LLP</t>
  </si>
  <si>
    <t xml:space="preserve">Building Name - L&amp;T House, N. M. Marg, Locality Ballard Estate, Fort, Maharashtra Mumbai City - 400001
</t>
  </si>
  <si>
    <t xml:space="preserve">Municipal Corporation Of Greater Mumbai (MCGM)
</t>
  </si>
  <si>
    <t xml:space="preserve"> 25/11/2019</t>
  </si>
  <si>
    <t>Upper</t>
  </si>
  <si>
    <t>Developed</t>
  </si>
  <si>
    <t>Developer Bank Name
(As per RERA)</t>
  </si>
  <si>
    <t xml:space="preserve">HDFC BANK LIMITED
IFSC Code - HDFC0000239
</t>
  </si>
  <si>
    <t>https://goo.gl/maps/734ApsgJhp1cNDu59</t>
  </si>
  <si>
    <t>19.166842,</t>
  </si>
  <si>
    <t>2.4KM from Nahur Railway Station
3KM from Mulund Railway Station</t>
  </si>
  <si>
    <t>500M from Duncan Company Bus Stop</t>
  </si>
  <si>
    <t>About 1.2KM from Holy Angels Marthoma School</t>
  </si>
  <si>
    <t>1. Approx. 950 M from Dmart.
2. Approx. 2.9KM from Mulund Market.</t>
  </si>
  <si>
    <t>Electrification/Electric
poles observed</t>
  </si>
  <si>
    <t xml:space="preserve">About 1.3K form Fortis Hospital  </t>
  </si>
  <si>
    <t>Road</t>
  </si>
  <si>
    <t>Open Plot</t>
  </si>
  <si>
    <t>Building</t>
  </si>
  <si>
    <t>Wing A1</t>
  </si>
  <si>
    <t xml:space="preserve"> 2B + G + 7Podium + 3 Stilt + 1st To 57th Floor</t>
  </si>
  <si>
    <t>Tower 1 (A Wing)</t>
  </si>
  <si>
    <t>2B + G + 7Podium + 3 Stilt + 1st To 57th Floor</t>
  </si>
  <si>
    <t>CE/4813/BPES/AT
Date: 27/06/2023</t>
  </si>
  <si>
    <t>Tower 1 (A Wing) = 2B + G + 7Podium + 3 Stilt + 1st To 57th Floor</t>
  </si>
  <si>
    <t>1st &amp; 2nd Basement Floor is For Parking</t>
  </si>
  <si>
    <t>Ground Floor is For Parking</t>
  </si>
  <si>
    <t>1st To 3rd Podium Floor is For Parking</t>
  </si>
  <si>
    <t>4th Podium Floor is For Parking &amp; Residential</t>
  </si>
  <si>
    <t>3BHK</t>
  </si>
  <si>
    <t>2BHK</t>
  </si>
  <si>
    <t>Parking Area</t>
  </si>
  <si>
    <t>2.5BHK</t>
  </si>
  <si>
    <t>5th Podium Floor is For Parking &amp; Residential</t>
  </si>
  <si>
    <t>6th Podium Floor is For Parking &amp; Residential</t>
  </si>
  <si>
    <t>7th Podium Floor is For Parking &amp; Residential (Part Refuge Area)</t>
  </si>
  <si>
    <t>Refuge Area</t>
  </si>
  <si>
    <t>1st Stilt Floor</t>
  </si>
  <si>
    <t>Amenities Area</t>
  </si>
  <si>
    <t>2nd Stilt Floor</t>
  </si>
  <si>
    <t>3rd Stilt Floor</t>
  </si>
  <si>
    <t>1st to 3rd, 5th to 10th &amp; 19th to 24th Floor</t>
  </si>
  <si>
    <t>12th to 17th &amp; 26th to 31st Floor</t>
  </si>
  <si>
    <t>3.5BHK</t>
  </si>
  <si>
    <t>33rd to 38th, 47th to 52nd &amp; 54th to 57th Floor</t>
  </si>
  <si>
    <t>40th to 45th Floor</t>
  </si>
  <si>
    <t>53rd Floor (Part Refuge Area)</t>
  </si>
  <si>
    <t>39th &amp; 46th Floor (Part Refuge Area)</t>
  </si>
  <si>
    <t>4th, 11th, 18th, 25th &amp; 32nd Floor (Part Refuge Area)</t>
  </si>
  <si>
    <t>Terrace for Club House</t>
  </si>
  <si>
    <t>Tower A</t>
  </si>
  <si>
    <t>Flats</t>
  </si>
  <si>
    <t xml:space="preserve">Residential </t>
  </si>
  <si>
    <t>Flats =  538</t>
  </si>
  <si>
    <t>Flats = 538</t>
  </si>
  <si>
    <t>25000 to 26000</t>
  </si>
  <si>
    <t>Building No. 3 (Wing A)</t>
  </si>
  <si>
    <t>Rejuve 360 ­ Tower A, CTS No.710A, 712A, 763A, 762A, 706-B/A, 706-B/B, 706-B/C, 706-B/D, 706-B/E, 706-B/F, 706-B/G, 706-B/H &amp; 706-B/J, Village - Nahur, Taluka - Kurla, District : Mumbai - 400080.</t>
  </si>
  <si>
    <t>Rejuve 360 ­ Tower A, CTS No.710A, 712A, 763A, 762A, 706-B/A, 706-B/B, 706-B/C, 706-B/D, 706-B/E, 706-B/F, 706-B/G, 706-B/H &amp; 706-B/J, Lalbahadur Shastri Road, Village - Nahur, Taluka - Kurla, District: Mumbai - 400080.</t>
  </si>
  <si>
    <t>Rejuve 360 ­ Tower A, Near - Marathon Millennium, Lalbahadur Shastri Road, Village - Nahur, Taluka - Kurla, District: Mumbai - 400080.</t>
  </si>
  <si>
    <t>Layout Plan:</t>
  </si>
  <si>
    <t>External Plaster</t>
  </si>
  <si>
    <t>External Plumbing, Elevation and Waterproofing</t>
  </si>
  <si>
    <t>Wooden Work</t>
  </si>
  <si>
    <t>Electrical &amp; Sanitary fittings</t>
  </si>
  <si>
    <t xml:space="preserve">Ms Vidhi Sharma  (project manager) -8225936113
</t>
  </si>
  <si>
    <t>L&amp;T Asian Realty Project LLP</t>
  </si>
  <si>
    <t>04/07/2025 at 02:36PM</t>
  </si>
  <si>
    <t xml:space="preserve">Mr. Suraj Khare
</t>
  </si>
  <si>
    <t>Mr. Nainesh Tambe</t>
  </si>
  <si>
    <t xml:space="preserve">CE/4813/BPES/AT/FCC/3/Amend
Date: 05/06/2024
Date Valid Up to: 02.01.2026
Valid Up To: Further C.C. is granted for wing ‘A’ comprising of 2 level basements + stilt + 1st to 7th podium + 1st to 3rd upper stilt and 1st to 57th upper floors as per amended approved plan dated 27.06.2023 subject to timely renewal of B.G, SWM NOC, Workmen’s compensation policy and taking all sorts of precautions during construction and for air pollution.
</t>
  </si>
  <si>
    <t>1. Construction work is in process at the time of Visit.  Internal Visit was not allowed.
2. We considered Saleable area as per our calculation.
3. We considered Carpet area as per Approved Plan.
4. We considered Gross carpet area = Net carpet.
5. We have considered rate by verifying it from market inquire.
6. Car parking is subjected to authentic documentation.
2. We considered  Saleable area as per our calculation.
3. We considered Carpet area as per Approved Plan.
4. We considered Gross carpet area = Net carpet + Enclose balcony + D.B Area + F.B Area.
7. Validity of CC is expired on 02/01/2025. Please provide revised CC.</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</si>
</sst>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sz val="16"/>
      <color rgb="FF000000"/>
      <name val="Times New Roman"/>
      <family val="1"/>
    </font>
    <font>
      <sz val="16"/>
      <color theme="1"/>
      <name val="Calibri"/>
      <family val="2"/>
      <scheme val="minor"/>
    </font>
    <font>
      <u/>
      <sz val="11"/>
      <color theme="10"/>
      <name val="Calibri"/>
      <family val="2"/>
    </font>
    <font>
      <u/>
      <sz val="14"/>
      <color theme="10"/>
      <name val="Calibri"/>
      <family val="2"/>
    </font>
    <font>
      <sz val="14"/>
      <name val="Times New Roman"/>
      <family val="1"/>
    </font>
    <font>
      <b/>
      <sz val="24"/>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0" fillId="0" borderId="0" applyNumberFormat="0" applyFill="0" applyBorder="0" applyAlignment="0" applyProtection="0"/>
  </cellStyleXfs>
  <cellXfs count="154">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7" fillId="0" borderId="0" xfId="1" applyFont="1" applyAlignment="1">
      <alignment horizontal="center" vertical="center"/>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3" fillId="0" borderId="16" xfId="1" applyFont="1" applyBorder="1" applyProtection="1">
      <protection hidden="1"/>
    </xf>
    <xf numFmtId="0" fontId="3" fillId="0" borderId="0" xfId="1" applyFont="1" applyProtection="1">
      <protection hidden="1"/>
    </xf>
    <xf numFmtId="0" fontId="8" fillId="0" borderId="0" xfId="0" applyFont="1" applyProtection="1">
      <protection hidden="1"/>
    </xf>
    <xf numFmtId="0" fontId="8" fillId="0" borderId="17" xfId="0" applyFont="1" applyBorder="1" applyProtection="1">
      <protection hidden="1"/>
    </xf>
    <xf numFmtId="0" fontId="8" fillId="0" borderId="18" xfId="0" applyFont="1" applyBorder="1" applyProtection="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0" borderId="3"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3" xfId="0" applyFont="1" applyFill="1" applyBorder="1" applyAlignment="1">
      <alignment horizontal="left" vertical="top"/>
    </xf>
    <xf numFmtId="0" fontId="4" fillId="4" borderId="5" xfId="0" applyFont="1" applyFill="1" applyBorder="1" applyAlignment="1">
      <alignment horizontal="left" vertical="top"/>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1"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0" fontId="4" fillId="4" borderId="12" xfId="0" applyFont="1" applyFill="1" applyBorder="1" applyAlignment="1">
      <alignment horizontal="center" vertical="top" wrapText="1"/>
    </xf>
    <xf numFmtId="0" fontId="4" fillId="4" borderId="0" xfId="0" applyFont="1" applyFill="1" applyAlignment="1">
      <alignment horizontal="center" vertical="top" wrapText="1"/>
    </xf>
    <xf numFmtId="0" fontId="4" fillId="4" borderId="14" xfId="0" applyFont="1" applyFill="1" applyBorder="1" applyAlignment="1">
      <alignment horizontal="center" vertical="top" wrapText="1"/>
    </xf>
    <xf numFmtId="0" fontId="4" fillId="4" borderId="9" xfId="0" applyFont="1" applyFill="1" applyBorder="1" applyAlignment="1">
      <alignment horizontal="center" vertical="top" wrapText="1"/>
    </xf>
    <xf numFmtId="0" fontId="13" fillId="4" borderId="7" xfId="0" applyFont="1" applyFill="1" applyBorder="1" applyAlignment="1">
      <alignment horizontal="left" vertical="top" wrapText="1"/>
    </xf>
    <xf numFmtId="0" fontId="13" fillId="4" borderId="4" xfId="0" applyFont="1" applyFill="1" applyBorder="1" applyAlignment="1">
      <alignment horizontal="left" vertical="top" wrapText="1"/>
    </xf>
    <xf numFmtId="0" fontId="13" fillId="4" borderId="11" xfId="0" applyFont="1" applyFill="1" applyBorder="1" applyAlignment="1">
      <alignment horizontal="left" vertical="top" wrapText="1"/>
    </xf>
    <xf numFmtId="0" fontId="4" fillId="4" borderId="1"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17" fontId="4" fillId="4" borderId="2" xfId="0" applyNumberFormat="1" applyFont="1" applyFill="1" applyBorder="1" applyAlignment="1">
      <alignment horizontal="left" vertical="top" wrapText="1"/>
    </xf>
    <xf numFmtId="0" fontId="4" fillId="4" borderId="1" xfId="0" applyFont="1" applyFill="1" applyBorder="1" applyAlignment="1">
      <alignment horizontal="left"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11" fillId="4" borderId="2" xfId="2" applyFont="1" applyFill="1" applyBorder="1" applyAlignment="1">
      <alignment horizontal="left" vertical="top" wrapText="1"/>
    </xf>
    <xf numFmtId="0" fontId="12" fillId="4" borderId="3"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1" fontId="6" fillId="4" borderId="0" xfId="1" applyNumberFormat="1" applyFont="1" applyFill="1" applyAlignment="1">
      <alignment horizontal="center" vertical="center"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9</xdr:col>
      <xdr:colOff>1039092</xdr:colOff>
      <xdr:row>66</xdr:row>
      <xdr:rowOff>17318</xdr:rowOff>
    </xdr:from>
    <xdr:to>
      <xdr:col>18</xdr:col>
      <xdr:colOff>307126</xdr:colOff>
      <xdr:row>76</xdr:row>
      <xdr:rowOff>142261</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449357" y="30609377"/>
          <a:ext cx="5857093" cy="3811678"/>
        </a:xfrm>
        <a:prstGeom prst="rect">
          <a:avLst/>
        </a:prstGeom>
      </xdr:spPr>
    </xdr:pic>
    <xdr:clientData/>
  </xdr:twoCellAnchor>
  <xdr:twoCellAnchor editAs="oneCell">
    <xdr:from>
      <xdr:col>0</xdr:col>
      <xdr:colOff>1581150</xdr:colOff>
      <xdr:row>276</xdr:row>
      <xdr:rowOff>9524</xdr:rowOff>
    </xdr:from>
    <xdr:to>
      <xdr:col>8</xdr:col>
      <xdr:colOff>8416</xdr:colOff>
      <xdr:row>295</xdr:row>
      <xdr:rowOff>42584</xdr:rowOff>
    </xdr:to>
    <xdr:pic>
      <xdr:nvPicPr>
        <xdr:cNvPr id="9" name="Picture 8">
          <a:extLst>
            <a:ext uri="{FF2B5EF4-FFF2-40B4-BE49-F238E27FC236}">
              <a16:creationId xmlns=""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81150" y="86451700"/>
          <a:ext cx="7212678" cy="4930030"/>
        </a:xfrm>
        <a:prstGeom prst="rect">
          <a:avLst/>
        </a:prstGeom>
        <a:ln>
          <a:solidFill>
            <a:schemeClr val="tx1"/>
          </a:solidFill>
        </a:ln>
      </xdr:spPr>
    </xdr:pic>
    <xdr:clientData/>
  </xdr:twoCellAnchor>
  <xdr:twoCellAnchor>
    <xdr:from>
      <xdr:col>2</xdr:col>
      <xdr:colOff>930576</xdr:colOff>
      <xdr:row>280</xdr:row>
      <xdr:rowOff>240281</xdr:rowOff>
    </xdr:from>
    <xdr:to>
      <xdr:col>4</xdr:col>
      <xdr:colOff>854735</xdr:colOff>
      <xdr:row>284</xdr:row>
      <xdr:rowOff>419</xdr:rowOff>
    </xdr:to>
    <xdr:sp macro="" textlink="">
      <xdr:nvSpPr>
        <xdr:cNvPr id="10" name="TextBox 2">
          <a:extLst>
            <a:ext uri="{FF2B5EF4-FFF2-40B4-BE49-F238E27FC236}">
              <a16:creationId xmlns="" xmlns:a16="http://schemas.microsoft.com/office/drawing/2014/main" id="{00000000-0008-0000-0000-00000A000000}"/>
            </a:ext>
          </a:extLst>
        </xdr:cNvPr>
        <xdr:cNvSpPr txBox="1"/>
      </xdr:nvSpPr>
      <xdr:spPr>
        <a:xfrm>
          <a:off x="3093311" y="87713399"/>
          <a:ext cx="1190424" cy="791079"/>
        </a:xfrm>
        <a:prstGeom prst="rect">
          <a:avLst/>
        </a:prstGeom>
        <a:noFill/>
        <a:ln w="76200">
          <a:solidFill>
            <a:srgbClr val="002060"/>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clientData/>
  </xdr:twoCellAnchor>
  <xdr:twoCellAnchor>
    <xdr:from>
      <xdr:col>2</xdr:col>
      <xdr:colOff>930576</xdr:colOff>
      <xdr:row>279</xdr:row>
      <xdr:rowOff>128123</xdr:rowOff>
    </xdr:from>
    <xdr:to>
      <xdr:col>4</xdr:col>
      <xdr:colOff>538802</xdr:colOff>
      <xdr:row>281</xdr:row>
      <xdr:rowOff>6187</xdr:rowOff>
    </xdr:to>
    <xdr:sp macro="" textlink="">
      <xdr:nvSpPr>
        <xdr:cNvPr id="11" name="Rectangle 10">
          <a:extLst>
            <a:ext uri="{FF2B5EF4-FFF2-40B4-BE49-F238E27FC236}">
              <a16:creationId xmlns="" xmlns:a16="http://schemas.microsoft.com/office/drawing/2014/main" id="{00000000-0008-0000-0000-00000B000000}"/>
            </a:ext>
          </a:extLst>
        </xdr:cNvPr>
        <xdr:cNvSpPr/>
      </xdr:nvSpPr>
      <xdr:spPr>
        <a:xfrm>
          <a:off x="3093311" y="87343505"/>
          <a:ext cx="874491" cy="393535"/>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7030A0"/>
              </a:solidFill>
            </a:rPr>
            <a:t>Tower A</a:t>
          </a:r>
        </a:p>
      </xdr:txBody>
    </xdr:sp>
    <xdr:clientData/>
  </xdr:twoCellAnchor>
  <xdr:twoCellAnchor>
    <xdr:from>
      <xdr:col>2</xdr:col>
      <xdr:colOff>265958</xdr:colOff>
      <xdr:row>332</xdr:row>
      <xdr:rowOff>123083</xdr:rowOff>
    </xdr:from>
    <xdr:to>
      <xdr:col>7</xdr:col>
      <xdr:colOff>931472</xdr:colOff>
      <xdr:row>366</xdr:row>
      <xdr:rowOff>46825</xdr:rowOff>
    </xdr:to>
    <xdr:grpSp>
      <xdr:nvGrpSpPr>
        <xdr:cNvPr id="5" name="Group 4"/>
        <xdr:cNvGrpSpPr/>
      </xdr:nvGrpSpPr>
      <xdr:grpSpPr>
        <a:xfrm>
          <a:off x="2429494" y="93808262"/>
          <a:ext cx="5632121" cy="8713956"/>
          <a:chOff x="2429494" y="94039583"/>
          <a:chExt cx="5632121" cy="8713956"/>
        </a:xfrm>
      </xdr:grpSpPr>
      <xdr:pic>
        <xdr:nvPicPr>
          <xdr:cNvPr id="12" name="Picture 11">
            <a:extLst>
              <a:ext uri="{FF2B5EF4-FFF2-40B4-BE49-F238E27FC236}">
                <a16:creationId xmlns=""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674371" y="94039583"/>
            <a:ext cx="5161240" cy="3394988"/>
          </a:xfrm>
          <a:prstGeom prst="rect">
            <a:avLst/>
          </a:prstGeom>
          <a:ln>
            <a:solidFill>
              <a:schemeClr val="tx1"/>
            </a:solidFill>
          </a:ln>
        </xdr:spPr>
      </xdr:pic>
      <xdr:pic>
        <xdr:nvPicPr>
          <xdr:cNvPr id="13" name="Picture 12">
            <a:extLst>
              <a:ext uri="{FF2B5EF4-FFF2-40B4-BE49-F238E27FC236}">
                <a16:creationId xmlns="" xmlns:a16="http://schemas.microsoft.com/office/drawing/2014/main" id="{00000000-0008-0000-0000-00000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429494" y="97569163"/>
            <a:ext cx="5632121" cy="5184376"/>
          </a:xfrm>
          <a:prstGeom prst="rect">
            <a:avLst/>
          </a:prstGeom>
          <a:ln>
            <a:solidFill>
              <a:schemeClr val="tx1"/>
            </a:solidFill>
          </a:ln>
        </xdr:spPr>
      </xdr:pic>
      <xdr:sp macro="" textlink="">
        <xdr:nvSpPr>
          <xdr:cNvPr id="14" name="TextBox 3">
            <a:extLst>
              <a:ext uri="{FF2B5EF4-FFF2-40B4-BE49-F238E27FC236}">
                <a16:creationId xmlns="" xmlns:a16="http://schemas.microsoft.com/office/drawing/2014/main" id="{00000000-0008-0000-0000-00000E000000}"/>
              </a:ext>
            </a:extLst>
          </xdr:cNvPr>
          <xdr:cNvSpPr txBox="1"/>
        </xdr:nvSpPr>
        <xdr:spPr>
          <a:xfrm rot="1148635">
            <a:off x="6512319" y="97996583"/>
            <a:ext cx="922994" cy="1596993"/>
          </a:xfrm>
          <a:prstGeom prst="rect">
            <a:avLst/>
          </a:prstGeom>
          <a:noFill/>
          <a:ln w="57150">
            <a:solidFill>
              <a:srgbClr val="7030A0"/>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15" name="Rectangle 14">
            <a:extLst>
              <a:ext uri="{FF2B5EF4-FFF2-40B4-BE49-F238E27FC236}">
                <a16:creationId xmlns="" xmlns:a16="http://schemas.microsoft.com/office/drawing/2014/main" id="{00000000-0008-0000-0000-00000F000000}"/>
              </a:ext>
            </a:extLst>
          </xdr:cNvPr>
          <xdr:cNvSpPr/>
        </xdr:nvSpPr>
        <xdr:spPr>
          <a:xfrm>
            <a:off x="5644773" y="97870374"/>
            <a:ext cx="940860" cy="394334"/>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FF00"/>
                </a:solidFill>
              </a:rPr>
              <a:t>Tower A</a:t>
            </a:r>
          </a:p>
        </xdr:txBody>
      </xdr:sp>
    </xdr:grpSp>
    <xdr:clientData/>
  </xdr:twoCellAnchor>
  <xdr:twoCellAnchor>
    <xdr:from>
      <xdr:col>0</xdr:col>
      <xdr:colOff>1033553</xdr:colOff>
      <xdr:row>219</xdr:row>
      <xdr:rowOff>121226</xdr:rowOff>
    </xdr:from>
    <xdr:to>
      <xdr:col>8</xdr:col>
      <xdr:colOff>675893</xdr:colOff>
      <xdr:row>274</xdr:row>
      <xdr:rowOff>97636</xdr:rowOff>
    </xdr:to>
    <xdr:grpSp>
      <xdr:nvGrpSpPr>
        <xdr:cNvPr id="4" name="Group 3"/>
        <xdr:cNvGrpSpPr/>
      </xdr:nvGrpSpPr>
      <xdr:grpSpPr>
        <a:xfrm>
          <a:off x="1033553" y="73382083"/>
          <a:ext cx="8405340" cy="12386124"/>
          <a:chOff x="1033933" y="73740817"/>
          <a:chExt cx="8439596" cy="12445501"/>
        </a:xfrm>
      </xdr:grpSpPr>
      <xdr:pic>
        <xdr:nvPicPr>
          <xdr:cNvPr id="42" name="Picture 41" descr="https://vsjcllp.vsjadon.com/upload/insp-239271-152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264728" y="83175109"/>
            <a:ext cx="2243170" cy="300016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271-843.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863723" y="79490455"/>
            <a:ext cx="2670098" cy="355022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39271-849.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683123" y="79469673"/>
            <a:ext cx="2670098" cy="355022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39271-85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033933" y="79466209"/>
            <a:ext cx="2705787" cy="355022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39271-880.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883514" y="83186154"/>
            <a:ext cx="2256400" cy="300016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39271-883.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66496" y="73740817"/>
            <a:ext cx="4207033" cy="55937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989151</xdr:colOff>
      <xdr:row>219</xdr:row>
      <xdr:rowOff>148439</xdr:rowOff>
    </xdr:from>
    <xdr:to>
      <xdr:col>4</xdr:col>
      <xdr:colOff>1728267</xdr:colOff>
      <xdr:row>240</xdr:row>
      <xdr:rowOff>258535</xdr:rowOff>
    </xdr:to>
    <xdr:pic>
      <xdr:nvPicPr>
        <xdr:cNvPr id="49" name="Picture 4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989151" y="73640618"/>
          <a:ext cx="4154509" cy="5539346"/>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209550</xdr:colOff>
      <xdr:row>38</xdr:row>
      <xdr:rowOff>76200</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734ApsgJhp1cNDu59"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78"/>
  <sheetViews>
    <sheetView tabSelected="1" view="pageBreakPreview" topLeftCell="A205" zoomScale="70" zoomScaleNormal="85" zoomScaleSheetLayoutView="70" zoomScalePageLayoutView="70" workbookViewId="0">
      <selection activeCell="M215" sqref="M215"/>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3" customWidth="1"/>
    <col min="5" max="6" width="27.140625" style="1" customWidth="1"/>
    <col min="7" max="7" width="1.42578125" style="1" customWidth="1"/>
    <col min="8" max="8" width="24.42578125" style="1" customWidth="1"/>
    <col min="9" max="9" width="24.42578125" style="13" customWidth="1"/>
    <col min="10" max="10" width="26.140625" style="1" customWidth="1"/>
    <col min="11" max="20" width="9.140625" style="1"/>
    <col min="21" max="23" width="0" style="1" hidden="1" customWidth="1"/>
    <col min="24" max="26" width="9.140625" style="1"/>
    <col min="27" max="27" width="7.85546875" style="1" customWidth="1"/>
    <col min="28" max="16384" width="9.140625" style="1"/>
  </cols>
  <sheetData>
    <row r="1" spans="1:9" ht="20.25" x14ac:dyDescent="0.25">
      <c r="A1" s="105" t="s">
        <v>42</v>
      </c>
      <c r="B1" s="106"/>
      <c r="C1" s="106"/>
      <c r="D1" s="106"/>
      <c r="E1" s="106"/>
      <c r="F1" s="106"/>
      <c r="G1" s="106"/>
      <c r="H1" s="106"/>
      <c r="I1" s="107"/>
    </row>
    <row r="2" spans="1:9" ht="42" customHeight="1" x14ac:dyDescent="0.25">
      <c r="A2" s="121" t="s">
        <v>11</v>
      </c>
      <c r="B2" s="121"/>
      <c r="C2" s="121"/>
      <c r="D2" s="4" t="s">
        <v>4</v>
      </c>
      <c r="E2" s="122" t="s">
        <v>93</v>
      </c>
      <c r="F2" s="122"/>
      <c r="G2" s="104" t="s">
        <v>15</v>
      </c>
      <c r="H2" s="104"/>
      <c r="I2" s="48">
        <v>45840</v>
      </c>
    </row>
    <row r="3" spans="1:9" ht="42.75" customHeight="1" x14ac:dyDescent="0.25">
      <c r="A3" s="74" t="s">
        <v>43</v>
      </c>
      <c r="B3" s="75"/>
      <c r="C3" s="76"/>
      <c r="D3" s="19" t="s">
        <v>4</v>
      </c>
      <c r="E3" s="125" t="s">
        <v>177</v>
      </c>
      <c r="F3" s="126"/>
      <c r="G3" s="104" t="s">
        <v>120</v>
      </c>
      <c r="H3" s="104"/>
      <c r="I3" s="48" t="s">
        <v>245</v>
      </c>
    </row>
    <row r="4" spans="1:9" ht="43.5" customHeight="1" x14ac:dyDescent="0.25">
      <c r="A4" s="74" t="s">
        <v>40</v>
      </c>
      <c r="B4" s="75"/>
      <c r="C4" s="76"/>
      <c r="D4" s="26" t="s">
        <v>4</v>
      </c>
      <c r="E4" s="92" t="s">
        <v>243</v>
      </c>
      <c r="F4" s="94"/>
      <c r="G4" s="104" t="s">
        <v>37</v>
      </c>
      <c r="H4" s="104"/>
      <c r="I4" s="17" t="str">
        <f ca="1">TEXT(TODAY(),"DD/MM/YYYY")</f>
        <v>07/07/2025</v>
      </c>
    </row>
    <row r="5" spans="1:9" ht="20.25" x14ac:dyDescent="0.25">
      <c r="A5" s="83" t="s">
        <v>44</v>
      </c>
      <c r="B5" s="83"/>
      <c r="C5" s="83"/>
      <c r="D5" s="83"/>
      <c r="E5" s="83"/>
      <c r="F5" s="83"/>
      <c r="G5" s="83"/>
      <c r="H5" s="83"/>
      <c r="I5" s="129"/>
    </row>
    <row r="6" spans="1:9" ht="62.25" customHeight="1" x14ac:dyDescent="0.25">
      <c r="A6" s="123" t="s">
        <v>33</v>
      </c>
      <c r="B6" s="123"/>
      <c r="C6" s="123"/>
      <c r="D6" s="2" t="s">
        <v>4</v>
      </c>
      <c r="E6" s="20" t="s">
        <v>102</v>
      </c>
      <c r="F6" s="19" t="s">
        <v>39</v>
      </c>
      <c r="G6" s="2" t="s">
        <v>4</v>
      </c>
      <c r="H6" s="116" t="s">
        <v>246</v>
      </c>
      <c r="I6" s="116"/>
    </row>
    <row r="7" spans="1:9" ht="48" customHeight="1" x14ac:dyDescent="0.25">
      <c r="A7" s="123" t="s">
        <v>46</v>
      </c>
      <c r="B7" s="123"/>
      <c r="C7" s="123"/>
      <c r="D7" s="2" t="s">
        <v>4</v>
      </c>
      <c r="E7" s="5" t="s">
        <v>178</v>
      </c>
      <c r="F7" s="19" t="s">
        <v>47</v>
      </c>
      <c r="G7" s="2" t="s">
        <v>4</v>
      </c>
      <c r="H7" s="92" t="s">
        <v>244</v>
      </c>
      <c r="I7" s="94"/>
    </row>
    <row r="8" spans="1:9" ht="45" customHeight="1" x14ac:dyDescent="0.25">
      <c r="A8" s="123" t="s">
        <v>48</v>
      </c>
      <c r="B8" s="123"/>
      <c r="C8" s="123"/>
      <c r="D8" s="2" t="s">
        <v>4</v>
      </c>
      <c r="E8" s="124" t="s">
        <v>179</v>
      </c>
      <c r="F8" s="124"/>
      <c r="G8" s="124"/>
      <c r="H8" s="124"/>
      <c r="I8" s="124"/>
    </row>
    <row r="9" spans="1:9" ht="66.75" customHeight="1" x14ac:dyDescent="0.25">
      <c r="A9" s="104" t="s">
        <v>164</v>
      </c>
      <c r="B9" s="19" t="s">
        <v>4</v>
      </c>
      <c r="C9" s="19" t="s">
        <v>45</v>
      </c>
      <c r="D9" s="2" t="s">
        <v>4</v>
      </c>
      <c r="E9" s="92" t="s">
        <v>236</v>
      </c>
      <c r="F9" s="93"/>
      <c r="G9" s="93"/>
      <c r="H9" s="93"/>
      <c r="I9" s="94"/>
    </row>
    <row r="10" spans="1:9" ht="66" customHeight="1" x14ac:dyDescent="0.25">
      <c r="A10" s="104"/>
      <c r="B10" s="19" t="s">
        <v>4</v>
      </c>
      <c r="C10" s="19" t="s">
        <v>14</v>
      </c>
      <c r="D10" s="2" t="s">
        <v>4</v>
      </c>
      <c r="E10" s="92" t="s">
        <v>235</v>
      </c>
      <c r="F10" s="93"/>
      <c r="G10" s="93"/>
      <c r="H10" s="93"/>
      <c r="I10" s="94"/>
    </row>
    <row r="11" spans="1:9" ht="45" customHeight="1" x14ac:dyDescent="0.25">
      <c r="A11" s="104"/>
      <c r="B11" s="19" t="s">
        <v>4</v>
      </c>
      <c r="C11" s="19" t="s">
        <v>5</v>
      </c>
      <c r="D11" s="2" t="s">
        <v>4</v>
      </c>
      <c r="E11" s="92" t="s">
        <v>237</v>
      </c>
      <c r="F11" s="93"/>
      <c r="G11" s="93"/>
      <c r="H11" s="93"/>
      <c r="I11" s="94"/>
    </row>
    <row r="12" spans="1:9" ht="20.25" x14ac:dyDescent="0.25">
      <c r="A12" s="104" t="s">
        <v>38</v>
      </c>
      <c r="B12" s="104"/>
      <c r="C12" s="104"/>
      <c r="D12" s="2" t="s">
        <v>4</v>
      </c>
      <c r="E12" s="116" t="s">
        <v>115</v>
      </c>
      <c r="F12" s="116"/>
      <c r="G12" s="116"/>
      <c r="H12" s="116"/>
      <c r="I12" s="116"/>
    </row>
    <row r="13" spans="1:9" ht="20.100000000000001" customHeight="1" x14ac:dyDescent="0.25">
      <c r="A13" s="83" t="s">
        <v>49</v>
      </c>
      <c r="B13" s="83"/>
      <c r="C13" s="83"/>
      <c r="D13" s="83"/>
      <c r="E13" s="83"/>
      <c r="F13" s="83"/>
      <c r="G13" s="83"/>
      <c r="H13" s="83"/>
      <c r="I13" s="83"/>
    </row>
    <row r="14" spans="1:9" ht="60.75" x14ac:dyDescent="0.25">
      <c r="A14" s="19" t="s">
        <v>31</v>
      </c>
      <c r="B14" s="2" t="s">
        <v>4</v>
      </c>
      <c r="C14" s="137" t="s">
        <v>94</v>
      </c>
      <c r="D14" s="138"/>
      <c r="E14" s="139"/>
      <c r="F14" s="16" t="s">
        <v>50</v>
      </c>
      <c r="G14" s="2" t="s">
        <v>4</v>
      </c>
      <c r="H14" s="116" t="s">
        <v>180</v>
      </c>
      <c r="I14" s="116"/>
    </row>
    <row r="15" spans="1:9" ht="40.5" x14ac:dyDescent="0.25">
      <c r="A15" s="19" t="s">
        <v>51</v>
      </c>
      <c r="B15" s="2" t="s">
        <v>4</v>
      </c>
      <c r="C15" s="137" t="s">
        <v>176</v>
      </c>
      <c r="D15" s="138"/>
      <c r="E15" s="139"/>
      <c r="F15" s="19" t="s">
        <v>52</v>
      </c>
      <c r="G15" s="2" t="s">
        <v>4</v>
      </c>
      <c r="H15" s="143">
        <v>46386</v>
      </c>
      <c r="I15" s="116"/>
    </row>
    <row r="16" spans="1:9" ht="40.5" x14ac:dyDescent="0.25">
      <c r="A16" s="43" t="s">
        <v>53</v>
      </c>
      <c r="B16" s="2" t="s">
        <v>4</v>
      </c>
      <c r="C16" s="140">
        <v>43319</v>
      </c>
      <c r="D16" s="138"/>
      <c r="E16" s="139"/>
      <c r="F16" s="19" t="s">
        <v>54</v>
      </c>
      <c r="G16" s="2" t="s">
        <v>4</v>
      </c>
      <c r="H16" s="133" t="s">
        <v>181</v>
      </c>
      <c r="I16" s="94"/>
    </row>
    <row r="17" spans="1:12" ht="60.75" x14ac:dyDescent="0.25">
      <c r="A17" s="43" t="s">
        <v>55</v>
      </c>
      <c r="B17" s="2" t="s">
        <v>4</v>
      </c>
      <c r="C17" s="143">
        <f>H15</f>
        <v>46386</v>
      </c>
      <c r="D17" s="143"/>
      <c r="E17" s="143"/>
      <c r="F17" s="19" t="s">
        <v>184</v>
      </c>
      <c r="G17" s="20"/>
      <c r="H17" s="92" t="s">
        <v>185</v>
      </c>
      <c r="I17" s="94"/>
    </row>
    <row r="18" spans="1:12" ht="40.5" x14ac:dyDescent="0.25">
      <c r="A18" s="43" t="s">
        <v>56</v>
      </c>
      <c r="B18" s="2" t="s">
        <v>4</v>
      </c>
      <c r="C18" s="137" t="s">
        <v>230</v>
      </c>
      <c r="D18" s="138"/>
      <c r="E18" s="139"/>
      <c r="F18" s="19" t="s">
        <v>105</v>
      </c>
      <c r="G18" s="2" t="s">
        <v>4</v>
      </c>
      <c r="H18" s="116">
        <v>55602.12</v>
      </c>
      <c r="I18" s="116"/>
    </row>
    <row r="19" spans="1:12" ht="40.5" x14ac:dyDescent="0.25">
      <c r="A19" s="19" t="s">
        <v>57</v>
      </c>
      <c r="B19" s="2" t="s">
        <v>4</v>
      </c>
      <c r="C19" s="137">
        <v>1</v>
      </c>
      <c r="D19" s="138"/>
      <c r="E19" s="139"/>
      <c r="F19" s="19" t="s">
        <v>104</v>
      </c>
      <c r="G19" s="2" t="s">
        <v>4</v>
      </c>
      <c r="H19" s="116">
        <v>107570.36</v>
      </c>
      <c r="I19" s="116"/>
    </row>
    <row r="20" spans="1:12" ht="40.5" x14ac:dyDescent="0.25">
      <c r="A20" s="19" t="s">
        <v>103</v>
      </c>
      <c r="B20" s="2" t="s">
        <v>4</v>
      </c>
      <c r="C20" s="137">
        <v>127464.15</v>
      </c>
      <c r="D20" s="138"/>
      <c r="E20" s="139"/>
      <c r="F20" s="6" t="s">
        <v>58</v>
      </c>
      <c r="G20" s="2" t="s">
        <v>4</v>
      </c>
      <c r="H20" s="92" t="s">
        <v>232</v>
      </c>
      <c r="I20" s="94"/>
      <c r="L20" s="1">
        <f>6+7+12+12+30+25+25+25+64+50+32+32+25+33+64+24+33+39</f>
        <v>538</v>
      </c>
    </row>
    <row r="21" spans="1:12" ht="40.5" x14ac:dyDescent="0.25">
      <c r="A21" s="19" t="s">
        <v>59</v>
      </c>
      <c r="B21" s="2" t="s">
        <v>4</v>
      </c>
      <c r="C21" s="137" t="s">
        <v>231</v>
      </c>
      <c r="D21" s="138"/>
      <c r="E21" s="139"/>
      <c r="F21" s="19" t="s">
        <v>60</v>
      </c>
      <c r="G21" s="2" t="s">
        <v>4</v>
      </c>
      <c r="H21" s="116" t="s">
        <v>160</v>
      </c>
      <c r="I21" s="116"/>
    </row>
    <row r="22" spans="1:12" ht="20.25" x14ac:dyDescent="0.25">
      <c r="A22" s="43" t="s">
        <v>26</v>
      </c>
      <c r="B22" s="2" t="s">
        <v>4</v>
      </c>
      <c r="C22" s="137" t="s">
        <v>187</v>
      </c>
      <c r="D22" s="138"/>
      <c r="E22" s="139"/>
      <c r="F22" s="27" t="s">
        <v>27</v>
      </c>
      <c r="G22" s="27" t="s">
        <v>4</v>
      </c>
      <c r="H22" s="137">
        <v>72.940558999999993</v>
      </c>
      <c r="I22" s="139"/>
    </row>
    <row r="23" spans="1:12" ht="20.25" x14ac:dyDescent="0.25">
      <c r="A23" s="43" t="s">
        <v>175</v>
      </c>
      <c r="B23" s="2" t="s">
        <v>4</v>
      </c>
      <c r="C23" s="141" t="s">
        <v>186</v>
      </c>
      <c r="D23" s="142"/>
      <c r="E23" s="142"/>
      <c r="F23" s="142"/>
      <c r="G23" s="142"/>
      <c r="H23" s="142"/>
      <c r="I23" s="142"/>
    </row>
    <row r="24" spans="1:12" ht="122.25" customHeight="1" x14ac:dyDescent="0.25">
      <c r="A24" s="43" t="s">
        <v>29</v>
      </c>
      <c r="B24" s="2" t="s">
        <v>4</v>
      </c>
      <c r="C24" s="116" t="s">
        <v>106</v>
      </c>
      <c r="D24" s="116"/>
      <c r="E24" s="116"/>
      <c r="F24" s="116"/>
      <c r="G24" s="116"/>
      <c r="H24" s="116"/>
      <c r="I24" s="116"/>
    </row>
    <row r="25" spans="1:12" ht="24" customHeight="1" x14ac:dyDescent="0.25">
      <c r="A25" s="105" t="s">
        <v>23</v>
      </c>
      <c r="B25" s="106"/>
      <c r="C25" s="106"/>
      <c r="D25" s="106"/>
      <c r="E25" s="106"/>
      <c r="F25" s="106"/>
      <c r="G25" s="106"/>
      <c r="H25" s="106"/>
      <c r="I25" s="107"/>
    </row>
    <row r="26" spans="1:12" ht="20.25" customHeight="1" x14ac:dyDescent="0.25">
      <c r="A26" s="19" t="s">
        <v>30</v>
      </c>
      <c r="B26" s="2" t="s">
        <v>4</v>
      </c>
      <c r="C26" s="116" t="s">
        <v>183</v>
      </c>
      <c r="D26" s="116"/>
      <c r="E26" s="116"/>
      <c r="F26" s="19" t="s">
        <v>16</v>
      </c>
      <c r="G26" s="2" t="s">
        <v>4</v>
      </c>
      <c r="H26" s="116" t="s">
        <v>182</v>
      </c>
      <c r="I26" s="116"/>
    </row>
    <row r="27" spans="1:12" ht="20.25" x14ac:dyDescent="0.25">
      <c r="A27" s="19" t="s">
        <v>17</v>
      </c>
      <c r="B27" s="2" t="s">
        <v>4</v>
      </c>
      <c r="C27" s="116" t="s">
        <v>109</v>
      </c>
      <c r="D27" s="116"/>
      <c r="E27" s="116"/>
      <c r="F27" s="19" t="s">
        <v>165</v>
      </c>
      <c r="G27" s="2" t="s">
        <v>4</v>
      </c>
      <c r="H27" s="116" t="s">
        <v>163</v>
      </c>
      <c r="I27" s="116"/>
    </row>
    <row r="28" spans="1:12" ht="40.5" x14ac:dyDescent="0.25">
      <c r="A28" s="19" t="s">
        <v>192</v>
      </c>
      <c r="B28" s="2" t="s">
        <v>4</v>
      </c>
      <c r="C28" s="116" t="s">
        <v>108</v>
      </c>
      <c r="D28" s="116"/>
      <c r="E28" s="116"/>
      <c r="F28" s="19" t="s">
        <v>19</v>
      </c>
      <c r="G28" s="2" t="s">
        <v>4</v>
      </c>
      <c r="H28" s="116" t="s">
        <v>189</v>
      </c>
      <c r="I28" s="116"/>
    </row>
    <row r="29" spans="1:12" ht="40.5" x14ac:dyDescent="0.25">
      <c r="A29" s="43" t="s">
        <v>121</v>
      </c>
      <c r="B29" s="2" t="s">
        <v>4</v>
      </c>
      <c r="C29" s="116" t="s">
        <v>190</v>
      </c>
      <c r="D29" s="116"/>
      <c r="E29" s="116"/>
      <c r="F29" s="19" t="s">
        <v>122</v>
      </c>
      <c r="G29" s="2" t="s">
        <v>4</v>
      </c>
      <c r="H29" s="92" t="s">
        <v>193</v>
      </c>
      <c r="I29" s="94"/>
    </row>
    <row r="30" spans="1:12" ht="62.25" customHeight="1" x14ac:dyDescent="0.25">
      <c r="A30" s="19" t="s">
        <v>20</v>
      </c>
      <c r="B30" s="2" t="s">
        <v>4</v>
      </c>
      <c r="C30" s="116" t="s">
        <v>191</v>
      </c>
      <c r="D30" s="116"/>
      <c r="E30" s="116"/>
      <c r="F30" s="19" t="s">
        <v>18</v>
      </c>
      <c r="G30" s="2" t="s">
        <v>4</v>
      </c>
      <c r="H30" s="116" t="s">
        <v>188</v>
      </c>
      <c r="I30" s="116"/>
    </row>
    <row r="31" spans="1:12" ht="21.75" customHeight="1" x14ac:dyDescent="0.25">
      <c r="A31" s="43" t="s">
        <v>127</v>
      </c>
      <c r="B31" s="2" t="s">
        <v>4</v>
      </c>
      <c r="C31" s="116" t="s">
        <v>128</v>
      </c>
      <c r="D31" s="116"/>
      <c r="E31" s="116"/>
      <c r="F31" s="19" t="s">
        <v>129</v>
      </c>
      <c r="G31" s="2" t="s">
        <v>4</v>
      </c>
      <c r="H31" s="92" t="s">
        <v>128</v>
      </c>
      <c r="I31" s="94"/>
    </row>
    <row r="32" spans="1:12" ht="21.75" customHeight="1" x14ac:dyDescent="0.25">
      <c r="A32" s="43" t="s">
        <v>130</v>
      </c>
      <c r="B32" s="2" t="s">
        <v>4</v>
      </c>
      <c r="C32" s="92" t="s">
        <v>128</v>
      </c>
      <c r="D32" s="93"/>
      <c r="E32" s="93"/>
      <c r="F32" s="93"/>
      <c r="G32" s="93"/>
      <c r="H32" s="93"/>
      <c r="I32" s="94"/>
    </row>
    <row r="33" spans="1:9" ht="20.25" x14ac:dyDescent="0.25">
      <c r="A33" s="130" t="s">
        <v>41</v>
      </c>
      <c r="B33" s="131"/>
      <c r="C33" s="131"/>
      <c r="D33" s="131"/>
      <c r="E33" s="131"/>
      <c r="F33" s="131"/>
      <c r="G33" s="131"/>
      <c r="H33" s="131"/>
      <c r="I33" s="132"/>
    </row>
    <row r="34" spans="1:9" ht="40.5" x14ac:dyDescent="0.25">
      <c r="A34" s="74" t="s">
        <v>21</v>
      </c>
      <c r="B34" s="75"/>
      <c r="C34" s="76"/>
      <c r="D34" s="2" t="s">
        <v>4</v>
      </c>
      <c r="E34" s="20" t="s">
        <v>110</v>
      </c>
      <c r="F34" s="19" t="s">
        <v>22</v>
      </c>
      <c r="G34" s="7" t="s">
        <v>4</v>
      </c>
      <c r="H34" s="92" t="s">
        <v>111</v>
      </c>
      <c r="I34" s="94"/>
    </row>
    <row r="35" spans="1:9" ht="40.5" x14ac:dyDescent="0.25">
      <c r="A35" s="74" t="s">
        <v>25</v>
      </c>
      <c r="B35" s="75"/>
      <c r="C35" s="76"/>
      <c r="D35" s="2" t="s">
        <v>4</v>
      </c>
      <c r="E35" s="20" t="s">
        <v>111</v>
      </c>
      <c r="F35" s="8" t="s">
        <v>36</v>
      </c>
      <c r="G35" s="2" t="s">
        <v>4</v>
      </c>
      <c r="H35" s="92" t="s">
        <v>111</v>
      </c>
      <c r="I35" s="94"/>
    </row>
    <row r="36" spans="1:9" ht="40.5" x14ac:dyDescent="0.25">
      <c r="A36" s="74" t="s">
        <v>35</v>
      </c>
      <c r="B36" s="75"/>
      <c r="C36" s="76"/>
      <c r="D36" s="2" t="s">
        <v>4</v>
      </c>
      <c r="E36" s="5" t="s">
        <v>112</v>
      </c>
      <c r="F36" s="19" t="s">
        <v>24</v>
      </c>
      <c r="G36" s="22" t="s">
        <v>4</v>
      </c>
      <c r="H36" s="92" t="s">
        <v>113</v>
      </c>
      <c r="I36" s="94"/>
    </row>
    <row r="37" spans="1:9" ht="20.25" x14ac:dyDescent="0.25">
      <c r="A37" s="105" t="s">
        <v>0</v>
      </c>
      <c r="B37" s="106"/>
      <c r="C37" s="106"/>
      <c r="D37" s="106"/>
      <c r="E37" s="106"/>
      <c r="F37" s="106"/>
      <c r="G37" s="106"/>
      <c r="H37" s="106"/>
      <c r="I37" s="107"/>
    </row>
    <row r="38" spans="1:9" ht="20.25" x14ac:dyDescent="0.25">
      <c r="A38" s="72" t="s">
        <v>0</v>
      </c>
      <c r="B38" s="77"/>
      <c r="C38" s="73"/>
      <c r="D38" s="2" t="s">
        <v>4</v>
      </c>
      <c r="E38" s="9" t="s">
        <v>1</v>
      </c>
      <c r="F38" s="9" t="s">
        <v>6</v>
      </c>
      <c r="G38" s="72" t="s">
        <v>2</v>
      </c>
      <c r="H38" s="73"/>
      <c r="I38" s="9" t="s">
        <v>3</v>
      </c>
    </row>
    <row r="39" spans="1:9" ht="20.25" x14ac:dyDescent="0.25">
      <c r="A39" s="74" t="s">
        <v>7</v>
      </c>
      <c r="B39" s="75"/>
      <c r="C39" s="76"/>
      <c r="D39" s="2" t="s">
        <v>4</v>
      </c>
      <c r="E39" s="21" t="s">
        <v>194</v>
      </c>
      <c r="F39" s="21" t="s">
        <v>161</v>
      </c>
      <c r="G39" s="127" t="s">
        <v>195</v>
      </c>
      <c r="H39" s="128"/>
      <c r="I39" s="21" t="s">
        <v>197</v>
      </c>
    </row>
    <row r="40" spans="1:9" ht="20.25" customHeight="1" x14ac:dyDescent="0.25">
      <c r="A40" s="74" t="s">
        <v>8</v>
      </c>
      <c r="B40" s="75"/>
      <c r="C40" s="76"/>
      <c r="D40" s="2" t="s">
        <v>4</v>
      </c>
      <c r="E40" s="21" t="s">
        <v>194</v>
      </c>
      <c r="F40" s="21" t="s">
        <v>161</v>
      </c>
      <c r="G40" s="127" t="s">
        <v>195</v>
      </c>
      <c r="H40" s="128"/>
      <c r="I40" s="21" t="s">
        <v>196</v>
      </c>
    </row>
    <row r="41" spans="1:9" ht="20.25" customHeight="1" x14ac:dyDescent="0.25">
      <c r="A41" s="74" t="s">
        <v>12</v>
      </c>
      <c r="B41" s="75"/>
      <c r="C41" s="76"/>
      <c r="D41" s="2" t="s">
        <v>4</v>
      </c>
      <c r="E41" s="17" t="s">
        <v>108</v>
      </c>
      <c r="F41" s="19" t="s">
        <v>13</v>
      </c>
      <c r="G41" s="2" t="s">
        <v>4</v>
      </c>
      <c r="H41" s="92" t="s">
        <v>107</v>
      </c>
      <c r="I41" s="94"/>
    </row>
    <row r="42" spans="1:9" ht="20.25" x14ac:dyDescent="0.25">
      <c r="A42" s="105" t="s">
        <v>61</v>
      </c>
      <c r="B42" s="106"/>
      <c r="C42" s="106"/>
      <c r="D42" s="106"/>
      <c r="E42" s="106"/>
      <c r="F42" s="106"/>
      <c r="G42" s="106"/>
      <c r="H42" s="106"/>
      <c r="I42" s="107"/>
    </row>
    <row r="43" spans="1:9" ht="21" customHeight="1" x14ac:dyDescent="0.25">
      <c r="A43" s="78" t="s">
        <v>62</v>
      </c>
      <c r="B43" s="78"/>
      <c r="C43" s="78" t="s">
        <v>63</v>
      </c>
      <c r="D43" s="78"/>
      <c r="E43" s="78" t="s">
        <v>162</v>
      </c>
      <c r="F43" s="78"/>
      <c r="G43" s="78"/>
      <c r="H43" s="78" t="s">
        <v>64</v>
      </c>
      <c r="I43" s="78"/>
    </row>
    <row r="44" spans="1:9" ht="40.5" customHeight="1" x14ac:dyDescent="0.25">
      <c r="A44" s="144" t="s">
        <v>199</v>
      </c>
      <c r="B44" s="144"/>
      <c r="C44" s="79" t="s">
        <v>95</v>
      </c>
      <c r="D44" s="79"/>
      <c r="E44" s="116" t="s">
        <v>198</v>
      </c>
      <c r="F44" s="116"/>
      <c r="G44" s="116"/>
      <c r="H44" s="116" t="s">
        <v>200</v>
      </c>
      <c r="I44" s="116"/>
    </row>
    <row r="45" spans="1:9" ht="20.25" x14ac:dyDescent="0.25">
      <c r="A45" s="83" t="s">
        <v>65</v>
      </c>
      <c r="B45" s="83"/>
      <c r="C45" s="83"/>
      <c r="D45" s="83"/>
      <c r="E45" s="83"/>
      <c r="F45" s="83"/>
      <c r="G45" s="83"/>
      <c r="H45" s="83"/>
      <c r="I45" s="83"/>
    </row>
    <row r="46" spans="1:9" ht="42.75" customHeight="1" x14ac:dyDescent="0.25">
      <c r="A46" s="16" t="s">
        <v>66</v>
      </c>
      <c r="B46" s="16" t="s">
        <v>4</v>
      </c>
      <c r="C46" s="116" t="s">
        <v>108</v>
      </c>
      <c r="D46" s="116"/>
      <c r="E46" s="116"/>
      <c r="F46" s="16" t="s">
        <v>67</v>
      </c>
      <c r="G46" s="16" t="s">
        <v>4</v>
      </c>
      <c r="H46" s="116" t="s">
        <v>201</v>
      </c>
      <c r="I46" s="116"/>
    </row>
    <row r="47" spans="1:9" ht="289.5" customHeight="1" x14ac:dyDescent="0.25">
      <c r="A47" s="16" t="s">
        <v>96</v>
      </c>
      <c r="B47" s="16" t="s">
        <v>4</v>
      </c>
      <c r="C47" s="116" t="s">
        <v>248</v>
      </c>
      <c r="D47" s="116"/>
      <c r="E47" s="116"/>
      <c r="F47" s="16" t="s">
        <v>68</v>
      </c>
      <c r="G47" s="16" t="s">
        <v>4</v>
      </c>
      <c r="H47" s="116" t="str">
        <f>H46</f>
        <v>CE/4813/BPES/AT
Date: 27/06/2023</v>
      </c>
      <c r="I47" s="116"/>
    </row>
    <row r="48" spans="1:9" ht="46.5" hidden="1" customHeight="1" x14ac:dyDescent="0.25">
      <c r="A48" s="16" t="s">
        <v>69</v>
      </c>
      <c r="B48" s="16" t="s">
        <v>4</v>
      </c>
      <c r="C48" s="116"/>
      <c r="D48" s="116"/>
      <c r="E48" s="116"/>
      <c r="F48" s="16" t="s">
        <v>70</v>
      </c>
      <c r="G48" s="16" t="s">
        <v>4</v>
      </c>
      <c r="H48" s="116"/>
      <c r="I48" s="116"/>
    </row>
    <row r="49" spans="1:13" ht="45" hidden="1" customHeight="1" x14ac:dyDescent="0.25">
      <c r="A49" s="16" t="s">
        <v>71</v>
      </c>
      <c r="B49" s="16" t="s">
        <v>4</v>
      </c>
      <c r="C49" s="116" t="s">
        <v>107</v>
      </c>
      <c r="D49" s="116"/>
      <c r="E49" s="116"/>
      <c r="F49" s="16" t="s">
        <v>72</v>
      </c>
      <c r="G49" s="16" t="s">
        <v>4</v>
      </c>
      <c r="H49" s="116"/>
      <c r="I49" s="116"/>
    </row>
    <row r="50" spans="1:13" ht="21" thickBot="1" x14ac:dyDescent="0.3">
      <c r="A50" s="83" t="s">
        <v>73</v>
      </c>
      <c r="B50" s="83"/>
      <c r="C50" s="83"/>
      <c r="D50" s="83"/>
      <c r="E50" s="83"/>
      <c r="F50" s="83"/>
      <c r="G50" s="83"/>
      <c r="H50" s="83"/>
      <c r="I50" s="83"/>
    </row>
    <row r="51" spans="1:13" ht="20.25" customHeight="1" x14ac:dyDescent="0.3">
      <c r="A51" s="84" t="s">
        <v>202</v>
      </c>
      <c r="B51" s="84"/>
      <c r="C51" s="84"/>
      <c r="D51" s="85" t="s">
        <v>4</v>
      </c>
      <c r="E51" s="55" t="s">
        <v>131</v>
      </c>
      <c r="F51" s="86" t="s">
        <v>116</v>
      </c>
      <c r="G51" s="86"/>
      <c r="H51" s="55" t="s">
        <v>132</v>
      </c>
      <c r="I51" s="55" t="s">
        <v>133</v>
      </c>
      <c r="J51" s="49" t="str">
        <f ca="1">(IF(F54&gt;99%,"All work completed. Please provide OC.",IF(F54&gt;89.8%,"Plinth, RCC, Brick, Plaster, Flooring, Wooden, Plumbing, Electrification, etc., work Completed. Finishing work is in process.",IF(F54&lt;94%,(IF(C54=0,"Work not yet Started.",IF(E54=25%,"Piling work in process",IF(E54=50%,"Excavation work in process",IF(E54=100%,"Excavation work Completed. ","0")))&amp;(IF(C55=0%,"",IF(C55=K56,"Footing work is process",IF(C55=K57,"Footing work Completed",IF(C55=K58,"1st Basement Completed",IF(C55=K59,"1st &amp; 2nd Basement Completed",IF(C55=K60,"1st to 3rd Basement Completed",IF(C55=K61,"1st to 4th Basement Completed",IF(C55=K62,"Plinth work is process",IF(C55=K63,"Plinth work completed","0")))))))))))&amp;(IF(C56=(F52+H52+I52),", RCC Slab",IF(C56&gt;0,", RCC upto "&amp;C56&amp;" Slab",""))&amp;(IF(C57=I52,", Brickwork",IF(C57&gt;0,", Brickwork upto "&amp;C57&amp;" Floor",""))&amp;(IF(C58=I52,", Internal Plaster",IF(C58&gt;0,", Internal Plaster upto "&amp;C58&amp;" Floor",""))&amp;(IF(C59=I52,", External Plaster",IF(C59&gt;0,", External Plaster upto "&amp;C59&amp;" Floor",""))&amp;(IF(C60=I52,", External Plumbing, Elevation and Waterproofing",IF(C60&gt;0,", External Plumbing, Elevation and Waterproofing upto "&amp;C60&amp;" Floor",""))&amp;(IF(C61=I52,", Flooring &amp; Fitting",IF(C61&gt;0,", Flooring &amp; Fitting upto "&amp;C61&amp;" Floor",""))&amp;(IF(C62=I52,", Wooden Work",IF(C62&gt;0,", Wooden Work upto "&amp;C62&amp;" Floor",""))&amp;(IF(C63=I52,", Electrical &amp; Sanitary fittings",IF(C63&gt;0,", Electrical &amp; Sanitary fittings upto "&amp;C63&amp;" Floor",""))&amp;(IF(C64&gt;0,", Finishing upto "&amp;C64&amp;" Floor","")&amp;(IF(C56&gt;0.5," Completed",""))))))))))))))))</f>
        <v>Excavation work Completed. Plinth work completed, RCC Slab, Brickwork, Internal Plaster upto 51 Floor, External Plaster upto 51 Floor, External Plumbing, Elevation and Waterproofing upto 43 Floor, Flooring &amp; Fitting upto 22 Floor, Wooden Work upto 14 Floor Completed</v>
      </c>
      <c r="K51" s="36"/>
    </row>
    <row r="52" spans="1:13" ht="20.25" x14ac:dyDescent="0.3">
      <c r="A52" s="84"/>
      <c r="B52" s="84"/>
      <c r="C52" s="84"/>
      <c r="D52" s="85"/>
      <c r="E52" s="55">
        <v>2</v>
      </c>
      <c r="F52" s="86">
        <v>4</v>
      </c>
      <c r="G52" s="86"/>
      <c r="H52" s="55">
        <v>7</v>
      </c>
      <c r="I52" s="55">
        <f ca="1">--TRIM(RIGHT(SUBSTITUTE(LEFT(A51,_xlfn.AGGREGATE(16,6,FIND({0,1,2,3,4,5,6,7,8,9},A51,ROW(INDIRECT("1:"&amp;LEN(A51)))),1))," ",REPT(" ",LEN(A51))),LEN(A51)))</f>
        <v>57</v>
      </c>
      <c r="J52" s="50" t="s">
        <v>137</v>
      </c>
      <c r="K52" s="36"/>
    </row>
    <row r="53" spans="1:13" ht="20.25" customHeight="1" x14ac:dyDescent="0.3">
      <c r="A53" s="87" t="s">
        <v>135</v>
      </c>
      <c r="B53" s="87"/>
      <c r="C53" s="87" t="s">
        <v>145</v>
      </c>
      <c r="D53" s="87"/>
      <c r="E53" s="56" t="s">
        <v>146</v>
      </c>
      <c r="F53" s="87" t="s">
        <v>136</v>
      </c>
      <c r="G53" s="87"/>
      <c r="H53" s="42" t="s">
        <v>134</v>
      </c>
      <c r="I53" s="42"/>
      <c r="J53" s="51" t="s">
        <v>147</v>
      </c>
      <c r="K53" s="37">
        <f ca="1">I52*25%</f>
        <v>14.25</v>
      </c>
    </row>
    <row r="54" spans="1:13" ht="20.25" customHeight="1" x14ac:dyDescent="0.3">
      <c r="A54" s="88" t="s">
        <v>148</v>
      </c>
      <c r="B54" s="88"/>
      <c r="C54" s="86">
        <f ca="1">K55</f>
        <v>57</v>
      </c>
      <c r="D54" s="86"/>
      <c r="E54" s="54">
        <f ca="1">((100/I52)*C54)/100</f>
        <v>1</v>
      </c>
      <c r="F54" s="88">
        <f ca="1">(((C54/I52*5)+(C55/I52*20)+(25/(F52+H52+I52)*C56)+(5/(I52)*C57)+(2.5/(I52)*C58)+(2.5/(I52)*C59)+(5/I52*C60)+(10/I52*C61)+(2.5/I52*C62)+(2.5/I52*C63)+(10/I52*C64)+(10/I52*C65))/100)</f>
        <v>0.67719298245614046</v>
      </c>
      <c r="G54" s="88"/>
      <c r="H54" s="88" t="str">
        <f ca="1">J51</f>
        <v>Excavation work Completed. Plinth work completed, RCC Slab, Brickwork, Internal Plaster upto 51 Floor, External Plaster upto 51 Floor, External Plumbing, Elevation and Waterproofing upto 43 Floor, Flooring &amp; Fitting upto 22 Floor, Wooden Work upto 14 Floor Completed</v>
      </c>
      <c r="I54" s="88"/>
      <c r="J54" s="51" t="s">
        <v>138</v>
      </c>
      <c r="K54" s="52">
        <f ca="1">I52*50%</f>
        <v>28.5</v>
      </c>
    </row>
    <row r="55" spans="1:13" ht="20.25" x14ac:dyDescent="0.3">
      <c r="A55" s="88" t="s">
        <v>117</v>
      </c>
      <c r="B55" s="88"/>
      <c r="C55" s="89">
        <v>57</v>
      </c>
      <c r="D55" s="86"/>
      <c r="E55" s="54">
        <f ca="1">((100/I52)*C55)/100</f>
        <v>1</v>
      </c>
      <c r="F55" s="88"/>
      <c r="G55" s="88"/>
      <c r="H55" s="88"/>
      <c r="I55" s="88"/>
      <c r="J55" s="51" t="s">
        <v>139</v>
      </c>
      <c r="K55" s="52">
        <f ca="1">I52</f>
        <v>57</v>
      </c>
    </row>
    <row r="56" spans="1:13" ht="21" customHeight="1" x14ac:dyDescent="0.35">
      <c r="A56" s="88" t="s">
        <v>149</v>
      </c>
      <c r="B56" s="88"/>
      <c r="C56" s="86">
        <v>68</v>
      </c>
      <c r="D56" s="86"/>
      <c r="E56" s="54">
        <f ca="1">((100/(F52+H52+I52))*C56)/100</f>
        <v>1</v>
      </c>
      <c r="F56" s="88"/>
      <c r="G56" s="88"/>
      <c r="H56" s="88"/>
      <c r="I56" s="88"/>
      <c r="J56" s="51" t="s">
        <v>140</v>
      </c>
      <c r="K56" s="39">
        <f ca="1">(IF(E52&gt;1,(I52/(E52+2)),I52/4))</f>
        <v>14.25</v>
      </c>
    </row>
    <row r="57" spans="1:13" ht="21" customHeight="1" x14ac:dyDescent="0.35">
      <c r="A57" s="88" t="s">
        <v>150</v>
      </c>
      <c r="B57" s="88"/>
      <c r="C57" s="86">
        <f>C56-H52-F52</f>
        <v>57</v>
      </c>
      <c r="D57" s="86"/>
      <c r="E57" s="54">
        <f ca="1">((100/I52)*C57)/100</f>
        <v>1</v>
      </c>
      <c r="F57" s="88"/>
      <c r="G57" s="88"/>
      <c r="H57" s="88"/>
      <c r="I57" s="88"/>
      <c r="J57" s="51" t="s">
        <v>141</v>
      </c>
      <c r="K57" s="39">
        <f ca="1">(IF(E52&gt;1,(I52/(E52+2)+K56),I52/4+K56))</f>
        <v>28.5</v>
      </c>
    </row>
    <row r="58" spans="1:13" ht="21" customHeight="1" x14ac:dyDescent="0.35">
      <c r="A58" s="152" t="s">
        <v>151</v>
      </c>
      <c r="B58" s="153"/>
      <c r="C58" s="89">
        <v>51</v>
      </c>
      <c r="D58" s="89"/>
      <c r="E58" s="54">
        <f ca="1">((100/I52)*C58)/100</f>
        <v>0.89473684210526316</v>
      </c>
      <c r="F58" s="88"/>
      <c r="G58" s="88"/>
      <c r="H58" s="88"/>
      <c r="I58" s="88"/>
      <c r="J58" s="51" t="s">
        <v>152</v>
      </c>
      <c r="K58" s="39">
        <f ca="1">(IF(E52&gt;1,(I52/(E52+2)+K57),0))</f>
        <v>42.75</v>
      </c>
    </row>
    <row r="59" spans="1:13" ht="21" customHeight="1" x14ac:dyDescent="0.35">
      <c r="A59" s="152" t="s">
        <v>239</v>
      </c>
      <c r="B59" s="153"/>
      <c r="C59" s="89">
        <f>C58</f>
        <v>51</v>
      </c>
      <c r="D59" s="89"/>
      <c r="E59" s="54">
        <f ca="1">((100/I52)*C59)/100</f>
        <v>0.89473684210526316</v>
      </c>
      <c r="F59" s="88"/>
      <c r="G59" s="88"/>
      <c r="H59" s="88"/>
      <c r="I59" s="88"/>
      <c r="J59" s="51" t="s">
        <v>153</v>
      </c>
      <c r="K59" s="39">
        <f>(IF(E52&gt;2,(I52/(E52+2)+K58),0))</f>
        <v>0</v>
      </c>
    </row>
    <row r="60" spans="1:13" ht="57.75" customHeight="1" x14ac:dyDescent="0.35">
      <c r="A60" s="152" t="s">
        <v>240</v>
      </c>
      <c r="B60" s="153"/>
      <c r="C60" s="86">
        <v>43</v>
      </c>
      <c r="D60" s="86"/>
      <c r="E60" s="54">
        <f ca="1">((100/(I52))*C60)/100</f>
        <v>0.75438596491228072</v>
      </c>
      <c r="F60" s="88"/>
      <c r="G60" s="88"/>
      <c r="H60" s="88"/>
      <c r="I60" s="88"/>
      <c r="J60" s="51" t="s">
        <v>155</v>
      </c>
      <c r="K60" s="40">
        <f>(IF(E52&gt;3,(I52/(E52+2)+K59),0))</f>
        <v>0</v>
      </c>
    </row>
    <row r="61" spans="1:13" ht="21" x14ac:dyDescent="0.35">
      <c r="A61" s="88" t="s">
        <v>154</v>
      </c>
      <c r="B61" s="88"/>
      <c r="C61" s="86">
        <v>22</v>
      </c>
      <c r="D61" s="86"/>
      <c r="E61" s="54">
        <f ca="1">((100/(I52))*C61)/100</f>
        <v>0.38596491228070173</v>
      </c>
      <c r="F61" s="88"/>
      <c r="G61" s="88"/>
      <c r="H61" s="88"/>
      <c r="I61" s="88"/>
      <c r="J61" s="51" t="s">
        <v>156</v>
      </c>
      <c r="K61" s="39">
        <f>(IF(E52&gt;4,(I52/(E52+2)+K60),0))</f>
        <v>0</v>
      </c>
    </row>
    <row r="62" spans="1:13" ht="21" customHeight="1" x14ac:dyDescent="0.35">
      <c r="A62" s="88" t="s">
        <v>241</v>
      </c>
      <c r="B62" s="88"/>
      <c r="C62" s="86">
        <v>14</v>
      </c>
      <c r="D62" s="86"/>
      <c r="E62" s="54">
        <f ca="1">((100/I52)*C62)/100</f>
        <v>0.24561403508771928</v>
      </c>
      <c r="F62" s="88"/>
      <c r="G62" s="88"/>
      <c r="H62" s="88"/>
      <c r="I62" s="88"/>
      <c r="J62" s="51" t="s">
        <v>142</v>
      </c>
      <c r="K62" s="39">
        <f>(IF(E52=1,(I52/(E52+3)+K57),IF(E52=0,(I52/4+K57),IF(E52&gt;1,0))))</f>
        <v>0</v>
      </c>
    </row>
    <row r="63" spans="1:13" ht="41.25" customHeight="1" thickBot="1" x14ac:dyDescent="0.4">
      <c r="A63" s="88" t="s">
        <v>242</v>
      </c>
      <c r="B63" s="88"/>
      <c r="C63" s="86">
        <v>0</v>
      </c>
      <c r="D63" s="86"/>
      <c r="E63" s="54">
        <f ca="1">((100/I52)*C63)/100</f>
        <v>0</v>
      </c>
      <c r="F63" s="88"/>
      <c r="G63" s="88"/>
      <c r="H63" s="88"/>
      <c r="I63" s="88"/>
      <c r="J63" s="53" t="s">
        <v>143</v>
      </c>
      <c r="K63" s="41">
        <f ca="1">(IF(E52&gt;1.5,(I52/(E52+2)+K56+MAX(0,K57-K56)+MAX(0,K58-K57)+MAX(0,K59-K58)+MAX(0,K60-K59)+MAX(0,K61-K60)),IF(E52=1,(I52/(E52+3)+K62),IF(E52=0,I52/4+K62))))</f>
        <v>57</v>
      </c>
      <c r="M63" s="1" t="e">
        <f>(IF(D51&gt;1.5,(H51/(D51+2)+J56+MAX(0,J57-J56)+MAX(0,J58-J57)+MAX(0,J59-J58)+MAX(0,J60-J59)+MAX(0,J61-J60)),IF(D51=1,(H51/(D51+3)+J61),IF(D51=0,H51*0.3+J61))))</f>
        <v>#VALUE!</v>
      </c>
    </row>
    <row r="64" spans="1:13" ht="20.25" x14ac:dyDescent="0.25">
      <c r="A64" s="88" t="s">
        <v>157</v>
      </c>
      <c r="B64" s="88"/>
      <c r="C64" s="86">
        <v>0</v>
      </c>
      <c r="D64" s="86"/>
      <c r="E64" s="54">
        <f ca="1">((100/(I52))*C64)/100</f>
        <v>0</v>
      </c>
      <c r="F64" s="88"/>
      <c r="G64" s="88"/>
      <c r="H64" s="88"/>
      <c r="I64" s="88"/>
    </row>
    <row r="65" spans="1:151 16227:16384" ht="20.25" x14ac:dyDescent="0.25">
      <c r="A65" s="88" t="s">
        <v>158</v>
      </c>
      <c r="B65" s="88"/>
      <c r="C65" s="86">
        <v>0</v>
      </c>
      <c r="D65" s="86"/>
      <c r="E65" s="54">
        <f ca="1">((100/(I52))*C65)/100</f>
        <v>0</v>
      </c>
      <c r="F65" s="88"/>
      <c r="G65" s="88"/>
      <c r="H65" s="88"/>
      <c r="I65" s="88"/>
    </row>
    <row r="66" spans="1:151 16227:16384" ht="20.25" x14ac:dyDescent="0.25">
      <c r="A66" s="105" t="s">
        <v>77</v>
      </c>
      <c r="B66" s="106"/>
      <c r="C66" s="106"/>
      <c r="D66" s="106"/>
      <c r="E66" s="106"/>
      <c r="F66" s="106"/>
      <c r="G66" s="106"/>
      <c r="H66" s="106"/>
      <c r="I66" s="107"/>
    </row>
    <row r="67" spans="1:151 16227:16384" ht="60.75" x14ac:dyDescent="0.25">
      <c r="A67" s="104" t="s">
        <v>78</v>
      </c>
      <c r="B67" s="104"/>
      <c r="C67" s="104"/>
      <c r="D67" s="3" t="s">
        <v>4</v>
      </c>
      <c r="E67" s="14" t="s">
        <v>123</v>
      </c>
      <c r="F67" s="19" t="s">
        <v>159</v>
      </c>
      <c r="G67" s="3" t="s">
        <v>4</v>
      </c>
      <c r="H67" s="134" t="s">
        <v>174</v>
      </c>
      <c r="I67" s="134"/>
    </row>
    <row r="68" spans="1:151 16227:16384" ht="40.5" customHeight="1" x14ac:dyDescent="0.25">
      <c r="A68" s="104" t="s">
        <v>173</v>
      </c>
      <c r="B68" s="104"/>
      <c r="C68" s="104"/>
      <c r="D68" s="2" t="s">
        <v>118</v>
      </c>
      <c r="E68" s="80" t="s">
        <v>233</v>
      </c>
      <c r="F68" s="81"/>
      <c r="G68" s="81"/>
      <c r="H68" s="81"/>
      <c r="I68" s="82"/>
    </row>
    <row r="69" spans="1:151 16227:16384" ht="26.25" customHeight="1" x14ac:dyDescent="0.25">
      <c r="A69" s="145" t="s">
        <v>79</v>
      </c>
      <c r="B69" s="145"/>
      <c r="C69" s="145"/>
      <c r="D69" s="3" t="s">
        <v>4</v>
      </c>
      <c r="E69" s="17">
        <v>800000</v>
      </c>
      <c r="F69" s="3" t="s">
        <v>114</v>
      </c>
      <c r="G69" s="3" t="s">
        <v>4</v>
      </c>
      <c r="H69" s="80" t="s">
        <v>124</v>
      </c>
      <c r="I69" s="82"/>
    </row>
    <row r="70" spans="1:151 16227:16384" ht="20.25" x14ac:dyDescent="0.25">
      <c r="A70" s="105" t="s">
        <v>76</v>
      </c>
      <c r="B70" s="106"/>
      <c r="C70" s="106"/>
      <c r="D70" s="106"/>
      <c r="E70" s="106"/>
      <c r="F70" s="106"/>
      <c r="G70" s="106"/>
      <c r="H70" s="106"/>
      <c r="I70" s="107"/>
    </row>
    <row r="71" spans="1:151 16227:16384" ht="20.25" x14ac:dyDescent="0.25">
      <c r="A71" s="74" t="s">
        <v>9</v>
      </c>
      <c r="B71" s="75"/>
      <c r="C71" s="75"/>
      <c r="D71" s="75"/>
      <c r="E71" s="75"/>
      <c r="F71" s="76"/>
      <c r="G71" s="2" t="s">
        <v>4</v>
      </c>
      <c r="H71" s="146">
        <f>64240/10.764</f>
        <v>5968.0416202155338</v>
      </c>
      <c r="I71" s="147"/>
    </row>
    <row r="72" spans="1:151 16227:16384" ht="20.25" x14ac:dyDescent="0.25">
      <c r="A72" s="74" t="s">
        <v>32</v>
      </c>
      <c r="B72" s="75"/>
      <c r="C72" s="75"/>
      <c r="D72" s="75"/>
      <c r="E72" s="75"/>
      <c r="F72" s="76"/>
      <c r="G72" s="2" t="s">
        <v>4</v>
      </c>
      <c r="H72" s="120">
        <f>132680/10.764</f>
        <v>12326.27276105537</v>
      </c>
      <c r="I72" s="120"/>
    </row>
    <row r="73" spans="1:151 16227:16384" ht="20.25" x14ac:dyDescent="0.25">
      <c r="A73" s="74" t="s">
        <v>125</v>
      </c>
      <c r="B73" s="75"/>
      <c r="C73" s="75"/>
      <c r="D73" s="75"/>
      <c r="E73" s="75"/>
      <c r="F73" s="76"/>
      <c r="G73" s="2" t="s">
        <v>4</v>
      </c>
      <c r="H73" s="120">
        <f>H71*0.8</f>
        <v>4774.4332961724276</v>
      </c>
      <c r="I73" s="120"/>
    </row>
    <row r="74" spans="1:151 16227:16384" ht="20.25" x14ac:dyDescent="0.25">
      <c r="A74" s="117" t="s">
        <v>83</v>
      </c>
      <c r="B74" s="118"/>
      <c r="C74" s="118"/>
      <c r="D74" s="118"/>
      <c r="E74" s="118"/>
      <c r="F74" s="118"/>
      <c r="G74" s="118"/>
      <c r="H74" s="118"/>
      <c r="I74" s="119"/>
    </row>
    <row r="75" spans="1:151 16227:16384" s="10" customFormat="1" ht="40.5" x14ac:dyDescent="0.25">
      <c r="A75" s="135" t="s">
        <v>170</v>
      </c>
      <c r="B75" s="136"/>
      <c r="C75" s="135" t="s">
        <v>171</v>
      </c>
      <c r="D75" s="136"/>
      <c r="E75" s="44" t="s">
        <v>172</v>
      </c>
      <c r="F75" s="135" t="s">
        <v>169</v>
      </c>
      <c r="G75" s="136"/>
      <c r="H75" s="44" t="s">
        <v>168</v>
      </c>
      <c r="I75" s="44" t="s">
        <v>167</v>
      </c>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c r="XFA75" s="1"/>
      <c r="XFB75" s="1"/>
      <c r="XFC75" s="1"/>
      <c r="XFD75" s="1"/>
    </row>
    <row r="76" spans="1:151 16227:16384" s="10" customFormat="1" ht="20.25" x14ac:dyDescent="0.25">
      <c r="A76" s="148" t="s">
        <v>228</v>
      </c>
      <c r="B76" s="149"/>
      <c r="C76" s="148" t="s">
        <v>95</v>
      </c>
      <c r="D76" s="149"/>
      <c r="E76" s="45" t="s">
        <v>229</v>
      </c>
      <c r="F76" s="148">
        <f>COUNT(F85:G88,F90:G91)+COUNT(F93:G96)+COUNT(F98:G99)+COUNT(F101:G104,F106:G107)+COUNT(F109,F112,F114:F115)+COUNT(F117:G120,F122:G123)+COUNT(F125:G128,F132:G133)+COUNT(F135:G139,F142:G143)+COUNT(F145:G153)*15+COUNT(F155,F158:G163)*5+COUNT(F165:G173)*12+COUNT(F175:G183)*16+COUNT(F185:G193)*6+COUNT(F195,F198:G203)*2+COUNT(F205,F208:G213)</f>
        <v>538</v>
      </c>
      <c r="G76" s="149"/>
      <c r="H76" s="45">
        <f>SUM(F85:G88,F90:G91)+SUM(F93:G96)+SUM(F98:G99)+SUM(F101:G104,F106:G107)+SUM(F109,F112,F114:F115)+SUM(F117:G120,F122:G123)+SUM(F125:G128,F132:G133)+SUM(F135:G139,F142:G143)+SUM(F145:G153)*15+SUM(F155,F158:G163)*5+SUM(F165:G173)*12+SUM(F175:G183)*16+SUM(F185:G193)*6+SUM(F195,F198:G203)*2+SUM(F205,F208:G213)</f>
        <v>451046.04480000003</v>
      </c>
      <c r="I76" s="45">
        <f>SUM(I85:I88,I90:I91)+SUM(I93:I96)+SUM(I98:I99)+SUM(I101:I104,I106:I107)+SUM(I109,I112,I114:I115)+SUM(I117:I120,I122:I123)+SUM(I125:I128,I132:I133)+SUM(I135:I139,I142:I143)+SUM(I145:I153)*15+SUM(I155,I158:I163)*5+SUM(I165:I173)*12+SUM(I175:I183)*16+SUM(I185:I193)*6+SUM(I195,I198:I203)*2+SUM(I205,I208:I213)</f>
        <v>721673.67168000014</v>
      </c>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c r="XFA76" s="1"/>
      <c r="XFB76" s="1"/>
      <c r="XFC76" s="1"/>
      <c r="XFD76" s="1"/>
    </row>
    <row r="77" spans="1:151 16227:16384" ht="20.25" x14ac:dyDescent="0.25">
      <c r="A77" s="130" t="s">
        <v>166</v>
      </c>
      <c r="B77" s="131"/>
      <c r="C77" s="131"/>
      <c r="D77" s="131"/>
      <c r="E77" s="131"/>
      <c r="F77" s="131"/>
      <c r="G77" s="131"/>
      <c r="H77" s="131"/>
      <c r="I77" s="119"/>
    </row>
    <row r="78" spans="1:151 16227:16384" ht="44.25" customHeight="1" x14ac:dyDescent="0.25">
      <c r="A78" s="150" t="s">
        <v>101</v>
      </c>
      <c r="B78" s="150"/>
      <c r="C78" s="150" t="s">
        <v>97</v>
      </c>
      <c r="D78" s="150"/>
      <c r="E78" s="150" t="s">
        <v>98</v>
      </c>
      <c r="F78" s="150" t="s">
        <v>99</v>
      </c>
      <c r="G78" s="150"/>
      <c r="H78" s="150" t="s">
        <v>100</v>
      </c>
      <c r="I78" s="34" t="s">
        <v>144</v>
      </c>
    </row>
    <row r="79" spans="1:151 16227:16384" s="10" customFormat="1" ht="20.25" x14ac:dyDescent="0.25">
      <c r="A79" s="150"/>
      <c r="B79" s="150"/>
      <c r="C79" s="150"/>
      <c r="D79" s="150"/>
      <c r="E79" s="150"/>
      <c r="F79" s="150"/>
      <c r="G79" s="150"/>
      <c r="H79" s="150"/>
      <c r="I79" s="35">
        <v>0.6</v>
      </c>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
      <c r="XEM79" s="1"/>
      <c r="XEN79" s="1"/>
      <c r="XEO79" s="1"/>
      <c r="XEP79" s="1"/>
      <c r="XEQ79" s="1"/>
      <c r="XER79" s="1"/>
      <c r="XES79" s="1"/>
      <c r="XET79" s="1"/>
      <c r="XEU79" s="1"/>
      <c r="XEV79" s="1"/>
      <c r="XEW79" s="1"/>
      <c r="XEX79" s="1"/>
      <c r="XEY79" s="1"/>
      <c r="XEZ79" s="1"/>
      <c r="XFA79" s="1"/>
      <c r="XFB79" s="1"/>
      <c r="XFC79" s="1"/>
      <c r="XFD79" s="1"/>
    </row>
    <row r="80" spans="1:151 16227:16384" s="10" customFormat="1" ht="20.25" x14ac:dyDescent="0.25">
      <c r="A80" s="59" t="s">
        <v>234</v>
      </c>
      <c r="B80" s="60"/>
      <c r="C80" s="60"/>
      <c r="D80" s="60"/>
      <c r="E80" s="60"/>
      <c r="F80" s="60"/>
      <c r="G80" s="60"/>
      <c r="H80" s="60"/>
      <c r="I80" s="6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
      <c r="XEM80" s="1"/>
      <c r="XEN80" s="1"/>
      <c r="XEO80" s="1"/>
      <c r="XEP80" s="1"/>
      <c r="XEQ80" s="1"/>
      <c r="XER80" s="1"/>
      <c r="XES80" s="1"/>
      <c r="XET80" s="1"/>
      <c r="XEU80" s="1"/>
      <c r="XEV80" s="1"/>
      <c r="XEW80" s="1"/>
      <c r="XEX80" s="1"/>
      <c r="XEY80" s="1"/>
      <c r="XEZ80" s="1"/>
      <c r="XFA80" s="1"/>
      <c r="XFB80" s="1"/>
      <c r="XFC80" s="1"/>
      <c r="XFD80" s="1"/>
    </row>
    <row r="81" spans="1:151 16227:16384" s="10" customFormat="1" ht="20.25" x14ac:dyDescent="0.25">
      <c r="A81" s="59" t="s">
        <v>203</v>
      </c>
      <c r="B81" s="60"/>
      <c r="C81" s="60"/>
      <c r="D81" s="60"/>
      <c r="E81" s="60"/>
      <c r="F81" s="60"/>
      <c r="G81" s="60"/>
      <c r="H81" s="60"/>
      <c r="I81" s="6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
      <c r="XEM81" s="1"/>
      <c r="XEN81" s="1"/>
      <c r="XEO81" s="1"/>
      <c r="XEP81" s="1"/>
      <c r="XEQ81" s="1"/>
      <c r="XER81" s="1"/>
      <c r="XES81" s="1"/>
      <c r="XET81" s="1"/>
      <c r="XEU81" s="1"/>
      <c r="XEV81" s="1"/>
      <c r="XEW81" s="1"/>
      <c r="XEX81" s="1"/>
      <c r="XEY81" s="1"/>
      <c r="XEZ81" s="1"/>
      <c r="XFA81" s="1"/>
      <c r="XFB81" s="1"/>
      <c r="XFC81" s="1"/>
      <c r="XFD81" s="1"/>
    </row>
    <row r="82" spans="1:151 16227:16384" s="10" customFormat="1" ht="20.25" x14ac:dyDescent="0.25">
      <c r="A82" s="59" t="s">
        <v>204</v>
      </c>
      <c r="B82" s="60"/>
      <c r="C82" s="60"/>
      <c r="D82" s="60"/>
      <c r="E82" s="60"/>
      <c r="F82" s="60"/>
      <c r="G82" s="60"/>
      <c r="H82" s="60"/>
      <c r="I82" s="6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
      <c r="XEM82" s="1"/>
      <c r="XEN82" s="1"/>
      <c r="XEO82" s="1"/>
      <c r="XEP82" s="1"/>
      <c r="XEQ82" s="1"/>
      <c r="XER82" s="1"/>
      <c r="XES82" s="1"/>
      <c r="XET82" s="1"/>
      <c r="XEU82" s="1"/>
      <c r="XEV82" s="1"/>
      <c r="XEW82" s="1"/>
      <c r="XEX82" s="1"/>
      <c r="XEY82" s="1"/>
      <c r="XEZ82" s="1"/>
      <c r="XFA82" s="1"/>
      <c r="XFB82" s="1"/>
      <c r="XFC82" s="1"/>
      <c r="XFD82" s="1"/>
    </row>
    <row r="83" spans="1:151 16227:16384" s="10" customFormat="1" ht="20.25" x14ac:dyDescent="0.25">
      <c r="A83" s="59" t="s">
        <v>205</v>
      </c>
      <c r="B83" s="60"/>
      <c r="C83" s="60"/>
      <c r="D83" s="60"/>
      <c r="E83" s="60"/>
      <c r="F83" s="60"/>
      <c r="G83" s="60"/>
      <c r="H83" s="60"/>
      <c r="I83" s="6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c r="XFD83" s="1"/>
    </row>
    <row r="84" spans="1:151 16227:16384" s="10" customFormat="1" ht="20.25" x14ac:dyDescent="0.25">
      <c r="A84" s="59" t="s">
        <v>206</v>
      </c>
      <c r="B84" s="60"/>
      <c r="C84" s="60"/>
      <c r="D84" s="60"/>
      <c r="E84" s="60"/>
      <c r="F84" s="60"/>
      <c r="G84" s="60"/>
      <c r="H84" s="60"/>
      <c r="I84" s="6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c r="XFD84" s="1"/>
    </row>
    <row r="85" spans="1:151 16227:16384" s="10" customFormat="1" ht="20.25" customHeight="1" x14ac:dyDescent="0.25">
      <c r="A85" s="62" t="str">
        <f>A84</f>
        <v>4th Podium Floor is For Parking &amp; Residential</v>
      </c>
      <c r="B85" s="64"/>
      <c r="C85" s="57">
        <v>1</v>
      </c>
      <c r="D85" s="58"/>
      <c r="E85" s="18" t="s">
        <v>207</v>
      </c>
      <c r="F85" s="57">
        <f>97.28*10.764</f>
        <v>1047.12192</v>
      </c>
      <c r="G85" s="58"/>
      <c r="H85" s="18">
        <v>0</v>
      </c>
      <c r="I85" s="18">
        <f>F85*(($I$79)+1)+H85</f>
        <v>1675.3950720000003</v>
      </c>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c r="XFD85" s="1"/>
    </row>
    <row r="86" spans="1:151 16227:16384" s="10" customFormat="1" ht="20.25" customHeight="1" x14ac:dyDescent="0.25">
      <c r="A86" s="69"/>
      <c r="B86" s="70"/>
      <c r="C86" s="57">
        <v>2</v>
      </c>
      <c r="D86" s="58"/>
      <c r="E86" s="18" t="s">
        <v>208</v>
      </c>
      <c r="F86" s="57">
        <f>69.62*10.764</f>
        <v>749.38968</v>
      </c>
      <c r="G86" s="58"/>
      <c r="H86" s="18">
        <v>0</v>
      </c>
      <c r="I86" s="18">
        <f t="shared" ref="I86:I153" si="0">F86*(($I$79)+1)+H86</f>
        <v>1199.023488</v>
      </c>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c r="XFD86" s="1"/>
    </row>
    <row r="87" spans="1:151 16227:16384" s="10" customFormat="1" ht="20.25" customHeight="1" x14ac:dyDescent="0.25">
      <c r="A87" s="69"/>
      <c r="B87" s="70"/>
      <c r="C87" s="57">
        <v>3</v>
      </c>
      <c r="D87" s="58"/>
      <c r="E87" s="18" t="s">
        <v>208</v>
      </c>
      <c r="F87" s="57">
        <f>69.62*10.764</f>
        <v>749.38968</v>
      </c>
      <c r="G87" s="58"/>
      <c r="H87" s="18">
        <v>0</v>
      </c>
      <c r="I87" s="18">
        <f t="shared" si="0"/>
        <v>1199.023488</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c r="XFD87" s="1"/>
    </row>
    <row r="88" spans="1:151 16227:16384" s="10" customFormat="1" ht="20.25" customHeight="1" x14ac:dyDescent="0.25">
      <c r="A88" s="69"/>
      <c r="B88" s="70"/>
      <c r="C88" s="57">
        <v>4</v>
      </c>
      <c r="D88" s="58"/>
      <c r="E88" s="18" t="s">
        <v>207</v>
      </c>
      <c r="F88" s="57">
        <f>90.65*10.764</f>
        <v>975.75660000000005</v>
      </c>
      <c r="G88" s="58"/>
      <c r="H88" s="18">
        <v>0</v>
      </c>
      <c r="I88" s="18">
        <f t="shared" si="0"/>
        <v>1561.2105600000002</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c r="XFD88" s="1"/>
    </row>
    <row r="89" spans="1:151 16227:16384" s="10" customFormat="1" ht="20.25" customHeight="1" x14ac:dyDescent="0.25">
      <c r="A89" s="69"/>
      <c r="B89" s="70"/>
      <c r="C89" s="57">
        <v>5</v>
      </c>
      <c r="D89" s="58"/>
      <c r="E89" s="57" t="s">
        <v>209</v>
      </c>
      <c r="F89" s="68"/>
      <c r="G89" s="68"/>
      <c r="H89" s="68"/>
      <c r="I89" s="58"/>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c r="XFD89" s="1"/>
    </row>
    <row r="90" spans="1:151 16227:16384" s="10" customFormat="1" ht="20.25" customHeight="1" x14ac:dyDescent="0.25">
      <c r="A90" s="69"/>
      <c r="B90" s="70"/>
      <c r="C90" s="57">
        <v>6</v>
      </c>
      <c r="D90" s="58"/>
      <c r="E90" s="18" t="s">
        <v>210</v>
      </c>
      <c r="F90" s="57">
        <f>86.58*10.764</f>
        <v>931.94711999999993</v>
      </c>
      <c r="G90" s="58"/>
      <c r="H90" s="18">
        <v>0</v>
      </c>
      <c r="I90" s="18">
        <f t="shared" si="0"/>
        <v>1491.1153919999999</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c r="XFD90" s="1"/>
    </row>
    <row r="91" spans="1:151 16227:16384" s="10" customFormat="1" ht="20.25" customHeight="1" x14ac:dyDescent="0.25">
      <c r="A91" s="65"/>
      <c r="B91" s="67"/>
      <c r="C91" s="57">
        <v>7</v>
      </c>
      <c r="D91" s="58"/>
      <c r="E91" s="18" t="s">
        <v>208</v>
      </c>
      <c r="F91" s="57">
        <f>56.83*10.764</f>
        <v>611.71812</v>
      </c>
      <c r="G91" s="58"/>
      <c r="H91" s="18">
        <v>0</v>
      </c>
      <c r="I91" s="18">
        <f t="shared" si="0"/>
        <v>978.74899200000004</v>
      </c>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c r="XFD91" s="1"/>
    </row>
    <row r="92" spans="1:151 16227:16384" s="10" customFormat="1" ht="20.25" x14ac:dyDescent="0.25">
      <c r="A92" s="59" t="s">
        <v>211</v>
      </c>
      <c r="B92" s="60"/>
      <c r="C92" s="60"/>
      <c r="D92" s="60"/>
      <c r="E92" s="60"/>
      <c r="F92" s="60"/>
      <c r="G92" s="60"/>
      <c r="H92" s="60"/>
      <c r="I92" s="6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c r="XFD92" s="1"/>
    </row>
    <row r="93" spans="1:151 16227:16384" s="10" customFormat="1" ht="20.25" customHeight="1" x14ac:dyDescent="0.25">
      <c r="A93" s="62" t="str">
        <f>A92</f>
        <v>5th Podium Floor is For Parking &amp; Residential</v>
      </c>
      <c r="B93" s="64"/>
      <c r="C93" s="57">
        <v>1</v>
      </c>
      <c r="D93" s="58"/>
      <c r="E93" s="18" t="s">
        <v>207</v>
      </c>
      <c r="F93" s="57">
        <f>97.28*10.764</f>
        <v>1047.12192</v>
      </c>
      <c r="G93" s="58"/>
      <c r="H93" s="18">
        <v>0</v>
      </c>
      <c r="I93" s="18">
        <f>F93*(($I$79)+1)+H93</f>
        <v>1675.3950720000003</v>
      </c>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c r="XFD93" s="1"/>
    </row>
    <row r="94" spans="1:151 16227:16384" s="10" customFormat="1" ht="20.25" customHeight="1" x14ac:dyDescent="0.25">
      <c r="A94" s="69"/>
      <c r="B94" s="70"/>
      <c r="C94" s="57">
        <v>2</v>
      </c>
      <c r="D94" s="58"/>
      <c r="E94" s="18" t="s">
        <v>208</v>
      </c>
      <c r="F94" s="57">
        <f>69.62*10.764</f>
        <v>749.38968</v>
      </c>
      <c r="G94" s="58"/>
      <c r="H94" s="18">
        <v>0</v>
      </c>
      <c r="I94" s="18">
        <f t="shared" ref="I94:I96" si="1">F94*(($I$79)+1)+H94</f>
        <v>1199.023488</v>
      </c>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c r="XFD94" s="1"/>
    </row>
    <row r="95" spans="1:151 16227:16384" s="10" customFormat="1" ht="20.25" customHeight="1" x14ac:dyDescent="0.25">
      <c r="A95" s="69"/>
      <c r="B95" s="70"/>
      <c r="C95" s="57">
        <v>3</v>
      </c>
      <c r="D95" s="58"/>
      <c r="E95" s="18" t="s">
        <v>208</v>
      </c>
      <c r="F95" s="57">
        <f>69.62*10.764</f>
        <v>749.38968</v>
      </c>
      <c r="G95" s="58"/>
      <c r="H95" s="18">
        <v>0</v>
      </c>
      <c r="I95" s="18">
        <f t="shared" si="1"/>
        <v>1199.023488</v>
      </c>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c r="XFD95" s="1"/>
    </row>
    <row r="96" spans="1:151 16227:16384" s="10" customFormat="1" ht="20.25" customHeight="1" x14ac:dyDescent="0.25">
      <c r="A96" s="69"/>
      <c r="B96" s="70"/>
      <c r="C96" s="57">
        <v>4</v>
      </c>
      <c r="D96" s="58"/>
      <c r="E96" s="18" t="s">
        <v>207</v>
      </c>
      <c r="F96" s="57">
        <f>90.65*10.764</f>
        <v>975.75660000000005</v>
      </c>
      <c r="G96" s="58"/>
      <c r="H96" s="18">
        <v>0</v>
      </c>
      <c r="I96" s="18">
        <f t="shared" si="1"/>
        <v>1561.2105600000002</v>
      </c>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c r="XFD96" s="1"/>
    </row>
    <row r="97" spans="1:151 16227:16384" s="10" customFormat="1" ht="20.25" customHeight="1" x14ac:dyDescent="0.25">
      <c r="A97" s="69"/>
      <c r="B97" s="70"/>
      <c r="C97" s="57">
        <v>5</v>
      </c>
      <c r="D97" s="58"/>
      <c r="E97" s="57" t="s">
        <v>209</v>
      </c>
      <c r="F97" s="68"/>
      <c r="G97" s="68"/>
      <c r="H97" s="68"/>
      <c r="I97" s="58"/>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c r="XFD97" s="1"/>
    </row>
    <row r="98" spans="1:151 16227:16384" s="10" customFormat="1" ht="20.25" customHeight="1" x14ac:dyDescent="0.25">
      <c r="A98" s="69"/>
      <c r="B98" s="70"/>
      <c r="C98" s="57">
        <v>6</v>
      </c>
      <c r="D98" s="58"/>
      <c r="E98" s="18" t="s">
        <v>210</v>
      </c>
      <c r="F98" s="57">
        <f>86.58*10.764</f>
        <v>931.94711999999993</v>
      </c>
      <c r="G98" s="58"/>
      <c r="H98" s="18">
        <v>0</v>
      </c>
      <c r="I98" s="18">
        <f t="shared" ref="I98:I99" si="2">F98*(($I$79)+1)+H98</f>
        <v>1491.1153919999999</v>
      </c>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c r="XFD98" s="1"/>
    </row>
    <row r="99" spans="1:151 16227:16384" s="10" customFormat="1" ht="20.25" customHeight="1" x14ac:dyDescent="0.25">
      <c r="A99" s="65"/>
      <c r="B99" s="67"/>
      <c r="C99" s="57">
        <v>7</v>
      </c>
      <c r="D99" s="58"/>
      <c r="E99" s="18" t="s">
        <v>208</v>
      </c>
      <c r="F99" s="57">
        <f>56.83*10.764</f>
        <v>611.71812</v>
      </c>
      <c r="G99" s="58"/>
      <c r="H99" s="18">
        <v>0</v>
      </c>
      <c r="I99" s="18">
        <f t="shared" si="2"/>
        <v>978.74899200000004</v>
      </c>
      <c r="J99" s="1"/>
      <c r="K99" s="1">
        <f>16000000/F99</f>
        <v>26155.837920903832</v>
      </c>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0" customFormat="1" ht="20.25" x14ac:dyDescent="0.25">
      <c r="A100" s="59" t="s">
        <v>212</v>
      </c>
      <c r="B100" s="60"/>
      <c r="C100" s="60"/>
      <c r="D100" s="60"/>
      <c r="E100" s="60"/>
      <c r="F100" s="60"/>
      <c r="G100" s="60"/>
      <c r="H100" s="60"/>
      <c r="I100" s="6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0" customFormat="1" ht="20.25" customHeight="1" x14ac:dyDescent="0.25">
      <c r="A101" s="62" t="str">
        <f>A100</f>
        <v>6th Podium Floor is For Parking &amp; Residential</v>
      </c>
      <c r="B101" s="64"/>
      <c r="C101" s="57">
        <v>1</v>
      </c>
      <c r="D101" s="58"/>
      <c r="E101" s="18" t="s">
        <v>207</v>
      </c>
      <c r="F101" s="57">
        <f>97.28*10.764</f>
        <v>1047.12192</v>
      </c>
      <c r="G101" s="58"/>
      <c r="H101" s="18">
        <v>0</v>
      </c>
      <c r="I101" s="18">
        <f>F101*(($I$79)+1)+H101</f>
        <v>1675.3950720000003</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0" customFormat="1" ht="20.25" customHeight="1" x14ac:dyDescent="0.25">
      <c r="A102" s="69"/>
      <c r="B102" s="70"/>
      <c r="C102" s="57">
        <v>2</v>
      </c>
      <c r="D102" s="58"/>
      <c r="E102" s="18" t="s">
        <v>208</v>
      </c>
      <c r="F102" s="57">
        <f>69.62*10.764</f>
        <v>749.38968</v>
      </c>
      <c r="G102" s="58"/>
      <c r="H102" s="18">
        <v>0</v>
      </c>
      <c r="I102" s="18">
        <f t="shared" ref="I102:I104" si="3">F102*(($I$79)+1)+H102</f>
        <v>1199.023488</v>
      </c>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0" customFormat="1" ht="20.25" customHeight="1" x14ac:dyDescent="0.25">
      <c r="A103" s="69"/>
      <c r="B103" s="70"/>
      <c r="C103" s="57">
        <v>3</v>
      </c>
      <c r="D103" s="58"/>
      <c r="E103" s="18" t="s">
        <v>208</v>
      </c>
      <c r="F103" s="57">
        <f>69.62*10.764</f>
        <v>749.38968</v>
      </c>
      <c r="G103" s="58"/>
      <c r="H103" s="18">
        <v>0</v>
      </c>
      <c r="I103" s="18">
        <f t="shared" si="3"/>
        <v>1199.023488</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s="10" customFormat="1" ht="20.25" customHeight="1" x14ac:dyDescent="0.25">
      <c r="A104" s="69"/>
      <c r="B104" s="70"/>
      <c r="C104" s="57">
        <v>4</v>
      </c>
      <c r="D104" s="58"/>
      <c r="E104" s="18" t="s">
        <v>207</v>
      </c>
      <c r="F104" s="57">
        <f>90.65*10.764</f>
        <v>975.75660000000005</v>
      </c>
      <c r="G104" s="58"/>
      <c r="H104" s="18">
        <v>0</v>
      </c>
      <c r="I104" s="18">
        <f t="shared" si="3"/>
        <v>1561.2105600000002</v>
      </c>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0" customFormat="1" ht="20.25" customHeight="1" x14ac:dyDescent="0.25">
      <c r="A105" s="69"/>
      <c r="B105" s="70"/>
      <c r="C105" s="57">
        <v>5</v>
      </c>
      <c r="D105" s="58"/>
      <c r="E105" s="57" t="s">
        <v>209</v>
      </c>
      <c r="F105" s="68"/>
      <c r="G105" s="68"/>
      <c r="H105" s="68"/>
      <c r="I105" s="58"/>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0" customFormat="1" ht="20.25" customHeight="1" x14ac:dyDescent="0.25">
      <c r="A106" s="69"/>
      <c r="B106" s="70"/>
      <c r="C106" s="57">
        <v>6</v>
      </c>
      <c r="D106" s="58"/>
      <c r="E106" s="18" t="s">
        <v>210</v>
      </c>
      <c r="F106" s="57">
        <f>86.58*10.764</f>
        <v>931.94711999999993</v>
      </c>
      <c r="G106" s="58"/>
      <c r="H106" s="18">
        <v>0</v>
      </c>
      <c r="I106" s="18">
        <f t="shared" ref="I106:I107" si="4">F106*(($I$79)+1)+H106</f>
        <v>1491.1153919999999</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0" customFormat="1" ht="20.25" customHeight="1" x14ac:dyDescent="0.25">
      <c r="A107" s="65"/>
      <c r="B107" s="67"/>
      <c r="C107" s="57">
        <v>7</v>
      </c>
      <c r="D107" s="58"/>
      <c r="E107" s="18" t="s">
        <v>208</v>
      </c>
      <c r="F107" s="57">
        <f>56.83*10.764</f>
        <v>611.71812</v>
      </c>
      <c r="G107" s="58"/>
      <c r="H107" s="18">
        <v>0</v>
      </c>
      <c r="I107" s="18">
        <f t="shared" si="4"/>
        <v>978.74899200000004</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0" customFormat="1" ht="20.25" x14ac:dyDescent="0.25">
      <c r="A108" s="59" t="s">
        <v>213</v>
      </c>
      <c r="B108" s="60"/>
      <c r="C108" s="60"/>
      <c r="D108" s="60"/>
      <c r="E108" s="60"/>
      <c r="F108" s="60"/>
      <c r="G108" s="60"/>
      <c r="H108" s="60"/>
      <c r="I108" s="6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0" customFormat="1" ht="20.25" x14ac:dyDescent="0.25">
      <c r="A109" s="62" t="str">
        <f>A108</f>
        <v>7th Podium Floor is For Parking &amp; Residential (Part Refuge Area)</v>
      </c>
      <c r="B109" s="64"/>
      <c r="C109" s="57">
        <v>1</v>
      </c>
      <c r="D109" s="58"/>
      <c r="E109" s="18" t="s">
        <v>207</v>
      </c>
      <c r="F109" s="57">
        <f>97.28*10.764</f>
        <v>1047.12192</v>
      </c>
      <c r="G109" s="58"/>
      <c r="H109" s="18">
        <v>0</v>
      </c>
      <c r="I109" s="18">
        <f>F109*(($I$79)+1)+H109</f>
        <v>1675.3950720000003</v>
      </c>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0" customFormat="1" ht="20.25" x14ac:dyDescent="0.25">
      <c r="A110" s="69"/>
      <c r="B110" s="70"/>
      <c r="C110" s="57">
        <v>2</v>
      </c>
      <c r="D110" s="58"/>
      <c r="E110" s="62" t="s">
        <v>214</v>
      </c>
      <c r="F110" s="63"/>
      <c r="G110" s="63"/>
      <c r="H110" s="63"/>
      <c r="I110" s="64"/>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0" customFormat="1" ht="20.25" x14ac:dyDescent="0.25">
      <c r="A111" s="69"/>
      <c r="B111" s="70"/>
      <c r="C111" s="57">
        <v>3</v>
      </c>
      <c r="D111" s="58"/>
      <c r="E111" s="65"/>
      <c r="F111" s="66"/>
      <c r="G111" s="66"/>
      <c r="H111" s="66"/>
      <c r="I111" s="67"/>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0" customFormat="1" ht="20.25" customHeight="1" x14ac:dyDescent="0.25">
      <c r="A112" s="69"/>
      <c r="B112" s="70"/>
      <c r="C112" s="57">
        <v>4</v>
      </c>
      <c r="D112" s="58"/>
      <c r="E112" s="18" t="s">
        <v>207</v>
      </c>
      <c r="F112" s="57">
        <f>90.65*10.764</f>
        <v>975.75660000000005</v>
      </c>
      <c r="G112" s="58"/>
      <c r="H112" s="18">
        <v>0</v>
      </c>
      <c r="I112" s="18">
        <f t="shared" ref="I112" si="5">F112*(($I$79)+1)+H112</f>
        <v>1561.2105600000002</v>
      </c>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0" customFormat="1" ht="20.25" customHeight="1" x14ac:dyDescent="0.25">
      <c r="A113" s="69"/>
      <c r="B113" s="70"/>
      <c r="C113" s="57">
        <v>5</v>
      </c>
      <c r="D113" s="58"/>
      <c r="E113" s="57" t="s">
        <v>209</v>
      </c>
      <c r="F113" s="68"/>
      <c r="G113" s="68"/>
      <c r="H113" s="68"/>
      <c r="I113" s="58"/>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0" customFormat="1" ht="20.25" customHeight="1" x14ac:dyDescent="0.25">
      <c r="A114" s="69"/>
      <c r="B114" s="70"/>
      <c r="C114" s="57">
        <v>6</v>
      </c>
      <c r="D114" s="58"/>
      <c r="E114" s="18" t="s">
        <v>210</v>
      </c>
      <c r="F114" s="46">
        <f>86.58*10.764</f>
        <v>931.94711999999993</v>
      </c>
      <c r="G114" s="47"/>
      <c r="H114" s="18">
        <v>0</v>
      </c>
      <c r="I114" s="18">
        <f t="shared" ref="I114:I115" si="6">F114*(($I$79)+1)+H114</f>
        <v>1491.1153919999999</v>
      </c>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0" customFormat="1" ht="20.25" customHeight="1" x14ac:dyDescent="0.25">
      <c r="A115" s="65"/>
      <c r="B115" s="67"/>
      <c r="C115" s="57">
        <v>7</v>
      </c>
      <c r="D115" s="58"/>
      <c r="E115" s="18" t="s">
        <v>208</v>
      </c>
      <c r="F115" s="46">
        <f>56.83*10.764</f>
        <v>611.71812</v>
      </c>
      <c r="G115" s="47"/>
      <c r="H115" s="18">
        <v>0</v>
      </c>
      <c r="I115" s="18">
        <f t="shared" si="6"/>
        <v>978.74899200000004</v>
      </c>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0" customFormat="1" ht="20.25" x14ac:dyDescent="0.25">
      <c r="A116" s="59" t="s">
        <v>215</v>
      </c>
      <c r="B116" s="60"/>
      <c r="C116" s="60"/>
      <c r="D116" s="60"/>
      <c r="E116" s="60"/>
      <c r="F116" s="60"/>
      <c r="G116" s="60"/>
      <c r="H116" s="60"/>
      <c r="I116" s="6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0" customFormat="1" ht="20.25" x14ac:dyDescent="0.25">
      <c r="A117" s="62" t="str">
        <f>A116</f>
        <v>1st Stilt Floor</v>
      </c>
      <c r="B117" s="64"/>
      <c r="C117" s="57">
        <v>1</v>
      </c>
      <c r="D117" s="58"/>
      <c r="E117" s="18" t="s">
        <v>207</v>
      </c>
      <c r="F117" s="57">
        <f>97.28*10.764</f>
        <v>1047.12192</v>
      </c>
      <c r="G117" s="58"/>
      <c r="H117" s="18">
        <v>0</v>
      </c>
      <c r="I117" s="18">
        <f>F117*(($I$79)+1)+H117</f>
        <v>1675.3950720000003</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0" customFormat="1" ht="20.25" x14ac:dyDescent="0.25">
      <c r="A118" s="69"/>
      <c r="B118" s="70"/>
      <c r="C118" s="57">
        <v>2</v>
      </c>
      <c r="D118" s="58"/>
      <c r="E118" s="18" t="s">
        <v>208</v>
      </c>
      <c r="F118" s="57">
        <f>69.62*10.764</f>
        <v>749.38968</v>
      </c>
      <c r="G118" s="58"/>
      <c r="H118" s="18">
        <v>0</v>
      </c>
      <c r="I118" s="18">
        <f t="shared" ref="I118:I120" si="7">F118*(($I$79)+1)+H118</f>
        <v>1199.023488</v>
      </c>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0" customFormat="1" ht="20.25" x14ac:dyDescent="0.25">
      <c r="A119" s="69"/>
      <c r="B119" s="70"/>
      <c r="C119" s="57">
        <v>3</v>
      </c>
      <c r="D119" s="58"/>
      <c r="E119" s="18" t="s">
        <v>208</v>
      </c>
      <c r="F119" s="57">
        <f>69.62*10.764</f>
        <v>749.38968</v>
      </c>
      <c r="G119" s="58"/>
      <c r="H119" s="18">
        <v>0</v>
      </c>
      <c r="I119" s="18">
        <f t="shared" si="7"/>
        <v>1199.023488</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0" customFormat="1" ht="20.25" customHeight="1" x14ac:dyDescent="0.25">
      <c r="A120" s="69"/>
      <c r="B120" s="70"/>
      <c r="C120" s="57">
        <v>4</v>
      </c>
      <c r="D120" s="58"/>
      <c r="E120" s="18" t="s">
        <v>207</v>
      </c>
      <c r="F120" s="57">
        <f>90.65*10.764</f>
        <v>975.75660000000005</v>
      </c>
      <c r="G120" s="58"/>
      <c r="H120" s="18">
        <v>0</v>
      </c>
      <c r="I120" s="18">
        <f t="shared" si="7"/>
        <v>1561.2105600000002</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0" customFormat="1" ht="20.25" customHeight="1" x14ac:dyDescent="0.25">
      <c r="A121" s="69"/>
      <c r="B121" s="70"/>
      <c r="C121" s="57">
        <v>5</v>
      </c>
      <c r="D121" s="58"/>
      <c r="E121" s="57" t="s">
        <v>216</v>
      </c>
      <c r="F121" s="68"/>
      <c r="G121" s="68"/>
      <c r="H121" s="68"/>
      <c r="I121" s="58"/>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0" customFormat="1" ht="20.25" customHeight="1" x14ac:dyDescent="0.25">
      <c r="A122" s="69"/>
      <c r="B122" s="70"/>
      <c r="C122" s="57">
        <v>6</v>
      </c>
      <c r="D122" s="58"/>
      <c r="E122" s="18" t="s">
        <v>210</v>
      </c>
      <c r="F122" s="57">
        <f>86.58*10.764</f>
        <v>931.94711999999993</v>
      </c>
      <c r="G122" s="58"/>
      <c r="H122" s="18">
        <v>0</v>
      </c>
      <c r="I122" s="18">
        <f t="shared" ref="I122:I123" si="8">F122*(($I$79)+1)+H122</f>
        <v>1491.1153919999999</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0" customFormat="1" ht="20.25" customHeight="1" x14ac:dyDescent="0.25">
      <c r="A123" s="65"/>
      <c r="B123" s="67"/>
      <c r="C123" s="57">
        <v>7</v>
      </c>
      <c r="D123" s="58"/>
      <c r="E123" s="18" t="s">
        <v>208</v>
      </c>
      <c r="F123" s="57">
        <f>56.83*10.764</f>
        <v>611.71812</v>
      </c>
      <c r="G123" s="58"/>
      <c r="H123" s="18">
        <v>0</v>
      </c>
      <c r="I123" s="18">
        <f t="shared" si="8"/>
        <v>978.74899200000004</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0" customFormat="1" ht="20.25" x14ac:dyDescent="0.25">
      <c r="A124" s="59" t="s">
        <v>217</v>
      </c>
      <c r="B124" s="60"/>
      <c r="C124" s="60"/>
      <c r="D124" s="60"/>
      <c r="E124" s="60"/>
      <c r="F124" s="60"/>
      <c r="G124" s="60"/>
      <c r="H124" s="60"/>
      <c r="I124" s="6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0" customFormat="1" ht="20.25" x14ac:dyDescent="0.25">
      <c r="A125" s="62" t="str">
        <f>A124</f>
        <v>2nd Stilt Floor</v>
      </c>
      <c r="B125" s="64"/>
      <c r="C125" s="57">
        <v>1</v>
      </c>
      <c r="D125" s="58"/>
      <c r="E125" s="18" t="s">
        <v>207</v>
      </c>
      <c r="F125" s="57">
        <f>97.28*10.764</f>
        <v>1047.12192</v>
      </c>
      <c r="G125" s="58"/>
      <c r="H125" s="18">
        <v>0</v>
      </c>
      <c r="I125" s="18">
        <f>F125*(($I$79)+1)+H125</f>
        <v>1675.3950720000003</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0" customFormat="1" ht="20.25" x14ac:dyDescent="0.25">
      <c r="A126" s="69"/>
      <c r="B126" s="70"/>
      <c r="C126" s="57">
        <v>2</v>
      </c>
      <c r="D126" s="58"/>
      <c r="E126" s="18" t="s">
        <v>208</v>
      </c>
      <c r="F126" s="57">
        <f>69.62*10.764</f>
        <v>749.38968</v>
      </c>
      <c r="G126" s="58"/>
      <c r="H126" s="18">
        <v>0</v>
      </c>
      <c r="I126" s="18">
        <f t="shared" ref="I126:I128" si="9">F126*(($I$79)+1)+H126</f>
        <v>1199.023488</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0" customFormat="1" ht="20.25" x14ac:dyDescent="0.25">
      <c r="A127" s="69"/>
      <c r="B127" s="70"/>
      <c r="C127" s="57">
        <v>3</v>
      </c>
      <c r="D127" s="58"/>
      <c r="E127" s="18" t="s">
        <v>208</v>
      </c>
      <c r="F127" s="57">
        <f>69.62*10.764</f>
        <v>749.38968</v>
      </c>
      <c r="G127" s="58"/>
      <c r="H127" s="18">
        <v>0</v>
      </c>
      <c r="I127" s="18">
        <f t="shared" si="9"/>
        <v>1199.023488</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0" customFormat="1" ht="20.25" customHeight="1" x14ac:dyDescent="0.25">
      <c r="A128" s="69"/>
      <c r="B128" s="70"/>
      <c r="C128" s="57">
        <v>4</v>
      </c>
      <c r="D128" s="58"/>
      <c r="E128" s="18" t="s">
        <v>207</v>
      </c>
      <c r="F128" s="57">
        <f>90.65*10.764</f>
        <v>975.75660000000005</v>
      </c>
      <c r="G128" s="58"/>
      <c r="H128" s="18">
        <v>0</v>
      </c>
      <c r="I128" s="18">
        <f t="shared" si="9"/>
        <v>1561.2105600000002</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0" customFormat="1" ht="20.25" customHeight="1" x14ac:dyDescent="0.25">
      <c r="A129" s="69"/>
      <c r="B129" s="70"/>
      <c r="C129" s="57">
        <v>5</v>
      </c>
      <c r="D129" s="58"/>
      <c r="E129" s="62" t="s">
        <v>216</v>
      </c>
      <c r="F129" s="63"/>
      <c r="G129" s="63"/>
      <c r="H129" s="63"/>
      <c r="I129" s="64"/>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0" customFormat="1" ht="20.25" customHeight="1" x14ac:dyDescent="0.25">
      <c r="A130" s="69"/>
      <c r="B130" s="70"/>
      <c r="C130" s="57">
        <v>6</v>
      </c>
      <c r="D130" s="58"/>
      <c r="E130" s="69"/>
      <c r="F130" s="151"/>
      <c r="G130" s="151"/>
      <c r="H130" s="151"/>
      <c r="I130" s="70"/>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0" customFormat="1" ht="20.25" customHeight="1" x14ac:dyDescent="0.25">
      <c r="A131" s="69"/>
      <c r="B131" s="70"/>
      <c r="C131" s="57">
        <v>7</v>
      </c>
      <c r="D131" s="58"/>
      <c r="E131" s="65"/>
      <c r="F131" s="66"/>
      <c r="G131" s="66"/>
      <c r="H131" s="66"/>
      <c r="I131" s="67"/>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0" customFormat="1" ht="20.25" customHeight="1" x14ac:dyDescent="0.25">
      <c r="A132" s="69"/>
      <c r="B132" s="70"/>
      <c r="C132" s="57">
        <v>8</v>
      </c>
      <c r="D132" s="58"/>
      <c r="E132" s="18" t="s">
        <v>210</v>
      </c>
      <c r="F132" s="57">
        <f>86.58*10.764</f>
        <v>931.94711999999993</v>
      </c>
      <c r="G132" s="58"/>
      <c r="H132" s="18">
        <v>0</v>
      </c>
      <c r="I132" s="18">
        <f t="shared" ref="I132:I133" si="10">F132*(($I$79)+1)+H132</f>
        <v>1491.1153919999999</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0" customFormat="1" ht="20.25" customHeight="1" x14ac:dyDescent="0.25">
      <c r="A133" s="65"/>
      <c r="B133" s="67"/>
      <c r="C133" s="57">
        <v>9</v>
      </c>
      <c r="D133" s="58"/>
      <c r="E133" s="18" t="s">
        <v>208</v>
      </c>
      <c r="F133" s="57">
        <f>56.83*10.764</f>
        <v>611.71812</v>
      </c>
      <c r="G133" s="58"/>
      <c r="H133" s="18">
        <v>0</v>
      </c>
      <c r="I133" s="18">
        <f t="shared" si="10"/>
        <v>978.74899200000004</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0" customFormat="1" ht="20.25" x14ac:dyDescent="0.25">
      <c r="A134" s="59" t="s">
        <v>218</v>
      </c>
      <c r="B134" s="60"/>
      <c r="C134" s="60"/>
      <c r="D134" s="60"/>
      <c r="E134" s="60"/>
      <c r="F134" s="60"/>
      <c r="G134" s="60"/>
      <c r="H134" s="60"/>
      <c r="I134" s="6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0" customFormat="1" ht="20.25" x14ac:dyDescent="0.25">
      <c r="A135" s="62" t="str">
        <f>A134</f>
        <v>3rd Stilt Floor</v>
      </c>
      <c r="B135" s="64"/>
      <c r="C135" s="57">
        <v>1</v>
      </c>
      <c r="D135" s="58"/>
      <c r="E135" s="18" t="s">
        <v>207</v>
      </c>
      <c r="F135" s="57">
        <f>97.28*10.764</f>
        <v>1047.12192</v>
      </c>
      <c r="G135" s="58"/>
      <c r="H135" s="18">
        <v>0</v>
      </c>
      <c r="I135" s="18">
        <f>F135*(($I$79)+1)+H135</f>
        <v>1675.3950720000003</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0" customFormat="1" ht="20.25" x14ac:dyDescent="0.25">
      <c r="A136" s="69"/>
      <c r="B136" s="70"/>
      <c r="C136" s="57">
        <v>2</v>
      </c>
      <c r="D136" s="58"/>
      <c r="E136" s="18" t="s">
        <v>208</v>
      </c>
      <c r="F136" s="57">
        <f>69.62*10.764</f>
        <v>749.38968</v>
      </c>
      <c r="G136" s="58"/>
      <c r="H136" s="18">
        <v>0</v>
      </c>
      <c r="I136" s="18">
        <f t="shared" ref="I136:I139" si="11">F136*(($I$79)+1)+H136</f>
        <v>1199.023488</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0" customFormat="1" ht="20.25" x14ac:dyDescent="0.25">
      <c r="A137" s="69"/>
      <c r="B137" s="70"/>
      <c r="C137" s="57">
        <v>3</v>
      </c>
      <c r="D137" s="58"/>
      <c r="E137" s="18" t="s">
        <v>208</v>
      </c>
      <c r="F137" s="57">
        <f>69.62*10.764</f>
        <v>749.38968</v>
      </c>
      <c r="G137" s="58"/>
      <c r="H137" s="18">
        <v>0</v>
      </c>
      <c r="I137" s="18">
        <f t="shared" si="11"/>
        <v>1199.023488</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0" customFormat="1" ht="20.25" customHeight="1" x14ac:dyDescent="0.25">
      <c r="A138" s="69"/>
      <c r="B138" s="70"/>
      <c r="C138" s="57">
        <v>4</v>
      </c>
      <c r="D138" s="58"/>
      <c r="E138" s="18" t="s">
        <v>207</v>
      </c>
      <c r="F138" s="57">
        <f>90.65*10.764</f>
        <v>975.75660000000005</v>
      </c>
      <c r="G138" s="58"/>
      <c r="H138" s="18">
        <v>0</v>
      </c>
      <c r="I138" s="18">
        <f t="shared" si="11"/>
        <v>1561.2105600000002</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0" customFormat="1" ht="20.25" customHeight="1" x14ac:dyDescent="0.25">
      <c r="A139" s="69"/>
      <c r="B139" s="70"/>
      <c r="C139" s="57">
        <v>5</v>
      </c>
      <c r="D139" s="58"/>
      <c r="E139" s="18" t="s">
        <v>207</v>
      </c>
      <c r="F139" s="57">
        <f>81.29*10.764</f>
        <v>875.00556000000006</v>
      </c>
      <c r="G139" s="58"/>
      <c r="H139" s="18">
        <v>0</v>
      </c>
      <c r="I139" s="18">
        <f t="shared" si="11"/>
        <v>1400.0088960000003</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0" customFormat="1" ht="20.25" customHeight="1" x14ac:dyDescent="0.25">
      <c r="A140" s="69"/>
      <c r="B140" s="70"/>
      <c r="C140" s="57">
        <v>6</v>
      </c>
      <c r="D140" s="58"/>
      <c r="E140" s="62" t="s">
        <v>227</v>
      </c>
      <c r="F140" s="63"/>
      <c r="G140" s="63"/>
      <c r="H140" s="63"/>
      <c r="I140" s="64"/>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0" customFormat="1" ht="20.25" customHeight="1" x14ac:dyDescent="0.25">
      <c r="A141" s="69"/>
      <c r="B141" s="70"/>
      <c r="C141" s="57">
        <v>7</v>
      </c>
      <c r="D141" s="58"/>
      <c r="E141" s="65"/>
      <c r="F141" s="66"/>
      <c r="G141" s="66"/>
      <c r="H141" s="66"/>
      <c r="I141" s="67"/>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0" customFormat="1" ht="20.25" customHeight="1" x14ac:dyDescent="0.25">
      <c r="A142" s="69"/>
      <c r="B142" s="70"/>
      <c r="C142" s="57">
        <v>8</v>
      </c>
      <c r="D142" s="58"/>
      <c r="E142" s="18" t="s">
        <v>210</v>
      </c>
      <c r="F142" s="57">
        <f>86.58*10.764</f>
        <v>931.94711999999993</v>
      </c>
      <c r="G142" s="58"/>
      <c r="H142" s="18">
        <v>0</v>
      </c>
      <c r="I142" s="18">
        <f t="shared" ref="I142:I143" si="12">F142*(($I$79)+1)+H142</f>
        <v>1491.1153919999999</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0" customFormat="1" ht="20.25" customHeight="1" x14ac:dyDescent="0.25">
      <c r="A143" s="65"/>
      <c r="B143" s="67"/>
      <c r="C143" s="57">
        <v>9</v>
      </c>
      <c r="D143" s="58"/>
      <c r="E143" s="18" t="s">
        <v>208</v>
      </c>
      <c r="F143" s="57">
        <f>56.83*10.764</f>
        <v>611.71812</v>
      </c>
      <c r="G143" s="58"/>
      <c r="H143" s="18">
        <v>0</v>
      </c>
      <c r="I143" s="18">
        <f t="shared" si="12"/>
        <v>978.74899200000004</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0" customFormat="1" ht="20.25" x14ac:dyDescent="0.25">
      <c r="A144" s="59" t="s">
        <v>219</v>
      </c>
      <c r="B144" s="60"/>
      <c r="C144" s="60"/>
      <c r="D144" s="60"/>
      <c r="E144" s="60"/>
      <c r="F144" s="60"/>
      <c r="G144" s="60"/>
      <c r="H144" s="60"/>
      <c r="I144" s="7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0" customFormat="1" ht="20.25" customHeight="1" x14ac:dyDescent="0.25">
      <c r="A145" s="62" t="str">
        <f>A144</f>
        <v>1st to 3rd, 5th to 10th &amp; 19th to 24th Floor</v>
      </c>
      <c r="B145" s="64"/>
      <c r="C145" s="57">
        <v>1</v>
      </c>
      <c r="D145" s="58"/>
      <c r="E145" s="18" t="s">
        <v>207</v>
      </c>
      <c r="F145" s="57">
        <f>97.28*10.764</f>
        <v>1047.12192</v>
      </c>
      <c r="G145" s="58"/>
      <c r="H145" s="18">
        <v>0</v>
      </c>
      <c r="I145" s="18">
        <f t="shared" si="0"/>
        <v>1675.3950720000003</v>
      </c>
      <c r="J145" s="1"/>
      <c r="K145" s="1"/>
      <c r="L145" s="1"/>
      <c r="M145" s="1"/>
      <c r="N145" s="1"/>
      <c r="O145" s="1"/>
      <c r="P145" s="1"/>
      <c r="Q145" s="1"/>
      <c r="R145" s="1"/>
      <c r="S145" s="1"/>
      <c r="T145" s="1"/>
      <c r="U145" s="38" t="str">
        <f t="shared" ref="U145:U153" ca="1" si="13">V145&amp;""&amp;",..,"&amp;""&amp;W145</f>
        <v>101,..,2401</v>
      </c>
      <c r="V145" s="38">
        <f ca="1">(SUMPRODUCT(MID(0&amp;(LEFT(A144,SUM(LEN(A144)-LEN(SUBSTITUTE(A144,{"0","1","2","3"},""))))), LARGE(INDEX(ISNUMBER(--MID((LEFT(A144,SUM(LEN(A144)-LEN(SUBSTITUTE(A144,{"0","1","2","3"},""))))), ROW(INDIRECT("1:"&amp;LEN((LEFT(A144,SUM(LEN(A144)-LEN(SUBSTITUTE(A144,{"0","1","2","3"},"")))))))), 1)) * ROW(INDIRECT("1:"&amp;LEN((LEFT(A144,SUM(LEN(A144)-LEN(SUBSTITUTE(A144,{"0","1","2","3"},"")))))))), 0), ROW(INDIRECT("1:"&amp;LEN((LEFT(A144,SUM(LEN(A144)-LEN(SUBSTITUTE(A144,{"0","1","2","3"},"")))))))))+1, 1) * 10^ROW(INDIRECT("1:"&amp;LEN((LEFT(A144,SUM(LEN(A144)-LEN(SUBSTITUTE(A144,{"0","1","2","3"},""))))))))/10))*100+1</f>
        <v>101</v>
      </c>
      <c r="W145" s="38">
        <f ca="1">(SUMPRODUCT(MID(0&amp;(--TRIM(RIGHT(SUBSTITUTE(LEFT(A144,_xlfn.AGGREGATE(16,6,FIND({0,1,2,3,4,5,6,7,8,9},A144,ROW(INDIRECT("1:"&amp;LEN(A144)))),1)),"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",LEN(A144))),LEN(A144)))))))/10))*100+1</f>
        <v>2401</v>
      </c>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0" customFormat="1" ht="20.25" customHeight="1" x14ac:dyDescent="0.25">
      <c r="A146" s="69"/>
      <c r="B146" s="70"/>
      <c r="C146" s="57">
        <v>2</v>
      </c>
      <c r="D146" s="58"/>
      <c r="E146" s="18" t="s">
        <v>208</v>
      </c>
      <c r="F146" s="57">
        <f>69.71*10.764</f>
        <v>750.35843999999986</v>
      </c>
      <c r="G146" s="58"/>
      <c r="H146" s="18">
        <v>0</v>
      </c>
      <c r="I146" s="18">
        <f t="shared" si="0"/>
        <v>1200.5735039999997</v>
      </c>
      <c r="J146" s="1"/>
      <c r="K146" s="1"/>
      <c r="L146" s="1"/>
      <c r="M146" s="1"/>
      <c r="N146" s="1"/>
      <c r="O146" s="1"/>
      <c r="P146" s="1"/>
      <c r="Q146" s="1"/>
      <c r="R146" s="1"/>
      <c r="S146" s="1"/>
      <c r="T146" s="1"/>
      <c r="U146" s="38" t="str">
        <f t="shared" ca="1" si="13"/>
        <v>102,..,2402</v>
      </c>
      <c r="V146" s="38">
        <f ca="1">V145+1</f>
        <v>102</v>
      </c>
      <c r="W146" s="38">
        <f ca="1">W145+1</f>
        <v>2402</v>
      </c>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0" customFormat="1" ht="20.25" customHeight="1" x14ac:dyDescent="0.25">
      <c r="A147" s="69"/>
      <c r="B147" s="70"/>
      <c r="C147" s="57">
        <v>3</v>
      </c>
      <c r="D147" s="58"/>
      <c r="E147" s="18" t="s">
        <v>208</v>
      </c>
      <c r="F147" s="57">
        <f>69.71*10.764</f>
        <v>750.35843999999986</v>
      </c>
      <c r="G147" s="58"/>
      <c r="H147" s="18">
        <v>0</v>
      </c>
      <c r="I147" s="18">
        <f t="shared" si="0"/>
        <v>1200.5735039999997</v>
      </c>
      <c r="J147" s="1"/>
      <c r="K147" s="1"/>
      <c r="L147" s="1"/>
      <c r="M147" s="1"/>
      <c r="N147" s="1"/>
      <c r="O147" s="1"/>
      <c r="P147" s="1"/>
      <c r="Q147" s="1"/>
      <c r="R147" s="1"/>
      <c r="S147" s="1"/>
      <c r="T147" s="1"/>
      <c r="U147" s="38" t="str">
        <f t="shared" ca="1" si="13"/>
        <v>103,..,2403</v>
      </c>
      <c r="V147" s="38">
        <f t="shared" ref="V147:V153" ca="1" si="14">V146+1</f>
        <v>103</v>
      </c>
      <c r="W147" s="38">
        <f t="shared" ref="W147:W153" ca="1" si="15">W146+1</f>
        <v>2403</v>
      </c>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0" customFormat="1" ht="20.25" customHeight="1" x14ac:dyDescent="0.25">
      <c r="A148" s="69"/>
      <c r="B148" s="70"/>
      <c r="C148" s="57">
        <v>4</v>
      </c>
      <c r="D148" s="58"/>
      <c r="E148" s="18" t="s">
        <v>207</v>
      </c>
      <c r="F148" s="57">
        <f>90.71*10.764</f>
        <v>976.40243999999984</v>
      </c>
      <c r="G148" s="58"/>
      <c r="H148" s="18">
        <v>0</v>
      </c>
      <c r="I148" s="18">
        <f t="shared" si="0"/>
        <v>1562.2439039999999</v>
      </c>
      <c r="J148" s="1"/>
      <c r="K148" s="1"/>
      <c r="L148" s="1"/>
      <c r="M148" s="1"/>
      <c r="N148" s="1"/>
      <c r="O148" s="1"/>
      <c r="P148" s="1"/>
      <c r="Q148" s="1"/>
      <c r="R148" s="1"/>
      <c r="S148" s="1"/>
      <c r="T148" s="1"/>
      <c r="U148" s="38" t="str">
        <f t="shared" ca="1" si="13"/>
        <v>104,..,2404</v>
      </c>
      <c r="V148" s="38">
        <f t="shared" ca="1" si="14"/>
        <v>104</v>
      </c>
      <c r="W148" s="38">
        <f t="shared" ca="1" si="15"/>
        <v>2404</v>
      </c>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0" customFormat="1" ht="20.25" customHeight="1" x14ac:dyDescent="0.25">
      <c r="A149" s="69"/>
      <c r="B149" s="70"/>
      <c r="C149" s="57">
        <v>5</v>
      </c>
      <c r="D149" s="58"/>
      <c r="E149" s="18" t="s">
        <v>210</v>
      </c>
      <c r="F149" s="57">
        <f>81.29*10.764</f>
        <v>875.00556000000006</v>
      </c>
      <c r="G149" s="58"/>
      <c r="H149" s="18">
        <v>0</v>
      </c>
      <c r="I149" s="18">
        <f t="shared" si="0"/>
        <v>1400.0088960000003</v>
      </c>
      <c r="J149" s="1"/>
      <c r="K149" s="1"/>
      <c r="L149" s="1"/>
      <c r="M149" s="1"/>
      <c r="N149" s="1"/>
      <c r="O149" s="1"/>
      <c r="P149" s="1"/>
      <c r="Q149" s="1"/>
      <c r="R149" s="1"/>
      <c r="S149" s="1"/>
      <c r="T149" s="1"/>
      <c r="U149" s="38" t="str">
        <f t="shared" ca="1" si="13"/>
        <v>105,..,2405</v>
      </c>
      <c r="V149" s="38">
        <f t="shared" ca="1" si="14"/>
        <v>105</v>
      </c>
      <c r="W149" s="38">
        <f t="shared" ca="1" si="15"/>
        <v>2405</v>
      </c>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0" customFormat="1" ht="20.25" customHeight="1" x14ac:dyDescent="0.25">
      <c r="A150" s="69"/>
      <c r="B150" s="70"/>
      <c r="C150" s="57">
        <v>6</v>
      </c>
      <c r="D150" s="58"/>
      <c r="E150" s="18" t="s">
        <v>208</v>
      </c>
      <c r="F150" s="57">
        <f>56.85*10.764</f>
        <v>611.93340000000001</v>
      </c>
      <c r="G150" s="58"/>
      <c r="H150" s="18">
        <v>0</v>
      </c>
      <c r="I150" s="18">
        <f t="shared" si="0"/>
        <v>979.0934400000001</v>
      </c>
      <c r="J150" s="1"/>
      <c r="K150" s="1"/>
      <c r="L150" s="1"/>
      <c r="M150" s="1"/>
      <c r="N150" s="1"/>
      <c r="O150" s="1"/>
      <c r="P150" s="1"/>
      <c r="Q150" s="1"/>
      <c r="R150" s="1"/>
      <c r="S150" s="1"/>
      <c r="T150" s="1"/>
      <c r="U150" s="38" t="str">
        <f t="shared" ca="1" si="13"/>
        <v>106,..,2406</v>
      </c>
      <c r="V150" s="38">
        <f t="shared" ca="1" si="14"/>
        <v>106</v>
      </c>
      <c r="W150" s="38">
        <f t="shared" ca="1" si="15"/>
        <v>2406</v>
      </c>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0" customFormat="1" ht="20.25" customHeight="1" x14ac:dyDescent="0.25">
      <c r="A151" s="69"/>
      <c r="B151" s="70"/>
      <c r="C151" s="57">
        <v>7</v>
      </c>
      <c r="D151" s="58"/>
      <c r="E151" s="18" t="s">
        <v>208</v>
      </c>
      <c r="F151" s="57">
        <f>56.85*10.764</f>
        <v>611.93340000000001</v>
      </c>
      <c r="G151" s="58"/>
      <c r="H151" s="18">
        <v>0</v>
      </c>
      <c r="I151" s="18">
        <f t="shared" si="0"/>
        <v>979.0934400000001</v>
      </c>
      <c r="J151" s="1"/>
      <c r="K151" s="1"/>
      <c r="L151" s="1"/>
      <c r="M151" s="1"/>
      <c r="N151" s="1"/>
      <c r="O151" s="1"/>
      <c r="P151" s="1"/>
      <c r="Q151" s="1"/>
      <c r="R151" s="1"/>
      <c r="S151" s="1"/>
      <c r="T151" s="1"/>
      <c r="U151" s="38" t="str">
        <f t="shared" ca="1" si="13"/>
        <v>107,..,2407</v>
      </c>
      <c r="V151" s="38">
        <f t="shared" ca="1" si="14"/>
        <v>107</v>
      </c>
      <c r="W151" s="38">
        <f t="shared" ca="1" si="15"/>
        <v>2407</v>
      </c>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0" customFormat="1" ht="20.25" customHeight="1" x14ac:dyDescent="0.25">
      <c r="A152" s="69"/>
      <c r="B152" s="70"/>
      <c r="C152" s="57">
        <v>8</v>
      </c>
      <c r="D152" s="58"/>
      <c r="E152" s="18" t="s">
        <v>221</v>
      </c>
      <c r="F152" s="57">
        <f>117.22*10.764</f>
        <v>1261.7560799999999</v>
      </c>
      <c r="G152" s="58"/>
      <c r="H152" s="18">
        <v>0</v>
      </c>
      <c r="I152" s="18">
        <f t="shared" si="0"/>
        <v>2018.809728</v>
      </c>
      <c r="J152" s="1"/>
      <c r="K152" s="1"/>
      <c r="L152" s="1"/>
      <c r="M152" s="1"/>
      <c r="N152" s="1"/>
      <c r="O152" s="1"/>
      <c r="P152" s="1"/>
      <c r="Q152" s="1"/>
      <c r="R152" s="1"/>
      <c r="S152" s="1"/>
      <c r="T152" s="1"/>
      <c r="U152" s="38" t="str">
        <f t="shared" ca="1" si="13"/>
        <v>108,..,2408</v>
      </c>
      <c r="V152" s="38">
        <f t="shared" ca="1" si="14"/>
        <v>108</v>
      </c>
      <c r="W152" s="38">
        <f t="shared" ca="1" si="15"/>
        <v>2408</v>
      </c>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0" customFormat="1" ht="20.25" customHeight="1" x14ac:dyDescent="0.25">
      <c r="A153" s="65"/>
      <c r="B153" s="67"/>
      <c r="C153" s="57">
        <v>9</v>
      </c>
      <c r="D153" s="58"/>
      <c r="E153" s="18" t="s">
        <v>208</v>
      </c>
      <c r="F153" s="57">
        <f>56.83*10.764</f>
        <v>611.71812</v>
      </c>
      <c r="G153" s="58"/>
      <c r="H153" s="18">
        <v>0</v>
      </c>
      <c r="I153" s="18">
        <f t="shared" si="0"/>
        <v>978.74899200000004</v>
      </c>
      <c r="J153" s="1"/>
      <c r="K153" s="1"/>
      <c r="L153" s="1"/>
      <c r="M153" s="1"/>
      <c r="N153" s="1"/>
      <c r="O153" s="1"/>
      <c r="P153" s="1"/>
      <c r="Q153" s="1"/>
      <c r="R153" s="1"/>
      <c r="S153" s="1"/>
      <c r="T153" s="1"/>
      <c r="U153" s="38" t="str">
        <f t="shared" ca="1" si="13"/>
        <v>109,..,2409</v>
      </c>
      <c r="V153" s="38">
        <f t="shared" ca="1" si="14"/>
        <v>109</v>
      </c>
      <c r="W153" s="38">
        <f t="shared" ca="1" si="15"/>
        <v>2409</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0" customFormat="1" ht="20.25" x14ac:dyDescent="0.25">
      <c r="A154" s="59" t="s">
        <v>226</v>
      </c>
      <c r="B154" s="60"/>
      <c r="C154" s="60"/>
      <c r="D154" s="60"/>
      <c r="E154" s="60"/>
      <c r="F154" s="60"/>
      <c r="G154" s="60"/>
      <c r="H154" s="60"/>
      <c r="I154" s="7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0" customFormat="1" ht="20.25" customHeight="1" x14ac:dyDescent="0.25">
      <c r="A155" s="62" t="str">
        <f>A154</f>
        <v>4th, 11th, 18th, 25th &amp; 32nd Floor (Part Refuge Area)</v>
      </c>
      <c r="B155" s="64"/>
      <c r="C155" s="57">
        <v>1</v>
      </c>
      <c r="D155" s="58"/>
      <c r="E155" s="18" t="s">
        <v>207</v>
      </c>
      <c r="F155" s="57">
        <f>97.28*10.764</f>
        <v>1047.12192</v>
      </c>
      <c r="G155" s="58"/>
      <c r="H155" s="18">
        <v>0</v>
      </c>
      <c r="I155" s="18">
        <f t="shared" ref="I155:I163" si="16">F155*(($I$79)+1)+H155</f>
        <v>1675.3950720000003</v>
      </c>
      <c r="J155" s="1"/>
      <c r="K155" s="1"/>
      <c r="L155" s="1"/>
      <c r="M155" s="1"/>
      <c r="N155" s="1"/>
      <c r="O155" s="1"/>
      <c r="P155" s="1"/>
      <c r="Q155" s="1"/>
      <c r="R155" s="1"/>
      <c r="S155" s="1"/>
      <c r="T155" s="1"/>
      <c r="U155" s="38" t="str">
        <f t="shared" ref="U155:U163" ca="1" si="17">V155&amp;""&amp;",..,"&amp;""&amp;W155</f>
        <v>4101,..,3201</v>
      </c>
      <c r="V155" s="38">
        <f ca="1">(SUMPRODUCT(MID(0&amp;(LEFT(A154,SUM(LEN(A154)-LEN(SUBSTITUTE(A154,{"0","1","2","3"},""))))), LARGE(INDEX(ISNUMBER(--MID((LEFT(A154,SUM(LEN(A154)-LEN(SUBSTITUTE(A154,{"0","1","2","3"},""))))), ROW(INDIRECT("1:"&amp;LEN((LEFT(A154,SUM(LEN(A154)-LEN(SUBSTITUTE(A154,{"0","1","2","3"},"")))))))), 1)) * ROW(INDIRECT("1:"&amp;LEN((LEFT(A154,SUM(LEN(A154)-LEN(SUBSTITUTE(A154,{"0","1","2","3"},"")))))))), 0), ROW(INDIRECT("1:"&amp;LEN((LEFT(A154,SUM(LEN(A154)-LEN(SUBSTITUTE(A154,{"0","1","2","3"},"")))))))))+1, 1) * 10^ROW(INDIRECT("1:"&amp;LEN((LEFT(A154,SUM(LEN(A154)-LEN(SUBSTITUTE(A154,{"0","1","2","3"},""))))))))/10))*100+1</f>
        <v>4101</v>
      </c>
      <c r="W155" s="38">
        <f ca="1">(SUMPRODUCT(MID(0&amp;(--TRIM(RIGHT(SUBSTITUTE(LEFT(A154,_xlfn.AGGREGATE(16,6,FIND({0,1,2,3,4,5,6,7,8,9},A154,ROW(INDIRECT("1:"&amp;LEN(A154)))),1)),"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",LEN(A154))),LEN(A154)))))))/10))*100+1</f>
        <v>3201</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0" customFormat="1" ht="20.25" customHeight="1" x14ac:dyDescent="0.25">
      <c r="A156" s="69"/>
      <c r="B156" s="70"/>
      <c r="C156" s="57">
        <v>2</v>
      </c>
      <c r="D156" s="58"/>
      <c r="E156" s="62" t="s">
        <v>214</v>
      </c>
      <c r="F156" s="63"/>
      <c r="G156" s="63"/>
      <c r="H156" s="63"/>
      <c r="I156" s="64">
        <f t="shared" si="16"/>
        <v>0</v>
      </c>
      <c r="J156" s="1"/>
      <c r="K156" s="1"/>
      <c r="L156" s="1"/>
      <c r="M156" s="1"/>
      <c r="N156" s="1"/>
      <c r="O156" s="1"/>
      <c r="P156" s="1"/>
      <c r="Q156" s="1"/>
      <c r="R156" s="1"/>
      <c r="S156" s="1"/>
      <c r="T156" s="1"/>
      <c r="U156" s="38" t="str">
        <f t="shared" ca="1" si="17"/>
        <v>4102,..,3202</v>
      </c>
      <c r="V156" s="38">
        <f ca="1">V155+1</f>
        <v>4102</v>
      </c>
      <c r="W156" s="38">
        <f ca="1">W155+1</f>
        <v>3202</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0" customFormat="1" ht="20.25" customHeight="1" x14ac:dyDescent="0.25">
      <c r="A157" s="69"/>
      <c r="B157" s="70"/>
      <c r="C157" s="57">
        <v>3</v>
      </c>
      <c r="D157" s="58"/>
      <c r="E157" s="65" t="s">
        <v>208</v>
      </c>
      <c r="F157" s="66"/>
      <c r="G157" s="66"/>
      <c r="H157" s="66"/>
      <c r="I157" s="67">
        <f t="shared" si="16"/>
        <v>0</v>
      </c>
      <c r="J157" s="1"/>
      <c r="K157" s="1"/>
      <c r="L157" s="1"/>
      <c r="M157" s="1"/>
      <c r="N157" s="1"/>
      <c r="O157" s="1"/>
      <c r="P157" s="1"/>
      <c r="Q157" s="1"/>
      <c r="R157" s="1"/>
      <c r="S157" s="1"/>
      <c r="T157" s="1"/>
      <c r="U157" s="38" t="str">
        <f t="shared" ca="1" si="17"/>
        <v>4103,..,3203</v>
      </c>
      <c r="V157" s="38">
        <f t="shared" ref="V157:W163" ca="1" si="18">V156+1</f>
        <v>4103</v>
      </c>
      <c r="W157" s="38">
        <f t="shared" ca="1" si="18"/>
        <v>3203</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0" customFormat="1" ht="20.25" customHeight="1" x14ac:dyDescent="0.25">
      <c r="A158" s="69"/>
      <c r="B158" s="70"/>
      <c r="C158" s="57">
        <v>4</v>
      </c>
      <c r="D158" s="58"/>
      <c r="E158" s="18" t="s">
        <v>207</v>
      </c>
      <c r="F158" s="57">
        <f>90.71*10.764</f>
        <v>976.40243999999984</v>
      </c>
      <c r="G158" s="58"/>
      <c r="H158" s="18">
        <v>0</v>
      </c>
      <c r="I158" s="18">
        <f t="shared" si="16"/>
        <v>1562.2439039999999</v>
      </c>
      <c r="J158" s="1"/>
      <c r="K158" s="1"/>
      <c r="L158" s="1"/>
      <c r="M158" s="1"/>
      <c r="N158" s="1"/>
      <c r="O158" s="1"/>
      <c r="P158" s="1"/>
      <c r="Q158" s="1"/>
      <c r="R158" s="1"/>
      <c r="S158" s="1"/>
      <c r="T158" s="1"/>
      <c r="U158" s="38" t="str">
        <f t="shared" ca="1" si="17"/>
        <v>4104,..,3204</v>
      </c>
      <c r="V158" s="38">
        <f t="shared" ca="1" si="18"/>
        <v>4104</v>
      </c>
      <c r="W158" s="38">
        <f t="shared" ca="1" si="18"/>
        <v>3204</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0" customFormat="1" ht="20.25" customHeight="1" x14ac:dyDescent="0.25">
      <c r="A159" s="69"/>
      <c r="B159" s="70"/>
      <c r="C159" s="57">
        <v>5</v>
      </c>
      <c r="D159" s="58"/>
      <c r="E159" s="18" t="s">
        <v>210</v>
      </c>
      <c r="F159" s="57">
        <f>81.29*10.764</f>
        <v>875.00556000000006</v>
      </c>
      <c r="G159" s="58"/>
      <c r="H159" s="18">
        <v>0</v>
      </c>
      <c r="I159" s="18">
        <f t="shared" si="16"/>
        <v>1400.0088960000003</v>
      </c>
      <c r="J159" s="1"/>
      <c r="K159" s="1"/>
      <c r="L159" s="1"/>
      <c r="M159" s="1"/>
      <c r="N159" s="1"/>
      <c r="O159" s="1"/>
      <c r="P159" s="1"/>
      <c r="Q159" s="1"/>
      <c r="R159" s="1"/>
      <c r="S159" s="1"/>
      <c r="T159" s="1"/>
      <c r="U159" s="38" t="str">
        <f t="shared" ca="1" si="17"/>
        <v>4105,..,3205</v>
      </c>
      <c r="V159" s="38">
        <f t="shared" ca="1" si="18"/>
        <v>4105</v>
      </c>
      <c r="W159" s="38">
        <f t="shared" ca="1" si="18"/>
        <v>3205</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0" customFormat="1" ht="20.25" customHeight="1" x14ac:dyDescent="0.25">
      <c r="A160" s="69"/>
      <c r="B160" s="70"/>
      <c r="C160" s="57">
        <v>6</v>
      </c>
      <c r="D160" s="58"/>
      <c r="E160" s="18" t="s">
        <v>208</v>
      </c>
      <c r="F160" s="57">
        <f>56.85*10.764</f>
        <v>611.93340000000001</v>
      </c>
      <c r="G160" s="58"/>
      <c r="H160" s="18">
        <v>0</v>
      </c>
      <c r="I160" s="18">
        <f t="shared" si="16"/>
        <v>979.0934400000001</v>
      </c>
      <c r="J160" s="1"/>
      <c r="K160" s="1"/>
      <c r="L160" s="1"/>
      <c r="M160" s="1"/>
      <c r="N160" s="1"/>
      <c r="O160" s="1"/>
      <c r="P160" s="1"/>
      <c r="Q160" s="1"/>
      <c r="R160" s="1"/>
      <c r="S160" s="1"/>
      <c r="T160" s="1"/>
      <c r="U160" s="38" t="str">
        <f t="shared" ca="1" si="17"/>
        <v>4106,..,3206</v>
      </c>
      <c r="V160" s="38">
        <f t="shared" ca="1" si="18"/>
        <v>4106</v>
      </c>
      <c r="W160" s="38">
        <f t="shared" ca="1" si="18"/>
        <v>3206</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0" customFormat="1" ht="20.25" customHeight="1" x14ac:dyDescent="0.25">
      <c r="A161" s="69"/>
      <c r="B161" s="70"/>
      <c r="C161" s="57">
        <v>7</v>
      </c>
      <c r="D161" s="58"/>
      <c r="E161" s="18" t="s">
        <v>208</v>
      </c>
      <c r="F161" s="57">
        <f>56.85*10.764</f>
        <v>611.93340000000001</v>
      </c>
      <c r="G161" s="58"/>
      <c r="H161" s="18">
        <v>0</v>
      </c>
      <c r="I161" s="18">
        <f t="shared" si="16"/>
        <v>979.0934400000001</v>
      </c>
      <c r="J161" s="1"/>
      <c r="K161" s="1"/>
      <c r="L161" s="1"/>
      <c r="M161" s="1"/>
      <c r="N161" s="1"/>
      <c r="O161" s="1"/>
      <c r="P161" s="1"/>
      <c r="Q161" s="1"/>
      <c r="R161" s="1"/>
      <c r="S161" s="1"/>
      <c r="T161" s="1"/>
      <c r="U161" s="38" t="str">
        <f t="shared" ca="1" si="17"/>
        <v>4107,..,3207</v>
      </c>
      <c r="V161" s="38">
        <f t="shared" ca="1" si="18"/>
        <v>4107</v>
      </c>
      <c r="W161" s="38">
        <f t="shared" ca="1" si="18"/>
        <v>3207</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0" customFormat="1" ht="20.25" customHeight="1" x14ac:dyDescent="0.25">
      <c r="A162" s="69"/>
      <c r="B162" s="70"/>
      <c r="C162" s="57">
        <v>8</v>
      </c>
      <c r="D162" s="58"/>
      <c r="E162" s="18" t="s">
        <v>221</v>
      </c>
      <c r="F162" s="57">
        <f>117.22*10.764</f>
        <v>1261.7560799999999</v>
      </c>
      <c r="G162" s="58"/>
      <c r="H162" s="18">
        <v>0</v>
      </c>
      <c r="I162" s="18">
        <f t="shared" si="16"/>
        <v>2018.809728</v>
      </c>
      <c r="J162" s="1"/>
      <c r="K162" s="1"/>
      <c r="L162" s="1"/>
      <c r="M162" s="1"/>
      <c r="N162" s="1"/>
      <c r="O162" s="1"/>
      <c r="P162" s="1"/>
      <c r="Q162" s="1"/>
      <c r="R162" s="1"/>
      <c r="S162" s="1"/>
      <c r="T162" s="1"/>
      <c r="U162" s="38" t="str">
        <f t="shared" ca="1" si="17"/>
        <v>4108,..,3208</v>
      </c>
      <c r="V162" s="38">
        <f t="shared" ca="1" si="18"/>
        <v>4108</v>
      </c>
      <c r="W162" s="38">
        <f t="shared" ca="1" si="18"/>
        <v>3208</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0" customFormat="1" ht="20.25" customHeight="1" x14ac:dyDescent="0.25">
      <c r="A163" s="65"/>
      <c r="B163" s="67"/>
      <c r="C163" s="57">
        <v>9</v>
      </c>
      <c r="D163" s="58"/>
      <c r="E163" s="18" t="s">
        <v>208</v>
      </c>
      <c r="F163" s="57">
        <f>56.83*10.764</f>
        <v>611.71812</v>
      </c>
      <c r="G163" s="58"/>
      <c r="H163" s="18">
        <v>0</v>
      </c>
      <c r="I163" s="18">
        <f t="shared" si="16"/>
        <v>978.74899200000004</v>
      </c>
      <c r="J163" s="1"/>
      <c r="K163" s="1"/>
      <c r="L163" s="1"/>
      <c r="M163" s="1"/>
      <c r="N163" s="1"/>
      <c r="O163" s="1"/>
      <c r="P163" s="1"/>
      <c r="Q163" s="1"/>
      <c r="R163" s="1"/>
      <c r="S163" s="1"/>
      <c r="T163" s="1"/>
      <c r="U163" s="38" t="str">
        <f t="shared" ca="1" si="17"/>
        <v>4109,..,3209</v>
      </c>
      <c r="V163" s="38">
        <f t="shared" ca="1" si="18"/>
        <v>4109</v>
      </c>
      <c r="W163" s="38">
        <f t="shared" ca="1" si="18"/>
        <v>3209</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0" customFormat="1" ht="20.25" x14ac:dyDescent="0.25">
      <c r="A164" s="59" t="s">
        <v>220</v>
      </c>
      <c r="B164" s="60"/>
      <c r="C164" s="60"/>
      <c r="D164" s="60"/>
      <c r="E164" s="60"/>
      <c r="F164" s="60"/>
      <c r="G164" s="60"/>
      <c r="H164" s="60"/>
      <c r="I164" s="7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0" customFormat="1" ht="20.25" customHeight="1" x14ac:dyDescent="0.25">
      <c r="A165" s="62" t="str">
        <f>A164</f>
        <v>12th to 17th &amp; 26th to 31st Floor</v>
      </c>
      <c r="B165" s="64"/>
      <c r="C165" s="57">
        <v>1</v>
      </c>
      <c r="D165" s="58"/>
      <c r="E165" s="18" t="s">
        <v>207</v>
      </c>
      <c r="F165" s="57">
        <f>97.28*10.764</f>
        <v>1047.12192</v>
      </c>
      <c r="G165" s="58"/>
      <c r="H165" s="18">
        <v>0</v>
      </c>
      <c r="I165" s="18">
        <f t="shared" ref="I165:I173" si="19">F165*(($I$79)+1)+H165</f>
        <v>1675.3950720000003</v>
      </c>
      <c r="J165" s="1"/>
      <c r="K165" s="1"/>
      <c r="L165" s="1"/>
      <c r="M165" s="1"/>
      <c r="N165" s="1"/>
      <c r="O165" s="1"/>
      <c r="P165" s="1"/>
      <c r="Q165" s="1"/>
      <c r="R165" s="1"/>
      <c r="S165" s="1"/>
      <c r="T165" s="1"/>
      <c r="U165" s="38" t="str">
        <f t="shared" ref="U165:U173" ca="1" si="20">V165&amp;""&amp;",..,"&amp;""&amp;W165</f>
        <v>1201,..,3101</v>
      </c>
      <c r="V165" s="38">
        <f ca="1">(SUMPRODUCT(MID(0&amp;(LEFT(A164,SUM(LEN(A164)-LEN(SUBSTITUTE(A164,{"0","1","2","3"},""))))), LARGE(INDEX(ISNUMBER(--MID((LEFT(A164,SUM(LEN(A164)-LEN(SUBSTITUTE(A164,{"0","1","2","3"},""))))), ROW(INDIRECT("1:"&amp;LEN((LEFT(A164,SUM(LEN(A164)-LEN(SUBSTITUTE(A164,{"0","1","2","3"},"")))))))), 1)) * ROW(INDIRECT("1:"&amp;LEN((LEFT(A164,SUM(LEN(A164)-LEN(SUBSTITUTE(A164,{"0","1","2","3"},"")))))))), 0), ROW(INDIRECT("1:"&amp;LEN((LEFT(A164,SUM(LEN(A164)-LEN(SUBSTITUTE(A164,{"0","1","2","3"},"")))))))))+1, 1) * 10^ROW(INDIRECT("1:"&amp;LEN((LEFT(A164,SUM(LEN(A164)-LEN(SUBSTITUTE(A164,{"0","1","2","3"},""))))))))/10))*100+1</f>
        <v>1201</v>
      </c>
      <c r="W165" s="38">
        <f ca="1">(SUMPRODUCT(MID(0&amp;(--TRIM(RIGHT(SUBSTITUTE(LEFT(A164,_xlfn.AGGREGATE(16,6,FIND({0,1,2,3,4,5,6,7,8,9},A164,ROW(INDIRECT("1:"&amp;LEN(A164)))),1)),"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3101</v>
      </c>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0" customFormat="1" ht="20.25" customHeight="1" x14ac:dyDescent="0.25">
      <c r="A166" s="69"/>
      <c r="B166" s="70"/>
      <c r="C166" s="57">
        <v>2</v>
      </c>
      <c r="D166" s="58"/>
      <c r="E166" s="18" t="s">
        <v>208</v>
      </c>
      <c r="F166" s="57">
        <f>70.31*10.764</f>
        <v>756.81683999999996</v>
      </c>
      <c r="G166" s="58"/>
      <c r="H166" s="18">
        <v>0</v>
      </c>
      <c r="I166" s="18">
        <f t="shared" si="19"/>
        <v>1210.9069440000001</v>
      </c>
      <c r="J166" s="1"/>
      <c r="K166" s="1"/>
      <c r="L166" s="1"/>
      <c r="M166" s="1"/>
      <c r="N166" s="1"/>
      <c r="O166" s="1"/>
      <c r="P166" s="1"/>
      <c r="Q166" s="1"/>
      <c r="R166" s="1"/>
      <c r="S166" s="1"/>
      <c r="T166" s="1"/>
      <c r="U166" s="38" t="str">
        <f t="shared" ca="1" si="20"/>
        <v>1202,..,3102</v>
      </c>
      <c r="V166" s="38">
        <f ca="1">V165+1</f>
        <v>1202</v>
      </c>
      <c r="W166" s="38">
        <f ca="1">W165+1</f>
        <v>3102</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0" customFormat="1" ht="20.25" customHeight="1" x14ac:dyDescent="0.25">
      <c r="A167" s="69"/>
      <c r="B167" s="70"/>
      <c r="C167" s="57">
        <v>3</v>
      </c>
      <c r="D167" s="58"/>
      <c r="E167" s="18" t="s">
        <v>208</v>
      </c>
      <c r="F167" s="57">
        <f>70.31*10.764</f>
        <v>756.81683999999996</v>
      </c>
      <c r="G167" s="58"/>
      <c r="H167" s="18">
        <v>0</v>
      </c>
      <c r="I167" s="18">
        <f t="shared" si="19"/>
        <v>1210.9069440000001</v>
      </c>
      <c r="J167" s="1"/>
      <c r="K167" s="1"/>
      <c r="L167" s="1"/>
      <c r="M167" s="1"/>
      <c r="N167" s="1"/>
      <c r="O167" s="1"/>
      <c r="P167" s="1"/>
      <c r="Q167" s="1"/>
      <c r="R167" s="1"/>
      <c r="S167" s="1"/>
      <c r="T167" s="1"/>
      <c r="U167" s="38" t="str">
        <f t="shared" ca="1" si="20"/>
        <v>1203,..,3103</v>
      </c>
      <c r="V167" s="38">
        <f t="shared" ref="V167:W173" ca="1" si="21">V166+1</f>
        <v>1203</v>
      </c>
      <c r="W167" s="38">
        <f t="shared" ca="1" si="21"/>
        <v>3103</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0" customFormat="1" ht="20.25" customHeight="1" x14ac:dyDescent="0.25">
      <c r="A168" s="69"/>
      <c r="B168" s="70"/>
      <c r="C168" s="57">
        <v>4</v>
      </c>
      <c r="D168" s="58"/>
      <c r="E168" s="18" t="s">
        <v>207</v>
      </c>
      <c r="F168" s="57">
        <f>90.71*10.764</f>
        <v>976.40243999999984</v>
      </c>
      <c r="G168" s="58"/>
      <c r="H168" s="18">
        <v>0</v>
      </c>
      <c r="I168" s="18">
        <f t="shared" si="19"/>
        <v>1562.2439039999999</v>
      </c>
      <c r="J168" s="1"/>
      <c r="K168" s="1"/>
      <c r="L168" s="1"/>
      <c r="M168" s="1"/>
      <c r="N168" s="1"/>
      <c r="O168" s="1"/>
      <c r="P168" s="1"/>
      <c r="Q168" s="1"/>
      <c r="R168" s="1"/>
      <c r="S168" s="1"/>
      <c r="T168" s="1"/>
      <c r="U168" s="38" t="str">
        <f t="shared" ca="1" si="20"/>
        <v>1204,..,3104</v>
      </c>
      <c r="V168" s="38">
        <f t="shared" ca="1" si="21"/>
        <v>1204</v>
      </c>
      <c r="W168" s="38">
        <f t="shared" ca="1" si="21"/>
        <v>3104</v>
      </c>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0" customFormat="1" ht="20.25" customHeight="1" x14ac:dyDescent="0.25">
      <c r="A169" s="69"/>
      <c r="B169" s="70"/>
      <c r="C169" s="57">
        <v>5</v>
      </c>
      <c r="D169" s="58"/>
      <c r="E169" s="18" t="s">
        <v>210</v>
      </c>
      <c r="F169" s="57">
        <f>81.29*10.764</f>
        <v>875.00556000000006</v>
      </c>
      <c r="G169" s="58"/>
      <c r="H169" s="18">
        <v>0</v>
      </c>
      <c r="I169" s="18">
        <f t="shared" si="19"/>
        <v>1400.0088960000003</v>
      </c>
      <c r="J169" s="1"/>
      <c r="K169" s="1"/>
      <c r="L169" s="1"/>
      <c r="M169" s="1"/>
      <c r="N169" s="1"/>
      <c r="O169" s="1"/>
      <c r="P169" s="1"/>
      <c r="Q169" s="1"/>
      <c r="R169" s="1"/>
      <c r="S169" s="1"/>
      <c r="T169" s="1"/>
      <c r="U169" s="38" t="str">
        <f t="shared" ca="1" si="20"/>
        <v>1205,..,3105</v>
      </c>
      <c r="V169" s="38">
        <f t="shared" ca="1" si="21"/>
        <v>1205</v>
      </c>
      <c r="W169" s="38">
        <f t="shared" ca="1" si="21"/>
        <v>3105</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0" customFormat="1" ht="20.25" customHeight="1" x14ac:dyDescent="0.25">
      <c r="A170" s="69"/>
      <c r="B170" s="70"/>
      <c r="C170" s="57">
        <v>6</v>
      </c>
      <c r="D170" s="58"/>
      <c r="E170" s="18" t="s">
        <v>208</v>
      </c>
      <c r="F170" s="57">
        <f>56.85*10.764</f>
        <v>611.93340000000001</v>
      </c>
      <c r="G170" s="58"/>
      <c r="H170" s="18">
        <v>0</v>
      </c>
      <c r="I170" s="18">
        <f t="shared" si="19"/>
        <v>979.0934400000001</v>
      </c>
      <c r="J170" s="1"/>
      <c r="K170" s="1"/>
      <c r="L170" s="1"/>
      <c r="M170" s="1"/>
      <c r="N170" s="1"/>
      <c r="O170" s="1"/>
      <c r="P170" s="1"/>
      <c r="Q170" s="1"/>
      <c r="R170" s="1"/>
      <c r="S170" s="1"/>
      <c r="T170" s="1"/>
      <c r="U170" s="38" t="str">
        <f t="shared" ca="1" si="20"/>
        <v>1206,..,3106</v>
      </c>
      <c r="V170" s="38">
        <f t="shared" ca="1" si="21"/>
        <v>1206</v>
      </c>
      <c r="W170" s="38">
        <f t="shared" ca="1" si="21"/>
        <v>3106</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0" customFormat="1" ht="20.25" customHeight="1" x14ac:dyDescent="0.25">
      <c r="A171" s="69"/>
      <c r="B171" s="70"/>
      <c r="C171" s="57">
        <v>7</v>
      </c>
      <c r="D171" s="58"/>
      <c r="E171" s="18" t="s">
        <v>208</v>
      </c>
      <c r="F171" s="57">
        <f>56.85*10.764</f>
        <v>611.93340000000001</v>
      </c>
      <c r="G171" s="58"/>
      <c r="H171" s="18">
        <v>0</v>
      </c>
      <c r="I171" s="18">
        <f t="shared" si="19"/>
        <v>979.0934400000001</v>
      </c>
      <c r="J171" s="1"/>
      <c r="K171" s="1"/>
      <c r="L171" s="1"/>
      <c r="M171" s="1"/>
      <c r="N171" s="1"/>
      <c r="O171" s="1"/>
      <c r="P171" s="1"/>
      <c r="Q171" s="1"/>
      <c r="R171" s="1"/>
      <c r="S171" s="1"/>
      <c r="T171" s="1"/>
      <c r="U171" s="38" t="str">
        <f t="shared" ca="1" si="20"/>
        <v>1207,..,3107</v>
      </c>
      <c r="V171" s="38">
        <f t="shared" ca="1" si="21"/>
        <v>1207</v>
      </c>
      <c r="W171" s="38">
        <f t="shared" ca="1" si="21"/>
        <v>3107</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0" customFormat="1" ht="20.25" customHeight="1" x14ac:dyDescent="0.25">
      <c r="A172" s="69"/>
      <c r="B172" s="70"/>
      <c r="C172" s="57">
        <v>8</v>
      </c>
      <c r="D172" s="58"/>
      <c r="E172" s="18" t="s">
        <v>221</v>
      </c>
      <c r="F172" s="57">
        <f>117.22*10.764</f>
        <v>1261.7560799999999</v>
      </c>
      <c r="G172" s="58"/>
      <c r="H172" s="18">
        <v>0</v>
      </c>
      <c r="I172" s="18">
        <f t="shared" si="19"/>
        <v>2018.809728</v>
      </c>
      <c r="J172" s="1"/>
      <c r="K172" s="1"/>
      <c r="L172" s="1"/>
      <c r="M172" s="1"/>
      <c r="N172" s="1"/>
      <c r="O172" s="1"/>
      <c r="P172" s="1"/>
      <c r="Q172" s="1"/>
      <c r="R172" s="1"/>
      <c r="S172" s="1"/>
      <c r="T172" s="1"/>
      <c r="U172" s="38" t="str">
        <f t="shared" ca="1" si="20"/>
        <v>1208,..,3108</v>
      </c>
      <c r="V172" s="38">
        <f t="shared" ca="1" si="21"/>
        <v>1208</v>
      </c>
      <c r="W172" s="38">
        <f t="shared" ca="1" si="21"/>
        <v>3108</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0" customFormat="1" ht="20.25" customHeight="1" x14ac:dyDescent="0.25">
      <c r="A173" s="65"/>
      <c r="B173" s="67"/>
      <c r="C173" s="57">
        <v>9</v>
      </c>
      <c r="D173" s="58"/>
      <c r="E173" s="18" t="s">
        <v>208</v>
      </c>
      <c r="F173" s="57">
        <f>56.83*10.764</f>
        <v>611.71812</v>
      </c>
      <c r="G173" s="58"/>
      <c r="H173" s="18">
        <v>0</v>
      </c>
      <c r="I173" s="18">
        <f t="shared" si="19"/>
        <v>978.74899200000004</v>
      </c>
      <c r="J173" s="1"/>
      <c r="K173" s="1"/>
      <c r="L173" s="1"/>
      <c r="M173" s="1"/>
      <c r="N173" s="1"/>
      <c r="O173" s="1"/>
      <c r="P173" s="1"/>
      <c r="Q173" s="1"/>
      <c r="R173" s="1"/>
      <c r="S173" s="1"/>
      <c r="T173" s="1"/>
      <c r="U173" s="38" t="str">
        <f t="shared" ca="1" si="20"/>
        <v>1209,..,3109</v>
      </c>
      <c r="V173" s="38">
        <f t="shared" ca="1" si="21"/>
        <v>1209</v>
      </c>
      <c r="W173" s="38">
        <f t="shared" ca="1" si="21"/>
        <v>3109</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0" customFormat="1" ht="20.25" x14ac:dyDescent="0.25">
      <c r="A174" s="59" t="s">
        <v>222</v>
      </c>
      <c r="B174" s="60"/>
      <c r="C174" s="60"/>
      <c r="D174" s="60"/>
      <c r="E174" s="60"/>
      <c r="F174" s="60"/>
      <c r="G174" s="60"/>
      <c r="H174" s="60"/>
      <c r="I174" s="7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0" customFormat="1" ht="20.25" customHeight="1" x14ac:dyDescent="0.25">
      <c r="A175" s="62" t="str">
        <f>A174</f>
        <v>33rd to 38th, 47th to 52nd &amp; 54th to 57th Floor</v>
      </c>
      <c r="B175" s="64"/>
      <c r="C175" s="57">
        <v>1</v>
      </c>
      <c r="D175" s="58"/>
      <c r="E175" s="18" t="s">
        <v>207</v>
      </c>
      <c r="F175" s="57">
        <f>98.14*10.764</f>
        <v>1056.37896</v>
      </c>
      <c r="G175" s="58"/>
      <c r="H175" s="18">
        <v>0</v>
      </c>
      <c r="I175" s="18">
        <f t="shared" ref="I175:I183" si="22">F175*(($I$79)+1)+H175</f>
        <v>1690.2063360000002</v>
      </c>
      <c r="J175" s="1"/>
      <c r="K175" s="1"/>
      <c r="L175" s="1"/>
      <c r="M175" s="1"/>
      <c r="N175" s="1"/>
      <c r="O175" s="1"/>
      <c r="P175" s="1"/>
      <c r="Q175" s="1"/>
      <c r="R175" s="1"/>
      <c r="S175" s="1"/>
      <c r="T175" s="1"/>
      <c r="U175" s="38" t="str">
        <f t="shared" ref="U175:U183" ca="1" si="23">V175&amp;""&amp;",..,"&amp;""&amp;W175</f>
        <v>3301,..,5701</v>
      </c>
      <c r="V175" s="38">
        <f ca="1">(SUMPRODUCT(MID(0&amp;(LEFT(A174,SUM(LEN(A174)-LEN(SUBSTITUTE(A174,{"0","1","2","3"},""))))), LARGE(INDEX(ISNUMBER(--MID((LEFT(A174,SUM(LEN(A174)-LEN(SUBSTITUTE(A174,{"0","1","2","3"},""))))), ROW(INDIRECT("1:"&amp;LEN((LEFT(A174,SUM(LEN(A174)-LEN(SUBSTITUTE(A174,{"0","1","2","3"},"")))))))), 1)) * ROW(INDIRECT("1:"&amp;LEN((LEFT(A174,SUM(LEN(A174)-LEN(SUBSTITUTE(A174,{"0","1","2","3"},"")))))))), 0), ROW(INDIRECT("1:"&amp;LEN((LEFT(A174,SUM(LEN(A174)-LEN(SUBSTITUTE(A174,{"0","1","2","3"},"")))))))))+1, 1) * 10^ROW(INDIRECT("1:"&amp;LEN((LEFT(A174,SUM(LEN(A174)-LEN(SUBSTITUTE(A174,{"0","1","2","3"},""))))))))/10))*100+1</f>
        <v>3301</v>
      </c>
      <c r="W175" s="38">
        <f ca="1">(SUMPRODUCT(MID(0&amp;(--TRIM(RIGHT(SUBSTITUTE(LEFT(A174,_xlfn.AGGREGATE(16,6,FIND({0,1,2,3,4,5,6,7,8,9},A174,ROW(INDIRECT("1:"&amp;LEN(A174)))),1)),"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",LEN(A174))),LEN(A174)))))))/10))*100+1</f>
        <v>5701</v>
      </c>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0" customFormat="1" ht="20.25" customHeight="1" x14ac:dyDescent="0.25">
      <c r="A176" s="69"/>
      <c r="B176" s="70"/>
      <c r="C176" s="57">
        <v>2</v>
      </c>
      <c r="D176" s="58"/>
      <c r="E176" s="18" t="s">
        <v>208</v>
      </c>
      <c r="F176" s="57">
        <f>70.06*10.764</f>
        <v>754.12583999999993</v>
      </c>
      <c r="G176" s="58"/>
      <c r="H176" s="18">
        <v>0</v>
      </c>
      <c r="I176" s="18">
        <f t="shared" si="22"/>
        <v>1206.6013439999999</v>
      </c>
      <c r="J176" s="1"/>
      <c r="K176" s="1"/>
      <c r="L176" s="1"/>
      <c r="M176" s="1"/>
      <c r="N176" s="1"/>
      <c r="O176" s="1"/>
      <c r="P176" s="1"/>
      <c r="Q176" s="1"/>
      <c r="R176" s="1"/>
      <c r="S176" s="1"/>
      <c r="T176" s="1"/>
      <c r="U176" s="38" t="str">
        <f t="shared" ca="1" si="23"/>
        <v>3302,..,5702</v>
      </c>
      <c r="V176" s="38">
        <f ca="1">V175+1</f>
        <v>3302</v>
      </c>
      <c r="W176" s="38">
        <f ca="1">W175+1</f>
        <v>5702</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0" customFormat="1" ht="20.25" customHeight="1" x14ac:dyDescent="0.25">
      <c r="A177" s="69"/>
      <c r="B177" s="70"/>
      <c r="C177" s="57">
        <v>3</v>
      </c>
      <c r="D177" s="58"/>
      <c r="E177" s="18" t="s">
        <v>208</v>
      </c>
      <c r="F177" s="57">
        <f>70.06*10.764</f>
        <v>754.12583999999993</v>
      </c>
      <c r="G177" s="58"/>
      <c r="H177" s="18">
        <v>0</v>
      </c>
      <c r="I177" s="18">
        <f t="shared" si="22"/>
        <v>1206.6013439999999</v>
      </c>
      <c r="J177" s="1"/>
      <c r="K177" s="1"/>
      <c r="L177" s="1"/>
      <c r="M177" s="1"/>
      <c r="N177" s="1"/>
      <c r="O177" s="1"/>
      <c r="P177" s="1"/>
      <c r="Q177" s="1"/>
      <c r="R177" s="1"/>
      <c r="S177" s="1"/>
      <c r="T177" s="1"/>
      <c r="U177" s="38" t="str">
        <f t="shared" ca="1" si="23"/>
        <v>3303,..,5703</v>
      </c>
      <c r="V177" s="38">
        <f t="shared" ref="V177:W177" ca="1" si="24">V176+1</f>
        <v>3303</v>
      </c>
      <c r="W177" s="38">
        <f t="shared" ca="1" si="24"/>
        <v>5703</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0" customFormat="1" ht="20.25" customHeight="1" x14ac:dyDescent="0.25">
      <c r="A178" s="69"/>
      <c r="B178" s="70"/>
      <c r="C178" s="57">
        <v>4</v>
      </c>
      <c r="D178" s="58"/>
      <c r="E178" s="18" t="s">
        <v>207</v>
      </c>
      <c r="F178" s="57">
        <f>90.26*10.764</f>
        <v>971.55863999999997</v>
      </c>
      <c r="G178" s="58"/>
      <c r="H178" s="18">
        <v>0</v>
      </c>
      <c r="I178" s="18">
        <f t="shared" si="22"/>
        <v>1554.4938240000001</v>
      </c>
      <c r="J178" s="1"/>
      <c r="K178" s="1"/>
      <c r="L178" s="1"/>
      <c r="M178" s="1"/>
      <c r="N178" s="1"/>
      <c r="O178" s="1"/>
      <c r="P178" s="1"/>
      <c r="Q178" s="1"/>
      <c r="R178" s="1"/>
      <c r="S178" s="1"/>
      <c r="T178" s="1"/>
      <c r="U178" s="38" t="str">
        <f t="shared" ca="1" si="23"/>
        <v>3304,..,5704</v>
      </c>
      <c r="V178" s="38">
        <f t="shared" ref="V178:W178" ca="1" si="25">V177+1</f>
        <v>3304</v>
      </c>
      <c r="W178" s="38">
        <f t="shared" ca="1" si="25"/>
        <v>5704</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0" customFormat="1" ht="20.25" customHeight="1" x14ac:dyDescent="0.25">
      <c r="A179" s="69"/>
      <c r="B179" s="70"/>
      <c r="C179" s="57">
        <v>5</v>
      </c>
      <c r="D179" s="58"/>
      <c r="E179" s="18" t="s">
        <v>210</v>
      </c>
      <c r="F179" s="57">
        <f>82*10.764</f>
        <v>882.64799999999991</v>
      </c>
      <c r="G179" s="58"/>
      <c r="H179" s="18">
        <v>0</v>
      </c>
      <c r="I179" s="18">
        <f t="shared" si="22"/>
        <v>1412.2367999999999</v>
      </c>
      <c r="J179" s="1"/>
      <c r="K179" s="1"/>
      <c r="L179" s="1"/>
      <c r="M179" s="1"/>
      <c r="N179" s="1"/>
      <c r="O179" s="1"/>
      <c r="P179" s="1"/>
      <c r="Q179" s="1"/>
      <c r="R179" s="1"/>
      <c r="S179" s="1"/>
      <c r="T179" s="1"/>
      <c r="U179" s="38" t="str">
        <f t="shared" ca="1" si="23"/>
        <v>3305,..,5705</v>
      </c>
      <c r="V179" s="38">
        <f t="shared" ref="V179:W179" ca="1" si="26">V178+1</f>
        <v>3305</v>
      </c>
      <c r="W179" s="38">
        <f t="shared" ca="1" si="26"/>
        <v>5705</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0" customFormat="1" ht="20.25" customHeight="1" x14ac:dyDescent="0.25">
      <c r="A180" s="69"/>
      <c r="B180" s="70"/>
      <c r="C180" s="57">
        <v>6</v>
      </c>
      <c r="D180" s="58"/>
      <c r="E180" s="18" t="s">
        <v>208</v>
      </c>
      <c r="F180" s="57">
        <f>56.88*10.764</f>
        <v>612.25631999999996</v>
      </c>
      <c r="G180" s="58"/>
      <c r="H180" s="18">
        <v>0</v>
      </c>
      <c r="I180" s="18">
        <f t="shared" si="22"/>
        <v>979.61011199999996</v>
      </c>
      <c r="J180" s="1"/>
      <c r="K180" s="1"/>
      <c r="L180" s="1"/>
      <c r="M180" s="1"/>
      <c r="N180" s="1"/>
      <c r="O180" s="1"/>
      <c r="P180" s="1"/>
      <c r="Q180" s="1"/>
      <c r="R180" s="1"/>
      <c r="S180" s="1"/>
      <c r="T180" s="1"/>
      <c r="U180" s="38" t="str">
        <f t="shared" ca="1" si="23"/>
        <v>3306,..,5706</v>
      </c>
      <c r="V180" s="38">
        <f t="shared" ref="V180:W180" ca="1" si="27">V179+1</f>
        <v>3306</v>
      </c>
      <c r="W180" s="38">
        <f t="shared" ca="1" si="27"/>
        <v>5706</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0" customFormat="1" ht="20.25" customHeight="1" x14ac:dyDescent="0.25">
      <c r="A181" s="69"/>
      <c r="B181" s="70"/>
      <c r="C181" s="57">
        <v>7</v>
      </c>
      <c r="D181" s="58"/>
      <c r="E181" s="18" t="s">
        <v>208</v>
      </c>
      <c r="F181" s="57">
        <f>56.88*10.764</f>
        <v>612.25631999999996</v>
      </c>
      <c r="G181" s="58"/>
      <c r="H181" s="18">
        <v>0</v>
      </c>
      <c r="I181" s="18">
        <f t="shared" si="22"/>
        <v>979.61011199999996</v>
      </c>
      <c r="J181" s="1"/>
      <c r="K181" s="1"/>
      <c r="L181" s="1"/>
      <c r="M181" s="1"/>
      <c r="N181" s="1"/>
      <c r="O181" s="1"/>
      <c r="P181" s="1"/>
      <c r="Q181" s="1"/>
      <c r="R181" s="1"/>
      <c r="S181" s="1"/>
      <c r="T181" s="1"/>
      <c r="U181" s="38" t="str">
        <f t="shared" ca="1" si="23"/>
        <v>3307,..,5707</v>
      </c>
      <c r="V181" s="38">
        <f t="shared" ref="V181:W181" ca="1" si="28">V180+1</f>
        <v>3307</v>
      </c>
      <c r="W181" s="38">
        <f t="shared" ca="1" si="28"/>
        <v>5707</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0" customFormat="1" ht="20.25" customHeight="1" x14ac:dyDescent="0.25">
      <c r="A182" s="69"/>
      <c r="B182" s="70"/>
      <c r="C182" s="57">
        <v>8</v>
      </c>
      <c r="D182" s="58"/>
      <c r="E182" s="18" t="s">
        <v>221</v>
      </c>
      <c r="F182" s="57">
        <f>118.24*10.764</f>
        <v>1272.7353599999999</v>
      </c>
      <c r="G182" s="58"/>
      <c r="H182" s="18">
        <v>0</v>
      </c>
      <c r="I182" s="18">
        <f t="shared" si="22"/>
        <v>2036.3765759999999</v>
      </c>
      <c r="J182" s="1"/>
      <c r="K182" s="1"/>
      <c r="L182" s="1"/>
      <c r="M182" s="1"/>
      <c r="N182" s="1"/>
      <c r="O182" s="1"/>
      <c r="P182" s="1"/>
      <c r="Q182" s="1"/>
      <c r="R182" s="1"/>
      <c r="S182" s="1"/>
      <c r="T182" s="1"/>
      <c r="U182" s="38" t="str">
        <f t="shared" ca="1" si="23"/>
        <v>3308,..,5708</v>
      </c>
      <c r="V182" s="38">
        <f t="shared" ref="V182:W182" ca="1" si="29">V181+1</f>
        <v>3308</v>
      </c>
      <c r="W182" s="38">
        <f t="shared" ca="1" si="29"/>
        <v>5708</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0" customFormat="1" ht="20.25" customHeight="1" x14ac:dyDescent="0.25">
      <c r="A183" s="65"/>
      <c r="B183" s="67"/>
      <c r="C183" s="57">
        <v>9</v>
      </c>
      <c r="D183" s="58"/>
      <c r="E183" s="18" t="s">
        <v>208</v>
      </c>
      <c r="F183" s="57">
        <f>56.83*10.764</f>
        <v>611.71812</v>
      </c>
      <c r="G183" s="58"/>
      <c r="H183" s="18">
        <v>0</v>
      </c>
      <c r="I183" s="18">
        <f t="shared" si="22"/>
        <v>978.74899200000004</v>
      </c>
      <c r="J183" s="1"/>
      <c r="K183" s="1"/>
      <c r="L183" s="1"/>
      <c r="M183" s="1"/>
      <c r="N183" s="1"/>
      <c r="O183" s="1"/>
      <c r="P183" s="1"/>
      <c r="Q183" s="1"/>
      <c r="R183" s="1"/>
      <c r="S183" s="1"/>
      <c r="T183" s="1"/>
      <c r="U183" s="38" t="str">
        <f t="shared" ca="1" si="23"/>
        <v>3309,..,5709</v>
      </c>
      <c r="V183" s="38">
        <f t="shared" ref="V183:W183" ca="1" si="30">V182+1</f>
        <v>3309</v>
      </c>
      <c r="W183" s="38">
        <f t="shared" ca="1" si="30"/>
        <v>5709</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0" customFormat="1" ht="20.25" x14ac:dyDescent="0.25">
      <c r="A184" s="59" t="s">
        <v>223</v>
      </c>
      <c r="B184" s="60"/>
      <c r="C184" s="60"/>
      <c r="D184" s="60"/>
      <c r="E184" s="60"/>
      <c r="F184" s="60"/>
      <c r="G184" s="60"/>
      <c r="H184" s="60"/>
      <c r="I184" s="7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0" customFormat="1" ht="20.25" customHeight="1" x14ac:dyDescent="0.25">
      <c r="A185" s="62" t="str">
        <f>A184</f>
        <v>40th to 45th Floor</v>
      </c>
      <c r="B185" s="64"/>
      <c r="C185" s="57">
        <v>1</v>
      </c>
      <c r="D185" s="58"/>
      <c r="E185" s="18" t="s">
        <v>207</v>
      </c>
      <c r="F185" s="57">
        <f>98.14*10.764</f>
        <v>1056.37896</v>
      </c>
      <c r="G185" s="58"/>
      <c r="H185" s="18">
        <v>0</v>
      </c>
      <c r="I185" s="18">
        <f t="shared" ref="I185:I193" si="31">F185*(($I$79)+1)+H185</f>
        <v>1690.2063360000002</v>
      </c>
      <c r="J185" s="1"/>
      <c r="K185" s="1"/>
      <c r="L185" s="1"/>
      <c r="M185" s="1"/>
      <c r="N185" s="1"/>
      <c r="O185" s="1"/>
      <c r="P185" s="1"/>
      <c r="Q185" s="1"/>
      <c r="R185" s="1"/>
      <c r="S185" s="1"/>
      <c r="T185" s="1"/>
      <c r="U185" s="38" t="str">
        <f t="shared" ref="U185:U193" ca="1" si="32">V185&amp;""&amp;",..,"&amp;""&amp;W185</f>
        <v>401,..,4501</v>
      </c>
      <c r="V185" s="38">
        <f ca="1">(SUMPRODUCT(MID(0&amp;(LEFT(A184,SUM(LEN(A184)-LEN(SUBSTITUTE(A184,{"0","1","2","3"},""))))), LARGE(INDEX(ISNUMBER(--MID((LEFT(A184,SUM(LEN(A184)-LEN(SUBSTITUTE(A184,{"0","1","2","3"},""))))), ROW(INDIRECT("1:"&amp;LEN((LEFT(A184,SUM(LEN(A184)-LEN(SUBSTITUTE(A184,{"0","1","2","3"},"")))))))), 1)) * ROW(INDIRECT("1:"&amp;LEN((LEFT(A184,SUM(LEN(A184)-LEN(SUBSTITUTE(A184,{"0","1","2","3"},"")))))))), 0), ROW(INDIRECT("1:"&amp;LEN((LEFT(A184,SUM(LEN(A184)-LEN(SUBSTITUTE(A184,{"0","1","2","3"},"")))))))))+1, 1) * 10^ROW(INDIRECT("1:"&amp;LEN((LEFT(A184,SUM(LEN(A184)-LEN(SUBSTITUTE(A184,{"0","1","2","3"},""))))))))/10))*100+1</f>
        <v>401</v>
      </c>
      <c r="W185" s="38">
        <f ca="1">(SUMPRODUCT(MID(0&amp;(--TRIM(RIGHT(SUBSTITUTE(LEFT(A184,_xlfn.AGGREGATE(16,6,FIND({0,1,2,3,4,5,6,7,8,9},A184,ROW(INDIRECT("1:"&amp;LEN(A184)))),1)),"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",LEN(A184))),LEN(A184)))))))/10))*100+1</f>
        <v>4501</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0" customFormat="1" ht="20.25" customHeight="1" x14ac:dyDescent="0.25">
      <c r="A186" s="69"/>
      <c r="B186" s="70"/>
      <c r="C186" s="57">
        <v>2</v>
      </c>
      <c r="D186" s="58"/>
      <c r="E186" s="18" t="s">
        <v>208</v>
      </c>
      <c r="F186" s="57">
        <f>70.06*10.764</f>
        <v>754.12583999999993</v>
      </c>
      <c r="G186" s="58"/>
      <c r="H186" s="18">
        <v>0</v>
      </c>
      <c r="I186" s="18">
        <f t="shared" si="31"/>
        <v>1206.6013439999999</v>
      </c>
      <c r="J186" s="1"/>
      <c r="K186" s="1"/>
      <c r="L186" s="1"/>
      <c r="M186" s="1"/>
      <c r="N186" s="1"/>
      <c r="O186" s="1"/>
      <c r="P186" s="1"/>
      <c r="Q186" s="1"/>
      <c r="R186" s="1"/>
      <c r="S186" s="1"/>
      <c r="T186" s="1"/>
      <c r="U186" s="38" t="str">
        <f t="shared" ca="1" si="32"/>
        <v>402,..,4502</v>
      </c>
      <c r="V186" s="38">
        <f ca="1">V185+1</f>
        <v>402</v>
      </c>
      <c r="W186" s="38">
        <f ca="1">W185+1</f>
        <v>4502</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0" customFormat="1" ht="20.25" customHeight="1" x14ac:dyDescent="0.25">
      <c r="A187" s="69"/>
      <c r="B187" s="70"/>
      <c r="C187" s="57">
        <v>3</v>
      </c>
      <c r="D187" s="58"/>
      <c r="E187" s="18" t="s">
        <v>208</v>
      </c>
      <c r="F187" s="57">
        <f>70.06*10.764</f>
        <v>754.12583999999993</v>
      </c>
      <c r="G187" s="58"/>
      <c r="H187" s="18">
        <v>0</v>
      </c>
      <c r="I187" s="18">
        <f t="shared" si="31"/>
        <v>1206.6013439999999</v>
      </c>
      <c r="J187" s="1"/>
      <c r="K187" s="1"/>
      <c r="L187" s="1"/>
      <c r="M187" s="1"/>
      <c r="N187" s="1"/>
      <c r="O187" s="1"/>
      <c r="P187" s="1"/>
      <c r="Q187" s="1"/>
      <c r="R187" s="1"/>
      <c r="S187" s="1"/>
      <c r="T187" s="1"/>
      <c r="U187" s="38" t="str">
        <f t="shared" ca="1" si="32"/>
        <v>403,..,4503</v>
      </c>
      <c r="V187" s="38">
        <f t="shared" ref="V187:W187" ca="1" si="33">V186+1</f>
        <v>403</v>
      </c>
      <c r="W187" s="38">
        <f t="shared" ca="1" si="33"/>
        <v>4503</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0" customFormat="1" ht="20.25" customHeight="1" x14ac:dyDescent="0.25">
      <c r="A188" s="69"/>
      <c r="B188" s="70"/>
      <c r="C188" s="57">
        <v>4</v>
      </c>
      <c r="D188" s="58"/>
      <c r="E188" s="18" t="s">
        <v>207</v>
      </c>
      <c r="F188" s="57">
        <f>90.26*10.764</f>
        <v>971.55863999999997</v>
      </c>
      <c r="G188" s="58"/>
      <c r="H188" s="18">
        <v>0</v>
      </c>
      <c r="I188" s="18">
        <f t="shared" si="31"/>
        <v>1554.4938240000001</v>
      </c>
      <c r="J188" s="1"/>
      <c r="K188" s="1"/>
      <c r="L188" s="1"/>
      <c r="M188" s="1"/>
      <c r="N188" s="1"/>
      <c r="O188" s="1"/>
      <c r="P188" s="1"/>
      <c r="Q188" s="1"/>
      <c r="R188" s="1"/>
      <c r="S188" s="1"/>
      <c r="T188" s="1"/>
      <c r="U188" s="38" t="str">
        <f t="shared" ca="1" si="32"/>
        <v>404,..,4504</v>
      </c>
      <c r="V188" s="38">
        <f t="shared" ref="V188:W188" ca="1" si="34">V187+1</f>
        <v>404</v>
      </c>
      <c r="W188" s="38">
        <f t="shared" ca="1" si="34"/>
        <v>4504</v>
      </c>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0" customFormat="1" ht="20.25" customHeight="1" x14ac:dyDescent="0.25">
      <c r="A189" s="69"/>
      <c r="B189" s="70"/>
      <c r="C189" s="57">
        <v>5</v>
      </c>
      <c r="D189" s="58"/>
      <c r="E189" s="18" t="s">
        <v>210</v>
      </c>
      <c r="F189" s="57">
        <f>82*10.764</f>
        <v>882.64799999999991</v>
      </c>
      <c r="G189" s="58"/>
      <c r="H189" s="18">
        <v>0</v>
      </c>
      <c r="I189" s="18">
        <f t="shared" si="31"/>
        <v>1412.2367999999999</v>
      </c>
      <c r="J189" s="1"/>
      <c r="K189" s="1"/>
      <c r="L189" s="1"/>
      <c r="M189" s="1"/>
      <c r="N189" s="1"/>
      <c r="O189" s="1"/>
      <c r="P189" s="1"/>
      <c r="Q189" s="1"/>
      <c r="R189" s="1"/>
      <c r="S189" s="1"/>
      <c r="T189" s="1"/>
      <c r="U189" s="38" t="str">
        <f t="shared" ca="1" si="32"/>
        <v>405,..,4505</v>
      </c>
      <c r="V189" s="38">
        <f t="shared" ref="V189:W189" ca="1" si="35">V188+1</f>
        <v>405</v>
      </c>
      <c r="W189" s="38">
        <f t="shared" ca="1" si="35"/>
        <v>4505</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0" customFormat="1" ht="20.25" customHeight="1" x14ac:dyDescent="0.25">
      <c r="A190" s="69"/>
      <c r="B190" s="70"/>
      <c r="C190" s="57">
        <v>6</v>
      </c>
      <c r="D190" s="58"/>
      <c r="E190" s="18" t="s">
        <v>208</v>
      </c>
      <c r="F190" s="57">
        <f>56.88*10.764</f>
        <v>612.25631999999996</v>
      </c>
      <c r="G190" s="58"/>
      <c r="H190" s="18">
        <v>0</v>
      </c>
      <c r="I190" s="18">
        <f t="shared" si="31"/>
        <v>979.61011199999996</v>
      </c>
      <c r="J190" s="1"/>
      <c r="K190" s="1"/>
      <c r="L190" s="1"/>
      <c r="M190" s="1"/>
      <c r="N190" s="1"/>
      <c r="O190" s="1"/>
      <c r="P190" s="1"/>
      <c r="Q190" s="1"/>
      <c r="R190" s="1"/>
      <c r="S190" s="1"/>
      <c r="T190" s="1"/>
      <c r="U190" s="38" t="str">
        <f t="shared" ca="1" si="32"/>
        <v>406,..,4506</v>
      </c>
      <c r="V190" s="38">
        <f t="shared" ref="V190:W190" ca="1" si="36">V189+1</f>
        <v>406</v>
      </c>
      <c r="W190" s="38">
        <f t="shared" ca="1" si="36"/>
        <v>4506</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0" customFormat="1" ht="20.25" customHeight="1" x14ac:dyDescent="0.25">
      <c r="A191" s="69"/>
      <c r="B191" s="70"/>
      <c r="C191" s="57">
        <v>7</v>
      </c>
      <c r="D191" s="58"/>
      <c r="E191" s="18" t="s">
        <v>208</v>
      </c>
      <c r="F191" s="57">
        <f>56.88*10.764</f>
        <v>612.25631999999996</v>
      </c>
      <c r="G191" s="58"/>
      <c r="H191" s="18">
        <v>0</v>
      </c>
      <c r="I191" s="18">
        <f t="shared" si="31"/>
        <v>979.61011199999996</v>
      </c>
      <c r="J191" s="1"/>
      <c r="K191" s="1"/>
      <c r="L191" s="1"/>
      <c r="M191" s="1"/>
      <c r="N191" s="1"/>
      <c r="O191" s="1"/>
      <c r="P191" s="1"/>
      <c r="Q191" s="1"/>
      <c r="R191" s="1"/>
      <c r="S191" s="1"/>
      <c r="T191" s="1"/>
      <c r="U191" s="38" t="str">
        <f t="shared" ca="1" si="32"/>
        <v>407,..,4507</v>
      </c>
      <c r="V191" s="38">
        <f t="shared" ref="V191:W191" ca="1" si="37">V190+1</f>
        <v>407</v>
      </c>
      <c r="W191" s="38">
        <f t="shared" ca="1" si="37"/>
        <v>4507</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0" customFormat="1" ht="20.25" customHeight="1" x14ac:dyDescent="0.25">
      <c r="A192" s="69"/>
      <c r="B192" s="70"/>
      <c r="C192" s="57">
        <v>8</v>
      </c>
      <c r="D192" s="58"/>
      <c r="E192" s="18" t="s">
        <v>221</v>
      </c>
      <c r="F192" s="57">
        <f>118.24*10.764</f>
        <v>1272.7353599999999</v>
      </c>
      <c r="G192" s="58"/>
      <c r="H192" s="18">
        <v>0</v>
      </c>
      <c r="I192" s="18">
        <f t="shared" si="31"/>
        <v>2036.3765759999999</v>
      </c>
      <c r="J192" s="1"/>
      <c r="K192" s="1"/>
      <c r="L192" s="1"/>
      <c r="M192" s="1"/>
      <c r="N192" s="1"/>
      <c r="O192" s="1"/>
      <c r="P192" s="1"/>
      <c r="Q192" s="1"/>
      <c r="R192" s="1"/>
      <c r="S192" s="1"/>
      <c r="T192" s="1"/>
      <c r="U192" s="38" t="str">
        <f t="shared" ca="1" si="32"/>
        <v>408,..,4508</v>
      </c>
      <c r="V192" s="38">
        <f t="shared" ref="V192:W192" ca="1" si="38">V191+1</f>
        <v>408</v>
      </c>
      <c r="W192" s="38">
        <f t="shared" ca="1" si="38"/>
        <v>4508</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0" customFormat="1" ht="20.25" customHeight="1" x14ac:dyDescent="0.25">
      <c r="A193" s="65"/>
      <c r="B193" s="67"/>
      <c r="C193" s="57">
        <v>9</v>
      </c>
      <c r="D193" s="58"/>
      <c r="E193" s="18" t="s">
        <v>208</v>
      </c>
      <c r="F193" s="57">
        <f>56.83*10.764</f>
        <v>611.71812</v>
      </c>
      <c r="G193" s="58"/>
      <c r="H193" s="18">
        <v>0</v>
      </c>
      <c r="I193" s="18">
        <f t="shared" si="31"/>
        <v>978.74899200000004</v>
      </c>
      <c r="J193" s="1"/>
      <c r="K193" s="1"/>
      <c r="L193" s="1"/>
      <c r="M193" s="1"/>
      <c r="N193" s="1"/>
      <c r="O193" s="1"/>
      <c r="P193" s="1"/>
      <c r="Q193" s="1"/>
      <c r="R193" s="1"/>
      <c r="S193" s="1"/>
      <c r="T193" s="1"/>
      <c r="U193" s="38" t="str">
        <f t="shared" ca="1" si="32"/>
        <v>409,..,4509</v>
      </c>
      <c r="V193" s="38">
        <f t="shared" ref="V193:W193" ca="1" si="39">V192+1</f>
        <v>409</v>
      </c>
      <c r="W193" s="38">
        <f t="shared" ca="1" si="39"/>
        <v>4509</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0" customFormat="1" ht="20.25" x14ac:dyDescent="0.25">
      <c r="A194" s="59" t="s">
        <v>225</v>
      </c>
      <c r="B194" s="60"/>
      <c r="C194" s="60"/>
      <c r="D194" s="60"/>
      <c r="E194" s="60"/>
      <c r="F194" s="60"/>
      <c r="G194" s="60"/>
      <c r="H194" s="60"/>
      <c r="I194" s="7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0" customFormat="1" ht="20.25" customHeight="1" x14ac:dyDescent="0.25">
      <c r="A195" s="62" t="str">
        <f>A194</f>
        <v>39th &amp; 46th Floor (Part Refuge Area)</v>
      </c>
      <c r="B195" s="64"/>
      <c r="C195" s="57">
        <v>1</v>
      </c>
      <c r="D195" s="58"/>
      <c r="E195" s="18" t="s">
        <v>207</v>
      </c>
      <c r="F195" s="57">
        <f>98.14*10.764</f>
        <v>1056.37896</v>
      </c>
      <c r="G195" s="58"/>
      <c r="H195" s="18">
        <v>0</v>
      </c>
      <c r="I195" s="18">
        <f t="shared" ref="I195:I203" si="40">F195*(($I$79)+1)+H195</f>
        <v>1690.2063360000002</v>
      </c>
      <c r="J195" s="1"/>
      <c r="K195" s="1"/>
      <c r="L195" s="1"/>
      <c r="M195" s="1"/>
      <c r="N195" s="1"/>
      <c r="O195" s="1"/>
      <c r="P195" s="1"/>
      <c r="Q195" s="1"/>
      <c r="R195" s="1"/>
      <c r="S195" s="1"/>
      <c r="T195" s="1"/>
      <c r="U195" s="38" t="str">
        <f t="shared" ref="U195:U203" ca="1" si="41">V195&amp;""&amp;",..,"&amp;""&amp;W195</f>
        <v>301,..,4601</v>
      </c>
      <c r="V195" s="38">
        <f ca="1">(SUMPRODUCT(MID(0&amp;(LEFT(A194,SUM(LEN(A194)-LEN(SUBSTITUTE(A194,{"0","1","2","3"},""))))), LARGE(INDEX(ISNUMBER(--MID((LEFT(A194,SUM(LEN(A194)-LEN(SUBSTITUTE(A194,{"0","1","2","3"},""))))), ROW(INDIRECT("1:"&amp;LEN((LEFT(A194,SUM(LEN(A194)-LEN(SUBSTITUTE(A194,{"0","1","2","3"},"")))))))), 1)) * ROW(INDIRECT("1:"&amp;LEN((LEFT(A194,SUM(LEN(A194)-LEN(SUBSTITUTE(A194,{"0","1","2","3"},"")))))))), 0), ROW(INDIRECT("1:"&amp;LEN((LEFT(A194,SUM(LEN(A194)-LEN(SUBSTITUTE(A194,{"0","1","2","3"},"")))))))))+1, 1) * 10^ROW(INDIRECT("1:"&amp;LEN((LEFT(A194,SUM(LEN(A194)-LEN(SUBSTITUTE(A194,{"0","1","2","3"},""))))))))/10))*100+1</f>
        <v>301</v>
      </c>
      <c r="W195" s="38">
        <f ca="1">(SUMPRODUCT(MID(0&amp;(--TRIM(RIGHT(SUBSTITUTE(LEFT(A194,_xlfn.AGGREGATE(16,6,FIND({0,1,2,3,4,5,6,7,8,9},A194,ROW(INDIRECT("1:"&amp;LEN(A194)))),1)),"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4601</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0" customFormat="1" ht="20.25" customHeight="1" x14ac:dyDescent="0.25">
      <c r="A196" s="69"/>
      <c r="B196" s="70"/>
      <c r="C196" s="57">
        <v>2</v>
      </c>
      <c r="D196" s="58"/>
      <c r="E196" s="62" t="s">
        <v>214</v>
      </c>
      <c r="F196" s="63"/>
      <c r="G196" s="63"/>
      <c r="H196" s="63"/>
      <c r="I196" s="64">
        <f t="shared" si="40"/>
        <v>0</v>
      </c>
      <c r="J196" s="1"/>
      <c r="K196" s="1"/>
      <c r="L196" s="1"/>
      <c r="M196" s="1"/>
      <c r="N196" s="1"/>
      <c r="O196" s="1"/>
      <c r="P196" s="1"/>
      <c r="Q196" s="1"/>
      <c r="R196" s="1"/>
      <c r="S196" s="1"/>
      <c r="T196" s="1"/>
      <c r="U196" s="38" t="str">
        <f t="shared" ca="1" si="41"/>
        <v>302,..,4602</v>
      </c>
      <c r="V196" s="38">
        <f ca="1">V195+1</f>
        <v>302</v>
      </c>
      <c r="W196" s="38">
        <f ca="1">W195+1</f>
        <v>4602</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0" customFormat="1" ht="20.25" customHeight="1" x14ac:dyDescent="0.25">
      <c r="A197" s="69"/>
      <c r="B197" s="70"/>
      <c r="C197" s="57">
        <v>3</v>
      </c>
      <c r="D197" s="58"/>
      <c r="E197" s="65" t="s">
        <v>208</v>
      </c>
      <c r="F197" s="66"/>
      <c r="G197" s="66"/>
      <c r="H197" s="66"/>
      <c r="I197" s="67">
        <f t="shared" si="40"/>
        <v>0</v>
      </c>
      <c r="J197" s="1"/>
      <c r="K197" s="1"/>
      <c r="L197" s="1"/>
      <c r="M197" s="1"/>
      <c r="N197" s="1"/>
      <c r="O197" s="1"/>
      <c r="P197" s="1"/>
      <c r="Q197" s="1"/>
      <c r="R197" s="1"/>
      <c r="S197" s="1"/>
      <c r="T197" s="1"/>
      <c r="U197" s="38" t="str">
        <f t="shared" ca="1" si="41"/>
        <v>303,..,4603</v>
      </c>
      <c r="V197" s="38">
        <f t="shared" ref="V197:W197" ca="1" si="42">V196+1</f>
        <v>303</v>
      </c>
      <c r="W197" s="38">
        <f t="shared" ca="1" si="42"/>
        <v>4603</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0" customFormat="1" ht="20.25" customHeight="1" x14ac:dyDescent="0.25">
      <c r="A198" s="69"/>
      <c r="B198" s="70"/>
      <c r="C198" s="57">
        <v>4</v>
      </c>
      <c r="D198" s="58"/>
      <c r="E198" s="18" t="s">
        <v>207</v>
      </c>
      <c r="F198" s="57">
        <f>90.26*10.764</f>
        <v>971.55863999999997</v>
      </c>
      <c r="G198" s="58"/>
      <c r="H198" s="18">
        <v>0</v>
      </c>
      <c r="I198" s="18">
        <f t="shared" si="40"/>
        <v>1554.4938240000001</v>
      </c>
      <c r="J198" s="1"/>
      <c r="K198" s="1"/>
      <c r="L198" s="1"/>
      <c r="M198" s="1"/>
      <c r="N198" s="1"/>
      <c r="O198" s="1"/>
      <c r="P198" s="1"/>
      <c r="Q198" s="1"/>
      <c r="R198" s="1"/>
      <c r="S198" s="1"/>
      <c r="T198" s="1"/>
      <c r="U198" s="38" t="str">
        <f t="shared" ca="1" si="41"/>
        <v>304,..,4604</v>
      </c>
      <c r="V198" s="38">
        <f t="shared" ref="V198:W198" ca="1" si="43">V197+1</f>
        <v>304</v>
      </c>
      <c r="W198" s="38">
        <f t="shared" ca="1" si="43"/>
        <v>4604</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0" customFormat="1" ht="20.25" customHeight="1" x14ac:dyDescent="0.25">
      <c r="A199" s="69"/>
      <c r="B199" s="70"/>
      <c r="C199" s="57">
        <v>5</v>
      </c>
      <c r="D199" s="58"/>
      <c r="E199" s="18" t="s">
        <v>210</v>
      </c>
      <c r="F199" s="57">
        <f>82*10.764</f>
        <v>882.64799999999991</v>
      </c>
      <c r="G199" s="58"/>
      <c r="H199" s="18">
        <v>0</v>
      </c>
      <c r="I199" s="18">
        <f t="shared" si="40"/>
        <v>1412.2367999999999</v>
      </c>
      <c r="J199" s="1"/>
      <c r="K199" s="1"/>
      <c r="L199" s="1"/>
      <c r="M199" s="1"/>
      <c r="N199" s="1"/>
      <c r="O199" s="1"/>
      <c r="P199" s="1"/>
      <c r="Q199" s="1"/>
      <c r="R199" s="1"/>
      <c r="S199" s="1"/>
      <c r="T199" s="1"/>
      <c r="U199" s="38" t="str">
        <f t="shared" ca="1" si="41"/>
        <v>305,..,4605</v>
      </c>
      <c r="V199" s="38">
        <f t="shared" ref="V199:W199" ca="1" si="44">V198+1</f>
        <v>305</v>
      </c>
      <c r="W199" s="38">
        <f t="shared" ca="1" si="44"/>
        <v>4605</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0" customFormat="1" ht="20.25" customHeight="1" x14ac:dyDescent="0.25">
      <c r="A200" s="69"/>
      <c r="B200" s="70"/>
      <c r="C200" s="57">
        <v>6</v>
      </c>
      <c r="D200" s="58"/>
      <c r="E200" s="18" t="s">
        <v>208</v>
      </c>
      <c r="F200" s="57">
        <f>56.88*10.764</f>
        <v>612.25631999999996</v>
      </c>
      <c r="G200" s="58"/>
      <c r="H200" s="18">
        <v>0</v>
      </c>
      <c r="I200" s="18">
        <f t="shared" si="40"/>
        <v>979.61011199999996</v>
      </c>
      <c r="J200" s="1"/>
      <c r="K200" s="1"/>
      <c r="L200" s="1"/>
      <c r="M200" s="1"/>
      <c r="N200" s="1"/>
      <c r="O200" s="1"/>
      <c r="P200" s="1"/>
      <c r="Q200" s="1"/>
      <c r="R200" s="1"/>
      <c r="S200" s="1"/>
      <c r="T200" s="1"/>
      <c r="U200" s="38" t="str">
        <f t="shared" ca="1" si="41"/>
        <v>306,..,4606</v>
      </c>
      <c r="V200" s="38">
        <f t="shared" ref="V200:W200" ca="1" si="45">V199+1</f>
        <v>306</v>
      </c>
      <c r="W200" s="38">
        <f t="shared" ca="1" si="45"/>
        <v>4606</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0" customFormat="1" ht="20.25" customHeight="1" x14ac:dyDescent="0.25">
      <c r="A201" s="69"/>
      <c r="B201" s="70"/>
      <c r="C201" s="57">
        <v>7</v>
      </c>
      <c r="D201" s="58"/>
      <c r="E201" s="18" t="s">
        <v>208</v>
      </c>
      <c r="F201" s="57">
        <f>56.88*10.764</f>
        <v>612.25631999999996</v>
      </c>
      <c r="G201" s="58"/>
      <c r="H201" s="18">
        <v>0</v>
      </c>
      <c r="I201" s="18">
        <f t="shared" si="40"/>
        <v>979.61011199999996</v>
      </c>
      <c r="J201" s="1"/>
      <c r="K201" s="1"/>
      <c r="L201" s="1"/>
      <c r="M201" s="1"/>
      <c r="N201" s="1"/>
      <c r="O201" s="1"/>
      <c r="P201" s="1"/>
      <c r="Q201" s="1"/>
      <c r="R201" s="1"/>
      <c r="S201" s="1"/>
      <c r="T201" s="1"/>
      <c r="U201" s="38" t="str">
        <f t="shared" ca="1" si="41"/>
        <v>307,..,4607</v>
      </c>
      <c r="V201" s="38">
        <f t="shared" ref="V201:W201" ca="1" si="46">V200+1</f>
        <v>307</v>
      </c>
      <c r="W201" s="38">
        <f t="shared" ca="1" si="46"/>
        <v>4607</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0" customFormat="1" ht="20.25" customHeight="1" x14ac:dyDescent="0.25">
      <c r="A202" s="69"/>
      <c r="B202" s="70"/>
      <c r="C202" s="57">
        <v>8</v>
      </c>
      <c r="D202" s="58"/>
      <c r="E202" s="18" t="s">
        <v>221</v>
      </c>
      <c r="F202" s="57">
        <f>118.24*10.764</f>
        <v>1272.7353599999999</v>
      </c>
      <c r="G202" s="58"/>
      <c r="H202" s="18">
        <v>0</v>
      </c>
      <c r="I202" s="18">
        <f t="shared" si="40"/>
        <v>2036.3765759999999</v>
      </c>
      <c r="J202" s="1"/>
      <c r="K202" s="1"/>
      <c r="L202" s="1"/>
      <c r="M202" s="1"/>
      <c r="N202" s="1"/>
      <c r="O202" s="1"/>
      <c r="P202" s="1"/>
      <c r="Q202" s="1"/>
      <c r="R202" s="1"/>
      <c r="S202" s="1"/>
      <c r="T202" s="1"/>
      <c r="U202" s="38" t="str">
        <f t="shared" ca="1" si="41"/>
        <v>308,..,4608</v>
      </c>
      <c r="V202" s="38">
        <f t="shared" ref="V202:W202" ca="1" si="47">V201+1</f>
        <v>308</v>
      </c>
      <c r="W202" s="38">
        <f t="shared" ca="1" si="47"/>
        <v>4608</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0" customFormat="1" ht="20.25" customHeight="1" x14ac:dyDescent="0.25">
      <c r="A203" s="65"/>
      <c r="B203" s="67"/>
      <c r="C203" s="57">
        <v>9</v>
      </c>
      <c r="D203" s="58"/>
      <c r="E203" s="18" t="s">
        <v>208</v>
      </c>
      <c r="F203" s="57">
        <f>56.83*10.764</f>
        <v>611.71812</v>
      </c>
      <c r="G203" s="58"/>
      <c r="H203" s="18">
        <v>0</v>
      </c>
      <c r="I203" s="18">
        <f t="shared" si="40"/>
        <v>978.74899200000004</v>
      </c>
      <c r="J203" s="1"/>
      <c r="K203" s="1"/>
      <c r="L203" s="1"/>
      <c r="M203" s="1"/>
      <c r="N203" s="1"/>
      <c r="O203" s="1"/>
      <c r="P203" s="1"/>
      <c r="Q203" s="1"/>
      <c r="R203" s="1"/>
      <c r="S203" s="1"/>
      <c r="T203" s="1"/>
      <c r="U203" s="38" t="str">
        <f t="shared" ca="1" si="41"/>
        <v>309,..,4609</v>
      </c>
      <c r="V203" s="38">
        <f t="shared" ref="V203:W203" ca="1" si="48">V202+1</f>
        <v>309</v>
      </c>
      <c r="W203" s="38">
        <f t="shared" ca="1" si="48"/>
        <v>4609</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0" customFormat="1" ht="20.25" x14ac:dyDescent="0.25">
      <c r="A204" s="59" t="s">
        <v>224</v>
      </c>
      <c r="B204" s="60"/>
      <c r="C204" s="60"/>
      <c r="D204" s="60"/>
      <c r="E204" s="60"/>
      <c r="F204" s="60"/>
      <c r="G204" s="60"/>
      <c r="H204" s="60"/>
      <c r="I204" s="7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0" customFormat="1" ht="20.25" customHeight="1" x14ac:dyDescent="0.25">
      <c r="A205" s="62" t="str">
        <f>A204</f>
        <v>53rd Floor (Part Refuge Area)</v>
      </c>
      <c r="B205" s="64"/>
      <c r="C205" s="57">
        <v>1</v>
      </c>
      <c r="D205" s="58"/>
      <c r="E205" s="18" t="s">
        <v>207</v>
      </c>
      <c r="F205" s="57">
        <f>98.14*10.764</f>
        <v>1056.37896</v>
      </c>
      <c r="G205" s="58"/>
      <c r="H205" s="18">
        <v>0</v>
      </c>
      <c r="I205" s="18">
        <f t="shared" ref="I205:I213" si="49">F205*(($I$79)+1)+H205</f>
        <v>1690.2063360000002</v>
      </c>
      <c r="J205" s="1"/>
      <c r="K205" s="1"/>
      <c r="L205" s="1"/>
      <c r="M205" s="1"/>
      <c r="N205" s="1"/>
      <c r="O205" s="1"/>
      <c r="P205" s="1"/>
      <c r="Q205" s="1"/>
      <c r="R205" s="1"/>
      <c r="S205" s="1"/>
      <c r="T205" s="1"/>
      <c r="U205" s="38" t="str">
        <f t="shared" ref="U205:U213" ca="1" si="50">V205&amp;""&amp;",..,"&amp;""&amp;W205</f>
        <v>501,..,5301</v>
      </c>
      <c r="V205" s="38">
        <f ca="1">(SUMPRODUCT(MID(0&amp;(LEFT(A204,SUM(LEN(A204)-LEN(SUBSTITUTE(A204,{"0","1","2","3"},""))))), LARGE(INDEX(ISNUMBER(--MID((LEFT(A204,SUM(LEN(A204)-LEN(SUBSTITUTE(A204,{"0","1","2","3"},""))))), ROW(INDIRECT("1:"&amp;LEN((LEFT(A204,SUM(LEN(A204)-LEN(SUBSTITUTE(A204,{"0","1","2","3"},"")))))))), 1)) * ROW(INDIRECT("1:"&amp;LEN((LEFT(A204,SUM(LEN(A204)-LEN(SUBSTITUTE(A204,{"0","1","2","3"},"")))))))), 0), ROW(INDIRECT("1:"&amp;LEN((LEFT(A204,SUM(LEN(A204)-LEN(SUBSTITUTE(A204,{"0","1","2","3"},"")))))))))+1, 1) * 10^ROW(INDIRECT("1:"&amp;LEN((LEFT(A204,SUM(LEN(A204)-LEN(SUBSTITUTE(A204,{"0","1","2","3"},""))))))))/10))*100+1</f>
        <v>501</v>
      </c>
      <c r="W205" s="38">
        <f ca="1">(SUMPRODUCT(MID(0&amp;(--TRIM(RIGHT(SUBSTITUTE(LEFT(A204,_xlfn.AGGREGATE(16,6,FIND({0,1,2,3,4,5,6,7,8,9},A204,ROW(INDIRECT("1:"&amp;LEN(A204)))),1)),"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",LEN(A204))),LEN(A204)))))))/10))*100+1</f>
        <v>5301</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0" customFormat="1" ht="20.25" customHeight="1" x14ac:dyDescent="0.25">
      <c r="A206" s="69"/>
      <c r="B206" s="70"/>
      <c r="C206" s="57">
        <v>2</v>
      </c>
      <c r="D206" s="58"/>
      <c r="E206" s="62" t="s">
        <v>214</v>
      </c>
      <c r="F206" s="63"/>
      <c r="G206" s="63"/>
      <c r="H206" s="63"/>
      <c r="I206" s="64">
        <f t="shared" si="49"/>
        <v>0</v>
      </c>
      <c r="J206" s="1"/>
      <c r="K206" s="1"/>
      <c r="L206" s="1"/>
      <c r="M206" s="1"/>
      <c r="N206" s="1"/>
      <c r="O206" s="1"/>
      <c r="P206" s="1"/>
      <c r="Q206" s="1"/>
      <c r="R206" s="1"/>
      <c r="S206" s="1"/>
      <c r="T206" s="1"/>
      <c r="U206" s="38" t="str">
        <f t="shared" ca="1" si="50"/>
        <v>502,..,5302</v>
      </c>
      <c r="V206" s="38">
        <f ca="1">V205+1</f>
        <v>502</v>
      </c>
      <c r="W206" s="38">
        <f ca="1">W205+1</f>
        <v>5302</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0" customFormat="1" ht="20.25" customHeight="1" x14ac:dyDescent="0.25">
      <c r="A207" s="69"/>
      <c r="B207" s="70"/>
      <c r="C207" s="57">
        <v>3</v>
      </c>
      <c r="D207" s="58"/>
      <c r="E207" s="65" t="s">
        <v>208</v>
      </c>
      <c r="F207" s="66"/>
      <c r="G207" s="66"/>
      <c r="H207" s="66"/>
      <c r="I207" s="67">
        <f t="shared" si="49"/>
        <v>0</v>
      </c>
      <c r="J207" s="1"/>
      <c r="K207" s="1"/>
      <c r="L207" s="1"/>
      <c r="M207" s="1"/>
      <c r="N207" s="1"/>
      <c r="O207" s="1"/>
      <c r="P207" s="1"/>
      <c r="Q207" s="1"/>
      <c r="R207" s="1"/>
      <c r="S207" s="1"/>
      <c r="T207" s="1"/>
      <c r="U207" s="38" t="str">
        <f t="shared" ca="1" si="50"/>
        <v>503,..,5303</v>
      </c>
      <c r="V207" s="38">
        <f t="shared" ref="V207:W207" ca="1" si="51">V206+1</f>
        <v>503</v>
      </c>
      <c r="W207" s="38">
        <f t="shared" ca="1" si="51"/>
        <v>5303</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0" customFormat="1" ht="20.25" customHeight="1" x14ac:dyDescent="0.25">
      <c r="A208" s="69"/>
      <c r="B208" s="70"/>
      <c r="C208" s="57">
        <v>4</v>
      </c>
      <c r="D208" s="58"/>
      <c r="E208" s="18" t="s">
        <v>207</v>
      </c>
      <c r="F208" s="57">
        <f>90.26*10.764</f>
        <v>971.55863999999997</v>
      </c>
      <c r="G208" s="58"/>
      <c r="H208" s="18">
        <v>0</v>
      </c>
      <c r="I208" s="18">
        <f t="shared" si="49"/>
        <v>1554.4938240000001</v>
      </c>
      <c r="J208" s="1"/>
      <c r="K208" s="1"/>
      <c r="L208" s="1"/>
      <c r="M208" s="1"/>
      <c r="N208" s="1"/>
      <c r="O208" s="1"/>
      <c r="P208" s="1"/>
      <c r="Q208" s="1"/>
      <c r="R208" s="1"/>
      <c r="S208" s="1"/>
      <c r="T208" s="1"/>
      <c r="U208" s="38" t="str">
        <f t="shared" ca="1" si="50"/>
        <v>504,..,5304</v>
      </c>
      <c r="V208" s="38">
        <f t="shared" ref="V208:W208" ca="1" si="52">V207+1</f>
        <v>504</v>
      </c>
      <c r="W208" s="38">
        <f t="shared" ca="1" si="52"/>
        <v>5304</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0" customFormat="1" ht="20.25" customHeight="1" x14ac:dyDescent="0.25">
      <c r="A209" s="69"/>
      <c r="B209" s="70"/>
      <c r="C209" s="57">
        <v>5</v>
      </c>
      <c r="D209" s="58"/>
      <c r="E209" s="18" t="s">
        <v>210</v>
      </c>
      <c r="F209" s="57">
        <f>82*10.764</f>
        <v>882.64799999999991</v>
      </c>
      <c r="G209" s="58"/>
      <c r="H209" s="18">
        <v>0</v>
      </c>
      <c r="I209" s="18">
        <f t="shared" si="49"/>
        <v>1412.2367999999999</v>
      </c>
      <c r="J209" s="1"/>
      <c r="K209" s="1"/>
      <c r="L209" s="1"/>
      <c r="M209" s="1"/>
      <c r="N209" s="1"/>
      <c r="O209" s="1"/>
      <c r="P209" s="1"/>
      <c r="Q209" s="1"/>
      <c r="R209" s="1"/>
      <c r="S209" s="1"/>
      <c r="T209" s="1"/>
      <c r="U209" s="38" t="str">
        <f t="shared" ca="1" si="50"/>
        <v>505,..,5305</v>
      </c>
      <c r="V209" s="38">
        <f t="shared" ref="V209:W209" ca="1" si="53">V208+1</f>
        <v>505</v>
      </c>
      <c r="W209" s="38">
        <f t="shared" ca="1" si="53"/>
        <v>5305</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0" customFormat="1" ht="20.25" customHeight="1" x14ac:dyDescent="0.25">
      <c r="A210" s="69"/>
      <c r="B210" s="70"/>
      <c r="C210" s="57">
        <v>6</v>
      </c>
      <c r="D210" s="58"/>
      <c r="E210" s="18" t="s">
        <v>208</v>
      </c>
      <c r="F210" s="57">
        <f>56.88*10.764</f>
        <v>612.25631999999996</v>
      </c>
      <c r="G210" s="58"/>
      <c r="H210" s="18">
        <v>0</v>
      </c>
      <c r="I210" s="18">
        <f t="shared" si="49"/>
        <v>979.61011199999996</v>
      </c>
      <c r="J210" s="1"/>
      <c r="K210" s="1"/>
      <c r="L210" s="1"/>
      <c r="M210" s="1"/>
      <c r="N210" s="1"/>
      <c r="O210" s="1"/>
      <c r="P210" s="1"/>
      <c r="Q210" s="1"/>
      <c r="R210" s="1"/>
      <c r="S210" s="1"/>
      <c r="T210" s="1"/>
      <c r="U210" s="38" t="str">
        <f t="shared" ca="1" si="50"/>
        <v>506,..,5306</v>
      </c>
      <c r="V210" s="38">
        <f t="shared" ref="V210:W210" ca="1" si="54">V209+1</f>
        <v>506</v>
      </c>
      <c r="W210" s="38">
        <f t="shared" ca="1" si="54"/>
        <v>5306</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0" customFormat="1" ht="20.25" customHeight="1" x14ac:dyDescent="0.25">
      <c r="A211" s="69"/>
      <c r="B211" s="70"/>
      <c r="C211" s="57">
        <v>7</v>
      </c>
      <c r="D211" s="58"/>
      <c r="E211" s="18" t="s">
        <v>208</v>
      </c>
      <c r="F211" s="57">
        <f>56.88*10.764</f>
        <v>612.25631999999996</v>
      </c>
      <c r="G211" s="58"/>
      <c r="H211" s="18">
        <v>0</v>
      </c>
      <c r="I211" s="18">
        <f t="shared" si="49"/>
        <v>979.61011199999996</v>
      </c>
      <c r="J211" s="1"/>
      <c r="K211" s="1"/>
      <c r="L211" s="1"/>
      <c r="M211" s="1"/>
      <c r="N211" s="1"/>
      <c r="O211" s="1"/>
      <c r="P211" s="1"/>
      <c r="Q211" s="1"/>
      <c r="R211" s="1"/>
      <c r="S211" s="1"/>
      <c r="T211" s="1"/>
      <c r="U211" s="38" t="str">
        <f t="shared" ca="1" si="50"/>
        <v>507,..,5307</v>
      </c>
      <c r="V211" s="38">
        <f t="shared" ref="V211:W211" ca="1" si="55">V210+1</f>
        <v>507</v>
      </c>
      <c r="W211" s="38">
        <f t="shared" ca="1" si="55"/>
        <v>5307</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0" customFormat="1" ht="20.25" customHeight="1" x14ac:dyDescent="0.25">
      <c r="A212" s="69"/>
      <c r="B212" s="70"/>
      <c r="C212" s="57">
        <v>8</v>
      </c>
      <c r="D212" s="58"/>
      <c r="E212" s="18" t="s">
        <v>221</v>
      </c>
      <c r="F212" s="57">
        <f>118.24*10.764</f>
        <v>1272.7353599999999</v>
      </c>
      <c r="G212" s="58"/>
      <c r="H212" s="18">
        <v>0</v>
      </c>
      <c r="I212" s="18">
        <f t="shared" si="49"/>
        <v>2036.3765759999999</v>
      </c>
      <c r="J212" s="1"/>
      <c r="K212" s="1"/>
      <c r="L212" s="1"/>
      <c r="M212" s="1"/>
      <c r="N212" s="1"/>
      <c r="O212" s="1"/>
      <c r="P212" s="1"/>
      <c r="Q212" s="1"/>
      <c r="R212" s="1"/>
      <c r="S212" s="1"/>
      <c r="T212" s="1"/>
      <c r="U212" s="38" t="str">
        <f t="shared" ca="1" si="50"/>
        <v>508,..,5308</v>
      </c>
      <c r="V212" s="38">
        <f t="shared" ref="V212:W212" ca="1" si="56">V211+1</f>
        <v>508</v>
      </c>
      <c r="W212" s="38">
        <f t="shared" ca="1" si="56"/>
        <v>5308</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0" customFormat="1" ht="20.25" customHeight="1" x14ac:dyDescent="0.25">
      <c r="A213" s="65"/>
      <c r="B213" s="67"/>
      <c r="C213" s="57">
        <v>9</v>
      </c>
      <c r="D213" s="58"/>
      <c r="E213" s="18" t="s">
        <v>208</v>
      </c>
      <c r="F213" s="57">
        <f>56.83*10.764</f>
        <v>611.71812</v>
      </c>
      <c r="G213" s="58"/>
      <c r="H213" s="18">
        <v>0</v>
      </c>
      <c r="I213" s="18">
        <f t="shared" si="49"/>
        <v>978.74899200000004</v>
      </c>
      <c r="J213" s="1"/>
      <c r="K213" s="1"/>
      <c r="L213" s="1"/>
      <c r="M213" s="1"/>
      <c r="N213" s="1"/>
      <c r="O213" s="1"/>
      <c r="P213" s="1"/>
      <c r="Q213" s="1"/>
      <c r="R213" s="1"/>
      <c r="S213" s="1"/>
      <c r="T213" s="1"/>
      <c r="U213" s="38" t="str">
        <f t="shared" ca="1" si="50"/>
        <v>509,..,5309</v>
      </c>
      <c r="V213" s="38">
        <f t="shared" ref="V213:W213" ca="1" si="57">V212+1</f>
        <v>509</v>
      </c>
      <c r="W213" s="38">
        <f t="shared" ca="1" si="57"/>
        <v>5309</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ht="20.25" x14ac:dyDescent="0.25">
      <c r="A214" s="83" t="s">
        <v>74</v>
      </c>
      <c r="B214" s="83"/>
      <c r="C214" s="83"/>
      <c r="D214" s="83"/>
      <c r="E214" s="83"/>
      <c r="F214" s="83"/>
      <c r="G214" s="83"/>
      <c r="H214" s="83"/>
      <c r="I214" s="83"/>
    </row>
    <row r="215" spans="1:151 16227:16384" ht="128.25" customHeight="1" x14ac:dyDescent="0.25">
      <c r="A215" s="9" t="s">
        <v>80</v>
      </c>
      <c r="B215" s="11" t="s">
        <v>4</v>
      </c>
      <c r="C215" s="116" t="s">
        <v>249</v>
      </c>
      <c r="D215" s="116"/>
      <c r="E215" s="116"/>
      <c r="F215" s="116"/>
      <c r="G215" s="116"/>
      <c r="H215" s="116"/>
      <c r="I215" s="116"/>
    </row>
    <row r="216" spans="1:151 16227:16384" ht="20.25" x14ac:dyDescent="0.25">
      <c r="A216" s="91" t="s">
        <v>81</v>
      </c>
      <c r="B216" s="91"/>
      <c r="C216" s="91"/>
      <c r="D216" s="91"/>
      <c r="E216" s="91"/>
      <c r="F216" s="91"/>
      <c r="G216" s="91"/>
      <c r="H216" s="91"/>
      <c r="I216" s="91"/>
    </row>
    <row r="217" spans="1:151 16227:16384" ht="20.25" x14ac:dyDescent="0.25">
      <c r="A217" s="104" t="s">
        <v>75</v>
      </c>
      <c r="B217" s="104"/>
      <c r="C217" s="104"/>
      <c r="D217" s="2" t="s">
        <v>4</v>
      </c>
      <c r="E217" s="92" t="str">
        <f>E3</f>
        <v xml:space="preserve">Rejuve 360 ­ Tower A
</v>
      </c>
      <c r="F217" s="93"/>
      <c r="G217" s="93"/>
      <c r="H217" s="93"/>
      <c r="I217" s="94"/>
    </row>
    <row r="218" spans="1:151 16227:16384" ht="40.5" customHeight="1" x14ac:dyDescent="0.25">
      <c r="A218" s="104" t="s">
        <v>119</v>
      </c>
      <c r="B218" s="104"/>
      <c r="C218" s="104"/>
      <c r="D218" s="2" t="s">
        <v>4</v>
      </c>
      <c r="E218" s="92" t="str">
        <f>E9</f>
        <v>Rejuve 360 ­ Tower A, CTS No.710A, 712A, 763A, 762A, 706-B/A, 706-B/B, 706-B/C, 706-B/D, 706-B/E, 706-B/F, 706-B/G, 706-B/H &amp; 706-B/J, Lalbahadur Shastri Road, Village - Nahur, Taluka - Kurla, District: Mumbai - 400080.</v>
      </c>
      <c r="F218" s="93"/>
      <c r="G218" s="93"/>
      <c r="H218" s="93"/>
      <c r="I218" s="94"/>
    </row>
    <row r="219" spans="1:151 16227:16384" ht="20.25" customHeight="1" x14ac:dyDescent="0.25">
      <c r="A219" s="108" t="s">
        <v>126</v>
      </c>
      <c r="B219" s="108"/>
      <c r="C219" s="108"/>
      <c r="D219" s="15" t="s">
        <v>4</v>
      </c>
      <c r="E219" s="92" t="str">
        <f>I3</f>
        <v>04/07/2025 at 02:36PM</v>
      </c>
      <c r="F219" s="93"/>
      <c r="G219" s="93"/>
      <c r="H219" s="93"/>
      <c r="I219" s="94"/>
    </row>
    <row r="220" spans="1:151 16227:16384" ht="20.25" x14ac:dyDescent="0.25">
      <c r="A220" s="28"/>
      <c r="B220" s="29"/>
      <c r="C220" s="29"/>
      <c r="D220" s="29"/>
      <c r="E220" s="29"/>
      <c r="F220" s="29"/>
      <c r="G220" s="29"/>
      <c r="H220" s="29"/>
      <c r="I220" s="23"/>
    </row>
    <row r="221" spans="1:151 16227:16384" ht="20.25" x14ac:dyDescent="0.25">
      <c r="A221" s="30"/>
      <c r="B221" s="31"/>
      <c r="C221" s="31"/>
      <c r="D221" s="31"/>
      <c r="E221" s="31"/>
      <c r="F221" s="31"/>
      <c r="G221" s="31"/>
      <c r="H221" s="31"/>
      <c r="I221" s="24"/>
    </row>
    <row r="222" spans="1:151 16227:16384" ht="20.25" x14ac:dyDescent="0.25">
      <c r="A222" s="30"/>
      <c r="B222" s="31"/>
      <c r="C222" s="31"/>
      <c r="D222" s="31"/>
      <c r="E222" s="31"/>
      <c r="F222" s="31"/>
      <c r="G222" s="31"/>
      <c r="H222" s="31"/>
      <c r="I222" s="24"/>
    </row>
    <row r="223" spans="1:151 16227:16384" ht="20.25" x14ac:dyDescent="0.25">
      <c r="A223" s="30"/>
      <c r="B223" s="31"/>
      <c r="C223" s="31"/>
      <c r="D223" s="31"/>
      <c r="E223" s="31"/>
      <c r="F223" s="31"/>
      <c r="G223" s="31"/>
      <c r="H223" s="31"/>
      <c r="I223" s="24"/>
    </row>
    <row r="224" spans="1:151 16227:16384" ht="20.25" x14ac:dyDescent="0.25">
      <c r="A224" s="30"/>
      <c r="B224" s="31"/>
      <c r="C224" s="31"/>
      <c r="D224" s="31"/>
      <c r="E224" s="31"/>
      <c r="F224" s="31"/>
      <c r="G224" s="31"/>
      <c r="H224" s="31"/>
      <c r="I224" s="24"/>
    </row>
    <row r="225" spans="1:9" ht="20.25" x14ac:dyDescent="0.25">
      <c r="A225" s="30"/>
      <c r="B225" s="31"/>
      <c r="C225" s="31"/>
      <c r="D225" s="31"/>
      <c r="E225" s="31"/>
      <c r="F225" s="31"/>
      <c r="G225" s="31"/>
      <c r="H225" s="31"/>
      <c r="I225" s="24"/>
    </row>
    <row r="226" spans="1:9" ht="20.25" x14ac:dyDescent="0.25">
      <c r="A226" s="30"/>
      <c r="B226" s="31"/>
      <c r="C226" s="31"/>
      <c r="D226" s="31"/>
      <c r="E226" s="31"/>
      <c r="F226" s="31"/>
      <c r="G226" s="31"/>
      <c r="H226" s="31"/>
      <c r="I226" s="24"/>
    </row>
    <row r="227" spans="1:9" ht="20.25" x14ac:dyDescent="0.25">
      <c r="A227" s="30"/>
      <c r="B227" s="31"/>
      <c r="C227" s="31"/>
      <c r="D227" s="31"/>
      <c r="E227" s="31"/>
      <c r="F227" s="31"/>
      <c r="G227" s="31"/>
      <c r="H227" s="31"/>
      <c r="I227" s="24"/>
    </row>
    <row r="228" spans="1:9" ht="20.25" x14ac:dyDescent="0.25">
      <c r="A228" s="30"/>
      <c r="B228" s="31"/>
      <c r="C228" s="31"/>
      <c r="D228" s="31"/>
      <c r="E228" s="31"/>
      <c r="F228" s="31"/>
      <c r="G228" s="31"/>
      <c r="H228" s="31"/>
      <c r="I228" s="24"/>
    </row>
    <row r="229" spans="1:9" ht="20.25" x14ac:dyDescent="0.25">
      <c r="A229" s="30"/>
      <c r="B229" s="31"/>
      <c r="C229" s="31"/>
      <c r="D229" s="31"/>
      <c r="E229" s="31"/>
      <c r="F229" s="31"/>
      <c r="G229" s="31"/>
      <c r="H229" s="31"/>
      <c r="I229" s="24"/>
    </row>
    <row r="230" spans="1:9" ht="20.25" x14ac:dyDescent="0.25">
      <c r="A230" s="30"/>
      <c r="B230" s="31"/>
      <c r="C230" s="31"/>
      <c r="D230" s="31"/>
      <c r="E230" s="31"/>
      <c r="F230" s="31"/>
      <c r="G230" s="31"/>
      <c r="H230" s="31"/>
      <c r="I230" s="24"/>
    </row>
    <row r="231" spans="1:9" ht="20.25" x14ac:dyDescent="0.25">
      <c r="A231" s="30"/>
      <c r="B231" s="31"/>
      <c r="C231" s="31"/>
      <c r="D231" s="31"/>
      <c r="E231" s="31"/>
      <c r="F231" s="31"/>
      <c r="G231" s="31"/>
      <c r="H231" s="31"/>
      <c r="I231" s="24"/>
    </row>
    <row r="232" spans="1:9" ht="20.25" x14ac:dyDescent="0.25">
      <c r="A232" s="30"/>
      <c r="B232" s="31"/>
      <c r="C232" s="31"/>
      <c r="D232" s="31"/>
      <c r="E232" s="31"/>
      <c r="F232" s="31"/>
      <c r="G232" s="31"/>
      <c r="H232" s="31"/>
      <c r="I232" s="24"/>
    </row>
    <row r="233" spans="1:9" ht="20.25" x14ac:dyDescent="0.25">
      <c r="A233" s="30"/>
      <c r="B233" s="31"/>
      <c r="C233" s="31"/>
      <c r="D233" s="31"/>
      <c r="E233" s="31"/>
      <c r="F233" s="31"/>
      <c r="G233" s="31"/>
      <c r="H233" s="31"/>
      <c r="I233" s="24"/>
    </row>
    <row r="234" spans="1:9" ht="20.25" x14ac:dyDescent="0.25">
      <c r="A234" s="30"/>
      <c r="B234" s="31"/>
      <c r="C234" s="31"/>
      <c r="D234" s="31"/>
      <c r="E234" s="31"/>
      <c r="F234" s="31"/>
      <c r="G234" s="31"/>
      <c r="H234" s="31"/>
      <c r="I234" s="24"/>
    </row>
    <row r="235" spans="1:9" ht="20.25" x14ac:dyDescent="0.25">
      <c r="A235" s="30"/>
      <c r="B235" s="31"/>
      <c r="C235" s="31"/>
      <c r="D235" s="31"/>
      <c r="E235" s="31"/>
      <c r="F235" s="31"/>
      <c r="G235" s="31"/>
      <c r="H235" s="31"/>
      <c r="I235" s="24"/>
    </row>
    <row r="236" spans="1:9" ht="20.25" x14ac:dyDescent="0.25">
      <c r="A236" s="30"/>
      <c r="B236" s="31"/>
      <c r="C236" s="31"/>
      <c r="D236" s="31"/>
      <c r="E236" s="31"/>
      <c r="F236" s="31"/>
      <c r="G236" s="31"/>
      <c r="H236" s="31"/>
      <c r="I236" s="24"/>
    </row>
    <row r="237" spans="1:9" ht="20.25" x14ac:dyDescent="0.25">
      <c r="A237" s="30"/>
      <c r="B237" s="31"/>
      <c r="C237" s="31"/>
      <c r="D237" s="31"/>
      <c r="E237" s="31"/>
      <c r="F237" s="31"/>
      <c r="G237" s="31"/>
      <c r="H237" s="31"/>
      <c r="I237" s="24"/>
    </row>
    <row r="238" spans="1:9" ht="20.25" x14ac:dyDescent="0.25">
      <c r="A238" s="30"/>
      <c r="B238" s="31"/>
      <c r="C238" s="31"/>
      <c r="D238" s="31"/>
      <c r="E238" s="31"/>
      <c r="F238" s="31"/>
      <c r="G238" s="31"/>
      <c r="H238" s="31"/>
      <c r="I238" s="24"/>
    </row>
    <row r="239" spans="1:9" ht="20.25" x14ac:dyDescent="0.25">
      <c r="A239" s="30"/>
      <c r="B239" s="31"/>
      <c r="C239" s="31"/>
      <c r="D239" s="31"/>
      <c r="E239" s="31"/>
      <c r="F239" s="31"/>
      <c r="G239" s="31"/>
      <c r="H239" s="31"/>
      <c r="I239" s="24"/>
    </row>
    <row r="240" spans="1:9" ht="20.25" x14ac:dyDescent="0.25">
      <c r="A240" s="30"/>
      <c r="B240" s="31"/>
      <c r="C240" s="31"/>
      <c r="D240" s="31"/>
      <c r="E240" s="31"/>
      <c r="F240" s="31"/>
      <c r="G240" s="31"/>
      <c r="H240" s="31"/>
      <c r="I240" s="24"/>
    </row>
    <row r="241" spans="1:9" ht="20.25" x14ac:dyDescent="0.25">
      <c r="A241" s="30"/>
      <c r="B241" s="31"/>
      <c r="C241" s="31"/>
      <c r="D241" s="31"/>
      <c r="E241" s="31"/>
      <c r="F241" s="31"/>
      <c r="G241" s="31"/>
      <c r="H241" s="31"/>
      <c r="I241" s="24"/>
    </row>
    <row r="242" spans="1:9" ht="20.25" x14ac:dyDescent="0.25">
      <c r="A242" s="30"/>
      <c r="B242" s="31"/>
      <c r="C242" s="31"/>
      <c r="D242" s="31"/>
      <c r="E242" s="31"/>
      <c r="F242" s="31"/>
      <c r="G242" s="31"/>
      <c r="H242" s="31"/>
      <c r="I242" s="24"/>
    </row>
    <row r="243" spans="1:9" ht="20.25" x14ac:dyDescent="0.25">
      <c r="A243" s="30"/>
      <c r="B243" s="31"/>
      <c r="C243" s="31"/>
      <c r="D243" s="31"/>
      <c r="E243" s="31"/>
      <c r="F243" s="31"/>
      <c r="G243" s="31"/>
      <c r="H243" s="31"/>
      <c r="I243" s="24"/>
    </row>
    <row r="244" spans="1:9" ht="20.25" x14ac:dyDescent="0.25">
      <c r="A244" s="30"/>
      <c r="B244" s="31"/>
      <c r="C244" s="31"/>
      <c r="D244" s="31"/>
      <c r="E244" s="31"/>
      <c r="F244" s="31"/>
      <c r="G244" s="31"/>
      <c r="H244" s="31"/>
      <c r="I244" s="24"/>
    </row>
    <row r="245" spans="1:9" ht="20.25" x14ac:dyDescent="0.25">
      <c r="A245" s="30"/>
      <c r="B245" s="31"/>
      <c r="C245" s="31"/>
      <c r="D245" s="31"/>
      <c r="E245" s="31"/>
      <c r="F245" s="31"/>
      <c r="G245" s="31"/>
      <c r="H245" s="31"/>
      <c r="I245" s="24"/>
    </row>
    <row r="246" spans="1:9" ht="20.25" x14ac:dyDescent="0.25">
      <c r="A246" s="30"/>
      <c r="B246" s="31"/>
      <c r="C246" s="31"/>
      <c r="D246" s="31"/>
      <c r="E246" s="31"/>
      <c r="F246" s="31"/>
      <c r="G246" s="31"/>
      <c r="H246" s="31"/>
      <c r="I246" s="24"/>
    </row>
    <row r="247" spans="1:9" ht="20.25" x14ac:dyDescent="0.25">
      <c r="A247" s="30"/>
      <c r="B247" s="31"/>
      <c r="C247" s="31"/>
      <c r="D247" s="31"/>
      <c r="E247" s="31"/>
      <c r="F247" s="31"/>
      <c r="G247" s="31"/>
      <c r="H247" s="31"/>
      <c r="I247" s="24"/>
    </row>
    <row r="248" spans="1:9" ht="20.25" x14ac:dyDescent="0.25">
      <c r="A248" s="30"/>
      <c r="B248" s="31"/>
      <c r="C248" s="31"/>
      <c r="D248" s="31"/>
      <c r="E248" s="31"/>
      <c r="F248" s="31"/>
      <c r="G248" s="31"/>
      <c r="H248" s="31"/>
      <c r="I248" s="24"/>
    </row>
    <row r="249" spans="1:9" ht="20.25" x14ac:dyDescent="0.25">
      <c r="A249" s="30"/>
      <c r="B249" s="31"/>
      <c r="C249" s="31"/>
      <c r="D249" s="31"/>
      <c r="E249" s="31"/>
      <c r="F249" s="31"/>
      <c r="G249" s="31"/>
      <c r="H249" s="31"/>
      <c r="I249" s="24"/>
    </row>
    <row r="250" spans="1:9" ht="20.25" x14ac:dyDescent="0.25">
      <c r="A250" s="30"/>
      <c r="B250" s="31"/>
      <c r="C250" s="31"/>
      <c r="D250" s="31"/>
      <c r="E250" s="31"/>
      <c r="F250" s="31"/>
      <c r="G250" s="31"/>
      <c r="H250" s="31"/>
      <c r="I250" s="24"/>
    </row>
    <row r="251" spans="1:9" ht="20.25" x14ac:dyDescent="0.25">
      <c r="A251" s="30"/>
      <c r="B251" s="31"/>
      <c r="C251" s="31"/>
      <c r="D251" s="31"/>
      <c r="E251" s="31"/>
      <c r="F251" s="31"/>
      <c r="G251" s="31"/>
      <c r="H251" s="31"/>
      <c r="I251" s="24"/>
    </row>
    <row r="252" spans="1:9" ht="20.25" x14ac:dyDescent="0.25">
      <c r="A252" s="30"/>
      <c r="B252" s="31"/>
      <c r="C252" s="31"/>
      <c r="D252" s="31"/>
      <c r="E252" s="31"/>
      <c r="F252" s="31"/>
      <c r="G252" s="31"/>
      <c r="H252" s="31"/>
      <c r="I252" s="24"/>
    </row>
    <row r="253" spans="1:9" ht="20.25" x14ac:dyDescent="0.25">
      <c r="A253" s="30"/>
      <c r="B253" s="31"/>
      <c r="C253" s="31"/>
      <c r="D253" s="31"/>
      <c r="E253" s="31"/>
      <c r="F253" s="31"/>
      <c r="G253" s="31"/>
      <c r="H253" s="31"/>
      <c r="I253" s="24"/>
    </row>
    <row r="254" spans="1:9" ht="20.25" x14ac:dyDescent="0.25">
      <c r="A254" s="30"/>
      <c r="B254" s="31"/>
      <c r="C254" s="31"/>
      <c r="D254" s="31"/>
      <c r="E254" s="31"/>
      <c r="F254" s="31"/>
      <c r="G254" s="31"/>
      <c r="H254" s="31"/>
      <c r="I254" s="24"/>
    </row>
    <row r="255" spans="1:9" ht="20.25" x14ac:dyDescent="0.25">
      <c r="A255" s="30"/>
      <c r="B255" s="31"/>
      <c r="C255" s="31"/>
      <c r="D255" s="31"/>
      <c r="E255" s="31"/>
      <c r="F255" s="31"/>
      <c r="G255" s="31"/>
      <c r="H255" s="31"/>
      <c r="I255" s="24"/>
    </row>
    <row r="256" spans="1:9" ht="20.25" x14ac:dyDescent="0.25">
      <c r="A256" s="30"/>
      <c r="B256" s="31"/>
      <c r="C256" s="31"/>
      <c r="D256" s="31"/>
      <c r="E256" s="31"/>
      <c r="F256" s="31"/>
      <c r="G256" s="31"/>
      <c r="H256" s="31"/>
      <c r="I256" s="24"/>
    </row>
    <row r="257" spans="1:9" ht="20.25" x14ac:dyDescent="0.25">
      <c r="A257" s="30"/>
      <c r="B257" s="31"/>
      <c r="C257" s="31"/>
      <c r="D257" s="31"/>
      <c r="E257" s="31"/>
      <c r="F257" s="31"/>
      <c r="G257" s="31"/>
      <c r="H257" s="31"/>
      <c r="I257" s="24"/>
    </row>
    <row r="258" spans="1:9" ht="20.25" x14ac:dyDescent="0.25">
      <c r="A258" s="30"/>
      <c r="B258" s="31"/>
      <c r="C258" s="31"/>
      <c r="D258" s="31"/>
      <c r="E258" s="31"/>
      <c r="F258" s="31"/>
      <c r="G258" s="31"/>
      <c r="H258" s="31"/>
      <c r="I258" s="24"/>
    </row>
    <row r="259" spans="1:9" ht="20.25" x14ac:dyDescent="0.25">
      <c r="A259" s="30"/>
      <c r="B259" s="31"/>
      <c r="C259" s="31"/>
      <c r="D259" s="31"/>
      <c r="E259" s="31"/>
      <c r="F259" s="31"/>
      <c r="G259" s="31"/>
      <c r="H259" s="31"/>
      <c r="I259" s="24"/>
    </row>
    <row r="260" spans="1:9" ht="20.25" x14ac:dyDescent="0.25">
      <c r="A260" s="30"/>
      <c r="B260" s="31"/>
      <c r="C260" s="31"/>
      <c r="D260" s="31"/>
      <c r="E260" s="31"/>
      <c r="F260" s="31"/>
      <c r="G260" s="31"/>
      <c r="H260" s="31"/>
      <c r="I260" s="24"/>
    </row>
    <row r="261" spans="1:9" ht="20.25" x14ac:dyDescent="0.25">
      <c r="A261" s="30"/>
      <c r="B261" s="31"/>
      <c r="C261" s="31"/>
      <c r="D261" s="31"/>
      <c r="E261" s="31"/>
      <c r="F261" s="31"/>
      <c r="G261" s="31"/>
      <c r="H261" s="31"/>
      <c r="I261" s="24"/>
    </row>
    <row r="262" spans="1:9" ht="20.25" x14ac:dyDescent="0.25">
      <c r="A262" s="30"/>
      <c r="B262" s="31"/>
      <c r="C262" s="31"/>
      <c r="D262" s="31"/>
      <c r="E262" s="31"/>
      <c r="F262" s="31"/>
      <c r="G262" s="31"/>
      <c r="H262" s="31"/>
      <c r="I262" s="24"/>
    </row>
    <row r="263" spans="1:9" ht="20.25" x14ac:dyDescent="0.25">
      <c r="A263" s="30"/>
      <c r="B263" s="31"/>
      <c r="C263" s="31"/>
      <c r="D263" s="31"/>
      <c r="E263" s="31"/>
      <c r="F263" s="31"/>
      <c r="G263" s="31"/>
      <c r="H263" s="31"/>
      <c r="I263" s="24"/>
    </row>
    <row r="264" spans="1:9" ht="20.25" x14ac:dyDescent="0.25">
      <c r="A264" s="30"/>
      <c r="B264" s="31"/>
      <c r="C264" s="31"/>
      <c r="D264" s="31"/>
      <c r="E264" s="31"/>
      <c r="F264" s="31"/>
      <c r="G264" s="31"/>
      <c r="H264" s="31"/>
      <c r="I264" s="24"/>
    </row>
    <row r="265" spans="1:9" ht="20.25" x14ac:dyDescent="0.25">
      <c r="A265" s="30"/>
      <c r="B265" s="31"/>
      <c r="C265" s="31"/>
      <c r="D265" s="31"/>
      <c r="E265" s="31"/>
      <c r="F265" s="31"/>
      <c r="G265" s="31"/>
      <c r="H265" s="31"/>
      <c r="I265" s="24"/>
    </row>
    <row r="266" spans="1:9" ht="20.25" x14ac:dyDescent="0.25">
      <c r="A266" s="30"/>
      <c r="B266" s="31"/>
      <c r="C266" s="31"/>
      <c r="D266" s="31"/>
      <c r="E266" s="31"/>
      <c r="F266" s="31"/>
      <c r="G266" s="31"/>
      <c r="H266" s="31"/>
      <c r="I266" s="24"/>
    </row>
    <row r="267" spans="1:9" ht="20.25" x14ac:dyDescent="0.25">
      <c r="A267" s="30"/>
      <c r="B267" s="31"/>
      <c r="C267" s="31"/>
      <c r="D267" s="31"/>
      <c r="E267" s="31"/>
      <c r="F267" s="31"/>
      <c r="G267" s="31"/>
      <c r="H267" s="31"/>
      <c r="I267" s="24"/>
    </row>
    <row r="268" spans="1:9" ht="20.25" hidden="1" x14ac:dyDescent="0.25">
      <c r="A268" s="30"/>
      <c r="B268" s="31"/>
      <c r="C268" s="31"/>
      <c r="D268" s="31"/>
      <c r="E268" s="31"/>
      <c r="F268" s="31"/>
      <c r="G268" s="31"/>
      <c r="H268" s="31"/>
      <c r="I268" s="24"/>
    </row>
    <row r="269" spans="1:9" ht="20.25" hidden="1" x14ac:dyDescent="0.25">
      <c r="A269" s="109"/>
      <c r="B269" s="110"/>
      <c r="C269" s="110"/>
      <c r="D269" s="110"/>
      <c r="E269" s="110"/>
      <c r="F269" s="110"/>
      <c r="G269" s="110"/>
      <c r="H269" s="110"/>
      <c r="I269" s="110"/>
    </row>
    <row r="270" spans="1:9" ht="20.25" hidden="1" x14ac:dyDescent="0.25">
      <c r="A270" s="109"/>
      <c r="B270" s="110"/>
      <c r="C270" s="110"/>
      <c r="D270" s="110"/>
      <c r="E270" s="110"/>
      <c r="F270" s="110"/>
      <c r="G270" s="110"/>
      <c r="H270" s="110"/>
      <c r="I270" s="110"/>
    </row>
    <row r="271" spans="1:9" ht="20.25" hidden="1" x14ac:dyDescent="0.25">
      <c r="A271" s="109"/>
      <c r="B271" s="110"/>
      <c r="C271" s="110"/>
      <c r="D271" s="110"/>
      <c r="E271" s="110"/>
      <c r="F271" s="110"/>
      <c r="G271" s="110"/>
      <c r="H271" s="110"/>
      <c r="I271" s="110"/>
    </row>
    <row r="272" spans="1:9" ht="20.25" hidden="1" x14ac:dyDescent="0.25">
      <c r="A272" s="109"/>
      <c r="B272" s="110"/>
      <c r="C272" s="110"/>
      <c r="D272" s="110"/>
      <c r="E272" s="110"/>
      <c r="F272" s="110"/>
      <c r="G272" s="110"/>
      <c r="H272" s="110"/>
      <c r="I272" s="110"/>
    </row>
    <row r="273" spans="1:9" ht="20.25" hidden="1" x14ac:dyDescent="0.25">
      <c r="A273" s="109"/>
      <c r="B273" s="110"/>
      <c r="C273" s="110"/>
      <c r="D273" s="110"/>
      <c r="E273" s="110"/>
      <c r="F273" s="110"/>
      <c r="G273" s="110"/>
      <c r="H273" s="110"/>
      <c r="I273" s="110"/>
    </row>
    <row r="274" spans="1:9" ht="20.25" hidden="1" x14ac:dyDescent="0.25">
      <c r="A274" s="109"/>
      <c r="B274" s="110"/>
      <c r="C274" s="110"/>
      <c r="D274" s="110"/>
      <c r="E274" s="110"/>
      <c r="F274" s="110"/>
      <c r="G274" s="110"/>
      <c r="H274" s="110"/>
      <c r="I274" s="110"/>
    </row>
    <row r="275" spans="1:9" ht="20.25" x14ac:dyDescent="0.25">
      <c r="A275" s="111"/>
      <c r="B275" s="112"/>
      <c r="C275" s="112"/>
      <c r="D275" s="112"/>
      <c r="E275" s="112"/>
      <c r="F275" s="112"/>
      <c r="G275" s="112"/>
      <c r="H275" s="112"/>
      <c r="I275" s="112"/>
    </row>
    <row r="276" spans="1:9" ht="40.5" customHeight="1" x14ac:dyDescent="0.25">
      <c r="A276" s="113" t="s">
        <v>238</v>
      </c>
      <c r="B276" s="114"/>
      <c r="C276" s="114"/>
      <c r="D276" s="114"/>
      <c r="E276" s="114"/>
      <c r="F276" s="114"/>
      <c r="G276" s="114"/>
      <c r="H276" s="114"/>
      <c r="I276" s="115"/>
    </row>
    <row r="277" spans="1:9" ht="20.25" customHeight="1" x14ac:dyDescent="0.25">
      <c r="A277" s="31"/>
      <c r="B277" s="31"/>
      <c r="C277" s="31"/>
      <c r="D277" s="31"/>
      <c r="E277" s="31"/>
      <c r="F277" s="31"/>
      <c r="G277" s="31"/>
      <c r="H277" s="31"/>
      <c r="I277" s="31"/>
    </row>
    <row r="278" spans="1:9" ht="20.25" x14ac:dyDescent="0.25">
      <c r="A278" s="31"/>
      <c r="B278" s="31"/>
      <c r="C278" s="31"/>
      <c r="D278" s="31"/>
      <c r="E278" s="31"/>
      <c r="F278" s="31"/>
      <c r="G278" s="31"/>
      <c r="H278" s="31"/>
      <c r="I278" s="31"/>
    </row>
    <row r="279" spans="1:9" ht="20.25" x14ac:dyDescent="0.25">
      <c r="A279" s="30"/>
      <c r="B279" s="31"/>
      <c r="C279" s="31"/>
      <c r="D279" s="31"/>
      <c r="E279" s="31"/>
      <c r="F279" s="31"/>
      <c r="G279" s="31"/>
      <c r="H279" s="31"/>
      <c r="I279" s="24"/>
    </row>
    <row r="280" spans="1:9" ht="20.25" x14ac:dyDescent="0.25">
      <c r="A280" s="30"/>
      <c r="B280" s="31"/>
      <c r="C280" s="31"/>
      <c r="D280" s="31"/>
      <c r="E280" s="31"/>
      <c r="F280" s="31"/>
      <c r="G280" s="31"/>
      <c r="H280" s="31"/>
      <c r="I280" s="24"/>
    </row>
    <row r="281" spans="1:9" ht="20.25" x14ac:dyDescent="0.25">
      <c r="A281" s="30"/>
      <c r="B281" s="31"/>
      <c r="C281" s="31"/>
      <c r="D281" s="31"/>
      <c r="E281" s="31"/>
      <c r="F281" s="31"/>
      <c r="G281" s="31"/>
      <c r="H281" s="31"/>
      <c r="I281" s="24"/>
    </row>
    <row r="282" spans="1:9" ht="20.25" x14ac:dyDescent="0.25">
      <c r="A282" s="30"/>
      <c r="B282" s="31"/>
      <c r="C282" s="31"/>
      <c r="D282" s="31"/>
      <c r="E282" s="31"/>
      <c r="F282" s="31"/>
      <c r="G282" s="31"/>
      <c r="H282" s="31"/>
      <c r="I282" s="24"/>
    </row>
    <row r="283" spans="1:9" ht="20.25" x14ac:dyDescent="0.25">
      <c r="A283" s="30"/>
      <c r="B283" s="31"/>
      <c r="C283" s="31"/>
      <c r="D283" s="31"/>
      <c r="E283" s="31"/>
      <c r="F283" s="31"/>
      <c r="G283" s="31"/>
      <c r="H283" s="31"/>
      <c r="I283" s="24"/>
    </row>
    <row r="284" spans="1:9" ht="20.25" x14ac:dyDescent="0.25">
      <c r="A284" s="30"/>
      <c r="B284" s="31"/>
      <c r="C284" s="31"/>
      <c r="D284" s="31"/>
      <c r="E284" s="31"/>
      <c r="F284" s="31"/>
      <c r="G284" s="31"/>
      <c r="H284" s="31"/>
      <c r="I284" s="24"/>
    </row>
    <row r="285" spans="1:9" ht="20.25" x14ac:dyDescent="0.25">
      <c r="A285" s="30"/>
      <c r="B285" s="31"/>
      <c r="C285" s="31"/>
      <c r="D285" s="31"/>
      <c r="E285" s="31"/>
      <c r="F285" s="31"/>
      <c r="G285" s="31"/>
      <c r="H285" s="31"/>
      <c r="I285" s="24"/>
    </row>
    <row r="286" spans="1:9" ht="20.25" x14ac:dyDescent="0.25">
      <c r="A286" s="30"/>
      <c r="B286" s="31"/>
      <c r="C286" s="31"/>
      <c r="D286" s="31"/>
      <c r="E286" s="31"/>
      <c r="F286" s="31"/>
      <c r="G286" s="31"/>
      <c r="H286" s="31"/>
      <c r="I286" s="24"/>
    </row>
    <row r="287" spans="1:9" ht="20.25" x14ac:dyDescent="0.25">
      <c r="A287" s="30"/>
      <c r="B287" s="31"/>
      <c r="C287" s="31"/>
      <c r="D287" s="31"/>
      <c r="E287" s="31"/>
      <c r="F287" s="31"/>
      <c r="G287" s="31"/>
      <c r="H287" s="31"/>
      <c r="I287" s="24"/>
    </row>
    <row r="288" spans="1:9" ht="20.25" x14ac:dyDescent="0.25">
      <c r="A288" s="30"/>
      <c r="B288" s="31"/>
      <c r="C288" s="31"/>
      <c r="D288" s="31"/>
      <c r="E288" s="31"/>
      <c r="F288" s="31"/>
      <c r="G288" s="31"/>
      <c r="H288" s="31"/>
      <c r="I288" s="24"/>
    </row>
    <row r="289" spans="1:9" ht="20.25" x14ac:dyDescent="0.25">
      <c r="A289" s="30"/>
      <c r="B289" s="31"/>
      <c r="C289" s="31"/>
      <c r="D289" s="31"/>
      <c r="E289" s="31"/>
      <c r="F289" s="31"/>
      <c r="G289" s="31"/>
      <c r="H289" s="31"/>
      <c r="I289" s="24"/>
    </row>
    <row r="290" spans="1:9" ht="20.25" x14ac:dyDescent="0.25">
      <c r="A290" s="30"/>
      <c r="B290" s="31"/>
      <c r="C290" s="31"/>
      <c r="D290" s="31"/>
      <c r="E290" s="31"/>
      <c r="F290" s="31"/>
      <c r="G290" s="31"/>
      <c r="H290" s="31"/>
      <c r="I290" s="24"/>
    </row>
    <row r="291" spans="1:9" ht="20.25" x14ac:dyDescent="0.25">
      <c r="A291" s="30"/>
      <c r="B291" s="31"/>
      <c r="C291" s="31"/>
      <c r="D291" s="31"/>
      <c r="E291" s="31"/>
      <c r="F291" s="31"/>
      <c r="G291" s="31"/>
      <c r="H291" s="31"/>
      <c r="I291" s="24"/>
    </row>
    <row r="292" spans="1:9" ht="20.25" x14ac:dyDescent="0.25">
      <c r="A292" s="30"/>
      <c r="B292" s="31"/>
      <c r="C292" s="31"/>
      <c r="D292" s="31"/>
      <c r="E292" s="31"/>
      <c r="F292" s="31"/>
      <c r="G292" s="31"/>
      <c r="H292" s="31"/>
      <c r="I292" s="24"/>
    </row>
    <row r="293" spans="1:9" ht="20.25" x14ac:dyDescent="0.25">
      <c r="A293" s="30"/>
      <c r="B293" s="31"/>
      <c r="C293" s="31"/>
      <c r="D293" s="31"/>
      <c r="E293" s="31"/>
      <c r="F293" s="31"/>
      <c r="G293" s="31"/>
      <c r="H293" s="31"/>
      <c r="I293" s="24"/>
    </row>
    <row r="294" spans="1:9" ht="20.25" x14ac:dyDescent="0.25">
      <c r="A294" s="30"/>
      <c r="B294" s="31"/>
      <c r="C294" s="31"/>
      <c r="D294" s="31"/>
      <c r="E294" s="31"/>
      <c r="F294" s="31"/>
      <c r="G294" s="31"/>
      <c r="H294" s="31"/>
      <c r="I294" s="24"/>
    </row>
    <row r="295" spans="1:9" ht="20.25" x14ac:dyDescent="0.25">
      <c r="A295" s="30"/>
      <c r="B295" s="31"/>
      <c r="C295" s="31"/>
      <c r="D295" s="31"/>
      <c r="E295" s="31"/>
      <c r="F295" s="31"/>
      <c r="G295" s="31"/>
      <c r="H295" s="31"/>
      <c r="I295" s="24"/>
    </row>
    <row r="296" spans="1:9" ht="20.25" x14ac:dyDescent="0.25">
      <c r="A296" s="30"/>
      <c r="B296" s="31"/>
      <c r="C296" s="31"/>
      <c r="D296" s="31"/>
      <c r="E296" s="31"/>
      <c r="F296" s="31"/>
      <c r="G296" s="31"/>
      <c r="H296" s="31"/>
      <c r="I296" s="24"/>
    </row>
    <row r="297" spans="1:9" ht="20.25" x14ac:dyDescent="0.25">
      <c r="A297" s="30"/>
      <c r="B297" s="31"/>
      <c r="C297" s="31"/>
      <c r="D297" s="31"/>
      <c r="E297" s="31"/>
      <c r="F297" s="31"/>
      <c r="G297" s="31"/>
      <c r="H297" s="31"/>
      <c r="I297" s="24"/>
    </row>
    <row r="298" spans="1:9" ht="20.25" x14ac:dyDescent="0.25">
      <c r="A298" s="30"/>
      <c r="B298" s="31"/>
      <c r="C298" s="31"/>
      <c r="D298" s="31"/>
      <c r="E298" s="31"/>
      <c r="F298" s="31"/>
      <c r="G298" s="31"/>
      <c r="H298" s="31"/>
      <c r="I298" s="24"/>
    </row>
    <row r="299" spans="1:9" ht="20.25" x14ac:dyDescent="0.25">
      <c r="A299" s="30"/>
      <c r="B299" s="31"/>
      <c r="C299" s="31"/>
      <c r="D299" s="31"/>
      <c r="E299" s="31"/>
      <c r="F299" s="31"/>
      <c r="G299" s="31"/>
      <c r="H299" s="31"/>
      <c r="I299" s="24"/>
    </row>
    <row r="300" spans="1:9" ht="20.25" hidden="1" x14ac:dyDescent="0.25">
      <c r="A300" s="30"/>
      <c r="B300" s="31"/>
      <c r="C300" s="31"/>
      <c r="D300" s="31"/>
      <c r="E300" s="31"/>
      <c r="F300" s="31"/>
      <c r="G300" s="31"/>
      <c r="H300" s="31"/>
      <c r="I300" s="24"/>
    </row>
    <row r="301" spans="1:9" ht="20.25" hidden="1" x14ac:dyDescent="0.25">
      <c r="A301" s="30"/>
      <c r="B301" s="31"/>
      <c r="C301" s="31"/>
      <c r="D301" s="31"/>
      <c r="E301" s="31"/>
      <c r="F301" s="31"/>
      <c r="G301" s="31"/>
      <c r="H301" s="31"/>
      <c r="I301" s="24"/>
    </row>
    <row r="302" spans="1:9" ht="20.25" hidden="1" x14ac:dyDescent="0.25">
      <c r="A302" s="30"/>
      <c r="B302" s="31"/>
      <c r="C302" s="31"/>
      <c r="D302" s="31"/>
      <c r="E302" s="31"/>
      <c r="F302" s="31"/>
      <c r="G302" s="31"/>
      <c r="H302" s="31"/>
      <c r="I302" s="24"/>
    </row>
    <row r="303" spans="1:9" ht="20.25" hidden="1" x14ac:dyDescent="0.25">
      <c r="A303" s="30"/>
      <c r="B303" s="31"/>
      <c r="C303" s="31"/>
      <c r="D303" s="31"/>
      <c r="E303" s="31"/>
      <c r="F303" s="31"/>
      <c r="G303" s="31"/>
      <c r="H303" s="31"/>
      <c r="I303" s="24"/>
    </row>
    <row r="304" spans="1:9" ht="20.25" hidden="1" x14ac:dyDescent="0.25">
      <c r="A304" s="30"/>
      <c r="B304" s="31"/>
      <c r="C304" s="31"/>
      <c r="D304" s="31"/>
      <c r="E304" s="31"/>
      <c r="F304" s="31"/>
      <c r="G304" s="31"/>
      <c r="H304" s="31"/>
      <c r="I304" s="24"/>
    </row>
    <row r="305" spans="1:9" ht="20.25" hidden="1" x14ac:dyDescent="0.25">
      <c r="A305" s="30"/>
      <c r="B305" s="31"/>
      <c r="C305" s="31"/>
      <c r="D305" s="31"/>
      <c r="E305" s="31"/>
      <c r="F305" s="31"/>
      <c r="G305" s="31"/>
      <c r="H305" s="31"/>
      <c r="I305" s="24"/>
    </row>
    <row r="306" spans="1:9" ht="20.25" hidden="1" x14ac:dyDescent="0.25">
      <c r="A306" s="30"/>
      <c r="B306" s="31"/>
      <c r="C306" s="31"/>
      <c r="D306" s="31"/>
      <c r="E306" s="31"/>
      <c r="F306" s="31"/>
      <c r="G306" s="31"/>
      <c r="H306" s="31"/>
      <c r="I306" s="24"/>
    </row>
    <row r="307" spans="1:9" ht="20.25" hidden="1" x14ac:dyDescent="0.25">
      <c r="A307" s="30"/>
      <c r="B307" s="31"/>
      <c r="C307" s="31"/>
      <c r="D307" s="31"/>
      <c r="E307" s="31"/>
      <c r="F307" s="31"/>
      <c r="G307" s="31"/>
      <c r="H307" s="31"/>
      <c r="I307" s="24"/>
    </row>
    <row r="308" spans="1:9" ht="20.25" hidden="1" x14ac:dyDescent="0.25">
      <c r="A308" s="30"/>
      <c r="B308" s="31"/>
      <c r="C308" s="31"/>
      <c r="D308" s="31"/>
      <c r="E308" s="31"/>
      <c r="F308" s="31"/>
      <c r="G308" s="31"/>
      <c r="H308" s="31"/>
      <c r="I308" s="24"/>
    </row>
    <row r="309" spans="1:9" ht="20.25" hidden="1" x14ac:dyDescent="0.25">
      <c r="A309" s="30"/>
      <c r="B309" s="31"/>
      <c r="C309" s="31"/>
      <c r="D309" s="31"/>
      <c r="E309" s="31"/>
      <c r="F309" s="31"/>
      <c r="G309" s="31"/>
      <c r="H309" s="31"/>
      <c r="I309" s="24"/>
    </row>
    <row r="310" spans="1:9" ht="20.25" hidden="1" x14ac:dyDescent="0.25">
      <c r="A310" s="30"/>
      <c r="B310" s="31"/>
      <c r="C310" s="31"/>
      <c r="D310" s="31"/>
      <c r="E310" s="31"/>
      <c r="F310" s="31"/>
      <c r="G310" s="31"/>
      <c r="H310" s="31"/>
      <c r="I310" s="24"/>
    </row>
    <row r="311" spans="1:9" ht="20.25" hidden="1" x14ac:dyDescent="0.25">
      <c r="A311" s="30"/>
      <c r="B311" s="31"/>
      <c r="C311" s="31"/>
      <c r="D311" s="31"/>
      <c r="E311" s="31"/>
      <c r="F311" s="31"/>
      <c r="G311" s="31"/>
      <c r="H311" s="31"/>
      <c r="I311" s="24"/>
    </row>
    <row r="312" spans="1:9" ht="20.25" hidden="1" x14ac:dyDescent="0.25">
      <c r="A312" s="30"/>
      <c r="B312" s="31"/>
      <c r="C312" s="31"/>
      <c r="D312" s="31"/>
      <c r="E312" s="31"/>
      <c r="F312" s="31"/>
      <c r="G312" s="31"/>
      <c r="H312" s="31"/>
      <c r="I312" s="24"/>
    </row>
    <row r="313" spans="1:9" ht="20.25" hidden="1" x14ac:dyDescent="0.25">
      <c r="A313" s="30"/>
      <c r="B313" s="31"/>
      <c r="C313" s="31"/>
      <c r="D313" s="31"/>
      <c r="E313" s="31"/>
      <c r="F313" s="31"/>
      <c r="G313" s="31"/>
      <c r="H313" s="31"/>
      <c r="I313" s="24"/>
    </row>
    <row r="314" spans="1:9" ht="20.25" hidden="1" x14ac:dyDescent="0.25">
      <c r="A314" s="30"/>
      <c r="B314" s="31"/>
      <c r="C314" s="31"/>
      <c r="D314" s="31"/>
      <c r="E314" s="31"/>
      <c r="F314" s="31"/>
      <c r="G314" s="31"/>
      <c r="H314" s="31"/>
      <c r="I314" s="24"/>
    </row>
    <row r="315" spans="1:9" ht="20.25" hidden="1" x14ac:dyDescent="0.25">
      <c r="A315" s="30"/>
      <c r="B315" s="31"/>
      <c r="C315" s="31"/>
      <c r="D315" s="31"/>
      <c r="E315" s="31"/>
      <c r="F315" s="31"/>
      <c r="G315" s="31"/>
      <c r="H315" s="31"/>
      <c r="I315" s="24"/>
    </row>
    <row r="316" spans="1:9" ht="20.25" hidden="1" x14ac:dyDescent="0.25">
      <c r="A316" s="30"/>
      <c r="B316" s="31"/>
      <c r="C316" s="31"/>
      <c r="D316" s="31"/>
      <c r="E316" s="31"/>
      <c r="F316" s="31"/>
      <c r="G316" s="31"/>
      <c r="H316" s="31"/>
      <c r="I316" s="24"/>
    </row>
    <row r="317" spans="1:9" ht="20.25" hidden="1" x14ac:dyDescent="0.25">
      <c r="A317" s="30"/>
      <c r="B317" s="31"/>
      <c r="C317" s="31"/>
      <c r="D317" s="31"/>
      <c r="E317" s="31"/>
      <c r="F317" s="31"/>
      <c r="G317" s="31"/>
      <c r="H317" s="31"/>
      <c r="I317" s="24"/>
    </row>
    <row r="318" spans="1:9" ht="20.25" hidden="1" x14ac:dyDescent="0.25">
      <c r="A318" s="30"/>
      <c r="B318" s="31"/>
      <c r="C318" s="31"/>
      <c r="D318" s="31"/>
      <c r="E318" s="31"/>
      <c r="F318" s="31"/>
      <c r="G318" s="31"/>
      <c r="H318" s="31"/>
      <c r="I318" s="24"/>
    </row>
    <row r="319" spans="1:9" ht="20.25" hidden="1" x14ac:dyDescent="0.25">
      <c r="A319" s="30"/>
      <c r="B319" s="31"/>
      <c r="C319" s="31"/>
      <c r="D319" s="31"/>
      <c r="E319" s="31"/>
      <c r="F319" s="31"/>
      <c r="G319" s="31"/>
      <c r="H319" s="31"/>
      <c r="I319" s="24"/>
    </row>
    <row r="320" spans="1:9" ht="20.25" hidden="1" x14ac:dyDescent="0.25">
      <c r="A320" s="30"/>
      <c r="B320" s="31"/>
      <c r="C320" s="31"/>
      <c r="D320" s="31"/>
      <c r="E320" s="31"/>
      <c r="F320" s="31"/>
      <c r="G320" s="31"/>
      <c r="H320" s="31"/>
      <c r="I320" s="24"/>
    </row>
    <row r="321" spans="1:9" ht="20.25" hidden="1" x14ac:dyDescent="0.25">
      <c r="A321" s="30"/>
      <c r="B321" s="31"/>
      <c r="C321" s="31"/>
      <c r="D321" s="31"/>
      <c r="E321" s="31"/>
      <c r="F321" s="31"/>
      <c r="G321" s="31"/>
      <c r="H321" s="31"/>
      <c r="I321" s="24"/>
    </row>
    <row r="322" spans="1:9" ht="20.25" hidden="1" x14ac:dyDescent="0.25">
      <c r="A322" s="30"/>
      <c r="B322" s="31"/>
      <c r="C322" s="31"/>
      <c r="D322" s="31"/>
      <c r="E322" s="31"/>
      <c r="F322" s="31"/>
      <c r="G322" s="31"/>
      <c r="H322" s="31"/>
      <c r="I322" s="24"/>
    </row>
    <row r="323" spans="1:9" ht="20.25" hidden="1" x14ac:dyDescent="0.25">
      <c r="A323" s="30"/>
      <c r="B323" s="31"/>
      <c r="C323" s="31"/>
      <c r="D323" s="31"/>
      <c r="E323" s="31"/>
      <c r="F323" s="31"/>
      <c r="G323" s="31"/>
      <c r="H323" s="31"/>
      <c r="I323" s="24"/>
    </row>
    <row r="324" spans="1:9" ht="20.25" hidden="1" x14ac:dyDescent="0.25">
      <c r="A324" s="30"/>
      <c r="B324" s="31"/>
      <c r="C324" s="31"/>
      <c r="D324" s="31"/>
      <c r="E324" s="31"/>
      <c r="F324" s="31"/>
      <c r="G324" s="31"/>
      <c r="H324" s="31"/>
      <c r="I324" s="24"/>
    </row>
    <row r="325" spans="1:9" ht="20.25" hidden="1" x14ac:dyDescent="0.25">
      <c r="A325" s="30"/>
      <c r="B325" s="31"/>
      <c r="C325" s="31"/>
      <c r="D325" s="31"/>
      <c r="E325" s="31"/>
      <c r="F325" s="31"/>
      <c r="G325" s="31"/>
      <c r="H325" s="31"/>
      <c r="I325" s="24"/>
    </row>
    <row r="326" spans="1:9" ht="20.25" hidden="1" x14ac:dyDescent="0.25">
      <c r="A326" s="30"/>
      <c r="B326" s="31"/>
      <c r="C326" s="31"/>
      <c r="D326" s="31"/>
      <c r="E326" s="31"/>
      <c r="F326" s="31"/>
      <c r="G326" s="31"/>
      <c r="H326" s="31"/>
      <c r="I326" s="24"/>
    </row>
    <row r="327" spans="1:9" ht="20.25" hidden="1" x14ac:dyDescent="0.25">
      <c r="A327" s="30"/>
      <c r="B327" s="31"/>
      <c r="C327" s="31"/>
      <c r="D327" s="31"/>
      <c r="E327" s="31"/>
      <c r="F327" s="31"/>
      <c r="G327" s="31"/>
      <c r="H327" s="31"/>
      <c r="I327" s="24"/>
    </row>
    <row r="328" spans="1:9" ht="20.25" x14ac:dyDescent="0.25">
      <c r="A328" s="30"/>
      <c r="B328" s="31"/>
      <c r="C328" s="31"/>
      <c r="D328" s="31"/>
      <c r="E328" s="31"/>
      <c r="F328" s="31"/>
      <c r="G328" s="31"/>
      <c r="H328" s="31"/>
      <c r="I328" s="24"/>
    </row>
    <row r="329" spans="1:9" ht="20.25" x14ac:dyDescent="0.25">
      <c r="A329" s="30"/>
      <c r="B329" s="31"/>
      <c r="C329" s="31"/>
      <c r="D329" s="31"/>
      <c r="E329" s="31"/>
      <c r="F329" s="31"/>
      <c r="G329" s="31"/>
      <c r="H329" s="31"/>
      <c r="I329" s="24"/>
    </row>
    <row r="330" spans="1:9" ht="20.25" x14ac:dyDescent="0.25">
      <c r="A330" s="30"/>
      <c r="B330" s="31"/>
      <c r="C330" s="31"/>
      <c r="D330" s="31"/>
      <c r="E330" s="31"/>
      <c r="F330" s="31"/>
      <c r="G330" s="31"/>
      <c r="H330" s="31"/>
      <c r="I330" s="24"/>
    </row>
    <row r="331" spans="1:9" ht="20.25" x14ac:dyDescent="0.25">
      <c r="A331" s="32"/>
      <c r="B331" s="33"/>
      <c r="C331" s="33"/>
      <c r="D331" s="33"/>
      <c r="E331" s="33"/>
      <c r="F331" s="33"/>
      <c r="G331" s="33"/>
      <c r="H331" s="33"/>
      <c r="I331" s="25"/>
    </row>
    <row r="332" spans="1:9" ht="20.25" x14ac:dyDescent="0.25">
      <c r="A332" s="105" t="s">
        <v>82</v>
      </c>
      <c r="B332" s="106"/>
      <c r="C332" s="106"/>
      <c r="D332" s="106"/>
      <c r="E332" s="106"/>
      <c r="F332" s="106"/>
      <c r="G332" s="106"/>
      <c r="H332" s="106"/>
      <c r="I332" s="107"/>
    </row>
    <row r="333" spans="1:9" ht="20.25" x14ac:dyDescent="0.25">
      <c r="A333" s="28"/>
      <c r="B333" s="29"/>
      <c r="C333" s="29"/>
      <c r="D333" s="29"/>
      <c r="E333" s="29"/>
      <c r="F333" s="29"/>
      <c r="G333" s="29"/>
      <c r="H333" s="29"/>
      <c r="I333" s="23"/>
    </row>
    <row r="334" spans="1:9" ht="20.25" x14ac:dyDescent="0.25">
      <c r="A334" s="30"/>
      <c r="B334" s="31"/>
      <c r="C334" s="31"/>
      <c r="D334" s="31"/>
      <c r="E334" s="31"/>
      <c r="F334" s="31"/>
      <c r="G334" s="31"/>
      <c r="H334" s="31"/>
      <c r="I334" s="24"/>
    </row>
    <row r="335" spans="1:9" ht="20.25" x14ac:dyDescent="0.25">
      <c r="A335" s="30"/>
      <c r="B335" s="31"/>
      <c r="C335" s="31"/>
      <c r="D335" s="31"/>
      <c r="E335" s="31"/>
      <c r="F335" s="31"/>
      <c r="G335" s="31"/>
      <c r="H335" s="31"/>
      <c r="I335" s="24"/>
    </row>
    <row r="336" spans="1:9" ht="20.25" x14ac:dyDescent="0.25">
      <c r="A336" s="30"/>
      <c r="B336" s="31"/>
      <c r="C336" s="31"/>
      <c r="D336" s="31"/>
      <c r="E336" s="31"/>
      <c r="F336" s="31"/>
      <c r="G336" s="31"/>
      <c r="H336" s="31"/>
      <c r="I336" s="24"/>
    </row>
    <row r="337" spans="1:9" ht="20.25" x14ac:dyDescent="0.25">
      <c r="A337" s="30"/>
      <c r="B337" s="31"/>
      <c r="C337" s="31"/>
      <c r="D337" s="31"/>
      <c r="E337" s="31"/>
      <c r="F337" s="31"/>
      <c r="G337" s="31"/>
      <c r="H337" s="31"/>
      <c r="I337" s="24"/>
    </row>
    <row r="338" spans="1:9" ht="20.25" x14ac:dyDescent="0.25">
      <c r="A338" s="30"/>
      <c r="B338" s="31"/>
      <c r="C338" s="31"/>
      <c r="D338" s="31"/>
      <c r="E338" s="31"/>
      <c r="F338" s="31"/>
      <c r="G338" s="31"/>
      <c r="H338" s="31"/>
      <c r="I338" s="24"/>
    </row>
    <row r="339" spans="1:9" ht="20.25" x14ac:dyDescent="0.25">
      <c r="A339" s="30"/>
      <c r="B339" s="31"/>
      <c r="C339" s="31"/>
      <c r="D339" s="31"/>
      <c r="E339" s="31"/>
      <c r="F339" s="31"/>
      <c r="G339" s="31"/>
      <c r="H339" s="31"/>
      <c r="I339" s="24"/>
    </row>
    <row r="340" spans="1:9" ht="20.25" x14ac:dyDescent="0.25">
      <c r="A340" s="30"/>
      <c r="B340" s="31"/>
      <c r="C340" s="31"/>
      <c r="D340" s="31"/>
      <c r="E340" s="31"/>
      <c r="F340" s="31"/>
      <c r="G340" s="31"/>
      <c r="H340" s="31"/>
      <c r="I340" s="24"/>
    </row>
    <row r="341" spans="1:9" ht="20.25" x14ac:dyDescent="0.25">
      <c r="A341" s="30"/>
      <c r="B341" s="31"/>
      <c r="C341" s="31"/>
      <c r="D341" s="31"/>
      <c r="E341" s="31"/>
      <c r="F341" s="31"/>
      <c r="G341" s="31"/>
      <c r="H341" s="31"/>
      <c r="I341" s="24"/>
    </row>
    <row r="342" spans="1:9" ht="20.25" x14ac:dyDescent="0.25">
      <c r="A342" s="30"/>
      <c r="B342" s="31"/>
      <c r="C342" s="31"/>
      <c r="D342" s="31"/>
      <c r="E342" s="31"/>
      <c r="F342" s="31"/>
      <c r="G342" s="31"/>
      <c r="H342" s="31"/>
      <c r="I342" s="24"/>
    </row>
    <row r="343" spans="1:9" ht="20.25" x14ac:dyDescent="0.25">
      <c r="A343" s="30"/>
      <c r="B343" s="31"/>
      <c r="C343" s="31"/>
      <c r="D343" s="31"/>
      <c r="E343" s="31"/>
      <c r="F343" s="31"/>
      <c r="G343" s="31"/>
      <c r="H343" s="31"/>
      <c r="I343" s="24"/>
    </row>
    <row r="344" spans="1:9" ht="20.25" x14ac:dyDescent="0.25">
      <c r="A344" s="30"/>
      <c r="B344" s="31"/>
      <c r="C344" s="31"/>
      <c r="D344" s="31"/>
      <c r="E344" s="31"/>
      <c r="F344" s="31"/>
      <c r="G344" s="31"/>
      <c r="H344" s="31"/>
      <c r="I344" s="24"/>
    </row>
    <row r="345" spans="1:9" ht="20.25" x14ac:dyDescent="0.25">
      <c r="A345" s="30"/>
      <c r="B345" s="31"/>
      <c r="C345" s="31"/>
      <c r="D345" s="31"/>
      <c r="E345" s="31"/>
      <c r="F345" s="31"/>
      <c r="G345" s="31"/>
      <c r="H345" s="31"/>
      <c r="I345" s="24"/>
    </row>
    <row r="346" spans="1:9" ht="20.25" x14ac:dyDescent="0.25">
      <c r="A346" s="30"/>
      <c r="B346" s="31"/>
      <c r="C346" s="31"/>
      <c r="D346" s="31"/>
      <c r="E346" s="31"/>
      <c r="F346" s="31"/>
      <c r="G346" s="31"/>
      <c r="H346" s="31"/>
      <c r="I346" s="24"/>
    </row>
    <row r="347" spans="1:9" ht="20.25" x14ac:dyDescent="0.25">
      <c r="A347" s="30"/>
      <c r="B347" s="31"/>
      <c r="C347" s="31"/>
      <c r="D347" s="31"/>
      <c r="E347" s="31"/>
      <c r="F347" s="31"/>
      <c r="G347" s="31"/>
      <c r="H347" s="31"/>
      <c r="I347" s="24"/>
    </row>
    <row r="348" spans="1:9" ht="20.25" x14ac:dyDescent="0.25">
      <c r="A348" s="30"/>
      <c r="B348" s="31"/>
      <c r="C348" s="31"/>
      <c r="D348" s="31"/>
      <c r="E348" s="31"/>
      <c r="F348" s="31"/>
      <c r="G348" s="31"/>
      <c r="H348" s="31"/>
      <c r="I348" s="24"/>
    </row>
    <row r="349" spans="1:9" ht="20.25" x14ac:dyDescent="0.25">
      <c r="A349" s="30"/>
      <c r="B349" s="31"/>
      <c r="C349" s="31"/>
      <c r="D349" s="31"/>
      <c r="E349" s="31"/>
      <c r="F349" s="31"/>
      <c r="G349" s="31"/>
      <c r="H349" s="31"/>
      <c r="I349" s="24"/>
    </row>
    <row r="350" spans="1:9" ht="20.25" x14ac:dyDescent="0.25">
      <c r="A350" s="30"/>
      <c r="B350" s="31"/>
      <c r="C350" s="31"/>
      <c r="D350" s="31"/>
      <c r="E350" s="31"/>
      <c r="F350" s="31"/>
      <c r="G350" s="31"/>
      <c r="H350" s="31"/>
      <c r="I350" s="24"/>
    </row>
    <row r="351" spans="1:9" ht="20.25" x14ac:dyDescent="0.25">
      <c r="A351" s="30"/>
      <c r="B351" s="31"/>
      <c r="C351" s="31"/>
      <c r="D351" s="31"/>
      <c r="E351" s="31"/>
      <c r="F351" s="31"/>
      <c r="G351" s="31"/>
      <c r="H351" s="31"/>
      <c r="I351" s="24"/>
    </row>
    <row r="352" spans="1:9" ht="20.25" x14ac:dyDescent="0.25">
      <c r="A352" s="30"/>
      <c r="B352" s="31"/>
      <c r="C352" s="31"/>
      <c r="D352" s="31"/>
      <c r="E352" s="31"/>
      <c r="F352" s="31"/>
      <c r="G352" s="31"/>
      <c r="H352" s="31"/>
      <c r="I352" s="24"/>
    </row>
    <row r="353" spans="1:9" ht="20.25" x14ac:dyDescent="0.25">
      <c r="A353" s="30"/>
      <c r="B353" s="31"/>
      <c r="C353" s="31"/>
      <c r="D353" s="31"/>
      <c r="E353" s="31"/>
      <c r="F353" s="31"/>
      <c r="G353" s="31"/>
      <c r="H353" s="31"/>
      <c r="I353" s="24"/>
    </row>
    <row r="354" spans="1:9" ht="20.25" x14ac:dyDescent="0.25">
      <c r="A354" s="30"/>
      <c r="B354" s="31"/>
      <c r="C354" s="31"/>
      <c r="D354" s="31"/>
      <c r="E354" s="31"/>
      <c r="F354" s="31"/>
      <c r="G354" s="31"/>
      <c r="H354" s="31"/>
      <c r="I354" s="24"/>
    </row>
    <row r="355" spans="1:9" ht="20.25" x14ac:dyDescent="0.25">
      <c r="A355" s="30"/>
      <c r="B355" s="31"/>
      <c r="C355" s="31"/>
      <c r="D355" s="31"/>
      <c r="E355" s="31"/>
      <c r="F355" s="31"/>
      <c r="G355" s="31"/>
      <c r="H355" s="31"/>
      <c r="I355" s="24"/>
    </row>
    <row r="356" spans="1:9" ht="20.25" x14ac:dyDescent="0.25">
      <c r="A356" s="30"/>
      <c r="B356" s="31"/>
      <c r="C356" s="31"/>
      <c r="D356" s="31"/>
      <c r="E356" s="31"/>
      <c r="F356" s="31"/>
      <c r="G356" s="31"/>
      <c r="H356" s="31"/>
      <c r="I356" s="24"/>
    </row>
    <row r="357" spans="1:9" ht="20.25" x14ac:dyDescent="0.25">
      <c r="A357" s="30"/>
      <c r="B357" s="31"/>
      <c r="C357" s="31"/>
      <c r="D357" s="31"/>
      <c r="E357" s="31"/>
      <c r="F357" s="31"/>
      <c r="G357" s="31"/>
      <c r="H357" s="31"/>
      <c r="I357" s="24"/>
    </row>
    <row r="358" spans="1:9" ht="20.25" x14ac:dyDescent="0.25">
      <c r="A358" s="30"/>
      <c r="B358" s="31"/>
      <c r="C358" s="31"/>
      <c r="D358" s="31"/>
      <c r="E358" s="31"/>
      <c r="F358" s="31"/>
      <c r="G358" s="31"/>
      <c r="H358" s="31"/>
      <c r="I358" s="24"/>
    </row>
    <row r="359" spans="1:9" ht="20.25" x14ac:dyDescent="0.25">
      <c r="A359" s="30"/>
      <c r="B359" s="31"/>
      <c r="C359" s="31"/>
      <c r="D359" s="31"/>
      <c r="E359" s="31"/>
      <c r="F359" s="31"/>
      <c r="G359" s="31"/>
      <c r="H359" s="31"/>
      <c r="I359" s="24"/>
    </row>
    <row r="360" spans="1:9" ht="20.25" x14ac:dyDescent="0.25">
      <c r="A360" s="30"/>
      <c r="B360" s="31"/>
      <c r="C360" s="31"/>
      <c r="D360" s="31"/>
      <c r="E360" s="31"/>
      <c r="F360" s="31"/>
      <c r="G360" s="31"/>
      <c r="H360" s="31"/>
      <c r="I360" s="24"/>
    </row>
    <row r="361" spans="1:9" ht="20.25" x14ac:dyDescent="0.25">
      <c r="A361" s="30"/>
      <c r="B361" s="31"/>
      <c r="C361" s="31"/>
      <c r="D361" s="31"/>
      <c r="E361" s="31"/>
      <c r="F361" s="31"/>
      <c r="G361" s="31"/>
      <c r="H361" s="31"/>
      <c r="I361" s="24"/>
    </row>
    <row r="362" spans="1:9" ht="20.25" x14ac:dyDescent="0.25">
      <c r="A362" s="30"/>
      <c r="B362" s="31"/>
      <c r="C362" s="31"/>
      <c r="D362" s="31"/>
      <c r="E362" s="31"/>
      <c r="F362" s="31"/>
      <c r="G362" s="31"/>
      <c r="H362" s="31"/>
      <c r="I362" s="24"/>
    </row>
    <row r="363" spans="1:9" ht="20.25" x14ac:dyDescent="0.25">
      <c r="A363" s="30"/>
      <c r="B363" s="31"/>
      <c r="C363" s="31"/>
      <c r="D363" s="31"/>
      <c r="E363" s="31"/>
      <c r="F363" s="31"/>
      <c r="G363" s="31"/>
      <c r="H363" s="31"/>
      <c r="I363" s="24"/>
    </row>
    <row r="364" spans="1:9" ht="20.25" x14ac:dyDescent="0.25">
      <c r="A364" s="30"/>
      <c r="B364" s="31"/>
      <c r="C364" s="31"/>
      <c r="D364" s="31"/>
      <c r="E364" s="31"/>
      <c r="F364" s="31"/>
      <c r="G364" s="31"/>
      <c r="H364" s="31"/>
      <c r="I364" s="24"/>
    </row>
    <row r="365" spans="1:9" ht="20.25" x14ac:dyDescent="0.25">
      <c r="A365" s="30"/>
      <c r="B365" s="31"/>
      <c r="C365" s="31"/>
      <c r="D365" s="31"/>
      <c r="E365" s="31"/>
      <c r="F365" s="31"/>
      <c r="G365" s="31"/>
      <c r="H365" s="31"/>
      <c r="I365" s="24"/>
    </row>
    <row r="366" spans="1:9" ht="20.25" x14ac:dyDescent="0.25">
      <c r="A366" s="30"/>
      <c r="B366" s="31"/>
      <c r="C366" s="31"/>
      <c r="D366" s="31"/>
      <c r="E366" s="31"/>
      <c r="F366" s="31"/>
      <c r="G366" s="31"/>
      <c r="H366" s="31"/>
      <c r="I366" s="24"/>
    </row>
    <row r="367" spans="1:9" ht="20.25" x14ac:dyDescent="0.25">
      <c r="A367" s="32"/>
      <c r="B367" s="33"/>
      <c r="C367" s="33"/>
      <c r="D367" s="33"/>
      <c r="E367" s="33"/>
      <c r="F367" s="33"/>
      <c r="G367" s="33"/>
      <c r="H367" s="33"/>
      <c r="I367" s="25"/>
    </row>
    <row r="368" spans="1:9" ht="20.25" x14ac:dyDescent="0.25">
      <c r="A368" s="83" t="s">
        <v>28</v>
      </c>
      <c r="B368" s="83"/>
      <c r="C368" s="83"/>
      <c r="D368" s="83"/>
      <c r="E368" s="83"/>
      <c r="F368" s="83"/>
      <c r="G368" s="83"/>
      <c r="H368" s="83"/>
      <c r="I368" s="83"/>
    </row>
    <row r="369" spans="1:9" ht="20.25" x14ac:dyDescent="0.25">
      <c r="A369" s="95" t="s">
        <v>84</v>
      </c>
      <c r="B369" s="96"/>
      <c r="C369" s="96"/>
      <c r="D369" s="96"/>
      <c r="E369" s="96"/>
      <c r="F369" s="96"/>
      <c r="G369" s="96"/>
      <c r="H369" s="96"/>
      <c r="I369" s="97"/>
    </row>
    <row r="370" spans="1:9" ht="20.25" x14ac:dyDescent="0.25">
      <c r="A370" s="98" t="s">
        <v>85</v>
      </c>
      <c r="B370" s="99"/>
      <c r="C370" s="99"/>
      <c r="D370" s="99"/>
      <c r="E370" s="99"/>
      <c r="F370" s="99"/>
      <c r="G370" s="99"/>
      <c r="H370" s="99"/>
      <c r="I370" s="100"/>
    </row>
    <row r="371" spans="1:9" ht="45" customHeight="1" x14ac:dyDescent="0.25">
      <c r="A371" s="98" t="s">
        <v>86</v>
      </c>
      <c r="B371" s="99"/>
      <c r="C371" s="99"/>
      <c r="D371" s="99"/>
      <c r="E371" s="99"/>
      <c r="F371" s="99"/>
      <c r="G371" s="99"/>
      <c r="H371" s="99"/>
      <c r="I371" s="100"/>
    </row>
    <row r="372" spans="1:9" ht="42.75" customHeight="1" x14ac:dyDescent="0.25">
      <c r="A372" s="98" t="s">
        <v>87</v>
      </c>
      <c r="B372" s="99"/>
      <c r="C372" s="99"/>
      <c r="D372" s="99"/>
      <c r="E372" s="99"/>
      <c r="F372" s="99"/>
      <c r="G372" s="99"/>
      <c r="H372" s="99"/>
      <c r="I372" s="100"/>
    </row>
    <row r="373" spans="1:9" ht="20.25" x14ac:dyDescent="0.25">
      <c r="A373" s="98" t="s">
        <v>88</v>
      </c>
      <c r="B373" s="99"/>
      <c r="C373" s="99"/>
      <c r="D373" s="99"/>
      <c r="E373" s="99"/>
      <c r="F373" s="99"/>
      <c r="G373" s="99"/>
      <c r="H373" s="99"/>
      <c r="I373" s="100"/>
    </row>
    <row r="374" spans="1:9" ht="20.25" x14ac:dyDescent="0.25">
      <c r="A374" s="98" t="s">
        <v>89</v>
      </c>
      <c r="B374" s="99"/>
      <c r="C374" s="99"/>
      <c r="D374" s="99"/>
      <c r="E374" s="99"/>
      <c r="F374" s="99"/>
      <c r="G374" s="99"/>
      <c r="H374" s="99"/>
      <c r="I374" s="100"/>
    </row>
    <row r="375" spans="1:9" ht="45" customHeight="1" x14ac:dyDescent="0.25">
      <c r="A375" s="98" t="s">
        <v>90</v>
      </c>
      <c r="B375" s="99"/>
      <c r="C375" s="99"/>
      <c r="D375" s="99"/>
      <c r="E375" s="99"/>
      <c r="F375" s="99"/>
      <c r="G375" s="99"/>
      <c r="H375" s="99"/>
      <c r="I375" s="100"/>
    </row>
    <row r="376" spans="1:9" ht="45" customHeight="1" x14ac:dyDescent="0.25">
      <c r="A376" s="98" t="s">
        <v>91</v>
      </c>
      <c r="B376" s="99"/>
      <c r="C376" s="99"/>
      <c r="D376" s="99"/>
      <c r="E376" s="99"/>
      <c r="F376" s="99"/>
      <c r="G376" s="99"/>
      <c r="H376" s="99"/>
      <c r="I376" s="100"/>
    </row>
    <row r="377" spans="1:9" ht="20.25" x14ac:dyDescent="0.25">
      <c r="A377" s="101" t="s">
        <v>92</v>
      </c>
      <c r="B377" s="102"/>
      <c r="C377" s="102"/>
      <c r="D377" s="102"/>
      <c r="E377" s="102"/>
      <c r="F377" s="102"/>
      <c r="G377" s="102"/>
      <c r="H377" s="102"/>
      <c r="I377" s="103"/>
    </row>
    <row r="378" spans="1:9" ht="70.5" customHeight="1" x14ac:dyDescent="0.25">
      <c r="A378" s="90" t="s">
        <v>34</v>
      </c>
      <c r="B378" s="90"/>
      <c r="C378" s="90"/>
      <c r="D378" s="2" t="s">
        <v>4</v>
      </c>
      <c r="E378" s="20" t="s">
        <v>247</v>
      </c>
      <c r="F378" s="12" t="s">
        <v>10</v>
      </c>
      <c r="G378" s="2" t="s">
        <v>4</v>
      </c>
      <c r="H378" s="79"/>
      <c r="I378" s="79"/>
    </row>
  </sheetData>
  <mergeCells count="432">
    <mergeCell ref="C56:D56"/>
    <mergeCell ref="A57:B57"/>
    <mergeCell ref="C57:D57"/>
    <mergeCell ref="A58:B58"/>
    <mergeCell ref="C58:D58"/>
    <mergeCell ref="A64:B64"/>
    <mergeCell ref="C64:D64"/>
    <mergeCell ref="A65:B65"/>
    <mergeCell ref="C65:D65"/>
    <mergeCell ref="A59:B59"/>
    <mergeCell ref="C59:D59"/>
    <mergeCell ref="A60:B60"/>
    <mergeCell ref="C60:D60"/>
    <mergeCell ref="A61:B61"/>
    <mergeCell ref="C61:D61"/>
    <mergeCell ref="A62:B62"/>
    <mergeCell ref="C62:D62"/>
    <mergeCell ref="A63:B63"/>
    <mergeCell ref="C63:D63"/>
    <mergeCell ref="A204:I204"/>
    <mergeCell ref="A205:B213"/>
    <mergeCell ref="C205:D205"/>
    <mergeCell ref="F205:G205"/>
    <mergeCell ref="C206:D206"/>
    <mergeCell ref="E206:I207"/>
    <mergeCell ref="C207:D207"/>
    <mergeCell ref="C208:D208"/>
    <mergeCell ref="F208:G208"/>
    <mergeCell ref="C209:D209"/>
    <mergeCell ref="F209:G209"/>
    <mergeCell ref="C210:D210"/>
    <mergeCell ref="F210:G210"/>
    <mergeCell ref="C211:D211"/>
    <mergeCell ref="F211:G211"/>
    <mergeCell ref="C212:D212"/>
    <mergeCell ref="F212:G212"/>
    <mergeCell ref="C213:D213"/>
    <mergeCell ref="F213:G213"/>
    <mergeCell ref="A165:B173"/>
    <mergeCell ref="C165:D165"/>
    <mergeCell ref="F165:G165"/>
    <mergeCell ref="C166:D166"/>
    <mergeCell ref="F166:G166"/>
    <mergeCell ref="C167:D167"/>
    <mergeCell ref="F167:G167"/>
    <mergeCell ref="C168:D168"/>
    <mergeCell ref="F168:G168"/>
    <mergeCell ref="C169:D169"/>
    <mergeCell ref="F169:G169"/>
    <mergeCell ref="C170:D170"/>
    <mergeCell ref="F170:G170"/>
    <mergeCell ref="C171:D171"/>
    <mergeCell ref="C163:D163"/>
    <mergeCell ref="F163:G163"/>
    <mergeCell ref="E156:I157"/>
    <mergeCell ref="C149:D149"/>
    <mergeCell ref="F149:G149"/>
    <mergeCell ref="C151:D151"/>
    <mergeCell ref="F151:G151"/>
    <mergeCell ref="F152:G152"/>
    <mergeCell ref="C150:D150"/>
    <mergeCell ref="F150:G150"/>
    <mergeCell ref="C152:D152"/>
    <mergeCell ref="C201:D201"/>
    <mergeCell ref="F201:G201"/>
    <mergeCell ref="C202:D202"/>
    <mergeCell ref="F202:G202"/>
    <mergeCell ref="C203:D203"/>
    <mergeCell ref="F203:G203"/>
    <mergeCell ref="A195:B203"/>
    <mergeCell ref="E196:I197"/>
    <mergeCell ref="C198:D198"/>
    <mergeCell ref="F198:G198"/>
    <mergeCell ref="C199:D199"/>
    <mergeCell ref="F199:G199"/>
    <mergeCell ref="C200:D200"/>
    <mergeCell ref="F200:G200"/>
    <mergeCell ref="A194:I194"/>
    <mergeCell ref="C195:D195"/>
    <mergeCell ref="F195:G195"/>
    <mergeCell ref="C196:D196"/>
    <mergeCell ref="C197:D197"/>
    <mergeCell ref="C183:D183"/>
    <mergeCell ref="F183:G183"/>
    <mergeCell ref="C180:D180"/>
    <mergeCell ref="F180:G180"/>
    <mergeCell ref="C181:D181"/>
    <mergeCell ref="F181:G181"/>
    <mergeCell ref="C182:D182"/>
    <mergeCell ref="F182:G182"/>
    <mergeCell ref="A175:B183"/>
    <mergeCell ref="C176:D176"/>
    <mergeCell ref="F176:G176"/>
    <mergeCell ref="C177:D177"/>
    <mergeCell ref="F177:G177"/>
    <mergeCell ref="C178:D178"/>
    <mergeCell ref="F178:G178"/>
    <mergeCell ref="C179:D179"/>
    <mergeCell ref="F179:G179"/>
    <mergeCell ref="C187:D187"/>
    <mergeCell ref="F187:G187"/>
    <mergeCell ref="C143:D143"/>
    <mergeCell ref="F143:G143"/>
    <mergeCell ref="C139:D139"/>
    <mergeCell ref="F139:G139"/>
    <mergeCell ref="A174:I174"/>
    <mergeCell ref="C175:D175"/>
    <mergeCell ref="F175:G175"/>
    <mergeCell ref="F171:G171"/>
    <mergeCell ref="C172:D172"/>
    <mergeCell ref="F172:G172"/>
    <mergeCell ref="C173:D173"/>
    <mergeCell ref="F173:G173"/>
    <mergeCell ref="C140:D140"/>
    <mergeCell ref="C141:D141"/>
    <mergeCell ref="E140:I141"/>
    <mergeCell ref="A135:B143"/>
    <mergeCell ref="C138:D138"/>
    <mergeCell ref="F138:G138"/>
    <mergeCell ref="C142:D142"/>
    <mergeCell ref="F142:G142"/>
    <mergeCell ref="C153:D153"/>
    <mergeCell ref="F153:G153"/>
    <mergeCell ref="A164:I164"/>
    <mergeCell ref="F146:G146"/>
    <mergeCell ref="A134:I134"/>
    <mergeCell ref="C135:D135"/>
    <mergeCell ref="F135:G135"/>
    <mergeCell ref="C136:D136"/>
    <mergeCell ref="F136:G136"/>
    <mergeCell ref="C137:D137"/>
    <mergeCell ref="F137:G137"/>
    <mergeCell ref="C132:D132"/>
    <mergeCell ref="F132:G132"/>
    <mergeCell ref="C133:D133"/>
    <mergeCell ref="F133:G133"/>
    <mergeCell ref="C129:D129"/>
    <mergeCell ref="E129:I131"/>
    <mergeCell ref="A125:B133"/>
    <mergeCell ref="C128:D128"/>
    <mergeCell ref="F128:G128"/>
    <mergeCell ref="C130:D130"/>
    <mergeCell ref="C131:D131"/>
    <mergeCell ref="C125:D125"/>
    <mergeCell ref="F125:G125"/>
    <mergeCell ref="C126:D126"/>
    <mergeCell ref="F126:G126"/>
    <mergeCell ref="C127:D127"/>
    <mergeCell ref="F127:G127"/>
    <mergeCell ref="C103:D103"/>
    <mergeCell ref="F103:G103"/>
    <mergeCell ref="C104:D104"/>
    <mergeCell ref="F104:G104"/>
    <mergeCell ref="A109:B115"/>
    <mergeCell ref="C113:D113"/>
    <mergeCell ref="C123:D123"/>
    <mergeCell ref="F123:G123"/>
    <mergeCell ref="A124:I124"/>
    <mergeCell ref="C121:D121"/>
    <mergeCell ref="E121:I121"/>
    <mergeCell ref="A117:B123"/>
    <mergeCell ref="C118:D118"/>
    <mergeCell ref="F118:G118"/>
    <mergeCell ref="C119:D119"/>
    <mergeCell ref="F119:G119"/>
    <mergeCell ref="C120:D120"/>
    <mergeCell ref="F120:G120"/>
    <mergeCell ref="C122:D122"/>
    <mergeCell ref="F122:G122"/>
    <mergeCell ref="F106:G106"/>
    <mergeCell ref="E105:I105"/>
    <mergeCell ref="C109:D109"/>
    <mergeCell ref="C115:D115"/>
    <mergeCell ref="F99:G99"/>
    <mergeCell ref="A100:I100"/>
    <mergeCell ref="C101:D101"/>
    <mergeCell ref="F101:G101"/>
    <mergeCell ref="C102:D102"/>
    <mergeCell ref="F102:G102"/>
    <mergeCell ref="C105:D105"/>
    <mergeCell ref="A108:I108"/>
    <mergeCell ref="C106:D106"/>
    <mergeCell ref="C107:D107"/>
    <mergeCell ref="F107:G107"/>
    <mergeCell ref="A101:B107"/>
    <mergeCell ref="A93:B99"/>
    <mergeCell ref="C93:D93"/>
    <mergeCell ref="F93:G93"/>
    <mergeCell ref="C94:D94"/>
    <mergeCell ref="F94:G94"/>
    <mergeCell ref="C95:D95"/>
    <mergeCell ref="F95:G95"/>
    <mergeCell ref="C96:D96"/>
    <mergeCell ref="F96:G96"/>
    <mergeCell ref="C97:D97"/>
    <mergeCell ref="C98:D98"/>
    <mergeCell ref="E97:I97"/>
    <mergeCell ref="A84:I84"/>
    <mergeCell ref="A85:B91"/>
    <mergeCell ref="A92:I92"/>
    <mergeCell ref="E89:I89"/>
    <mergeCell ref="A73:F73"/>
    <mergeCell ref="H73:I73"/>
    <mergeCell ref="A72:F72"/>
    <mergeCell ref="H78:H79"/>
    <mergeCell ref="F78:G79"/>
    <mergeCell ref="E78:E79"/>
    <mergeCell ref="C78:D79"/>
    <mergeCell ref="A78:B79"/>
    <mergeCell ref="F87:G87"/>
    <mergeCell ref="C85:D85"/>
    <mergeCell ref="F85:G85"/>
    <mergeCell ref="C86:D86"/>
    <mergeCell ref="F86:G86"/>
    <mergeCell ref="C87:D87"/>
    <mergeCell ref="C90:D90"/>
    <mergeCell ref="F90:G90"/>
    <mergeCell ref="F98:G98"/>
    <mergeCell ref="C99:D99"/>
    <mergeCell ref="H71:I71"/>
    <mergeCell ref="C17:E17"/>
    <mergeCell ref="H17:I17"/>
    <mergeCell ref="A80:I80"/>
    <mergeCell ref="A81:I81"/>
    <mergeCell ref="A83:I83"/>
    <mergeCell ref="A75:B75"/>
    <mergeCell ref="C75:D75"/>
    <mergeCell ref="A76:B76"/>
    <mergeCell ref="C76:D76"/>
    <mergeCell ref="C28:E28"/>
    <mergeCell ref="C29:E29"/>
    <mergeCell ref="C30:E30"/>
    <mergeCell ref="C31:E31"/>
    <mergeCell ref="C32:I32"/>
    <mergeCell ref="F76:G76"/>
    <mergeCell ref="H44:I44"/>
    <mergeCell ref="H31:I31"/>
    <mergeCell ref="G39:H39"/>
    <mergeCell ref="A71:F71"/>
    <mergeCell ref="H49:I49"/>
    <mergeCell ref="H47:I47"/>
    <mergeCell ref="A70:I70"/>
    <mergeCell ref="A43:B43"/>
    <mergeCell ref="C14:E14"/>
    <mergeCell ref="C15:E15"/>
    <mergeCell ref="C16:E16"/>
    <mergeCell ref="C18:E18"/>
    <mergeCell ref="C19:E19"/>
    <mergeCell ref="C20:E20"/>
    <mergeCell ref="C21:E21"/>
    <mergeCell ref="C22:E22"/>
    <mergeCell ref="C24:I24"/>
    <mergeCell ref="C23:I23"/>
    <mergeCell ref="H14:I14"/>
    <mergeCell ref="H15:I15"/>
    <mergeCell ref="H18:I18"/>
    <mergeCell ref="H19:I19"/>
    <mergeCell ref="H22:I22"/>
    <mergeCell ref="A44:B44"/>
    <mergeCell ref="E44:G44"/>
    <mergeCell ref="E43:G43"/>
    <mergeCell ref="A68:C68"/>
    <mergeCell ref="A69:C69"/>
    <mergeCell ref="A34:C34"/>
    <mergeCell ref="H34:I34"/>
    <mergeCell ref="C215:I215"/>
    <mergeCell ref="A214:I214"/>
    <mergeCell ref="A66:I66"/>
    <mergeCell ref="A67:C67"/>
    <mergeCell ref="H67:I67"/>
    <mergeCell ref="H36:I36"/>
    <mergeCell ref="A36:C36"/>
    <mergeCell ref="H35:I35"/>
    <mergeCell ref="C146:D146"/>
    <mergeCell ref="A144:I144"/>
    <mergeCell ref="C145:D145"/>
    <mergeCell ref="F145:G145"/>
    <mergeCell ref="C88:D88"/>
    <mergeCell ref="F88:G88"/>
    <mergeCell ref="C89:D89"/>
    <mergeCell ref="A82:I82"/>
    <mergeCell ref="C46:E46"/>
    <mergeCell ref="C47:E47"/>
    <mergeCell ref="C48:E48"/>
    <mergeCell ref="C49:E49"/>
    <mergeCell ref="C91:D91"/>
    <mergeCell ref="F91:G91"/>
    <mergeCell ref="A77:I77"/>
    <mergeCell ref="F75:G75"/>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H16:I16"/>
    <mergeCell ref="A1:I1"/>
    <mergeCell ref="A4:C4"/>
    <mergeCell ref="A217:C217"/>
    <mergeCell ref="H27:I27"/>
    <mergeCell ref="H28:I28"/>
    <mergeCell ref="A37:I37"/>
    <mergeCell ref="H46:I46"/>
    <mergeCell ref="H48:I48"/>
    <mergeCell ref="A42:I42"/>
    <mergeCell ref="A45:I45"/>
    <mergeCell ref="A74:I74"/>
    <mergeCell ref="H72:I72"/>
    <mergeCell ref="A2:C2"/>
    <mergeCell ref="E2:F2"/>
    <mergeCell ref="A41:C41"/>
    <mergeCell ref="H41:I41"/>
    <mergeCell ref="E4:F4"/>
    <mergeCell ref="E12:I12"/>
    <mergeCell ref="A6:C6"/>
    <mergeCell ref="A7:C7"/>
    <mergeCell ref="A8:C8"/>
    <mergeCell ref="E8:I8"/>
    <mergeCell ref="H7:I7"/>
    <mergeCell ref="E9:I9"/>
    <mergeCell ref="A378:C378"/>
    <mergeCell ref="H378:I378"/>
    <mergeCell ref="A216:I216"/>
    <mergeCell ref="E218:I218"/>
    <mergeCell ref="A369:I369"/>
    <mergeCell ref="A375:I375"/>
    <mergeCell ref="A376:I376"/>
    <mergeCell ref="A377:I377"/>
    <mergeCell ref="A370:I370"/>
    <mergeCell ref="A371:I371"/>
    <mergeCell ref="A372:I372"/>
    <mergeCell ref="A373:I373"/>
    <mergeCell ref="A218:C218"/>
    <mergeCell ref="A368:I368"/>
    <mergeCell ref="A374:I374"/>
    <mergeCell ref="A332:I332"/>
    <mergeCell ref="E217:I217"/>
    <mergeCell ref="A219:C219"/>
    <mergeCell ref="E219:I219"/>
    <mergeCell ref="A269:I275"/>
    <mergeCell ref="A276:I276"/>
    <mergeCell ref="G38:H38"/>
    <mergeCell ref="A39:C39"/>
    <mergeCell ref="A35:C35"/>
    <mergeCell ref="A40:C40"/>
    <mergeCell ref="A38:C38"/>
    <mergeCell ref="C43:D43"/>
    <mergeCell ref="C44:D44"/>
    <mergeCell ref="E68:I68"/>
    <mergeCell ref="H69:I69"/>
    <mergeCell ref="A50:I50"/>
    <mergeCell ref="A51:C52"/>
    <mergeCell ref="D51:D52"/>
    <mergeCell ref="F51:G51"/>
    <mergeCell ref="F52:G52"/>
    <mergeCell ref="A53:B53"/>
    <mergeCell ref="C53:D53"/>
    <mergeCell ref="F53:G53"/>
    <mergeCell ref="A54:B54"/>
    <mergeCell ref="C54:D54"/>
    <mergeCell ref="F54:G65"/>
    <mergeCell ref="H54:I65"/>
    <mergeCell ref="A55:B55"/>
    <mergeCell ref="C55:D55"/>
    <mergeCell ref="A56:B56"/>
    <mergeCell ref="C148:D148"/>
    <mergeCell ref="F148:G148"/>
    <mergeCell ref="C147:D147"/>
    <mergeCell ref="F147:G147"/>
    <mergeCell ref="C186:D186"/>
    <mergeCell ref="F186:G186"/>
    <mergeCell ref="A184:I184"/>
    <mergeCell ref="A145:B153"/>
    <mergeCell ref="A154:I154"/>
    <mergeCell ref="A155:B163"/>
    <mergeCell ref="C155:D155"/>
    <mergeCell ref="F155:G155"/>
    <mergeCell ref="C156:D156"/>
    <mergeCell ref="C157:D157"/>
    <mergeCell ref="C158:D158"/>
    <mergeCell ref="F158:G158"/>
    <mergeCell ref="C159:D159"/>
    <mergeCell ref="F159:G159"/>
    <mergeCell ref="C160:D160"/>
    <mergeCell ref="F160:G160"/>
    <mergeCell ref="C161:D161"/>
    <mergeCell ref="F161:G161"/>
    <mergeCell ref="C162:D162"/>
    <mergeCell ref="F162:G162"/>
    <mergeCell ref="F188:G188"/>
    <mergeCell ref="A185:B193"/>
    <mergeCell ref="C189:D189"/>
    <mergeCell ref="F189:G189"/>
    <mergeCell ref="C190:D190"/>
    <mergeCell ref="F190:G190"/>
    <mergeCell ref="C191:D191"/>
    <mergeCell ref="F191:G191"/>
    <mergeCell ref="C192:D192"/>
    <mergeCell ref="F192:G192"/>
    <mergeCell ref="C193:D193"/>
    <mergeCell ref="F193:G193"/>
    <mergeCell ref="C188:D188"/>
    <mergeCell ref="C185:D185"/>
    <mergeCell ref="F185:G185"/>
    <mergeCell ref="F109:G109"/>
    <mergeCell ref="C110:D110"/>
    <mergeCell ref="A116:I116"/>
    <mergeCell ref="C117:D117"/>
    <mergeCell ref="F117:G117"/>
    <mergeCell ref="E110:I111"/>
    <mergeCell ref="E113:I113"/>
    <mergeCell ref="C111:D111"/>
    <mergeCell ref="C112:D112"/>
    <mergeCell ref="F112:G112"/>
    <mergeCell ref="C114:D114"/>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49" max="16383" man="1"/>
    <brk id="215" max="8" man="1"/>
    <brk id="275" max="16383" man="1"/>
    <brk id="331"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2025-07-07T09:22:20Z</cp:lastPrinted>
  <dcterms:created xsi:type="dcterms:W3CDTF">2010-11-23T11:42:48Z</dcterms:created>
  <dcterms:modified xsi:type="dcterms:W3CDTF">2025-07-07T09:24:41Z</dcterms:modified>
</cp:coreProperties>
</file>