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E:\Shruti\July 25\Old\"/>
    </mc:Choice>
  </mc:AlternateContent>
  <bookViews>
    <workbookView xWindow="0" yWindow="0" windowWidth="20490" windowHeight="7755"/>
  </bookViews>
  <sheets>
    <sheet name="Report" sheetId="3" r:id="rId1"/>
  </sheets>
  <definedNames>
    <definedName name="_xlnm.Print_Area" localSheetId="0">Report!$A$1:$I$415</definedName>
  </definedNames>
  <calcPr calcId="152511"/>
</workbook>
</file>

<file path=xl/calcChain.xml><?xml version="1.0" encoding="utf-8"?>
<calcChain xmlns="http://schemas.openxmlformats.org/spreadsheetml/2006/main">
  <c r="C61" i="3" l="1"/>
  <c r="C62" i="3" s="1"/>
  <c r="C60" i="3"/>
  <c r="C92" i="3"/>
  <c r="C94" i="3" s="1"/>
  <c r="C76" i="3"/>
  <c r="C77" i="3" s="1"/>
  <c r="C78" i="3" s="1"/>
  <c r="C93" i="3" l="1"/>
  <c r="A86" i="3"/>
  <c r="A70" i="3"/>
  <c r="A54" i="3"/>
  <c r="M98" i="3"/>
  <c r="K96" i="3"/>
  <c r="K95" i="3"/>
  <c r="K94" i="3"/>
  <c r="M82" i="3"/>
  <c r="K80" i="3"/>
  <c r="K79" i="3"/>
  <c r="K78" i="3"/>
  <c r="M66" i="3"/>
  <c r="K64" i="3"/>
  <c r="K63" i="3"/>
  <c r="K62" i="3"/>
  <c r="K61" i="3"/>
  <c r="I87" i="3"/>
  <c r="I71" i="3"/>
  <c r="I55" i="3"/>
  <c r="E100" i="3" l="1"/>
  <c r="E96" i="3"/>
  <c r="E92" i="3"/>
  <c r="E99" i="3"/>
  <c r="K91" i="3"/>
  <c r="K92" i="3" s="1"/>
  <c r="K97" i="3" s="1"/>
  <c r="E95" i="3"/>
  <c r="E91" i="3"/>
  <c r="K88" i="3"/>
  <c r="E98" i="3"/>
  <c r="E94" i="3"/>
  <c r="E90" i="3"/>
  <c r="K89" i="3"/>
  <c r="K90" i="3"/>
  <c r="E97" i="3"/>
  <c r="E93" i="3"/>
  <c r="E84" i="3"/>
  <c r="E83" i="3"/>
  <c r="K74" i="3"/>
  <c r="E82" i="3"/>
  <c r="E78" i="3"/>
  <c r="E74" i="3"/>
  <c r="K73" i="3"/>
  <c r="E79" i="3"/>
  <c r="E75" i="3"/>
  <c r="E81" i="3"/>
  <c r="E77" i="3"/>
  <c r="E80" i="3"/>
  <c r="E76" i="3"/>
  <c r="K75" i="3"/>
  <c r="K76" i="3" s="1"/>
  <c r="K81" i="3" s="1"/>
  <c r="K72" i="3"/>
  <c r="K58" i="3"/>
  <c r="K57" i="3"/>
  <c r="E68" i="3"/>
  <c r="E64" i="3"/>
  <c r="E65" i="3"/>
  <c r="E61" i="3"/>
  <c r="E60" i="3"/>
  <c r="E67" i="3"/>
  <c r="K59" i="3"/>
  <c r="K60" i="3" s="1"/>
  <c r="K65" i="3" s="1"/>
  <c r="K66" i="3" s="1"/>
  <c r="E63" i="3"/>
  <c r="E59" i="3"/>
  <c r="K56" i="3"/>
  <c r="E66" i="3"/>
  <c r="E62" i="3"/>
  <c r="E58" i="3"/>
  <c r="K93" i="3" l="1"/>
  <c r="K98" i="3" s="1"/>
  <c r="K77" i="3"/>
  <c r="K82" i="3" s="1"/>
  <c r="C89" i="3"/>
  <c r="F89" i="3" s="1"/>
  <c r="C73" i="3"/>
  <c r="F73" i="3" s="1"/>
  <c r="C57" i="3"/>
  <c r="F57" i="3" s="1"/>
  <c r="E57" i="3" l="1"/>
  <c r="J54" i="3" s="1"/>
  <c r="H57" i="3" s="1"/>
  <c r="H101" i="3"/>
  <c r="E89" i="3"/>
  <c r="J86" i="3" s="1"/>
  <c r="H89" i="3" s="1"/>
  <c r="E73" i="3"/>
  <c r="J70" i="3" s="1"/>
  <c r="H73" i="3" s="1"/>
  <c r="E217" i="3"/>
  <c r="E216" i="3"/>
  <c r="H107" i="3"/>
  <c r="H108" i="3"/>
  <c r="F243" i="3"/>
  <c r="E243" i="3"/>
  <c r="H242" i="3"/>
  <c r="F242" i="3"/>
  <c r="E242" i="3"/>
  <c r="F241" i="3"/>
  <c r="E241" i="3"/>
  <c r="F236" i="3"/>
  <c r="E236" i="3"/>
  <c r="H235" i="3"/>
  <c r="F235" i="3"/>
  <c r="E235" i="3"/>
  <c r="F234" i="3"/>
  <c r="E234" i="3"/>
  <c r="F232" i="3"/>
  <c r="E232" i="3"/>
  <c r="I232" i="3" s="1"/>
  <c r="H231" i="3"/>
  <c r="F231" i="3"/>
  <c r="E231" i="3"/>
  <c r="F230" i="3"/>
  <c r="E230" i="3"/>
  <c r="H229" i="3"/>
  <c r="F229" i="3"/>
  <c r="E229" i="3"/>
  <c r="I229" i="3" s="1"/>
  <c r="H226" i="3"/>
  <c r="F226" i="3"/>
  <c r="E226" i="3"/>
  <c r="F225" i="3"/>
  <c r="E225" i="3"/>
  <c r="H224" i="3"/>
  <c r="F224" i="3"/>
  <c r="E224" i="3"/>
  <c r="F223" i="3"/>
  <c r="E223" i="3"/>
  <c r="F221" i="3"/>
  <c r="E221" i="3"/>
  <c r="F220" i="3"/>
  <c r="E220" i="3"/>
  <c r="H220" i="3"/>
  <c r="F219" i="3"/>
  <c r="E219" i="3"/>
  <c r="H218" i="3"/>
  <c r="F218" i="3"/>
  <c r="E218" i="3"/>
  <c r="F217" i="3"/>
  <c r="F216" i="3"/>
  <c r="I216" i="3"/>
  <c r="H215" i="3"/>
  <c r="E215" i="3"/>
  <c r="F215" i="3"/>
  <c r="F214" i="3"/>
  <c r="E214" i="3"/>
  <c r="E213" i="3"/>
  <c r="F213" i="3"/>
  <c r="H213" i="3"/>
  <c r="F212" i="3"/>
  <c r="E212" i="3"/>
  <c r="F210" i="3"/>
  <c r="E210" i="3"/>
  <c r="H209" i="3"/>
  <c r="F209" i="3"/>
  <c r="E209" i="3"/>
  <c r="F208" i="3"/>
  <c r="E208" i="3"/>
  <c r="F207" i="3"/>
  <c r="E207" i="3"/>
  <c r="E201" i="3"/>
  <c r="I201" i="3" s="1"/>
  <c r="E200" i="3"/>
  <c r="I200" i="3" s="1"/>
  <c r="E199" i="3"/>
  <c r="I199" i="3" s="1"/>
  <c r="E198" i="3"/>
  <c r="I198" i="3" s="1"/>
  <c r="E197" i="3"/>
  <c r="I197" i="3" s="1"/>
  <c r="E196" i="3"/>
  <c r="I196" i="3" s="1"/>
  <c r="E195" i="3"/>
  <c r="I195" i="3" s="1"/>
  <c r="E194" i="3"/>
  <c r="I194" i="3" s="1"/>
  <c r="E193" i="3"/>
  <c r="I193" i="3" s="1"/>
  <c r="E192" i="3"/>
  <c r="I192" i="3" s="1"/>
  <c r="E191" i="3"/>
  <c r="I191" i="3" s="1"/>
  <c r="E190" i="3"/>
  <c r="I190" i="3" s="1"/>
  <c r="E189" i="3"/>
  <c r="I189" i="3" s="1"/>
  <c r="E188" i="3"/>
  <c r="I188" i="3" s="1"/>
  <c r="E187" i="3"/>
  <c r="I187" i="3" s="1"/>
  <c r="E186" i="3"/>
  <c r="I186" i="3" s="1"/>
  <c r="E185" i="3"/>
  <c r="I185" i="3" s="1"/>
  <c r="E184" i="3"/>
  <c r="I184" i="3" s="1"/>
  <c r="E183" i="3"/>
  <c r="I183" i="3" s="1"/>
  <c r="E182" i="3"/>
  <c r="I182" i="3" s="1"/>
  <c r="E181" i="3"/>
  <c r="I181" i="3" s="1"/>
  <c r="E180" i="3"/>
  <c r="I180" i="3" s="1"/>
  <c r="E179" i="3"/>
  <c r="I179" i="3" s="1"/>
  <c r="E177" i="3"/>
  <c r="I177" i="3" s="1"/>
  <c r="E176" i="3"/>
  <c r="I176" i="3" s="1"/>
  <c r="E175" i="3"/>
  <c r="I175" i="3" s="1"/>
  <c r="E174" i="3"/>
  <c r="I174" i="3" s="1"/>
  <c r="E173" i="3"/>
  <c r="I173" i="3" s="1"/>
  <c r="E172" i="3"/>
  <c r="I172" i="3" s="1"/>
  <c r="E171" i="3"/>
  <c r="I171" i="3" s="1"/>
  <c r="E170" i="3"/>
  <c r="I170" i="3" s="1"/>
  <c r="E169" i="3"/>
  <c r="I169" i="3" s="1"/>
  <c r="E168" i="3"/>
  <c r="I168" i="3" s="1"/>
  <c r="E167" i="3"/>
  <c r="I167" i="3" s="1"/>
  <c r="E166" i="3"/>
  <c r="I166" i="3" s="1"/>
  <c r="E165" i="3"/>
  <c r="I165" i="3" s="1"/>
  <c r="E164" i="3"/>
  <c r="I164" i="3" s="1"/>
  <c r="E163" i="3"/>
  <c r="I163" i="3" s="1"/>
  <c r="E162" i="3"/>
  <c r="I162" i="3" s="1"/>
  <c r="E161" i="3"/>
  <c r="I161" i="3" s="1"/>
  <c r="E160" i="3"/>
  <c r="I160" i="3" s="1"/>
  <c r="E159" i="3"/>
  <c r="I159" i="3" s="1"/>
  <c r="E158" i="3"/>
  <c r="I158" i="3" s="1"/>
  <c r="E157" i="3"/>
  <c r="I157" i="3" s="1"/>
  <c r="E156" i="3"/>
  <c r="I156" i="3" s="1"/>
  <c r="E155" i="3"/>
  <c r="I155" i="3" s="1"/>
  <c r="E154" i="3"/>
  <c r="I154" i="3" s="1"/>
  <c r="E153" i="3"/>
  <c r="I153" i="3" s="1"/>
  <c r="E152" i="3"/>
  <c r="I152" i="3" s="1"/>
  <c r="E151" i="3"/>
  <c r="I151" i="3" s="1"/>
  <c r="E150" i="3"/>
  <c r="I150" i="3" s="1"/>
  <c r="E149" i="3"/>
  <c r="I149" i="3" s="1"/>
  <c r="E148" i="3"/>
  <c r="I148" i="3" s="1"/>
  <c r="E147" i="3"/>
  <c r="I147" i="3" s="1"/>
  <c r="E146" i="3"/>
  <c r="I146" i="3" s="1"/>
  <c r="E145" i="3"/>
  <c r="I145" i="3" s="1"/>
  <c r="E144" i="3"/>
  <c r="I144" i="3" s="1"/>
  <c r="E142" i="3"/>
  <c r="I142" i="3" s="1"/>
  <c r="E141" i="3"/>
  <c r="I141" i="3" s="1"/>
  <c r="E140" i="3"/>
  <c r="I140" i="3" s="1"/>
  <c r="E139" i="3"/>
  <c r="I139" i="3" s="1"/>
  <c r="E138" i="3"/>
  <c r="I138" i="3" s="1"/>
  <c r="E137" i="3"/>
  <c r="I137" i="3" s="1"/>
  <c r="E136" i="3"/>
  <c r="I136" i="3" s="1"/>
  <c r="E135" i="3"/>
  <c r="I135" i="3" s="1"/>
  <c r="E134" i="3"/>
  <c r="I134" i="3" s="1"/>
  <c r="E133" i="3"/>
  <c r="I133" i="3" s="1"/>
  <c r="E132" i="3"/>
  <c r="I132" i="3" s="1"/>
  <c r="E131" i="3"/>
  <c r="I131" i="3" s="1"/>
  <c r="E130" i="3"/>
  <c r="I130" i="3" s="1"/>
  <c r="E129" i="3"/>
  <c r="I129" i="3" s="1"/>
  <c r="E128" i="3"/>
  <c r="I128" i="3" s="1"/>
  <c r="E127" i="3"/>
  <c r="I127" i="3" s="1"/>
  <c r="E126" i="3"/>
  <c r="I126" i="3" s="1"/>
  <c r="E125" i="3"/>
  <c r="I125" i="3" s="1"/>
  <c r="E124" i="3"/>
  <c r="I124" i="3" s="1"/>
  <c r="E123" i="3"/>
  <c r="I123" i="3" s="1"/>
  <c r="E122" i="3"/>
  <c r="I122" i="3" s="1"/>
  <c r="E121" i="3"/>
  <c r="I121" i="3" s="1"/>
  <c r="E120" i="3"/>
  <c r="I120" i="3" s="1"/>
  <c r="V223" i="3"/>
  <c r="W223" i="3"/>
  <c r="W234" i="3"/>
  <c r="V234" i="3"/>
  <c r="F113" i="3" l="1"/>
  <c r="I225" i="3"/>
  <c r="I236" i="3"/>
  <c r="I208" i="3"/>
  <c r="I223" i="3"/>
  <c r="I241" i="3"/>
  <c r="H113" i="3"/>
  <c r="I112" i="3"/>
  <c r="I209" i="3"/>
  <c r="I230" i="3"/>
  <c r="H112" i="3"/>
  <c r="I218" i="3"/>
  <c r="I226" i="3"/>
  <c r="F112" i="3"/>
  <c r="I212" i="3"/>
  <c r="L212" i="3" s="1"/>
  <c r="I234" i="3"/>
  <c r="I243" i="3"/>
  <c r="I217" i="3"/>
  <c r="I215" i="3"/>
  <c r="I231" i="3"/>
  <c r="I235" i="3"/>
  <c r="I242" i="3"/>
  <c r="I221" i="3"/>
  <c r="I224" i="3"/>
  <c r="V235" i="3"/>
  <c r="U234" i="3"/>
  <c r="W235" i="3"/>
  <c r="W236" i="3" s="1"/>
  <c r="W237" i="3" s="1"/>
  <c r="W238" i="3" s="1"/>
  <c r="W239" i="3" s="1"/>
  <c r="W240" i="3" s="1"/>
  <c r="W241" i="3" s="1"/>
  <c r="W242" i="3" s="1"/>
  <c r="W243" i="3" s="1"/>
  <c r="V224" i="3"/>
  <c r="U223" i="3"/>
  <c r="W224" i="3"/>
  <c r="W225" i="3" s="1"/>
  <c r="W226" i="3" s="1"/>
  <c r="W227" i="3" s="1"/>
  <c r="W228" i="3" s="1"/>
  <c r="W229" i="3" s="1"/>
  <c r="W230" i="3" s="1"/>
  <c r="W231" i="3" s="1"/>
  <c r="W232" i="3" s="1"/>
  <c r="I220" i="3"/>
  <c r="I219" i="3"/>
  <c r="I214" i="3"/>
  <c r="I213" i="3"/>
  <c r="I210" i="3"/>
  <c r="I207" i="3"/>
  <c r="F114" i="3" l="1"/>
  <c r="H114" i="3"/>
  <c r="O215" i="3"/>
  <c r="L215" i="3"/>
  <c r="N215" i="3"/>
  <c r="I113" i="3"/>
  <c r="I114" i="3" s="1"/>
  <c r="V236" i="3"/>
  <c r="U235" i="3"/>
  <c r="U224" i="3"/>
  <c r="V225" i="3"/>
  <c r="N216" i="3" l="1"/>
  <c r="V237" i="3"/>
  <c r="U236" i="3"/>
  <c r="V226" i="3"/>
  <c r="U225" i="3"/>
  <c r="V238" i="3" l="1"/>
  <c r="U237" i="3"/>
  <c r="U226" i="3"/>
  <c r="V227" i="3"/>
  <c r="V239" i="3" l="1"/>
  <c r="U238" i="3"/>
  <c r="U227" i="3"/>
  <c r="V228" i="3"/>
  <c r="V240" i="3" l="1"/>
  <c r="U239" i="3"/>
  <c r="V229" i="3"/>
  <c r="U228" i="3"/>
  <c r="U240" i="3" l="1"/>
  <c r="V241" i="3"/>
  <c r="U229" i="3"/>
  <c r="V230" i="3"/>
  <c r="V242" i="3" l="1"/>
  <c r="U241" i="3"/>
  <c r="V231" i="3"/>
  <c r="U230" i="3"/>
  <c r="U242" i="3" l="1"/>
  <c r="V243" i="3"/>
  <c r="U243" i="3" s="1"/>
  <c r="U231" i="3"/>
  <c r="V232" i="3"/>
  <c r="U232" i="3" s="1"/>
  <c r="H49" i="3" l="1"/>
  <c r="J20" i="3"/>
  <c r="C20" i="3" l="1"/>
  <c r="I4" i="3" l="1"/>
  <c r="E248" i="3" l="1"/>
  <c r="E247" i="3"/>
  <c r="H109" i="3"/>
  <c r="W203" i="3"/>
  <c r="V212" i="3"/>
  <c r="W212" i="3"/>
  <c r="V203" i="3"/>
  <c r="U212" i="3" l="1"/>
  <c r="V213" i="3"/>
  <c r="W213" i="3"/>
  <c r="W214" i="3" s="1"/>
  <c r="W215" i="3" s="1"/>
  <c r="W216" i="3" s="1"/>
  <c r="W217" i="3" s="1"/>
  <c r="W218" i="3" s="1"/>
  <c r="W219" i="3" s="1"/>
  <c r="W220" i="3" s="1"/>
  <c r="W221" i="3" s="1"/>
  <c r="W204" i="3"/>
  <c r="W205" i="3" s="1"/>
  <c r="W206" i="3" s="1"/>
  <c r="W207" i="3" s="1"/>
  <c r="W208" i="3" s="1"/>
  <c r="W209" i="3" s="1"/>
  <c r="W210" i="3" s="1"/>
  <c r="V204" i="3"/>
  <c r="U203" i="3"/>
  <c r="U213" i="3" l="1"/>
  <c r="V214" i="3"/>
  <c r="U214" i="3" s="1"/>
  <c r="V205" i="3"/>
  <c r="U204" i="3"/>
  <c r="V215" i="3" l="1"/>
  <c r="U215" i="3" s="1"/>
  <c r="V206" i="3"/>
  <c r="U205" i="3"/>
  <c r="V216" i="3" l="1"/>
  <c r="U216" i="3" s="1"/>
  <c r="V207" i="3"/>
  <c r="U206" i="3"/>
  <c r="V217" i="3" l="1"/>
  <c r="U217" i="3" s="1"/>
  <c r="V208" i="3"/>
  <c r="U207" i="3"/>
  <c r="V218" i="3" l="1"/>
  <c r="U218" i="3" s="1"/>
  <c r="V209" i="3"/>
  <c r="U208" i="3"/>
  <c r="V219" i="3" l="1"/>
  <c r="U219" i="3" s="1"/>
  <c r="V210" i="3"/>
  <c r="U209" i="3"/>
  <c r="V220" i="3" l="1"/>
  <c r="U220" i="3" s="1"/>
  <c r="U210" i="3"/>
  <c r="V221" i="3" l="1"/>
  <c r="U221" i="3" l="1"/>
  <c r="E249" i="3" l="1"/>
</calcChain>
</file>

<file path=xl/sharedStrings.xml><?xml version="1.0" encoding="utf-8"?>
<sst xmlns="http://schemas.openxmlformats.org/spreadsheetml/2006/main" count="526" uniqueCount="253">
  <si>
    <t>Boundaries</t>
  </si>
  <si>
    <t>North</t>
  </si>
  <si>
    <t>East</t>
  </si>
  <si>
    <t>West</t>
  </si>
  <si>
    <t>:</t>
  </si>
  <si>
    <t>As per Actual at site</t>
  </si>
  <si>
    <t>South</t>
  </si>
  <si>
    <t>As per Documents</t>
  </si>
  <si>
    <t>As per Site / Actual</t>
  </si>
  <si>
    <t>Government Guideline/ Circle rate for Land (Rs per sqft)</t>
  </si>
  <si>
    <t>Authorized Signatory Name &amp; Signature</t>
  </si>
  <si>
    <t>Name of Valuation Agency</t>
  </si>
  <si>
    <t>Boundaries Matching</t>
  </si>
  <si>
    <t>If No, then reason thereon</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</si>
  <si>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</si>
  <si>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</si>
  <si>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</si>
  <si>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</si>
  <si>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</si>
  <si>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</si>
  <si>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</si>
  <si>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</si>
  <si>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</si>
  <si>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</si>
  <si>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</si>
  <si>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</si>
  <si>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Latitude</t>
  </si>
  <si>
    <t>Longitude</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</si>
  <si>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</si>
  <si>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</si>
  <si>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</si>
  <si>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</si>
  <si>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</si>
  <si>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</si>
  <si>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</si>
  <si>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</si>
  <si>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</si>
  <si>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</si>
  <si>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</si>
  <si>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</si>
  <si>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</si>
  <si>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</si>
  <si>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</si>
  <si>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</si>
  <si>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</si>
  <si>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</si>
  <si>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</si>
  <si>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</si>
  <si>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</si>
  <si>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</si>
  <si>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</si>
  <si>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</si>
  <si>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</si>
  <si>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</si>
  <si>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</si>
  <si>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</si>
  <si>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Project Type (Mixed, Residential, Comm.)</t>
  </si>
  <si>
    <t>FSI/FAR Permissible</t>
  </si>
  <si>
    <t>Total Number of Units Planned</t>
  </si>
  <si>
    <t>Total Number of Units Approved</t>
  </si>
  <si>
    <t>If Mixed, No. of Commercial Units</t>
  </si>
  <si>
    <t>Project Structure</t>
  </si>
  <si>
    <t>Building/Tower Name/No.</t>
  </si>
  <si>
    <t>Type (Sale/Rehab)</t>
  </si>
  <si>
    <t>No. of Floors Approved</t>
  </si>
  <si>
    <t>Building Permission &amp; Other Approvals</t>
  </si>
  <si>
    <t>Construction as per Approved/ Sanctioned Plans</t>
  </si>
  <si>
    <t>LOI/IOD Details</t>
  </si>
  <si>
    <t>Approved Plan Details</t>
  </si>
  <si>
    <t>Change of User/Zone Certificate Details</t>
  </si>
  <si>
    <t>Construction Status</t>
  </si>
  <si>
    <t xml:space="preserve">Project Specific Remarks &amp; Observation </t>
  </si>
  <si>
    <t>Name of the Project</t>
  </si>
  <si>
    <t>Guideline Values</t>
  </si>
  <si>
    <t>PSF Rates &amp; Other Charges</t>
  </si>
  <si>
    <t>Measurement Unit of Area (Sq. Ft./Sq. Mt.)</t>
  </si>
  <si>
    <t>Car Parking Charges</t>
  </si>
  <si>
    <t>Remarks / Observations</t>
  </si>
  <si>
    <t>Site &amp; Building/Tower Photographs</t>
  </si>
  <si>
    <t>Location Cum Root Map (Satelite View)</t>
  </si>
  <si>
    <t>Unit Details, Nomenclature and Area Details</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</si>
  <si>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</si>
  <si>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</si>
  <si>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</si>
  <si>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</si>
  <si>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</si>
  <si>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</si>
  <si>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</si>
  <si>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</si>
  <si>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</si>
  <si>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</si>
  <si>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</si>
  <si>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Sale</t>
  </si>
  <si>
    <t>CC Details</t>
  </si>
  <si>
    <t>Flat/Shop No.</t>
  </si>
  <si>
    <t>Gross Carpet area</t>
  </si>
  <si>
    <t>Godrej One, Vikhroli East, Mumbai</t>
  </si>
  <si>
    <t>Residential + Comm.</t>
  </si>
  <si>
    <t>Permissible Built up Area (In Sq.Mt)</t>
  </si>
  <si>
    <t>Proposed Built up Area (In Sq.Mt)</t>
  </si>
  <si>
    <t>Plot Area (In Sq.Mt)</t>
  </si>
  <si>
    <t>-</t>
  </si>
  <si>
    <t>Yes</t>
  </si>
  <si>
    <t xml:space="preserve">Bitumen </t>
  </si>
  <si>
    <t>III</t>
  </si>
  <si>
    <t>No</t>
  </si>
  <si>
    <t>Low</t>
  </si>
  <si>
    <t>None</t>
  </si>
  <si>
    <t>Other Charges</t>
  </si>
  <si>
    <t>Approved Layout &amp; Floor Plans, CC, RERA certificate</t>
  </si>
  <si>
    <t>Ground</t>
  </si>
  <si>
    <t>Plinth</t>
  </si>
  <si>
    <t>:
:</t>
  </si>
  <si>
    <t>Project Site Address</t>
  </si>
  <si>
    <t>Date  &amp; Time of Site Visit</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</si>
  <si>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</si>
  <si>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</si>
  <si>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</si>
  <si>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</si>
  <si>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</si>
  <si>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</si>
  <si>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</si>
  <si>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</si>
  <si>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</si>
  <si>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</si>
  <si>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</si>
  <si>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</si>
  <si>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</si>
  <si>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</si>
  <si>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</si>
  <si>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</si>
  <si>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</si>
  <si>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</si>
  <si>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</si>
  <si>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</si>
  <si>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</si>
  <si>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</si>
  <si>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</si>
  <si>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</si>
  <si>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</si>
  <si>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</si>
  <si>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</si>
  <si>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</si>
  <si>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</si>
  <si>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</si>
  <si>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</si>
  <si>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</si>
  <si>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</si>
  <si>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</si>
  <si>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</si>
  <si>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</si>
  <si>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</si>
  <si>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</si>
  <si>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</si>
  <si>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No. of Floors Planned/Proposed</t>
  </si>
  <si>
    <t>Project Address</t>
  </si>
  <si>
    <t>Width of the Road</t>
  </si>
  <si>
    <t>Details of Flats in Building</t>
  </si>
  <si>
    <t>Total Saleable Area</t>
  </si>
  <si>
    <t>No. of Unit</t>
  </si>
  <si>
    <t>Building &amp; Wing</t>
  </si>
  <si>
    <t>Sale / Rehab</t>
  </si>
  <si>
    <t>Flats/ Shops/ Offices</t>
  </si>
  <si>
    <t>Total</t>
  </si>
  <si>
    <t>Rate of Flat Per Sq. Ft. 
(on Carpet area)</t>
  </si>
  <si>
    <t>On Carpet area</t>
  </si>
  <si>
    <t>Location Link</t>
  </si>
  <si>
    <t>Net carpet</t>
  </si>
  <si>
    <t>Evie Real Estate Pvt. Ltd</t>
  </si>
  <si>
    <t>Runwal Real Estates Private Limited</t>
  </si>
  <si>
    <t>Runwal &amp; Omkar Esquare,5th Floor, Eastern Express Highway, Sion (East),
Mumbai - 400022</t>
  </si>
  <si>
    <t>Runwal Bliss Wing H, CTS No..676, 1004, 1005, 1005/1, 1006, 1007(pt), 1007/1 to 4, 1008, 1008/1, 1009, 1009/1 to 6, 1010, 1011, 1013, 1014, 1014/1 to 6, 1017, 1017/1 to 6, 1018, 1018/1 to 9, near Fern Arkade Earth, Kanjur Village Road, , Kanjur, Kanjurmarg East, Kurla, Mumbai - 400042.</t>
  </si>
  <si>
    <t>Runwal Bliss Wing H, near Fern Arkade Earth, Kanjur Village Road, Kanjur, Kanjurmarg East, Kurla, Mumbai - 400042.</t>
  </si>
  <si>
    <t>Chandan Jaiswal- 8879688457</t>
  </si>
  <si>
    <t>Municipal Corporation Of Greater Mumbai (MCGM)</t>
  </si>
  <si>
    <t>17/0/2023</t>
  </si>
  <si>
    <t>https://maps.app.goo.gl/GwiebrHUvGMu5kCh7</t>
  </si>
  <si>
    <t>Upper Class</t>
  </si>
  <si>
    <t xml:space="preserve">12M </t>
  </si>
  <si>
    <t>Developed</t>
  </si>
  <si>
    <t xml:space="preserve">2.7KM from Kanjurmarg Railway </t>
  </si>
  <si>
    <t>Electrification/Electric poles observed</t>
  </si>
  <si>
    <t>About 1KM from St Francis Xavier's High School</t>
  </si>
  <si>
    <t>About 2.8K form Aastha Hospital</t>
  </si>
  <si>
    <t>3.4 KM from Kanjur Marg Bus Depot West</t>
  </si>
  <si>
    <t xml:space="preserve">Flats = 279 &amp; Shop = 42 </t>
  </si>
  <si>
    <t>Open Plot</t>
  </si>
  <si>
    <t>Other Plot</t>
  </si>
  <si>
    <t>Nalla</t>
  </si>
  <si>
    <t>Internal Road</t>
  </si>
  <si>
    <t>Fern Arkade Earth</t>
  </si>
  <si>
    <t xml:space="preserve"> 2B + G + 1st to 19th Floor</t>
  </si>
  <si>
    <t>2B + G + 1st to 35th Floor</t>
  </si>
  <si>
    <t>Fire NOC Details</t>
  </si>
  <si>
    <t>Wing H</t>
  </si>
  <si>
    <t xml:space="preserve">1st &amp; 2nd Basement Floor for Parking </t>
  </si>
  <si>
    <t>Ground Floor For parking &amp; Commercial</t>
  </si>
  <si>
    <t>2A</t>
  </si>
  <si>
    <t>16A</t>
  </si>
  <si>
    <t>16B</t>
  </si>
  <si>
    <t>Shop</t>
  </si>
  <si>
    <t>Attached Deck Area</t>
  </si>
  <si>
    <t>1st retail Floor For parking &amp; Commercial</t>
  </si>
  <si>
    <t>2nd retail/1st residential Floor For parking &amp; Commercial &amp; Diagnostic</t>
  </si>
  <si>
    <t>1st to 3rd Floor For Parking &amp; Residential</t>
  </si>
  <si>
    <t>1.5BHK</t>
  </si>
  <si>
    <t>2BHK</t>
  </si>
  <si>
    <t>1BHK</t>
  </si>
  <si>
    <t>Parking Area</t>
  </si>
  <si>
    <t>Utility area</t>
  </si>
  <si>
    <t>4th, 5th, 7th to 12th, 14th to 18th Floor</t>
  </si>
  <si>
    <t>6th &amp; 13th Floor For  Residential (Part Refuge Area)</t>
  </si>
  <si>
    <t>Refuge Area</t>
  </si>
  <si>
    <t>19th Floor For  Residential (Part Terrace Area)</t>
  </si>
  <si>
    <t>Terrace Area</t>
  </si>
  <si>
    <t>Description</t>
  </si>
  <si>
    <t xml:space="preserve">Building No.3 (Wing H ) </t>
  </si>
  <si>
    <t>Net Carpet Area</t>
  </si>
  <si>
    <t>Shops</t>
  </si>
  <si>
    <t>Flats</t>
  </si>
  <si>
    <t>Flats = 164</t>
  </si>
  <si>
    <t>Shop = 80</t>
  </si>
  <si>
    <t>1. Approx. 3.8 KM from Huma Mall
2. Approx. 3.7KM from D mart.</t>
  </si>
  <si>
    <t>Runwal Bliss Wing H, CTS No.676, 1004, 1005, 1005/1, 1006, 1007(pt), 1007/1 to 4, 1008, 1008/1, 1009, 1009/1 to 6, 1010, 1011, 1013, 1014, 1014/1 to 6, 1017, 1017/1 to 6, 1018, 1018/1 to 9, Kanjur Village Road, Kanjur, Kanjurmarg East, Kurla, Mumbai - 400042.</t>
  </si>
  <si>
    <t>Floor Rise Per Sq. Ft.(on Carpet area)</t>
  </si>
  <si>
    <t>25500 to 26500</t>
  </si>
  <si>
    <t>NA</t>
  </si>
  <si>
    <t>Seating area, Kids swimming pool,lawn area, Kids play area, etc.</t>
  </si>
  <si>
    <t>Runwal Bliss ­ Wing F, G &amp; H</t>
  </si>
  <si>
    <t>Wing F - P518000328
Wing G - P51800035134 
Wing H - P51800050459</t>
  </si>
  <si>
    <t xml:space="preserve">Building No.3 (Wing G ) </t>
  </si>
  <si>
    <t>2B + G + 1st to 50th Floor</t>
  </si>
  <si>
    <t>2B + G + 1st to 25th Floor</t>
  </si>
  <si>
    <t>Building No.3 (Wing G &amp; H)
P-8324/2021/(1004  And Other)/S Ward/KANJUR-E/337/4/Amend
Date: 28/07/2023</t>
  </si>
  <si>
    <t>.P-8324/2021/(1004 AND OTHERS) SWARD/KANJURE/CFO/1/Amend-1 Date: 23/01/2023 Valid For : Wing H = 2B + G + 1st to 35th Floor</t>
  </si>
  <si>
    <t xml:space="preserve">Building No.1 (Wing F) </t>
  </si>
  <si>
    <t>B + Gr/Stilt + 1st to 3rd Podium + Podium Top + 1st to 40th Floor</t>
  </si>
  <si>
    <t>B + Stilt/Ground + 3Podium + Podium Top + 1st to 50th Floor</t>
  </si>
  <si>
    <t>High tension lines NOC</t>
  </si>
  <si>
    <t>TATA Power 
TLJ/REQ-372(PS)/394   
Date : 10/06/2021</t>
  </si>
  <si>
    <t>External Plaster</t>
  </si>
  <si>
    <t>External Plumbing, Elevation and Waterproofing</t>
  </si>
  <si>
    <t>Wooden Work</t>
  </si>
  <si>
    <t>Electrical &amp; Sanitary fittings</t>
  </si>
  <si>
    <t xml:space="preserve"> </t>
  </si>
  <si>
    <t>Layout Plan:</t>
  </si>
  <si>
    <t>Mr. Nainesh Tambe</t>
  </si>
  <si>
    <t>Mr. Aron Sunke 9137673755</t>
  </si>
  <si>
    <t>Mr. Suraj Khare</t>
  </si>
  <si>
    <t>07/07/2025 at 01:29PM</t>
  </si>
  <si>
    <t xml:space="preserve">Building No.3 (Wing G &amp; H)
P-8324/2021/(1004  And Other)/S Ward/KANJUR-E/CC/1/Amend
Date:  26/04/2024
Valid Upto : 21/04/2026
Further  C. C. is re-endorsed up to stilt top for wing ‘G’ &amp; ‘H’ (including Non tower part).  Full C.C. is granted for wing ‘G' &amp; CC upto 15th floor is granted for wing ‘H’ for Tower part only excluding non-tower portion as per approved amended plans dated 28.07.2023 by restricting CC of 16th to 19th floor  of wing H.” for instalment facility and restricting further C.C. of commercial building 01 for handing over of amenity open space as per reg. 14B subject
</t>
  </si>
  <si>
    <t xml:space="preserve">Building No.1 (Wing F)
CHE/ES/1699/S/337(NEW)/FCC/8/Amend
Date: 18/12/2023
Valid Upto : 08/02/2026
Further C.C. is granted for wing 'F' upto 33rd upper floors and C.C. is re-endorsed for wing ‘B’ and ‘C’ of building u/r as per approved amended plan dated 27.03.2023.” as proposed by restricting C.C. for Temporary Site  Office, area equivalent to 10% of instalment, EWS building subject to timely renewal of B.G., SWM NOC, Workmen’s compensation policy and taking all sorts of precautions during construction along with precautionary measures for air pollution.
</t>
  </si>
  <si>
    <t xml:space="preserve">1. Wing F &amp; H = Construction work is in process at the time of Visit. Internal Visit was not allowed.
    Wing G = Construction work in process (Slow Speed). Internal Visit was not allowed. 
2. We considered Gross carpet area = Net carpet + Deck Area + Utility Area.
3. We have considered rate by verifying it from market inquire.
4. We considered Carpet area as per Approved Plan.
5. Car parking is subjected to authentic documentation.
6. We have given construction stage report for Building No.1 (Wing F) &amp; Building No.3 (Wing G) (On 25/11/2023) .
7. High voltage wires passing between Building No. 1 (F Wing) &amp; Building No. 3 (G Wing). As shown in Layout Page.
5. On Site, we meet Mr........(........).
8. Validity of CC is expired. Please provide revised CC.
2. We considered  Saleable area as per our calculation.
3. We considered Carpet area as per Approved Plan.
4. We considered Gross carpet area = Net carpet + Enclose balcony + D.B Area + F.B Area.
</t>
  </si>
</sst>
</file>

<file path=xl/styles.xml><?xml version="1.0" encoding="utf-8"?>
<styleSheet xmlns="http://schemas.openxmlformats.org/spreadsheetml/2006/main" xmlns:mc="http://schemas.openxmlformats.org/markup-compatibility/2006" xmlns:x14ac="http://schemas.microsoft.com/office/spreadsheetml/2009/9/ac" mc:Ignorable="x14ac">
  <fonts count="14"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sz val="12"/>
      <color theme="1"/>
      <name val="Times New Roman"/>
      <family val="1"/>
    </font>
    <font>
      <b/>
      <sz val="16"/>
      <color theme="1"/>
      <name val="Times New Roman"/>
      <family val="1"/>
    </font>
    <font>
      <sz val="16"/>
      <color rgb="FF000000"/>
      <name val="Times New Roman"/>
      <family val="1"/>
    </font>
    <font>
      <sz val="16"/>
      <color theme="1"/>
      <name val="Calibri"/>
      <family val="2"/>
      <scheme val="minor"/>
    </font>
    <font>
      <sz val="24"/>
      <name val="Times New Roman"/>
      <family val="1"/>
    </font>
    <font>
      <u/>
      <sz val="11"/>
      <color theme="10"/>
      <name val="Calibri"/>
      <family val="2"/>
    </font>
    <font>
      <u/>
      <sz val="16"/>
      <color theme="10"/>
      <name val="Calibri"/>
      <family val="2"/>
    </font>
  </fonts>
  <fills count="6">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
      <patternFill patternType="solid">
        <fgColor theme="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s>
  <cellStyleXfs count="3">
    <xf numFmtId="0" fontId="0" fillId="0" borderId="0"/>
    <xf numFmtId="0" fontId="1" fillId="0" borderId="0"/>
    <xf numFmtId="0" fontId="12" fillId="0" borderId="0" applyNumberFormat="0" applyFill="0" applyBorder="0" applyAlignment="0" applyProtection="0"/>
  </cellStyleXfs>
  <cellXfs count="175">
    <xf numFmtId="0" fontId="0" fillId="0" borderId="0" xfId="0"/>
    <xf numFmtId="0" fontId="3" fillId="0" borderId="0" xfId="0" applyFont="1" applyAlignment="1">
      <alignment vertical="top"/>
    </xf>
    <xf numFmtId="0" fontId="4" fillId="0" borderId="1" xfId="0" applyFont="1" applyFill="1" applyBorder="1" applyAlignment="1">
      <alignment horizontal="center" vertical="top" wrapText="1"/>
    </xf>
    <xf numFmtId="0" fontId="4" fillId="0" borderId="1" xfId="0" applyFont="1" applyFill="1" applyBorder="1" applyAlignment="1">
      <alignment vertical="top"/>
    </xf>
    <xf numFmtId="0" fontId="4" fillId="0" borderId="10" xfId="0" applyFont="1" applyFill="1" applyBorder="1" applyAlignment="1">
      <alignment vertical="top" wrapText="1"/>
    </xf>
    <xf numFmtId="0" fontId="4" fillId="4" borderId="2" xfId="0" applyFont="1" applyFill="1" applyBorder="1" applyAlignment="1">
      <alignment vertical="top" wrapText="1"/>
    </xf>
    <xf numFmtId="0" fontId="4" fillId="0" borderId="5" xfId="0" applyFont="1" applyFill="1" applyBorder="1" applyAlignment="1">
      <alignment vertical="top" wrapText="1"/>
    </xf>
    <xf numFmtId="0" fontId="3" fillId="0" borderId="0" xfId="0" applyFont="1" applyBorder="1" applyAlignment="1">
      <alignment vertical="top"/>
    </xf>
    <xf numFmtId="0" fontId="4" fillId="0" borderId="8" xfId="0" applyFont="1" applyFill="1" applyBorder="1" applyAlignment="1">
      <alignment horizontal="center" vertical="top" wrapText="1"/>
    </xf>
    <xf numFmtId="0" fontId="4" fillId="0" borderId="6" xfId="0" applyFont="1" applyFill="1" applyBorder="1" applyAlignment="1">
      <alignment vertical="top" wrapText="1"/>
    </xf>
    <xf numFmtId="0" fontId="2" fillId="0" borderId="1" xfId="0" applyFont="1" applyFill="1" applyBorder="1" applyAlignment="1">
      <alignment horizontal="center" vertical="top" wrapText="1"/>
    </xf>
    <xf numFmtId="0" fontId="3" fillId="3" borderId="0" xfId="0" applyFont="1" applyFill="1" applyAlignment="1">
      <alignment vertical="top"/>
    </xf>
    <xf numFmtId="0" fontId="4" fillId="0" borderId="1" xfId="0" applyFont="1" applyFill="1" applyBorder="1" applyAlignment="1">
      <alignment horizontal="center" vertical="top"/>
    </xf>
    <xf numFmtId="0" fontId="2" fillId="0" borderId="1" xfId="0" applyFont="1" applyFill="1" applyBorder="1" applyAlignment="1">
      <alignment vertical="top" wrapText="1"/>
    </xf>
    <xf numFmtId="0" fontId="3" fillId="0" borderId="0" xfId="0" applyFont="1" applyAlignment="1">
      <alignment horizontal="center" vertical="top"/>
    </xf>
    <xf numFmtId="0" fontId="4" fillId="4" borderId="1" xfId="0" applyFont="1" applyFill="1" applyBorder="1" applyAlignment="1">
      <alignment vertical="top"/>
    </xf>
    <xf numFmtId="0" fontId="4" fillId="0" borderId="6" xfId="0" applyFont="1" applyFill="1" applyBorder="1" applyAlignment="1">
      <alignment horizontal="center" vertical="top" wrapText="1"/>
    </xf>
    <xf numFmtId="0" fontId="4" fillId="0" borderId="1" xfId="0" applyFont="1" applyFill="1" applyBorder="1" applyAlignment="1">
      <alignment horizontal="left" vertical="top" wrapText="1"/>
    </xf>
    <xf numFmtId="0" fontId="4" fillId="4" borderId="1" xfId="0" applyFont="1" applyFill="1" applyBorder="1" applyAlignment="1">
      <alignment horizontal="left" vertical="top" wrapText="1"/>
    </xf>
    <xf numFmtId="1" fontId="6" fillId="4" borderId="1" xfId="1" applyNumberFormat="1" applyFont="1" applyFill="1" applyBorder="1" applyAlignment="1">
      <alignment horizontal="center" vertical="center" wrapText="1"/>
    </xf>
    <xf numFmtId="0" fontId="4" fillId="0" borderId="1" xfId="0" applyFont="1" applyFill="1" applyBorder="1" applyAlignment="1">
      <alignment vertical="top" wrapText="1"/>
    </xf>
    <xf numFmtId="0" fontId="4" fillId="4" borderId="1" xfId="0" applyFont="1" applyFill="1" applyBorder="1" applyAlignment="1">
      <alignment vertical="top" wrapText="1"/>
    </xf>
    <xf numFmtId="0" fontId="4" fillId="4" borderId="1" xfId="0" applyFont="1" applyFill="1" applyBorder="1" applyAlignment="1">
      <alignment horizontal="center" vertical="top" wrapText="1"/>
    </xf>
    <xf numFmtId="0" fontId="4" fillId="0" borderId="5" xfId="0" applyFont="1" applyFill="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15" xfId="0" applyFont="1" applyFill="1" applyBorder="1" applyAlignment="1">
      <alignment horizontal="center" vertical="top" wrapText="1"/>
    </xf>
    <xf numFmtId="0" fontId="4" fillId="0" borderId="8" xfId="0" applyFont="1" applyFill="1" applyBorder="1" applyAlignment="1">
      <alignment vertical="top" wrapText="1"/>
    </xf>
    <xf numFmtId="0" fontId="4" fillId="0" borderId="6" xfId="0" applyFont="1" applyFill="1" applyBorder="1" applyAlignment="1">
      <alignment horizontal="left" vertical="top" wrapText="1"/>
    </xf>
    <xf numFmtId="0" fontId="4" fillId="0" borderId="1" xfId="0" applyFont="1" applyFill="1" applyBorder="1" applyAlignment="1">
      <alignment horizontal="left" vertical="top" wrapText="1"/>
    </xf>
    <xf numFmtId="0" fontId="4" fillId="0" borderId="1" xfId="0" applyFont="1" applyFill="1" applyBorder="1" applyAlignment="1">
      <alignment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2" xfId="0" applyFont="1" applyFill="1" applyBorder="1" applyAlignment="1">
      <alignment vertical="top" wrapText="1"/>
    </xf>
    <xf numFmtId="0" fontId="4" fillId="4" borderId="0" xfId="0" applyFont="1" applyFill="1" applyBorder="1" applyAlignment="1">
      <alignment vertical="top" wrapText="1"/>
    </xf>
    <xf numFmtId="0" fontId="4" fillId="4" borderId="14" xfId="0" applyFont="1" applyFill="1" applyBorder="1" applyAlignment="1">
      <alignment vertical="top" wrapText="1"/>
    </xf>
    <xf numFmtId="0" fontId="4" fillId="4" borderId="9" xfId="0" applyFont="1" applyFill="1" applyBorder="1" applyAlignment="1">
      <alignment vertical="top" wrapText="1"/>
    </xf>
    <xf numFmtId="0" fontId="3" fillId="0" borderId="0" xfId="0" applyFont="1" applyFill="1" applyAlignment="1">
      <alignment vertical="top"/>
    </xf>
    <xf numFmtId="0" fontId="3" fillId="0" borderId="0" xfId="0" applyFont="1" applyFill="1" applyBorder="1" applyAlignment="1">
      <alignment vertical="top"/>
    </xf>
    <xf numFmtId="0" fontId="3" fillId="0" borderId="17" xfId="1" applyFont="1" applyBorder="1" applyProtection="1">
      <protection hidden="1"/>
    </xf>
    <xf numFmtId="0" fontId="3" fillId="0" borderId="17" xfId="1" applyFont="1" applyBorder="1"/>
    <xf numFmtId="0" fontId="9" fillId="0" borderId="0" xfId="0" applyFont="1" applyFill="1" applyBorder="1" applyProtection="1">
      <protection hidden="1"/>
    </xf>
    <xf numFmtId="9" fontId="9" fillId="0" borderId="0" xfId="0" applyNumberFormat="1" applyFont="1" applyBorder="1" applyProtection="1">
      <protection hidden="1"/>
    </xf>
    <xf numFmtId="0" fontId="7" fillId="0" borderId="0" xfId="1" applyFont="1" applyAlignment="1">
      <alignment horizontal="center" vertical="center"/>
    </xf>
    <xf numFmtId="1" fontId="10" fillId="0" borderId="17" xfId="0" applyNumberFormat="1" applyFont="1" applyBorder="1"/>
    <xf numFmtId="1" fontId="10" fillId="0" borderId="17" xfId="0" applyNumberFormat="1" applyFont="1" applyBorder="1" applyAlignment="1">
      <alignment horizontal="right"/>
    </xf>
    <xf numFmtId="1" fontId="10" fillId="0" borderId="19" xfId="0" applyNumberFormat="1" applyFont="1" applyBorder="1"/>
    <xf numFmtId="0" fontId="4" fillId="2" borderId="1" xfId="0" applyFont="1" applyFill="1" applyBorder="1" applyAlignment="1">
      <alignment vertical="top"/>
    </xf>
    <xf numFmtId="0" fontId="4" fillId="0" borderId="2" xfId="0" applyFont="1" applyFill="1" applyBorder="1" applyAlignment="1">
      <alignment vertical="top" wrapText="1"/>
    </xf>
    <xf numFmtId="1" fontId="5" fillId="4" borderId="1" xfId="1" applyNumberFormat="1" applyFont="1" applyFill="1" applyBorder="1" applyAlignment="1">
      <alignment horizontal="center" vertical="top" wrapText="1"/>
    </xf>
    <xf numFmtId="1" fontId="6" fillId="4" borderId="1" xfId="1" applyNumberFormat="1" applyFont="1" applyFill="1" applyBorder="1" applyAlignment="1">
      <alignment horizontal="center" vertical="top" wrapText="1"/>
    </xf>
    <xf numFmtId="0" fontId="4" fillId="4" borderId="1" xfId="0" applyFont="1" applyFill="1" applyBorder="1" applyAlignment="1">
      <alignment horizontal="left" vertical="top" wrapText="1"/>
    </xf>
    <xf numFmtId="0" fontId="4" fillId="0" borderId="1" xfId="0" applyFont="1" applyFill="1" applyBorder="1" applyAlignment="1">
      <alignment horizontal="center" vertical="top" wrapText="1"/>
    </xf>
    <xf numFmtId="1" fontId="6" fillId="4" borderId="1" xfId="1" applyNumberFormat="1" applyFont="1" applyFill="1" applyBorder="1" applyAlignment="1">
      <alignment horizontal="center" vertical="center" wrapText="1"/>
    </xf>
    <xf numFmtId="0" fontId="4" fillId="0" borderId="1" xfId="0" applyFont="1" applyFill="1" applyBorder="1" applyAlignment="1">
      <alignment vertical="top" wrapText="1"/>
    </xf>
    <xf numFmtId="14" fontId="4" fillId="4" borderId="1" xfId="0" applyNumberFormat="1" applyFont="1" applyFill="1" applyBorder="1" applyAlignment="1">
      <alignment horizontal="left" vertical="top" wrapText="1"/>
    </xf>
    <xf numFmtId="0" fontId="4" fillId="4" borderId="1" xfId="0" applyFont="1" applyFill="1" applyBorder="1" applyAlignment="1">
      <alignment vertical="top" wrapText="1"/>
    </xf>
    <xf numFmtId="1" fontId="5" fillId="0" borderId="1" xfId="1" applyNumberFormat="1" applyFont="1" applyFill="1" applyBorder="1" applyAlignment="1">
      <alignment horizontal="center" vertical="center" wrapText="1"/>
    </xf>
    <xf numFmtId="0" fontId="4" fillId="4" borderId="3" xfId="0" applyFont="1" applyFill="1" applyBorder="1" applyAlignment="1">
      <alignment vertical="top"/>
    </xf>
    <xf numFmtId="0" fontId="4" fillId="4" borderId="5" xfId="0" applyFont="1" applyFill="1" applyBorder="1" applyAlignment="1">
      <alignment vertical="top"/>
    </xf>
    <xf numFmtId="0" fontId="4" fillId="0" borderId="1" xfId="0" applyFont="1" applyFill="1" applyBorder="1" applyAlignment="1">
      <alignment horizontal="left" vertical="top" wrapText="1"/>
    </xf>
    <xf numFmtId="0" fontId="3" fillId="0" borderId="16" xfId="1" applyFont="1" applyBorder="1" applyProtection="1">
      <protection hidden="1"/>
    </xf>
    <xf numFmtId="0" fontId="3" fillId="0" borderId="0" xfId="1" applyFont="1" applyProtection="1">
      <protection hidden="1"/>
    </xf>
    <xf numFmtId="0" fontId="9" fillId="0" borderId="0" xfId="0" applyFont="1" applyProtection="1">
      <protection hidden="1"/>
    </xf>
    <xf numFmtId="0" fontId="9" fillId="0" borderId="17" xfId="0" applyFont="1" applyBorder="1" applyProtection="1">
      <protection hidden="1"/>
    </xf>
    <xf numFmtId="0" fontId="9" fillId="0" borderId="18" xfId="0" applyFont="1" applyBorder="1" applyProtection="1">
      <protection hidden="1"/>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0" fontId="4" fillId="4" borderId="2" xfId="0" applyFont="1" applyFill="1" applyBorder="1" applyAlignment="1">
      <alignment horizontal="left" vertical="top" wrapText="1"/>
    </xf>
    <xf numFmtId="0" fontId="4" fillId="4" borderId="5" xfId="0" applyFont="1" applyFill="1" applyBorder="1" applyAlignment="1">
      <alignment horizontal="left" vertical="top" wrapText="1"/>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1" fontId="4" fillId="4" borderId="1" xfId="1" applyNumberFormat="1" applyFont="1" applyFill="1" applyBorder="1" applyAlignment="1" applyProtection="1">
      <alignment horizontal="center" vertical="center" wrapText="1"/>
      <protection hidden="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0" fontId="2" fillId="2" borderId="1" xfId="0" applyFont="1" applyFill="1" applyBorder="1" applyAlignment="1">
      <alignment horizontal="center" vertical="top"/>
    </xf>
    <xf numFmtId="0" fontId="2" fillId="4" borderId="1" xfId="1" applyNumberFormat="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1" fontId="6" fillId="4" borderId="1"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1" fontId="6" fillId="4" borderId="7" xfId="1" applyNumberFormat="1" applyFont="1" applyFill="1" applyBorder="1" applyAlignment="1">
      <alignment horizontal="center" vertical="center" wrapText="1"/>
    </xf>
    <xf numFmtId="1" fontId="6" fillId="4" borderId="4" xfId="1" applyNumberFormat="1" applyFont="1" applyFill="1" applyBorder="1" applyAlignment="1">
      <alignment horizontal="center" vertical="center" wrapText="1"/>
    </xf>
    <xf numFmtId="1" fontId="6" fillId="4" borderId="11" xfId="1" applyNumberFormat="1" applyFont="1" applyFill="1" applyBorder="1" applyAlignment="1">
      <alignment horizontal="center" vertical="center" wrapText="1"/>
    </xf>
    <xf numFmtId="1" fontId="6" fillId="4" borderId="12" xfId="1" applyNumberFormat="1" applyFont="1" applyFill="1" applyBorder="1" applyAlignment="1">
      <alignment horizontal="center" vertical="center" wrapText="1"/>
    </xf>
    <xf numFmtId="1" fontId="6" fillId="4" borderId="0" xfId="1" applyNumberFormat="1" applyFont="1" applyFill="1" applyBorder="1" applyAlignment="1">
      <alignment horizontal="center" vertical="center" wrapText="1"/>
    </xf>
    <xf numFmtId="1" fontId="6" fillId="4" borderId="13" xfId="1" applyNumberFormat="1" applyFont="1" applyFill="1" applyBorder="1" applyAlignment="1">
      <alignment horizontal="center" vertical="center" wrapText="1"/>
    </xf>
    <xf numFmtId="1" fontId="6" fillId="4" borderId="14" xfId="1" applyNumberFormat="1" applyFont="1" applyFill="1" applyBorder="1" applyAlignment="1">
      <alignment horizontal="center" vertical="center" wrapText="1"/>
    </xf>
    <xf numFmtId="1" fontId="6" fillId="4" borderId="9" xfId="1" applyNumberFormat="1" applyFont="1" applyFill="1" applyBorder="1" applyAlignment="1">
      <alignment horizontal="center" vertical="center" wrapText="1"/>
    </xf>
    <xf numFmtId="1" fontId="6" fillId="4" borderId="15" xfId="1" applyNumberFormat="1" applyFont="1" applyFill="1" applyBorder="1" applyAlignment="1">
      <alignment horizontal="center" vertical="center" wrapText="1"/>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5" xfId="1" applyNumberFormat="1" applyFont="1" applyFill="1" applyBorder="1" applyAlignment="1">
      <alignment horizontal="center" vertical="center" wrapText="1"/>
    </xf>
    <xf numFmtId="1" fontId="5" fillId="4" borderId="15" xfId="1" applyNumberFormat="1" applyFont="1" applyFill="1" applyBorder="1" applyAlignment="1">
      <alignment horizontal="center" vertical="center" wrapText="1"/>
    </xf>
    <xf numFmtId="2" fontId="4" fillId="4" borderId="2" xfId="0" applyNumberFormat="1" applyFont="1" applyFill="1" applyBorder="1" applyAlignment="1">
      <alignment horizontal="left" vertical="top" wrapText="1"/>
    </xf>
    <xf numFmtId="2" fontId="4" fillId="4" borderId="5" xfId="0" applyNumberFormat="1" applyFont="1" applyFill="1" applyBorder="1" applyAlignment="1">
      <alignment horizontal="left" vertical="top" wrapText="1"/>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1" fontId="5" fillId="4" borderId="14" xfId="1" applyNumberFormat="1" applyFont="1" applyFill="1" applyBorder="1" applyAlignment="1">
      <alignment horizontal="center" vertical="center" wrapText="1"/>
    </xf>
    <xf numFmtId="1" fontId="5" fillId="4" borderId="9" xfId="1" applyNumberFormat="1" applyFont="1" applyFill="1" applyBorder="1" applyAlignment="1">
      <alignment horizontal="center" vertical="center" wrapText="1"/>
    </xf>
    <xf numFmtId="0" fontId="4" fillId="0" borderId="2" xfId="0" applyFont="1" applyFill="1" applyBorder="1" applyAlignment="1">
      <alignment horizontal="left" vertical="top" wrapText="1"/>
    </xf>
    <xf numFmtId="0" fontId="4" fillId="0" borderId="3" xfId="0" applyFont="1" applyFill="1" applyBorder="1" applyAlignment="1">
      <alignment horizontal="left" vertical="top" wrapText="1"/>
    </xf>
    <xf numFmtId="0" fontId="4" fillId="0" borderId="5" xfId="0" applyFont="1" applyFill="1" applyBorder="1" applyAlignment="1">
      <alignment horizontal="left" vertical="top" wrapText="1"/>
    </xf>
    <xf numFmtId="2" fontId="4" fillId="4" borderId="1" xfId="0" applyNumberFormat="1" applyFont="1" applyFill="1" applyBorder="1" applyAlignment="1">
      <alignment horizontal="left" vertical="top" wrapText="1"/>
    </xf>
    <xf numFmtId="1" fontId="5" fillId="0" borderId="1" xfId="1" applyNumberFormat="1" applyFont="1" applyFill="1" applyBorder="1" applyAlignment="1">
      <alignment horizontal="center" vertical="center" wrapText="1"/>
    </xf>
    <xf numFmtId="0" fontId="4" fillId="4" borderId="1" xfId="0" applyFont="1" applyFill="1" applyBorder="1" applyAlignment="1">
      <alignment horizontal="center" vertical="center" wrapText="1"/>
    </xf>
    <xf numFmtId="0" fontId="8" fillId="0" borderId="14" xfId="0" applyFont="1" applyBorder="1" applyAlignment="1">
      <alignment horizontal="center" vertical="center" wrapText="1"/>
    </xf>
    <xf numFmtId="0" fontId="8" fillId="0" borderId="9" xfId="0" applyFont="1" applyBorder="1" applyAlignment="1">
      <alignment horizontal="center" vertical="center" wrapText="1"/>
    </xf>
    <xf numFmtId="9" fontId="2" fillId="4" borderId="14" xfId="1" applyNumberFormat="1" applyFont="1" applyFill="1" applyBorder="1" applyAlignment="1" applyProtection="1">
      <alignment horizontal="center" vertical="center" wrapText="1"/>
      <protection hidden="1"/>
    </xf>
    <xf numFmtId="9" fontId="2" fillId="4" borderId="15" xfId="1" applyNumberFormat="1" applyFont="1" applyFill="1" applyBorder="1" applyAlignment="1" applyProtection="1">
      <alignment horizontal="center" vertical="center" wrapText="1"/>
      <protection hidden="1"/>
    </xf>
    <xf numFmtId="0" fontId="4" fillId="4" borderId="3" xfId="0" applyFont="1" applyFill="1" applyBorder="1" applyAlignment="1">
      <alignment horizontal="left" vertical="top" wrapText="1"/>
    </xf>
    <xf numFmtId="0" fontId="4" fillId="0" borderId="6" xfId="0" applyFont="1" applyFill="1" applyBorder="1" applyAlignment="1">
      <alignment horizontal="left" vertical="top" wrapText="1"/>
    </xf>
    <xf numFmtId="0" fontId="2" fillId="0" borderId="2" xfId="0" applyFont="1" applyFill="1" applyBorder="1" applyAlignment="1">
      <alignment horizontal="center" vertical="top" wrapText="1"/>
    </xf>
    <xf numFmtId="0" fontId="2" fillId="0" borderId="3" xfId="0" applyFont="1" applyFill="1" applyBorder="1" applyAlignment="1">
      <alignment horizontal="center" vertical="top" wrapText="1"/>
    </xf>
    <xf numFmtId="0" fontId="2" fillId="0" borderId="5" xfId="0" applyFont="1" applyFill="1" applyBorder="1" applyAlignment="1">
      <alignment horizontal="center" vertical="top" wrapText="1"/>
    </xf>
    <xf numFmtId="0" fontId="2" fillId="0" borderId="1" xfId="0" applyFont="1" applyFill="1" applyBorder="1" applyAlignment="1">
      <alignment horizontal="center" vertical="top" wrapText="1"/>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0" fontId="4" fillId="0" borderId="1" xfId="0" applyFont="1" applyFill="1" applyBorder="1" applyAlignment="1">
      <alignment horizontal="left" vertical="top" wrapText="1"/>
    </xf>
    <xf numFmtId="0" fontId="4" fillId="4" borderId="1" xfId="0" applyFont="1" applyFill="1" applyBorder="1" applyAlignment="1">
      <alignment horizontal="left" vertical="top" wrapText="1"/>
    </xf>
    <xf numFmtId="0" fontId="4" fillId="5" borderId="2" xfId="0" applyFont="1" applyFill="1" applyBorder="1" applyAlignment="1">
      <alignment horizontal="left" vertical="top" wrapText="1"/>
    </xf>
    <xf numFmtId="0" fontId="4" fillId="5" borderId="3" xfId="0" applyFont="1" applyFill="1" applyBorder="1" applyAlignment="1">
      <alignment horizontal="left" vertical="top" wrapText="1"/>
    </xf>
    <xf numFmtId="0" fontId="4" fillId="5" borderId="5" xfId="0" applyFont="1" applyFill="1" applyBorder="1" applyAlignment="1">
      <alignment horizontal="left" vertical="top" wrapText="1"/>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2" fillId="2" borderId="11" xfId="0" applyFont="1" applyFill="1" applyBorder="1" applyAlignment="1">
      <alignment horizontal="center" vertical="top" wrapText="1"/>
    </xf>
    <xf numFmtId="0" fontId="4" fillId="4" borderId="2" xfId="0" applyFont="1" applyFill="1" applyBorder="1" applyAlignment="1">
      <alignment horizontal="center" vertical="top" wrapText="1"/>
    </xf>
    <xf numFmtId="0" fontId="4" fillId="4" borderId="5" xfId="0" applyFont="1" applyFill="1" applyBorder="1" applyAlignment="1">
      <alignment horizontal="center" vertical="top" wrapText="1"/>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4" fillId="0" borderId="1" xfId="0" applyFont="1" applyFill="1" applyBorder="1" applyAlignment="1">
      <alignment horizontal="center" vertical="center" wrapText="1"/>
    </xf>
    <xf numFmtId="0" fontId="4" fillId="0" borderId="1" xfId="0" applyFont="1" applyFill="1" applyBorder="1" applyAlignment="1">
      <alignment vertical="top" wrapText="1"/>
    </xf>
    <xf numFmtId="0" fontId="4" fillId="4" borderId="1" xfId="0" applyFont="1" applyFill="1" applyBorder="1" applyAlignment="1">
      <alignment vertical="top" wrapText="1"/>
    </xf>
    <xf numFmtId="0" fontId="4" fillId="0" borderId="1" xfId="0" applyFont="1" applyFill="1" applyBorder="1" applyAlignment="1">
      <alignment horizontal="left" vertical="top"/>
    </xf>
    <xf numFmtId="0" fontId="2" fillId="0" borderId="1" xfId="0" applyFont="1" applyFill="1" applyBorder="1" applyAlignment="1">
      <alignment horizontal="left" vertical="top" wrapText="1"/>
    </xf>
    <xf numFmtId="0" fontId="4" fillId="4" borderId="1" xfId="0" applyFont="1" applyFill="1" applyBorder="1" applyAlignment="1">
      <alignment horizontal="center" vertical="top" wrapText="1"/>
    </xf>
    <xf numFmtId="0" fontId="2" fillId="2" borderId="1" xfId="0" applyFont="1" applyFill="1" applyBorder="1" applyAlignment="1">
      <alignment horizontal="left" vertical="top"/>
    </xf>
    <xf numFmtId="0" fontId="4" fillId="0" borderId="7" xfId="0" applyFont="1" applyFill="1" applyBorder="1" applyAlignment="1">
      <alignment horizontal="left" vertical="top" wrapText="1"/>
    </xf>
    <xf numFmtId="0" fontId="4" fillId="0" borderId="4" xfId="0" applyFont="1" applyFill="1" applyBorder="1" applyAlignment="1">
      <alignment horizontal="left" vertical="top" wrapText="1"/>
    </xf>
    <xf numFmtId="0" fontId="4" fillId="0" borderId="11" xfId="0" applyFont="1" applyFill="1" applyBorder="1" applyAlignment="1">
      <alignment horizontal="left" vertical="top" wrapText="1"/>
    </xf>
    <xf numFmtId="0" fontId="4" fillId="0" borderId="12" xfId="0" applyFont="1" applyFill="1" applyBorder="1" applyAlignment="1">
      <alignment horizontal="left" vertical="top" wrapText="1"/>
    </xf>
    <xf numFmtId="0" fontId="4" fillId="0" borderId="0" xfId="0" applyFont="1" applyFill="1" applyBorder="1" applyAlignment="1">
      <alignment horizontal="left" vertical="top" wrapText="1"/>
    </xf>
    <xf numFmtId="0" fontId="4" fillId="0" borderId="13" xfId="0" applyFont="1" applyFill="1" applyBorder="1" applyAlignment="1">
      <alignment horizontal="left" vertical="top" wrapText="1"/>
    </xf>
    <xf numFmtId="0" fontId="4" fillId="0" borderId="14" xfId="0" applyFont="1" applyFill="1" applyBorder="1" applyAlignment="1">
      <alignment horizontal="left" vertical="top" wrapText="1"/>
    </xf>
    <xf numFmtId="0" fontId="4" fillId="0" borderId="9" xfId="0" applyFont="1" applyFill="1" applyBorder="1" applyAlignment="1">
      <alignment horizontal="left" vertical="top" wrapText="1"/>
    </xf>
    <xf numFmtId="0" fontId="4" fillId="0" borderId="15" xfId="0" applyFont="1" applyFill="1" applyBorder="1" applyAlignment="1">
      <alignment horizontal="left" vertical="top" wrapText="1"/>
    </xf>
    <xf numFmtId="0" fontId="4" fillId="4" borderId="12" xfId="0" applyFont="1" applyFill="1" applyBorder="1" applyAlignment="1">
      <alignment horizontal="center" vertical="top" wrapText="1"/>
    </xf>
    <xf numFmtId="0" fontId="4" fillId="4" borderId="0" xfId="0" applyFont="1" applyFill="1" applyBorder="1" applyAlignment="1">
      <alignment horizontal="center" vertical="top" wrapText="1"/>
    </xf>
    <xf numFmtId="0" fontId="4" fillId="4" borderId="14" xfId="0" applyFont="1" applyFill="1" applyBorder="1" applyAlignment="1">
      <alignment horizontal="center" vertical="top" wrapText="1"/>
    </xf>
    <xf numFmtId="0" fontId="4" fillId="4" borderId="9" xfId="0" applyFont="1" applyFill="1" applyBorder="1" applyAlignment="1">
      <alignment horizontal="center" vertical="top" wrapText="1"/>
    </xf>
    <xf numFmtId="0" fontId="11" fillId="4" borderId="7" xfId="0" applyFont="1" applyFill="1" applyBorder="1" applyAlignment="1">
      <alignment horizontal="left" vertical="top" wrapText="1"/>
    </xf>
    <xf numFmtId="0" fontId="11" fillId="4" borderId="4" xfId="0" applyFont="1" applyFill="1" applyBorder="1" applyAlignment="1">
      <alignment horizontal="left" vertical="top" wrapText="1"/>
    </xf>
    <xf numFmtId="0" fontId="11" fillId="4" borderId="11" xfId="0" applyFont="1" applyFill="1" applyBorder="1" applyAlignment="1">
      <alignment horizontal="left" vertical="top" wrapText="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0" fontId="4" fillId="0" borderId="8" xfId="0" applyFont="1" applyFill="1" applyBorder="1" applyAlignment="1">
      <alignment vertical="top" wrapText="1"/>
    </xf>
    <xf numFmtId="0" fontId="4" fillId="4" borderId="8" xfId="0" applyFont="1" applyFill="1" applyBorder="1" applyAlignment="1">
      <alignment horizontal="left" vertical="top" wrapText="1"/>
    </xf>
    <xf numFmtId="0" fontId="2" fillId="4" borderId="2" xfId="0" applyFont="1" applyFill="1" applyBorder="1" applyAlignment="1">
      <alignment horizontal="left" vertical="top" wrapText="1"/>
    </xf>
    <xf numFmtId="0" fontId="2" fillId="4" borderId="3" xfId="0" applyFont="1" applyFill="1" applyBorder="1" applyAlignment="1">
      <alignment horizontal="left" vertical="top" wrapText="1"/>
    </xf>
    <xf numFmtId="0" fontId="2" fillId="2" borderId="8" xfId="0" applyFont="1" applyFill="1" applyBorder="1" applyAlignment="1">
      <alignment horizontal="center" vertical="top"/>
    </xf>
    <xf numFmtId="0" fontId="2" fillId="2" borderId="5" xfId="0" applyFont="1" applyFill="1" applyBorder="1" applyAlignment="1">
      <alignment horizontal="center" vertical="top" wrapText="1"/>
    </xf>
    <xf numFmtId="17" fontId="4" fillId="4" borderId="2" xfId="0" applyNumberFormat="1" applyFont="1" applyFill="1" applyBorder="1" applyAlignment="1">
      <alignment horizontal="left" vertical="top" wrapText="1"/>
    </xf>
    <xf numFmtId="0" fontId="4" fillId="4" borderId="1" xfId="0" applyFont="1" applyFill="1" applyBorder="1" applyAlignment="1">
      <alignment horizontal="left" vertical="top"/>
    </xf>
    <xf numFmtId="0" fontId="4" fillId="4" borderId="7" xfId="0" applyFont="1" applyFill="1" applyBorder="1" applyAlignment="1">
      <alignment horizontal="left" vertical="top" wrapText="1"/>
    </xf>
    <xf numFmtId="0" fontId="4" fillId="4" borderId="4" xfId="0" applyFont="1" applyFill="1" applyBorder="1" applyAlignment="1">
      <alignment horizontal="left" vertical="top" wrapText="1"/>
    </xf>
    <xf numFmtId="0" fontId="4" fillId="4" borderId="11" xfId="0" applyFont="1" applyFill="1" applyBorder="1" applyAlignment="1">
      <alignment horizontal="left" vertical="top" wrapText="1"/>
    </xf>
    <xf numFmtId="14" fontId="4" fillId="4" borderId="7" xfId="0" applyNumberFormat="1" applyFont="1" applyFill="1" applyBorder="1" applyAlignment="1">
      <alignment horizontal="left" vertical="top" wrapText="1"/>
    </xf>
    <xf numFmtId="14" fontId="4" fillId="4" borderId="2" xfId="0" applyNumberFormat="1" applyFont="1" applyFill="1" applyBorder="1" applyAlignment="1">
      <alignment horizontal="left" vertical="top" wrapText="1"/>
    </xf>
    <xf numFmtId="0" fontId="13" fillId="4" borderId="2" xfId="2" applyFont="1" applyFill="1" applyBorder="1" applyAlignment="1">
      <alignment horizontal="left" vertical="top" wrapText="1"/>
    </xf>
    <xf numFmtId="14" fontId="4" fillId="4" borderId="1" xfId="0" applyNumberFormat="1" applyFont="1" applyFill="1" applyBorder="1" applyAlignment="1">
      <alignment horizontal="left" vertical="top" wrapText="1"/>
    </xf>
  </cellXfs>
  <cellStyles count="3">
    <cellStyle name="Hyperlink" xfId="2" builtinId="8"/>
    <cellStyle name="Normal" xfId="0" builtinId="0"/>
    <cellStyle name="Normal 3" xfId="1"/>
  </cellStyles>
  <dxfs count="0"/>
  <tableStyles count="0" defaultTableStyle="TableStyleMedium9" defaultPivotStyle="PivotStyleLight16"/>
  <colors>
    <mruColors>
      <color rgb="FFFCF56A"/>
      <color rgb="FFFFFFFF"/>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pn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pn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2</xdr:col>
      <xdr:colOff>200735</xdr:colOff>
      <xdr:row>329</xdr:row>
      <xdr:rowOff>115755</xdr:rowOff>
    </xdr:from>
    <xdr:to>
      <xdr:col>7</xdr:col>
      <xdr:colOff>499772</xdr:colOff>
      <xdr:row>343</xdr:row>
      <xdr:rowOff>112394</xdr:rowOff>
    </xdr:to>
    <xdr:pic>
      <xdr:nvPicPr>
        <xdr:cNvPr id="20" name="Picture 19">
          <a:extLst>
            <a:ext uri="{FF2B5EF4-FFF2-40B4-BE49-F238E27FC236}">
              <a16:creationId xmlns:a16="http://schemas.microsoft.com/office/drawing/2014/main" xmlns="" id="{00000000-0008-0000-0000-000014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2363470" y="104935579"/>
          <a:ext cx="5296861" cy="3604933"/>
        </a:xfrm>
        <a:prstGeom prst="rect">
          <a:avLst/>
        </a:prstGeom>
        <a:ln>
          <a:solidFill>
            <a:schemeClr val="tx1"/>
          </a:solidFill>
        </a:ln>
      </xdr:spPr>
    </xdr:pic>
    <xdr:clientData/>
  </xdr:twoCellAnchor>
  <xdr:twoCellAnchor>
    <xdr:from>
      <xdr:col>2</xdr:col>
      <xdr:colOff>695474</xdr:colOff>
      <xdr:row>330</xdr:row>
      <xdr:rowOff>98146</xdr:rowOff>
    </xdr:from>
    <xdr:to>
      <xdr:col>4</xdr:col>
      <xdr:colOff>1139068</xdr:colOff>
      <xdr:row>334</xdr:row>
      <xdr:rowOff>237463</xdr:rowOff>
    </xdr:to>
    <xdr:sp macro="" textlink="">
      <xdr:nvSpPr>
        <xdr:cNvPr id="21" name="Rectangle 20">
          <a:extLst>
            <a:ext uri="{FF2B5EF4-FFF2-40B4-BE49-F238E27FC236}">
              <a16:creationId xmlns:a16="http://schemas.microsoft.com/office/drawing/2014/main" xmlns="" id="{00000000-0008-0000-0000-000015000000}"/>
            </a:ext>
          </a:extLst>
        </xdr:cNvPr>
        <xdr:cNvSpPr/>
      </xdr:nvSpPr>
      <xdr:spPr>
        <a:xfrm>
          <a:off x="2858209" y="105175705"/>
          <a:ext cx="1709859" cy="1170258"/>
        </a:xfrm>
        <a:prstGeom prst="rect">
          <a:avLst/>
        </a:prstGeom>
        <a:noFill/>
        <a:ln w="762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clientData/>
  </xdr:twoCellAnchor>
  <xdr:twoCellAnchor>
    <xdr:from>
      <xdr:col>4</xdr:col>
      <xdr:colOff>1167286</xdr:colOff>
      <xdr:row>331</xdr:row>
      <xdr:rowOff>154420</xdr:rowOff>
    </xdr:from>
    <xdr:to>
      <xdr:col>5</xdr:col>
      <xdr:colOff>284874</xdr:colOff>
      <xdr:row>333</xdr:row>
      <xdr:rowOff>10041</xdr:rowOff>
    </xdr:to>
    <xdr:sp macro="" textlink="">
      <xdr:nvSpPr>
        <xdr:cNvPr id="22" name="Rectangle 21">
          <a:extLst>
            <a:ext uri="{FF2B5EF4-FFF2-40B4-BE49-F238E27FC236}">
              <a16:creationId xmlns:a16="http://schemas.microsoft.com/office/drawing/2014/main" xmlns="" id="{00000000-0008-0000-0000-000016000000}"/>
            </a:ext>
          </a:extLst>
        </xdr:cNvPr>
        <xdr:cNvSpPr/>
      </xdr:nvSpPr>
      <xdr:spPr>
        <a:xfrm>
          <a:off x="4596286" y="105489714"/>
          <a:ext cx="932941" cy="37109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b="1">
              <a:solidFill>
                <a:srgbClr val="FF0000"/>
              </a:solidFill>
            </a:rPr>
            <a:t>G Wing </a:t>
          </a:r>
        </a:p>
      </xdr:txBody>
    </xdr:sp>
    <xdr:clientData/>
  </xdr:twoCellAnchor>
  <xdr:twoCellAnchor>
    <xdr:from>
      <xdr:col>4</xdr:col>
      <xdr:colOff>914086</xdr:colOff>
      <xdr:row>319</xdr:row>
      <xdr:rowOff>67031</xdr:rowOff>
    </xdr:from>
    <xdr:to>
      <xdr:col>4</xdr:col>
      <xdr:colOff>1420547</xdr:colOff>
      <xdr:row>321</xdr:row>
      <xdr:rowOff>46612</xdr:rowOff>
    </xdr:to>
    <xdr:sp macro="" textlink="">
      <xdr:nvSpPr>
        <xdr:cNvPr id="24" name="Rectangle 23">
          <a:extLst>
            <a:ext uri="{FF2B5EF4-FFF2-40B4-BE49-F238E27FC236}">
              <a16:creationId xmlns:a16="http://schemas.microsoft.com/office/drawing/2014/main" xmlns="" id="{00000000-0008-0000-0000-000018000000}"/>
            </a:ext>
          </a:extLst>
        </xdr:cNvPr>
        <xdr:cNvSpPr/>
      </xdr:nvSpPr>
      <xdr:spPr>
        <a:xfrm>
          <a:off x="4343086" y="102309502"/>
          <a:ext cx="506461" cy="495051"/>
        </a:xfrm>
        <a:prstGeom prst="rect">
          <a:avLst/>
        </a:pr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IN" sz="1100"/>
        </a:p>
      </xdr:txBody>
    </xdr:sp>
    <xdr:clientData/>
  </xdr:twoCellAnchor>
  <xdr:twoCellAnchor>
    <xdr:from>
      <xdr:col>5</xdr:col>
      <xdr:colOff>109007</xdr:colOff>
      <xdr:row>336</xdr:row>
      <xdr:rowOff>236343</xdr:rowOff>
    </xdr:from>
    <xdr:to>
      <xdr:col>5</xdr:col>
      <xdr:colOff>1802565</xdr:colOff>
      <xdr:row>341</xdr:row>
      <xdr:rowOff>121197</xdr:rowOff>
    </xdr:to>
    <xdr:sp macro="" textlink="">
      <xdr:nvSpPr>
        <xdr:cNvPr id="25" name="Rectangle 24">
          <a:extLst>
            <a:ext uri="{FF2B5EF4-FFF2-40B4-BE49-F238E27FC236}">
              <a16:creationId xmlns:a16="http://schemas.microsoft.com/office/drawing/2014/main" xmlns="" id="{00000000-0008-0000-0000-000019000000}"/>
            </a:ext>
          </a:extLst>
        </xdr:cNvPr>
        <xdr:cNvSpPr/>
      </xdr:nvSpPr>
      <xdr:spPr>
        <a:xfrm>
          <a:off x="5353360" y="106860314"/>
          <a:ext cx="1693558" cy="1173530"/>
        </a:xfrm>
        <a:prstGeom prst="rect">
          <a:avLst/>
        </a:prstGeom>
        <a:noFill/>
        <a:ln w="762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clientData/>
  </xdr:twoCellAnchor>
  <xdr:twoCellAnchor>
    <xdr:from>
      <xdr:col>5</xdr:col>
      <xdr:colOff>622153</xdr:colOff>
      <xdr:row>335</xdr:row>
      <xdr:rowOff>26635</xdr:rowOff>
    </xdr:from>
    <xdr:to>
      <xdr:col>5</xdr:col>
      <xdr:colOff>1557024</xdr:colOff>
      <xdr:row>336</xdr:row>
      <xdr:rowOff>137430</xdr:rowOff>
    </xdr:to>
    <xdr:sp macro="" textlink="">
      <xdr:nvSpPr>
        <xdr:cNvPr id="26" name="Rectangle 25">
          <a:extLst>
            <a:ext uri="{FF2B5EF4-FFF2-40B4-BE49-F238E27FC236}">
              <a16:creationId xmlns:a16="http://schemas.microsoft.com/office/drawing/2014/main" xmlns="" id="{00000000-0008-0000-0000-00001A000000}"/>
            </a:ext>
          </a:extLst>
        </xdr:cNvPr>
        <xdr:cNvSpPr/>
      </xdr:nvSpPr>
      <xdr:spPr>
        <a:xfrm>
          <a:off x="5866506" y="106392870"/>
          <a:ext cx="934871" cy="368531"/>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b="1">
              <a:solidFill>
                <a:srgbClr val="FF0000"/>
              </a:solidFill>
            </a:rPr>
            <a:t>H Wing </a:t>
          </a:r>
        </a:p>
      </xdr:txBody>
    </xdr:sp>
    <xdr:clientData/>
  </xdr:twoCellAnchor>
  <xdr:twoCellAnchor>
    <xdr:from>
      <xdr:col>4</xdr:col>
      <xdr:colOff>1282877</xdr:colOff>
      <xdr:row>320</xdr:row>
      <xdr:rowOff>75737</xdr:rowOff>
    </xdr:from>
    <xdr:to>
      <xdr:col>4</xdr:col>
      <xdr:colOff>1783773</xdr:colOff>
      <xdr:row>321</xdr:row>
      <xdr:rowOff>212912</xdr:rowOff>
    </xdr:to>
    <xdr:sp macro="" textlink="">
      <xdr:nvSpPr>
        <xdr:cNvPr id="27" name="Rectangle 26">
          <a:extLst>
            <a:ext uri="{FF2B5EF4-FFF2-40B4-BE49-F238E27FC236}">
              <a16:creationId xmlns:a16="http://schemas.microsoft.com/office/drawing/2014/main" xmlns="" id="{00000000-0008-0000-0000-00001B000000}"/>
            </a:ext>
          </a:extLst>
        </xdr:cNvPr>
        <xdr:cNvSpPr/>
      </xdr:nvSpPr>
      <xdr:spPr>
        <a:xfrm>
          <a:off x="4711877" y="102575943"/>
          <a:ext cx="500896" cy="394910"/>
        </a:xfrm>
        <a:prstGeom prst="rect">
          <a:avLst/>
        </a:prstGeom>
        <a:no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editAs="oneCell">
    <xdr:from>
      <xdr:col>0</xdr:col>
      <xdr:colOff>1946300</xdr:colOff>
      <xdr:row>377</xdr:row>
      <xdr:rowOff>225640</xdr:rowOff>
    </xdr:from>
    <xdr:to>
      <xdr:col>7</xdr:col>
      <xdr:colOff>564471</xdr:colOff>
      <xdr:row>394</xdr:row>
      <xdr:rowOff>186533</xdr:rowOff>
    </xdr:to>
    <xdr:pic>
      <xdr:nvPicPr>
        <xdr:cNvPr id="28" name="Picture 27">
          <a:extLst>
            <a:ext uri="{FF2B5EF4-FFF2-40B4-BE49-F238E27FC236}">
              <a16:creationId xmlns:a16="http://schemas.microsoft.com/office/drawing/2014/main" xmlns="" id="{00000000-0008-0000-0000-00001C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946300" y="119070426"/>
          <a:ext cx="5748314" cy="4356000"/>
        </a:xfrm>
        <a:prstGeom prst="rect">
          <a:avLst/>
        </a:prstGeom>
        <a:ln>
          <a:solidFill>
            <a:schemeClr val="tx1"/>
          </a:solidFill>
        </a:ln>
      </xdr:spPr>
    </xdr:pic>
    <xdr:clientData/>
  </xdr:twoCellAnchor>
  <xdr:twoCellAnchor editAs="oneCell">
    <xdr:from>
      <xdr:col>2</xdr:col>
      <xdr:colOff>88428</xdr:colOff>
      <xdr:row>363</xdr:row>
      <xdr:rowOff>114369</xdr:rowOff>
    </xdr:from>
    <xdr:to>
      <xdr:col>5</xdr:col>
      <xdr:colOff>1661230</xdr:colOff>
      <xdr:row>377</xdr:row>
      <xdr:rowOff>94869</xdr:rowOff>
    </xdr:to>
    <xdr:pic>
      <xdr:nvPicPr>
        <xdr:cNvPr id="29" name="Picture 28">
          <a:extLst>
            <a:ext uri="{FF2B5EF4-FFF2-40B4-BE49-F238E27FC236}">
              <a16:creationId xmlns:a16="http://schemas.microsoft.com/office/drawing/2014/main" xmlns="" id="{00000000-0008-0000-0000-00001D00000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2251964" y="115339655"/>
          <a:ext cx="4634409" cy="3600000"/>
        </a:xfrm>
        <a:prstGeom prst="rect">
          <a:avLst/>
        </a:prstGeom>
        <a:ln>
          <a:solidFill>
            <a:schemeClr val="tx1"/>
          </a:solidFill>
        </a:ln>
      </xdr:spPr>
    </xdr:pic>
    <xdr:clientData/>
  </xdr:twoCellAnchor>
  <xdr:twoCellAnchor>
    <xdr:from>
      <xdr:col>0</xdr:col>
      <xdr:colOff>1953788</xdr:colOff>
      <xdr:row>384</xdr:row>
      <xdr:rowOff>62995</xdr:rowOff>
    </xdr:from>
    <xdr:to>
      <xdr:col>4</xdr:col>
      <xdr:colOff>663621</xdr:colOff>
      <xdr:row>391</xdr:row>
      <xdr:rowOff>1448</xdr:rowOff>
    </xdr:to>
    <xdr:sp macro="" textlink="">
      <xdr:nvSpPr>
        <xdr:cNvPr id="30" name="Freeform 29">
          <a:extLst>
            <a:ext uri="{FF2B5EF4-FFF2-40B4-BE49-F238E27FC236}">
              <a16:creationId xmlns:a16="http://schemas.microsoft.com/office/drawing/2014/main" xmlns="" id="{00000000-0008-0000-0000-00001E000000}"/>
            </a:ext>
          </a:extLst>
        </xdr:cNvPr>
        <xdr:cNvSpPr/>
      </xdr:nvSpPr>
      <xdr:spPr>
        <a:xfrm>
          <a:off x="1953788" y="120717531"/>
          <a:ext cx="2125226" cy="1748203"/>
        </a:xfrm>
        <a:custGeom>
          <a:avLst/>
          <a:gdLst>
            <a:gd name="connsiteX0" fmla="*/ 107950 w 2133600"/>
            <a:gd name="connsiteY0" fmla="*/ 1612900 h 1733550"/>
            <a:gd name="connsiteX1" fmla="*/ 1276350 w 2133600"/>
            <a:gd name="connsiteY1" fmla="*/ 0 h 1733550"/>
            <a:gd name="connsiteX2" fmla="*/ 2133600 w 2133600"/>
            <a:gd name="connsiteY2" fmla="*/ 927100 h 1733550"/>
            <a:gd name="connsiteX3" fmla="*/ 0 w 2133600"/>
            <a:gd name="connsiteY3" fmla="*/ 1733550 h 1733550"/>
            <a:gd name="connsiteX4" fmla="*/ 107950 w 2133600"/>
            <a:gd name="connsiteY4" fmla="*/ 1612900 h 173355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133600" h="1733550">
              <a:moveTo>
                <a:pt x="107950" y="1612900"/>
              </a:moveTo>
              <a:lnTo>
                <a:pt x="1276350" y="0"/>
              </a:lnTo>
              <a:lnTo>
                <a:pt x="2133600" y="927100"/>
              </a:lnTo>
              <a:lnTo>
                <a:pt x="0" y="1733550"/>
              </a:lnTo>
              <a:lnTo>
                <a:pt x="107950" y="1612900"/>
              </a:lnTo>
              <a:close/>
            </a:path>
          </a:pathLst>
        </a:custGeom>
        <a:noFill/>
        <a:ln w="5715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clientData/>
  </xdr:twoCellAnchor>
  <xdr:twoCellAnchor editAs="oneCell">
    <xdr:from>
      <xdr:col>12</xdr:col>
      <xdr:colOff>88627</xdr:colOff>
      <xdr:row>100</xdr:row>
      <xdr:rowOff>0</xdr:rowOff>
    </xdr:from>
    <xdr:to>
      <xdr:col>35</xdr:col>
      <xdr:colOff>175322</xdr:colOff>
      <xdr:row>122</xdr:row>
      <xdr:rowOff>36835</xdr:rowOff>
    </xdr:to>
    <xdr:pic>
      <xdr:nvPicPr>
        <xdr:cNvPr id="31" name="Picture 30">
          <a:extLst>
            <a:ext uri="{FF2B5EF4-FFF2-40B4-BE49-F238E27FC236}">
              <a16:creationId xmlns:a16="http://schemas.microsoft.com/office/drawing/2014/main" xmlns="" id="{00000000-0008-0000-0000-00001F000000}"/>
            </a:ext>
          </a:extLst>
        </xdr:cNvPr>
        <xdr:cNvPicPr>
          <a:picLocks noChangeAspect="1"/>
        </xdr:cNvPicPr>
      </xdr:nvPicPr>
      <xdr:blipFill>
        <a:blip xmlns:r="http://schemas.openxmlformats.org/officeDocument/2006/relationships" r:embed="rId4"/>
        <a:stretch>
          <a:fillRect/>
        </a:stretch>
      </xdr:blipFill>
      <xdr:spPr>
        <a:xfrm>
          <a:off x="13457245" y="41049185"/>
          <a:ext cx="13018283" cy="7340667"/>
        </a:xfrm>
        <a:prstGeom prst="rect">
          <a:avLst/>
        </a:prstGeom>
      </xdr:spPr>
    </xdr:pic>
    <xdr:clientData/>
  </xdr:twoCellAnchor>
  <xdr:twoCellAnchor editAs="oneCell">
    <xdr:from>
      <xdr:col>0</xdr:col>
      <xdr:colOff>1837764</xdr:colOff>
      <xdr:row>305</xdr:row>
      <xdr:rowOff>392207</xdr:rowOff>
    </xdr:from>
    <xdr:to>
      <xdr:col>7</xdr:col>
      <xdr:colOff>1472896</xdr:colOff>
      <xdr:row>325</xdr:row>
      <xdr:rowOff>211382</xdr:rowOff>
    </xdr:to>
    <xdr:pic>
      <xdr:nvPicPr>
        <xdr:cNvPr id="32" name="Picture 31">
          <a:extLst>
            <a:ext uri="{FF2B5EF4-FFF2-40B4-BE49-F238E27FC236}">
              <a16:creationId xmlns:a16="http://schemas.microsoft.com/office/drawing/2014/main" xmlns="" id="{00000000-0008-0000-0000-000020000000}"/>
            </a:ext>
          </a:extLst>
        </xdr:cNvPr>
        <xdr:cNvPicPr>
          <a:picLocks noChangeAspect="1"/>
        </xdr:cNvPicPr>
      </xdr:nvPicPr>
      <xdr:blipFill>
        <a:blip xmlns:r="http://schemas.openxmlformats.org/officeDocument/2006/relationships" r:embed="rId5"/>
        <a:stretch>
          <a:fillRect/>
        </a:stretch>
      </xdr:blipFill>
      <xdr:spPr>
        <a:xfrm>
          <a:off x="1837764" y="98768648"/>
          <a:ext cx="6795691" cy="5231616"/>
        </a:xfrm>
        <a:prstGeom prst="rect">
          <a:avLst/>
        </a:prstGeom>
        <a:ln>
          <a:solidFill>
            <a:sysClr val="windowText" lastClr="000000"/>
          </a:solidFill>
        </a:ln>
      </xdr:spPr>
    </xdr:pic>
    <xdr:clientData/>
  </xdr:twoCellAnchor>
  <xdr:twoCellAnchor>
    <xdr:from>
      <xdr:col>2</xdr:col>
      <xdr:colOff>244779</xdr:colOff>
      <xdr:row>316</xdr:row>
      <xdr:rowOff>116243</xdr:rowOff>
    </xdr:from>
    <xdr:to>
      <xdr:col>2</xdr:col>
      <xdr:colOff>948801</xdr:colOff>
      <xdr:row>316</xdr:row>
      <xdr:rowOff>182504</xdr:rowOff>
    </xdr:to>
    <xdr:cxnSp macro="">
      <xdr:nvCxnSpPr>
        <xdr:cNvPr id="33" name="Straight Connector 32">
          <a:extLst>
            <a:ext uri="{FF2B5EF4-FFF2-40B4-BE49-F238E27FC236}">
              <a16:creationId xmlns:a16="http://schemas.microsoft.com/office/drawing/2014/main" xmlns="" id="{00000000-0008-0000-0000-000021000000}"/>
            </a:ext>
          </a:extLst>
        </xdr:cNvPr>
        <xdr:cNvCxnSpPr/>
      </xdr:nvCxnSpPr>
      <xdr:spPr>
        <a:xfrm>
          <a:off x="2407514" y="101585508"/>
          <a:ext cx="704022" cy="66261"/>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948801</xdr:colOff>
      <xdr:row>313</xdr:row>
      <xdr:rowOff>252442</xdr:rowOff>
    </xdr:from>
    <xdr:to>
      <xdr:col>4</xdr:col>
      <xdr:colOff>891044</xdr:colOff>
      <xdr:row>316</xdr:row>
      <xdr:rowOff>190788</xdr:rowOff>
    </xdr:to>
    <xdr:cxnSp macro="">
      <xdr:nvCxnSpPr>
        <xdr:cNvPr id="34" name="Straight Connector 33">
          <a:extLst>
            <a:ext uri="{FF2B5EF4-FFF2-40B4-BE49-F238E27FC236}">
              <a16:creationId xmlns:a16="http://schemas.microsoft.com/office/drawing/2014/main" xmlns="" id="{00000000-0008-0000-0000-000022000000}"/>
            </a:ext>
          </a:extLst>
        </xdr:cNvPr>
        <xdr:cNvCxnSpPr/>
      </xdr:nvCxnSpPr>
      <xdr:spPr>
        <a:xfrm flipV="1">
          <a:off x="3111536" y="100948501"/>
          <a:ext cx="1208508" cy="711552"/>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228214</xdr:colOff>
      <xdr:row>317</xdr:row>
      <xdr:rowOff>137104</xdr:rowOff>
    </xdr:from>
    <xdr:to>
      <xdr:col>2</xdr:col>
      <xdr:colOff>965366</xdr:colOff>
      <xdr:row>317</xdr:row>
      <xdr:rowOff>219930</xdr:rowOff>
    </xdr:to>
    <xdr:cxnSp macro="">
      <xdr:nvCxnSpPr>
        <xdr:cNvPr id="35" name="Straight Connector 34">
          <a:extLst>
            <a:ext uri="{FF2B5EF4-FFF2-40B4-BE49-F238E27FC236}">
              <a16:creationId xmlns:a16="http://schemas.microsoft.com/office/drawing/2014/main" xmlns="" id="{00000000-0008-0000-0000-000023000000}"/>
            </a:ext>
          </a:extLst>
        </xdr:cNvPr>
        <xdr:cNvCxnSpPr/>
      </xdr:nvCxnSpPr>
      <xdr:spPr>
        <a:xfrm>
          <a:off x="2390949" y="101864104"/>
          <a:ext cx="737152" cy="82826"/>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973649</xdr:colOff>
      <xdr:row>314</xdr:row>
      <xdr:rowOff>198760</xdr:rowOff>
    </xdr:from>
    <xdr:to>
      <xdr:col>4</xdr:col>
      <xdr:colOff>1064979</xdr:colOff>
      <xdr:row>317</xdr:row>
      <xdr:rowOff>219931</xdr:rowOff>
    </xdr:to>
    <xdr:cxnSp macro="">
      <xdr:nvCxnSpPr>
        <xdr:cNvPr id="36" name="Straight Connector 35">
          <a:extLst>
            <a:ext uri="{FF2B5EF4-FFF2-40B4-BE49-F238E27FC236}">
              <a16:creationId xmlns:a16="http://schemas.microsoft.com/office/drawing/2014/main" xmlns="" id="{00000000-0008-0000-0000-000024000000}"/>
            </a:ext>
          </a:extLst>
        </xdr:cNvPr>
        <xdr:cNvCxnSpPr/>
      </xdr:nvCxnSpPr>
      <xdr:spPr>
        <a:xfrm flipV="1">
          <a:off x="3136384" y="101152554"/>
          <a:ext cx="1357595" cy="794377"/>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244779</xdr:colOff>
      <xdr:row>317</xdr:row>
      <xdr:rowOff>12865</xdr:rowOff>
    </xdr:from>
    <xdr:to>
      <xdr:col>2</xdr:col>
      <xdr:colOff>957084</xdr:colOff>
      <xdr:row>317</xdr:row>
      <xdr:rowOff>70843</xdr:rowOff>
    </xdr:to>
    <xdr:cxnSp macro="">
      <xdr:nvCxnSpPr>
        <xdr:cNvPr id="37" name="Straight Connector 36">
          <a:extLst>
            <a:ext uri="{FF2B5EF4-FFF2-40B4-BE49-F238E27FC236}">
              <a16:creationId xmlns:a16="http://schemas.microsoft.com/office/drawing/2014/main" xmlns="" id="{00000000-0008-0000-0000-000025000000}"/>
            </a:ext>
          </a:extLst>
        </xdr:cNvPr>
        <xdr:cNvCxnSpPr/>
      </xdr:nvCxnSpPr>
      <xdr:spPr>
        <a:xfrm>
          <a:off x="2407514" y="101739865"/>
          <a:ext cx="712305" cy="57978"/>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932236</xdr:colOff>
      <xdr:row>314</xdr:row>
      <xdr:rowOff>82802</xdr:rowOff>
    </xdr:from>
    <xdr:to>
      <xdr:col>4</xdr:col>
      <xdr:colOff>957305</xdr:colOff>
      <xdr:row>317</xdr:row>
      <xdr:rowOff>62560</xdr:rowOff>
    </xdr:to>
    <xdr:cxnSp macro="">
      <xdr:nvCxnSpPr>
        <xdr:cNvPr id="38" name="Straight Connector 37">
          <a:extLst>
            <a:ext uri="{FF2B5EF4-FFF2-40B4-BE49-F238E27FC236}">
              <a16:creationId xmlns:a16="http://schemas.microsoft.com/office/drawing/2014/main" xmlns="" id="{00000000-0008-0000-0000-000026000000}"/>
            </a:ext>
          </a:extLst>
        </xdr:cNvPr>
        <xdr:cNvCxnSpPr/>
      </xdr:nvCxnSpPr>
      <xdr:spPr>
        <a:xfrm flipV="1">
          <a:off x="3094971" y="101036596"/>
          <a:ext cx="1291334" cy="752964"/>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360736</xdr:colOff>
      <xdr:row>318</xdr:row>
      <xdr:rowOff>174530</xdr:rowOff>
    </xdr:from>
    <xdr:to>
      <xdr:col>4</xdr:col>
      <xdr:colOff>208645</xdr:colOff>
      <xdr:row>319</xdr:row>
      <xdr:rowOff>178343</xdr:rowOff>
    </xdr:to>
    <xdr:sp macro="" textlink="">
      <xdr:nvSpPr>
        <xdr:cNvPr id="39" name="TextBox 54">
          <a:extLst>
            <a:ext uri="{FF2B5EF4-FFF2-40B4-BE49-F238E27FC236}">
              <a16:creationId xmlns:a16="http://schemas.microsoft.com/office/drawing/2014/main" xmlns="" id="{00000000-0008-0000-0000-000027000000}"/>
            </a:ext>
          </a:extLst>
        </xdr:cNvPr>
        <xdr:cNvSpPr txBox="1"/>
      </xdr:nvSpPr>
      <xdr:spPr>
        <a:xfrm>
          <a:off x="2523471" y="102159265"/>
          <a:ext cx="1114174" cy="261549"/>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wrap="square" rtlCol="0" anchor="t">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1100" b="1">
              <a:solidFill>
                <a:srgbClr val="FF0000"/>
              </a:solidFill>
            </a:rPr>
            <a:t>High Voltage Line</a:t>
          </a:r>
        </a:p>
      </xdr:txBody>
    </xdr:sp>
    <xdr:clientData/>
  </xdr:twoCellAnchor>
  <xdr:twoCellAnchor>
    <xdr:from>
      <xdr:col>4</xdr:col>
      <xdr:colOff>986117</xdr:colOff>
      <xdr:row>315</xdr:row>
      <xdr:rowOff>123266</xdr:rowOff>
    </xdr:from>
    <xdr:to>
      <xdr:col>4</xdr:col>
      <xdr:colOff>1492578</xdr:colOff>
      <xdr:row>317</xdr:row>
      <xdr:rowOff>102846</xdr:rowOff>
    </xdr:to>
    <xdr:sp macro="" textlink="">
      <xdr:nvSpPr>
        <xdr:cNvPr id="40" name="Rectangle 39">
          <a:extLst>
            <a:ext uri="{FF2B5EF4-FFF2-40B4-BE49-F238E27FC236}">
              <a16:creationId xmlns:a16="http://schemas.microsoft.com/office/drawing/2014/main" xmlns="" id="{00000000-0008-0000-0000-000028000000}"/>
            </a:ext>
          </a:extLst>
        </xdr:cNvPr>
        <xdr:cNvSpPr/>
      </xdr:nvSpPr>
      <xdr:spPr>
        <a:xfrm>
          <a:off x="4415117" y="101334795"/>
          <a:ext cx="506461" cy="495051"/>
        </a:xfrm>
        <a:prstGeom prst="rect">
          <a:avLst/>
        </a:pr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IN" sz="1100"/>
        </a:p>
      </xdr:txBody>
    </xdr:sp>
    <xdr:clientData/>
  </xdr:twoCellAnchor>
  <xdr:twoCellAnchor>
    <xdr:from>
      <xdr:col>4</xdr:col>
      <xdr:colOff>1354908</xdr:colOff>
      <xdr:row>316</xdr:row>
      <xdr:rowOff>131971</xdr:rowOff>
    </xdr:from>
    <xdr:to>
      <xdr:col>5</xdr:col>
      <xdr:colOff>40451</xdr:colOff>
      <xdr:row>318</xdr:row>
      <xdr:rowOff>11411</xdr:rowOff>
    </xdr:to>
    <xdr:sp macro="" textlink="">
      <xdr:nvSpPr>
        <xdr:cNvPr id="41" name="Rectangle 40">
          <a:extLst>
            <a:ext uri="{FF2B5EF4-FFF2-40B4-BE49-F238E27FC236}">
              <a16:creationId xmlns:a16="http://schemas.microsoft.com/office/drawing/2014/main" xmlns="" id="{00000000-0008-0000-0000-000029000000}"/>
            </a:ext>
          </a:extLst>
        </xdr:cNvPr>
        <xdr:cNvSpPr/>
      </xdr:nvSpPr>
      <xdr:spPr>
        <a:xfrm>
          <a:off x="4783908" y="101601236"/>
          <a:ext cx="500896" cy="394910"/>
        </a:xfrm>
        <a:prstGeom prst="rect">
          <a:avLst/>
        </a:prstGeom>
        <a:no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xdr:from>
      <xdr:col>0</xdr:col>
      <xdr:colOff>349826</xdr:colOff>
      <xdr:row>249</xdr:row>
      <xdr:rowOff>187672</xdr:rowOff>
    </xdr:from>
    <xdr:to>
      <xdr:col>8</xdr:col>
      <xdr:colOff>1359477</xdr:colOff>
      <xdr:row>304</xdr:row>
      <xdr:rowOff>85206</xdr:rowOff>
    </xdr:to>
    <xdr:grpSp>
      <xdr:nvGrpSpPr>
        <xdr:cNvPr id="6" name="Group 5"/>
        <xdr:cNvGrpSpPr/>
      </xdr:nvGrpSpPr>
      <xdr:grpSpPr>
        <a:xfrm>
          <a:off x="349826" y="91224260"/>
          <a:ext cx="9795063" cy="10206946"/>
          <a:chOff x="228599" y="91684574"/>
          <a:chExt cx="9772651" cy="10238963"/>
        </a:xfrm>
      </xdr:grpSpPr>
      <xdr:pic>
        <xdr:nvPicPr>
          <xdr:cNvPr id="69" name="Picture 68" descr="https://vsjcllp.vsjadon.com/upload/insp-239273-1525.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5168347" y="99271796"/>
            <a:ext cx="1984740" cy="264570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71" name="Picture 70" descr="https://vsjcllp.vsjadon.com/upload/insp-239273-849.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a:off x="7607693" y="96066545"/>
            <a:ext cx="2319422" cy="310231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74" name="Picture 73" descr="https://vsjcllp.vsjadon.com/upload/insp-239273-871.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a:off x="263860" y="96071753"/>
            <a:ext cx="2343192" cy="310231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75" name="Picture 74" descr="https://vsjcllp.vsjadon.com/upload/insp-239273-874.jp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2720010" y="96086305"/>
            <a:ext cx="2335552" cy="310231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76" name="Picture 75" descr="https://vsjcllp.vsjadon.com/upload/insp-239273-883.jp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a:ext>
            </a:extLst>
          </a:blip>
          <a:srcRect/>
          <a:stretch>
            <a:fillRect/>
          </a:stretch>
        </xdr:blipFill>
        <xdr:spPr bwMode="auto">
          <a:xfrm>
            <a:off x="3072376" y="99277832"/>
            <a:ext cx="1986190" cy="264570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77" name="Picture 76" descr="https://vsjcllp.vsjadon.com/upload/insp-239273-931.jpg"/>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a:ext>
            </a:extLst>
          </a:blip>
          <a:srcRect/>
          <a:stretch>
            <a:fillRect/>
          </a:stretch>
        </xdr:blipFill>
        <xdr:spPr bwMode="auto">
          <a:xfrm>
            <a:off x="5165270" y="96066900"/>
            <a:ext cx="2335551" cy="309976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nvGrpSpPr>
          <xdr:cNvPr id="5" name="Group 4"/>
          <xdr:cNvGrpSpPr/>
        </xdr:nvGrpSpPr>
        <xdr:grpSpPr>
          <a:xfrm>
            <a:off x="228599" y="91684574"/>
            <a:ext cx="9772651" cy="4278983"/>
            <a:chOff x="228599" y="91684574"/>
            <a:chExt cx="9772651" cy="4278983"/>
          </a:xfrm>
        </xdr:grpSpPr>
        <xdr:pic>
          <xdr:nvPicPr>
            <xdr:cNvPr id="70" name="Picture 69" descr="https://vsjcllp.vsjadon.com/upload/insp-239273-843.jpg"/>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a:ext>
              </a:extLst>
            </a:blip>
            <a:srcRect/>
            <a:stretch>
              <a:fillRect/>
            </a:stretch>
          </xdr:blipFill>
          <xdr:spPr bwMode="auto">
            <a:xfrm>
              <a:off x="6822266" y="91713680"/>
              <a:ext cx="3178984" cy="424851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72" name="Picture 71" descr="https://vsjcllp.vsjadon.com/upload/insp-239273-862.jpg"/>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a:ext>
              </a:extLst>
            </a:blip>
            <a:srcRect/>
            <a:stretch>
              <a:fillRect/>
            </a:stretch>
          </xdr:blipFill>
          <xdr:spPr bwMode="auto">
            <a:xfrm>
              <a:off x="3524722" y="91718531"/>
              <a:ext cx="3168393" cy="424502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73" name="Picture 72" descr="https://vsjcllp.vsjadon.com/upload/insp-239273-860.jpg"/>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a:ext>
              </a:extLst>
            </a:blip>
            <a:srcRect/>
            <a:stretch>
              <a:fillRect/>
            </a:stretch>
          </xdr:blipFill>
          <xdr:spPr bwMode="auto">
            <a:xfrm>
              <a:off x="228599" y="91711788"/>
              <a:ext cx="3181311" cy="424851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sp macro="" textlink="">
          <xdr:nvSpPr>
            <xdr:cNvPr id="80" name="TextBox 57">
              <a:extLst>
                <a:ext uri="{FF2B5EF4-FFF2-40B4-BE49-F238E27FC236}">
                  <a16:creationId xmlns:a16="http://schemas.microsoft.com/office/drawing/2014/main" xmlns="" id="{CFB37985-E5A1-42BC-BFB0-AB412C3B3E30}"/>
                </a:ext>
              </a:extLst>
            </xdr:cNvPr>
            <xdr:cNvSpPr txBox="1"/>
          </xdr:nvSpPr>
          <xdr:spPr>
            <a:xfrm>
              <a:off x="772884" y="91684574"/>
              <a:ext cx="1918551" cy="621931"/>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800" b="1">
                  <a:solidFill>
                    <a:sysClr val="windowText" lastClr="000000"/>
                  </a:solidFill>
                </a:rPr>
                <a:t>F Wing</a:t>
              </a:r>
              <a:endParaRPr lang="en-IN" sz="2800" b="1">
                <a:solidFill>
                  <a:sysClr val="windowText" lastClr="000000"/>
                </a:solidFill>
              </a:endParaRPr>
            </a:p>
          </xdr:txBody>
        </xdr:sp>
        <xdr:sp macro="" textlink="">
          <xdr:nvSpPr>
            <xdr:cNvPr id="81" name="TextBox 57">
              <a:extLst>
                <a:ext uri="{FF2B5EF4-FFF2-40B4-BE49-F238E27FC236}">
                  <a16:creationId xmlns:a16="http://schemas.microsoft.com/office/drawing/2014/main" xmlns="" id="{CFB37985-E5A1-42BC-BFB0-AB412C3B3E30}"/>
                </a:ext>
              </a:extLst>
            </xdr:cNvPr>
            <xdr:cNvSpPr txBox="1"/>
          </xdr:nvSpPr>
          <xdr:spPr>
            <a:xfrm>
              <a:off x="6912427" y="91687295"/>
              <a:ext cx="1918551" cy="621931"/>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800" b="1">
                  <a:solidFill>
                    <a:sysClr val="windowText" lastClr="000000"/>
                  </a:solidFill>
                </a:rPr>
                <a:t>H Wing</a:t>
              </a:r>
              <a:endParaRPr lang="en-IN" sz="2800" b="1">
                <a:solidFill>
                  <a:sysClr val="windowText" lastClr="000000"/>
                </a:solidFill>
              </a:endParaRPr>
            </a:p>
          </xdr:txBody>
        </xdr:sp>
        <xdr:sp macro="" textlink="">
          <xdr:nvSpPr>
            <xdr:cNvPr id="82" name="TextBox 57">
              <a:extLst>
                <a:ext uri="{FF2B5EF4-FFF2-40B4-BE49-F238E27FC236}">
                  <a16:creationId xmlns:a16="http://schemas.microsoft.com/office/drawing/2014/main" xmlns="" id="{CFB37985-E5A1-42BC-BFB0-AB412C3B3E30}"/>
                </a:ext>
              </a:extLst>
            </xdr:cNvPr>
            <xdr:cNvSpPr txBox="1"/>
          </xdr:nvSpPr>
          <xdr:spPr>
            <a:xfrm>
              <a:off x="3581399" y="91703624"/>
              <a:ext cx="1918551" cy="621931"/>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800" b="1">
                  <a:solidFill>
                    <a:sysClr val="windowText" lastClr="000000"/>
                  </a:solidFill>
                </a:rPr>
                <a:t>G Wing</a:t>
              </a:r>
              <a:endParaRPr lang="en-IN" sz="2800" b="1">
                <a:solidFill>
                  <a:sysClr val="windowText" lastClr="000000"/>
                </a:solidFill>
              </a:endParaRPr>
            </a:p>
          </xdr:txBody>
        </xdr:sp>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GwiebrHUvGMu5kCh7" TargetMode="Externa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415"/>
  <sheetViews>
    <sheetView tabSelected="1" view="pageBreakPreview" zoomScale="85" zoomScaleNormal="85" zoomScaleSheetLayoutView="85" zoomScalePageLayoutView="55" workbookViewId="0">
      <selection activeCell="J245" sqref="J245"/>
    </sheetView>
  </sheetViews>
  <sheetFormatPr defaultColWidth="9.140625" defaultRowHeight="17.100000000000001" customHeight="1" x14ac:dyDescent="0.25"/>
  <cols>
    <col min="1" max="1" width="31.140625" style="1" customWidth="1"/>
    <col min="2" max="2" width="1.28515625" style="1" customWidth="1"/>
    <col min="3" max="3" width="17.42578125" style="1" customWidth="1"/>
    <col min="4" max="4" width="1.42578125" style="14" customWidth="1"/>
    <col min="5" max="6" width="27.140625" style="1" customWidth="1"/>
    <col min="7" max="7" width="1.42578125" style="1" customWidth="1"/>
    <col min="8" max="8" width="24.42578125" style="1" customWidth="1"/>
    <col min="9" max="9" width="24.42578125" style="14" customWidth="1"/>
    <col min="10" max="10" width="26.140625" style="1" customWidth="1"/>
    <col min="11" max="13" width="9.140625" style="1"/>
    <col min="14" max="14" width="17.5703125" style="1" bestFit="1" customWidth="1"/>
    <col min="15" max="15" width="14.140625" style="1" bestFit="1" customWidth="1"/>
    <col min="16" max="20" width="9.140625" style="1"/>
    <col min="21" max="23" width="0" style="1" hidden="1" customWidth="1"/>
    <col min="24" max="26" width="9.140625" style="1"/>
    <col min="27" max="27" width="7.85546875" style="1" customWidth="1"/>
    <col min="28" max="151" width="9.140625" style="37"/>
    <col min="152" max="16226" width="9.140625" style="1"/>
    <col min="16227" max="16384" width="9.140625" style="37"/>
  </cols>
  <sheetData>
    <row r="1" spans="1:11" ht="20.25" x14ac:dyDescent="0.25">
      <c r="A1" s="132" t="s">
        <v>42</v>
      </c>
      <c r="B1" s="133"/>
      <c r="C1" s="133"/>
      <c r="D1" s="133"/>
      <c r="E1" s="133"/>
      <c r="F1" s="133"/>
      <c r="G1" s="133"/>
      <c r="H1" s="133"/>
      <c r="I1" s="134"/>
    </row>
    <row r="2" spans="1:11" ht="42" customHeight="1" x14ac:dyDescent="0.25">
      <c r="A2" s="160" t="s">
        <v>11</v>
      </c>
      <c r="B2" s="160"/>
      <c r="C2" s="160"/>
      <c r="D2" s="4" t="s">
        <v>4</v>
      </c>
      <c r="E2" s="161" t="s">
        <v>90</v>
      </c>
      <c r="F2" s="161"/>
      <c r="G2" s="122" t="s">
        <v>15</v>
      </c>
      <c r="H2" s="122"/>
      <c r="I2" s="55">
        <v>45840</v>
      </c>
    </row>
    <row r="3" spans="1:11" ht="42.75" customHeight="1" x14ac:dyDescent="0.25">
      <c r="A3" s="104" t="s">
        <v>43</v>
      </c>
      <c r="B3" s="105"/>
      <c r="C3" s="106"/>
      <c r="D3" s="20" t="s">
        <v>4</v>
      </c>
      <c r="E3" s="162" t="s">
        <v>228</v>
      </c>
      <c r="F3" s="163"/>
      <c r="G3" s="122" t="s">
        <v>114</v>
      </c>
      <c r="H3" s="122"/>
      <c r="I3" s="51" t="s">
        <v>249</v>
      </c>
    </row>
    <row r="4" spans="1:11" ht="43.5" customHeight="1" x14ac:dyDescent="0.25">
      <c r="A4" s="104" t="s">
        <v>40</v>
      </c>
      <c r="B4" s="105"/>
      <c r="C4" s="106"/>
      <c r="D4" s="27" t="s">
        <v>4</v>
      </c>
      <c r="E4" s="69" t="s">
        <v>247</v>
      </c>
      <c r="F4" s="70"/>
      <c r="G4" s="122" t="s">
        <v>37</v>
      </c>
      <c r="H4" s="122"/>
      <c r="I4" s="51" t="str">
        <f ca="1">TEXT(TODAY(),"DD/MM/YYYY")</f>
        <v>07/07/2025</v>
      </c>
      <c r="J4" s="69" t="s">
        <v>173</v>
      </c>
      <c r="K4" s="70"/>
    </row>
    <row r="5" spans="1:11" ht="20.25" x14ac:dyDescent="0.25">
      <c r="A5" s="76" t="s">
        <v>44</v>
      </c>
      <c r="B5" s="76"/>
      <c r="C5" s="76"/>
      <c r="D5" s="76"/>
      <c r="E5" s="76"/>
      <c r="F5" s="76"/>
      <c r="G5" s="76"/>
      <c r="H5" s="76"/>
      <c r="I5" s="164"/>
    </row>
    <row r="6" spans="1:11" ht="62.25" customHeight="1" x14ac:dyDescent="0.25">
      <c r="A6" s="136" t="s">
        <v>33</v>
      </c>
      <c r="B6" s="136"/>
      <c r="C6" s="136"/>
      <c r="D6" s="2" t="s">
        <v>4</v>
      </c>
      <c r="E6" s="21" t="s">
        <v>96</v>
      </c>
      <c r="F6" s="20" t="s">
        <v>39</v>
      </c>
      <c r="G6" s="2" t="s">
        <v>4</v>
      </c>
      <c r="H6" s="123" t="s">
        <v>248</v>
      </c>
      <c r="I6" s="123"/>
      <c r="J6" s="1" t="s">
        <v>244</v>
      </c>
    </row>
    <row r="7" spans="1:11" ht="43.5" customHeight="1" x14ac:dyDescent="0.25">
      <c r="A7" s="136" t="s">
        <v>46</v>
      </c>
      <c r="B7" s="136"/>
      <c r="C7" s="136"/>
      <c r="D7" s="2" t="s">
        <v>4</v>
      </c>
      <c r="E7" s="5" t="s">
        <v>168</v>
      </c>
      <c r="F7" s="20" t="s">
        <v>47</v>
      </c>
      <c r="G7" s="2" t="s">
        <v>4</v>
      </c>
      <c r="H7" s="69" t="s">
        <v>169</v>
      </c>
      <c r="I7" s="70"/>
    </row>
    <row r="8" spans="1:11" ht="45" customHeight="1" x14ac:dyDescent="0.25">
      <c r="A8" s="136" t="s">
        <v>48</v>
      </c>
      <c r="B8" s="136"/>
      <c r="C8" s="136"/>
      <c r="D8" s="2" t="s">
        <v>4</v>
      </c>
      <c r="E8" s="137" t="s">
        <v>170</v>
      </c>
      <c r="F8" s="137"/>
      <c r="G8" s="137"/>
      <c r="H8" s="137"/>
      <c r="I8" s="137"/>
    </row>
    <row r="9" spans="1:11" ht="46.5" customHeight="1" x14ac:dyDescent="0.25">
      <c r="A9" s="122" t="s">
        <v>155</v>
      </c>
      <c r="B9" s="20" t="s">
        <v>4</v>
      </c>
      <c r="C9" s="20" t="s">
        <v>45</v>
      </c>
      <c r="D9" s="2" t="s">
        <v>4</v>
      </c>
      <c r="E9" s="69" t="s">
        <v>172</v>
      </c>
      <c r="F9" s="114"/>
      <c r="G9" s="114"/>
      <c r="H9" s="114"/>
      <c r="I9" s="70"/>
    </row>
    <row r="10" spans="1:11" ht="86.25" customHeight="1" x14ac:dyDescent="0.25">
      <c r="A10" s="122"/>
      <c r="B10" s="20" t="s">
        <v>4</v>
      </c>
      <c r="C10" s="20" t="s">
        <v>14</v>
      </c>
      <c r="D10" s="2" t="s">
        <v>4</v>
      </c>
      <c r="E10" s="69" t="s">
        <v>223</v>
      </c>
      <c r="F10" s="114"/>
      <c r="G10" s="114"/>
      <c r="H10" s="114"/>
      <c r="I10" s="70"/>
    </row>
    <row r="11" spans="1:11" ht="88.5" customHeight="1" x14ac:dyDescent="0.25">
      <c r="A11" s="122"/>
      <c r="B11" s="20" t="s">
        <v>4</v>
      </c>
      <c r="C11" s="20" t="s">
        <v>5</v>
      </c>
      <c r="D11" s="2" t="s">
        <v>4</v>
      </c>
      <c r="E11" s="69" t="s">
        <v>171</v>
      </c>
      <c r="F11" s="114"/>
      <c r="G11" s="114"/>
      <c r="H11" s="114"/>
      <c r="I11" s="70"/>
    </row>
    <row r="12" spans="1:11" ht="20.25" x14ac:dyDescent="0.25">
      <c r="A12" s="122" t="s">
        <v>38</v>
      </c>
      <c r="B12" s="122"/>
      <c r="C12" s="122"/>
      <c r="D12" s="2" t="s">
        <v>4</v>
      </c>
      <c r="E12" s="123" t="s">
        <v>109</v>
      </c>
      <c r="F12" s="123"/>
      <c r="G12" s="123"/>
      <c r="H12" s="123"/>
      <c r="I12" s="123"/>
    </row>
    <row r="13" spans="1:11" ht="20.100000000000001" customHeight="1" x14ac:dyDescent="0.25">
      <c r="A13" s="76" t="s">
        <v>49</v>
      </c>
      <c r="B13" s="76"/>
      <c r="C13" s="76"/>
      <c r="D13" s="76"/>
      <c r="E13" s="76"/>
      <c r="F13" s="76"/>
      <c r="G13" s="76"/>
      <c r="H13" s="76"/>
      <c r="I13" s="76"/>
    </row>
    <row r="14" spans="1:11" ht="60.75" x14ac:dyDescent="0.25">
      <c r="A14" s="30" t="s">
        <v>31</v>
      </c>
      <c r="B14" s="2" t="s">
        <v>4</v>
      </c>
      <c r="C14" s="168" t="s">
        <v>91</v>
      </c>
      <c r="D14" s="169"/>
      <c r="E14" s="170"/>
      <c r="F14" s="17" t="s">
        <v>50</v>
      </c>
      <c r="G14" s="2" t="s">
        <v>4</v>
      </c>
      <c r="H14" s="123" t="s">
        <v>174</v>
      </c>
      <c r="I14" s="123"/>
    </row>
    <row r="15" spans="1:11" ht="63.75" customHeight="1" x14ac:dyDescent="0.25">
      <c r="A15" s="30" t="s">
        <v>51</v>
      </c>
      <c r="B15" s="2" t="s">
        <v>4</v>
      </c>
      <c r="C15" s="168" t="s">
        <v>229</v>
      </c>
      <c r="D15" s="169"/>
      <c r="E15" s="170"/>
      <c r="F15" s="20" t="s">
        <v>52</v>
      </c>
      <c r="G15" s="2" t="s">
        <v>4</v>
      </c>
      <c r="H15" s="174">
        <v>46934</v>
      </c>
      <c r="I15" s="123"/>
    </row>
    <row r="16" spans="1:11" ht="40.5" x14ac:dyDescent="0.25">
      <c r="A16" s="48" t="s">
        <v>53</v>
      </c>
      <c r="B16" s="2" t="s">
        <v>4</v>
      </c>
      <c r="C16" s="171">
        <v>45033</v>
      </c>
      <c r="D16" s="169"/>
      <c r="E16" s="170"/>
      <c r="F16" s="20" t="s">
        <v>54</v>
      </c>
      <c r="G16" s="2" t="s">
        <v>4</v>
      </c>
      <c r="H16" s="166" t="s">
        <v>175</v>
      </c>
      <c r="I16" s="70"/>
    </row>
    <row r="17" spans="1:12" ht="60.75" x14ac:dyDescent="0.25">
      <c r="A17" s="48" t="s">
        <v>55</v>
      </c>
      <c r="B17" s="2" t="s">
        <v>4</v>
      </c>
      <c r="C17" s="172">
        <v>46934</v>
      </c>
      <c r="D17" s="114"/>
      <c r="E17" s="114"/>
      <c r="F17" s="114"/>
      <c r="G17" s="114"/>
      <c r="H17" s="114"/>
      <c r="I17" s="114"/>
    </row>
    <row r="18" spans="1:12" ht="40.5" x14ac:dyDescent="0.25">
      <c r="A18" s="48" t="s">
        <v>56</v>
      </c>
      <c r="B18" s="2" t="s">
        <v>4</v>
      </c>
      <c r="C18" s="168" t="s">
        <v>97</v>
      </c>
      <c r="D18" s="169"/>
      <c r="E18" s="170"/>
      <c r="F18" s="20" t="s">
        <v>100</v>
      </c>
      <c r="G18" s="2" t="s">
        <v>4</v>
      </c>
      <c r="H18" s="123">
        <v>145330.06</v>
      </c>
      <c r="I18" s="123"/>
    </row>
    <row r="19" spans="1:12" ht="40.5" x14ac:dyDescent="0.25">
      <c r="A19" s="30" t="s">
        <v>57</v>
      </c>
      <c r="B19" s="2" t="s">
        <v>4</v>
      </c>
      <c r="C19" s="168">
        <v>1</v>
      </c>
      <c r="D19" s="169"/>
      <c r="E19" s="170"/>
      <c r="F19" s="20" t="s">
        <v>99</v>
      </c>
      <c r="G19" s="2" t="s">
        <v>4</v>
      </c>
      <c r="H19" s="123">
        <v>237520.8</v>
      </c>
      <c r="I19" s="123"/>
    </row>
    <row r="20" spans="1:12" ht="40.5" x14ac:dyDescent="0.25">
      <c r="A20" s="30" t="s">
        <v>98</v>
      </c>
      <c r="B20" s="2" t="s">
        <v>4</v>
      </c>
      <c r="C20" s="168">
        <f>H19</f>
        <v>237520.8</v>
      </c>
      <c r="D20" s="169"/>
      <c r="E20" s="170"/>
      <c r="F20" s="6" t="s">
        <v>58</v>
      </c>
      <c r="G20" s="2" t="s">
        <v>4</v>
      </c>
      <c r="H20" s="69" t="s">
        <v>185</v>
      </c>
      <c r="I20" s="70"/>
      <c r="J20" s="1">
        <f>9+116+32+1+32+57+32</f>
        <v>279</v>
      </c>
    </row>
    <row r="21" spans="1:12" ht="40.5" x14ac:dyDescent="0.25">
      <c r="A21" s="30" t="s">
        <v>59</v>
      </c>
      <c r="B21" s="2" t="s">
        <v>4</v>
      </c>
      <c r="C21" s="168" t="s">
        <v>220</v>
      </c>
      <c r="D21" s="169"/>
      <c r="E21" s="170"/>
      <c r="F21" s="20" t="s">
        <v>60</v>
      </c>
      <c r="G21" s="2" t="s">
        <v>4</v>
      </c>
      <c r="H21" s="123" t="s">
        <v>221</v>
      </c>
      <c r="I21" s="123"/>
    </row>
    <row r="22" spans="1:12" ht="20.25" x14ac:dyDescent="0.25">
      <c r="A22" s="48" t="s">
        <v>26</v>
      </c>
      <c r="B22" s="2" t="s">
        <v>4</v>
      </c>
      <c r="C22" s="168">
        <v>19.132532000000001</v>
      </c>
      <c r="D22" s="169"/>
      <c r="E22" s="170"/>
      <c r="F22" s="28" t="s">
        <v>27</v>
      </c>
      <c r="G22" s="28" t="s">
        <v>4</v>
      </c>
      <c r="H22" s="168">
        <v>72.932554999999994</v>
      </c>
      <c r="I22" s="170"/>
    </row>
    <row r="23" spans="1:12" ht="20.25" x14ac:dyDescent="0.25">
      <c r="A23" s="48" t="s">
        <v>166</v>
      </c>
      <c r="B23" s="52" t="s">
        <v>4</v>
      </c>
      <c r="C23" s="173" t="s">
        <v>176</v>
      </c>
      <c r="D23" s="114"/>
      <c r="E23" s="114"/>
      <c r="F23" s="114"/>
      <c r="G23" s="114"/>
      <c r="H23" s="114"/>
      <c r="I23" s="114"/>
    </row>
    <row r="24" spans="1:12" ht="40.5" x14ac:dyDescent="0.25">
      <c r="A24" s="48" t="s">
        <v>29</v>
      </c>
      <c r="B24" s="2" t="s">
        <v>4</v>
      </c>
      <c r="C24" s="123" t="s">
        <v>227</v>
      </c>
      <c r="D24" s="123"/>
      <c r="E24" s="123"/>
      <c r="F24" s="123"/>
      <c r="G24" s="123"/>
      <c r="H24" s="123"/>
      <c r="I24" s="123"/>
    </row>
    <row r="25" spans="1:12" ht="24" customHeight="1" x14ac:dyDescent="0.25">
      <c r="A25" s="132" t="s">
        <v>23</v>
      </c>
      <c r="B25" s="133"/>
      <c r="C25" s="133"/>
      <c r="D25" s="133"/>
      <c r="E25" s="133"/>
      <c r="F25" s="133"/>
      <c r="G25" s="133"/>
      <c r="H25" s="133"/>
      <c r="I25" s="134"/>
      <c r="L25" s="7"/>
    </row>
    <row r="26" spans="1:12" ht="20.25" customHeight="1" x14ac:dyDescent="0.25">
      <c r="A26" s="30" t="s">
        <v>30</v>
      </c>
      <c r="B26" s="2" t="s">
        <v>4</v>
      </c>
      <c r="C26" s="123" t="s">
        <v>179</v>
      </c>
      <c r="D26" s="123"/>
      <c r="E26" s="123"/>
      <c r="F26" s="20" t="s">
        <v>16</v>
      </c>
      <c r="G26" s="2" t="s">
        <v>4</v>
      </c>
      <c r="H26" s="123" t="s">
        <v>177</v>
      </c>
      <c r="I26" s="123"/>
      <c r="L26" s="7"/>
    </row>
    <row r="27" spans="1:12" ht="20.25" x14ac:dyDescent="0.25">
      <c r="A27" s="30" t="s">
        <v>17</v>
      </c>
      <c r="B27" s="2" t="s">
        <v>4</v>
      </c>
      <c r="C27" s="123" t="s">
        <v>103</v>
      </c>
      <c r="D27" s="123"/>
      <c r="E27" s="123"/>
      <c r="F27" s="20" t="s">
        <v>156</v>
      </c>
      <c r="G27" s="2" t="s">
        <v>4</v>
      </c>
      <c r="H27" s="123" t="s">
        <v>178</v>
      </c>
      <c r="I27" s="123"/>
    </row>
    <row r="28" spans="1:12" ht="40.5" x14ac:dyDescent="0.25">
      <c r="A28" s="30" t="s">
        <v>181</v>
      </c>
      <c r="B28" s="2" t="s">
        <v>4</v>
      </c>
      <c r="C28" s="123" t="s">
        <v>102</v>
      </c>
      <c r="D28" s="123"/>
      <c r="E28" s="123"/>
      <c r="F28" s="20" t="s">
        <v>19</v>
      </c>
      <c r="G28" s="2" t="s">
        <v>4</v>
      </c>
      <c r="H28" s="123" t="s">
        <v>184</v>
      </c>
      <c r="I28" s="123"/>
    </row>
    <row r="29" spans="1:12" ht="40.5" x14ac:dyDescent="0.25">
      <c r="A29" s="48" t="s">
        <v>115</v>
      </c>
      <c r="B29" s="2" t="s">
        <v>4</v>
      </c>
      <c r="C29" s="123" t="s">
        <v>182</v>
      </c>
      <c r="D29" s="123"/>
      <c r="E29" s="123"/>
      <c r="F29" s="20" t="s">
        <v>116</v>
      </c>
      <c r="G29" s="2" t="s">
        <v>4</v>
      </c>
      <c r="H29" s="69" t="s">
        <v>183</v>
      </c>
      <c r="I29" s="70"/>
    </row>
    <row r="30" spans="1:12" ht="44.25" customHeight="1" x14ac:dyDescent="0.25">
      <c r="A30" s="30" t="s">
        <v>20</v>
      </c>
      <c r="B30" s="2" t="s">
        <v>4</v>
      </c>
      <c r="C30" s="123" t="s">
        <v>222</v>
      </c>
      <c r="D30" s="123"/>
      <c r="E30" s="123"/>
      <c r="F30" s="20" t="s">
        <v>18</v>
      </c>
      <c r="G30" s="2" t="s">
        <v>4</v>
      </c>
      <c r="H30" s="123" t="s">
        <v>180</v>
      </c>
      <c r="I30" s="123"/>
      <c r="J30" s="7"/>
    </row>
    <row r="31" spans="1:12" ht="21.75" customHeight="1" x14ac:dyDescent="0.25">
      <c r="A31" s="48" t="s">
        <v>121</v>
      </c>
      <c r="B31" s="2" t="s">
        <v>4</v>
      </c>
      <c r="C31" s="123" t="s">
        <v>122</v>
      </c>
      <c r="D31" s="123"/>
      <c r="E31" s="123"/>
      <c r="F31" s="20" t="s">
        <v>123</v>
      </c>
      <c r="G31" s="2" t="s">
        <v>4</v>
      </c>
      <c r="H31" s="69" t="s">
        <v>122</v>
      </c>
      <c r="I31" s="70"/>
    </row>
    <row r="32" spans="1:12" ht="21.75" customHeight="1" x14ac:dyDescent="0.25">
      <c r="A32" s="48" t="s">
        <v>124</v>
      </c>
      <c r="B32" s="2" t="s">
        <v>4</v>
      </c>
      <c r="C32" s="69" t="s">
        <v>122</v>
      </c>
      <c r="D32" s="114"/>
      <c r="E32" s="114"/>
      <c r="F32" s="114"/>
      <c r="G32" s="114"/>
      <c r="H32" s="114"/>
      <c r="I32" s="70"/>
    </row>
    <row r="33" spans="1:10" ht="20.25" x14ac:dyDescent="0.25">
      <c r="A33" s="127" t="s">
        <v>41</v>
      </c>
      <c r="B33" s="128"/>
      <c r="C33" s="128"/>
      <c r="D33" s="128"/>
      <c r="E33" s="128"/>
      <c r="F33" s="128"/>
      <c r="G33" s="128"/>
      <c r="H33" s="128"/>
      <c r="I33" s="165"/>
      <c r="J33" s="7"/>
    </row>
    <row r="34" spans="1:10" ht="40.5" x14ac:dyDescent="0.25">
      <c r="A34" s="104" t="s">
        <v>21</v>
      </c>
      <c r="B34" s="105"/>
      <c r="C34" s="106"/>
      <c r="D34" s="2" t="s">
        <v>4</v>
      </c>
      <c r="E34" s="21" t="s">
        <v>104</v>
      </c>
      <c r="F34" s="20" t="s">
        <v>22</v>
      </c>
      <c r="G34" s="8" t="s">
        <v>4</v>
      </c>
      <c r="H34" s="69" t="s">
        <v>105</v>
      </c>
      <c r="I34" s="70"/>
    </row>
    <row r="35" spans="1:10" ht="40.5" x14ac:dyDescent="0.25">
      <c r="A35" s="104" t="s">
        <v>25</v>
      </c>
      <c r="B35" s="105"/>
      <c r="C35" s="106"/>
      <c r="D35" s="2" t="s">
        <v>4</v>
      </c>
      <c r="E35" s="21" t="s">
        <v>105</v>
      </c>
      <c r="F35" s="9" t="s">
        <v>36</v>
      </c>
      <c r="G35" s="2" t="s">
        <v>4</v>
      </c>
      <c r="H35" s="69" t="s">
        <v>105</v>
      </c>
      <c r="I35" s="70"/>
    </row>
    <row r="36" spans="1:10" ht="40.5" x14ac:dyDescent="0.25">
      <c r="A36" s="104" t="s">
        <v>35</v>
      </c>
      <c r="B36" s="105"/>
      <c r="C36" s="106"/>
      <c r="D36" s="2" t="s">
        <v>4</v>
      </c>
      <c r="E36" s="5" t="s">
        <v>106</v>
      </c>
      <c r="F36" s="20" t="s">
        <v>24</v>
      </c>
      <c r="G36" s="23" t="s">
        <v>4</v>
      </c>
      <c r="H36" s="69" t="s">
        <v>107</v>
      </c>
      <c r="I36" s="70"/>
    </row>
    <row r="37" spans="1:10" ht="20.25" x14ac:dyDescent="0.25">
      <c r="A37" s="132" t="s">
        <v>0</v>
      </c>
      <c r="B37" s="133"/>
      <c r="C37" s="133"/>
      <c r="D37" s="133"/>
      <c r="E37" s="133"/>
      <c r="F37" s="133"/>
      <c r="G37" s="133"/>
      <c r="H37" s="133"/>
      <c r="I37" s="134"/>
    </row>
    <row r="38" spans="1:10" ht="20.25" x14ac:dyDescent="0.25">
      <c r="A38" s="116" t="s">
        <v>0</v>
      </c>
      <c r="B38" s="117"/>
      <c r="C38" s="118"/>
      <c r="D38" s="2" t="s">
        <v>4</v>
      </c>
      <c r="E38" s="10" t="s">
        <v>1</v>
      </c>
      <c r="F38" s="10" t="s">
        <v>6</v>
      </c>
      <c r="G38" s="116" t="s">
        <v>2</v>
      </c>
      <c r="H38" s="118"/>
      <c r="I38" s="10" t="s">
        <v>3</v>
      </c>
    </row>
    <row r="39" spans="1:10" ht="20.25" x14ac:dyDescent="0.25">
      <c r="A39" s="104" t="s">
        <v>7</v>
      </c>
      <c r="B39" s="105"/>
      <c r="C39" s="106"/>
      <c r="D39" s="2" t="s">
        <v>4</v>
      </c>
      <c r="E39" s="22" t="s">
        <v>187</v>
      </c>
      <c r="F39" s="22" t="s">
        <v>189</v>
      </c>
      <c r="G39" s="130" t="s">
        <v>187</v>
      </c>
      <c r="H39" s="131"/>
      <c r="I39" s="22" t="s">
        <v>188</v>
      </c>
    </row>
    <row r="40" spans="1:10" ht="20.25" customHeight="1" x14ac:dyDescent="0.25">
      <c r="A40" s="104" t="s">
        <v>8</v>
      </c>
      <c r="B40" s="105"/>
      <c r="C40" s="106"/>
      <c r="D40" s="2" t="s">
        <v>4</v>
      </c>
      <c r="E40" s="22" t="s">
        <v>189</v>
      </c>
      <c r="F40" s="22" t="s">
        <v>190</v>
      </c>
      <c r="G40" s="130" t="s">
        <v>186</v>
      </c>
      <c r="H40" s="131"/>
      <c r="I40" s="22" t="s">
        <v>186</v>
      </c>
    </row>
    <row r="41" spans="1:10" ht="20.25" customHeight="1" x14ac:dyDescent="0.25">
      <c r="A41" s="104" t="s">
        <v>12</v>
      </c>
      <c r="B41" s="105"/>
      <c r="C41" s="106"/>
      <c r="D41" s="2" t="s">
        <v>4</v>
      </c>
      <c r="E41" s="18" t="s">
        <v>102</v>
      </c>
      <c r="F41" s="20" t="s">
        <v>13</v>
      </c>
      <c r="G41" s="2" t="s">
        <v>4</v>
      </c>
      <c r="H41" s="69" t="s">
        <v>101</v>
      </c>
      <c r="I41" s="70"/>
    </row>
    <row r="42" spans="1:10" ht="20.25" x14ac:dyDescent="0.25">
      <c r="A42" s="132" t="s">
        <v>61</v>
      </c>
      <c r="B42" s="133"/>
      <c r="C42" s="133"/>
      <c r="D42" s="133"/>
      <c r="E42" s="133"/>
      <c r="F42" s="133"/>
      <c r="G42" s="133"/>
      <c r="H42" s="133"/>
      <c r="I42" s="134"/>
    </row>
    <row r="43" spans="1:10" ht="21" customHeight="1" x14ac:dyDescent="0.25">
      <c r="A43" s="119" t="s">
        <v>62</v>
      </c>
      <c r="B43" s="119"/>
      <c r="C43" s="119" t="s">
        <v>63</v>
      </c>
      <c r="D43" s="119"/>
      <c r="E43" s="119" t="s">
        <v>154</v>
      </c>
      <c r="F43" s="119"/>
      <c r="G43" s="119"/>
      <c r="H43" s="119" t="s">
        <v>64</v>
      </c>
      <c r="I43" s="119"/>
    </row>
    <row r="44" spans="1:10" ht="43.5" customHeight="1" x14ac:dyDescent="0.25">
      <c r="A44" s="135" t="s">
        <v>235</v>
      </c>
      <c r="B44" s="135"/>
      <c r="C44" s="109" t="s">
        <v>92</v>
      </c>
      <c r="D44" s="109"/>
      <c r="E44" s="109" t="s">
        <v>237</v>
      </c>
      <c r="F44" s="109"/>
      <c r="G44" s="109"/>
      <c r="H44" s="109" t="s">
        <v>236</v>
      </c>
      <c r="I44" s="109"/>
    </row>
    <row r="45" spans="1:10" ht="43.5" customHeight="1" x14ac:dyDescent="0.25">
      <c r="A45" s="135" t="s">
        <v>230</v>
      </c>
      <c r="B45" s="135"/>
      <c r="C45" s="109" t="s">
        <v>92</v>
      </c>
      <c r="D45" s="109"/>
      <c r="E45" s="109" t="s">
        <v>231</v>
      </c>
      <c r="F45" s="109"/>
      <c r="G45" s="109"/>
      <c r="H45" s="109" t="s">
        <v>232</v>
      </c>
      <c r="I45" s="109"/>
    </row>
    <row r="46" spans="1:10" ht="43.5" customHeight="1" x14ac:dyDescent="0.25">
      <c r="A46" s="135" t="s">
        <v>216</v>
      </c>
      <c r="B46" s="135"/>
      <c r="C46" s="109" t="s">
        <v>92</v>
      </c>
      <c r="D46" s="109"/>
      <c r="E46" s="109" t="s">
        <v>192</v>
      </c>
      <c r="F46" s="109"/>
      <c r="G46" s="109"/>
      <c r="H46" s="109" t="s">
        <v>191</v>
      </c>
      <c r="I46" s="109"/>
    </row>
    <row r="47" spans="1:10" ht="20.25" x14ac:dyDescent="0.25">
      <c r="A47" s="76" t="s">
        <v>65</v>
      </c>
      <c r="B47" s="76"/>
      <c r="C47" s="76"/>
      <c r="D47" s="76"/>
      <c r="E47" s="76"/>
      <c r="F47" s="76"/>
      <c r="G47" s="76"/>
      <c r="H47" s="76"/>
      <c r="I47" s="76"/>
    </row>
    <row r="48" spans="1:10" ht="85.5" customHeight="1" x14ac:dyDescent="0.25">
      <c r="A48" s="29" t="s">
        <v>66</v>
      </c>
      <c r="B48" s="29" t="s">
        <v>4</v>
      </c>
      <c r="C48" s="123" t="s">
        <v>102</v>
      </c>
      <c r="D48" s="123"/>
      <c r="E48" s="123"/>
      <c r="F48" s="29" t="s">
        <v>67</v>
      </c>
      <c r="G48" s="29" t="s">
        <v>4</v>
      </c>
      <c r="H48" s="123" t="s">
        <v>233</v>
      </c>
      <c r="I48" s="123"/>
    </row>
    <row r="49" spans="1:11" ht="371.25" customHeight="1" x14ac:dyDescent="0.25">
      <c r="A49" s="29" t="s">
        <v>93</v>
      </c>
      <c r="B49" s="29" t="s">
        <v>4</v>
      </c>
      <c r="C49" s="123" t="s">
        <v>250</v>
      </c>
      <c r="D49" s="123"/>
      <c r="E49" s="123"/>
      <c r="F49" s="29" t="s">
        <v>68</v>
      </c>
      <c r="G49" s="29" t="s">
        <v>4</v>
      </c>
      <c r="H49" s="123" t="str">
        <f>H48</f>
        <v>Building No.3 (Wing G &amp; H)
P-8324/2021/(1004  And Other)/S Ward/KANJUR-E/337/4/Amend
Date: 28/07/2023</v>
      </c>
      <c r="I49" s="123"/>
    </row>
    <row r="50" spans="1:11" ht="369" customHeight="1" x14ac:dyDescent="0.25">
      <c r="A50" s="60" t="s">
        <v>93</v>
      </c>
      <c r="B50" s="60" t="s">
        <v>4</v>
      </c>
      <c r="C50" s="123" t="s">
        <v>251</v>
      </c>
      <c r="D50" s="123"/>
      <c r="E50" s="123"/>
      <c r="F50" s="60" t="s">
        <v>193</v>
      </c>
      <c r="G50" s="60" t="s">
        <v>4</v>
      </c>
      <c r="H50" s="123" t="s">
        <v>234</v>
      </c>
      <c r="I50" s="123"/>
    </row>
    <row r="51" spans="1:11" ht="73.5" customHeight="1" x14ac:dyDescent="0.25">
      <c r="A51" s="29" t="s">
        <v>238</v>
      </c>
      <c r="B51" s="29" t="s">
        <v>4</v>
      </c>
      <c r="C51" s="124" t="s">
        <v>239</v>
      </c>
      <c r="D51" s="125"/>
      <c r="E51" s="125"/>
      <c r="F51" s="125"/>
      <c r="G51" s="125"/>
      <c r="H51" s="125"/>
      <c r="I51" s="126"/>
    </row>
    <row r="52" spans="1:11" ht="129.75" hidden="1" customHeight="1" x14ac:dyDescent="0.25">
      <c r="A52" s="29" t="s">
        <v>69</v>
      </c>
      <c r="B52" s="29" t="s">
        <v>4</v>
      </c>
      <c r="C52" s="123" t="s">
        <v>101</v>
      </c>
      <c r="D52" s="123"/>
      <c r="E52" s="123"/>
      <c r="F52" s="29"/>
      <c r="G52" s="29" t="s">
        <v>4</v>
      </c>
      <c r="H52" s="123"/>
      <c r="I52" s="123"/>
    </row>
    <row r="53" spans="1:11" s="1" customFormat="1" ht="21" thickBot="1" x14ac:dyDescent="0.3">
      <c r="A53" s="76" t="s">
        <v>70</v>
      </c>
      <c r="B53" s="76"/>
      <c r="C53" s="76"/>
      <c r="D53" s="76"/>
      <c r="E53" s="76"/>
      <c r="F53" s="76"/>
      <c r="G53" s="76"/>
      <c r="H53" s="76"/>
      <c r="I53" s="76"/>
    </row>
    <row r="54" spans="1:11" s="1" customFormat="1" ht="20.25" customHeight="1" x14ac:dyDescent="0.3">
      <c r="A54" s="77" t="str">
        <f>CONCATENATE((IF(OR(A44="",A44="NA"),"",A44))," - ",(IF(OR(E44="",E44="NA"),"",E44))," ")</f>
        <v xml:space="preserve">Building No.1 (Wing F)  - B + Stilt/Ground + 3Podium + Podium Top + 1st to 50th Floor </v>
      </c>
      <c r="B54" s="77"/>
      <c r="C54" s="77"/>
      <c r="D54" s="78" t="s">
        <v>4</v>
      </c>
      <c r="E54" s="67" t="s">
        <v>125</v>
      </c>
      <c r="F54" s="72" t="s">
        <v>110</v>
      </c>
      <c r="G54" s="72"/>
      <c r="H54" s="67" t="s">
        <v>126</v>
      </c>
      <c r="I54" s="67" t="s">
        <v>127</v>
      </c>
      <c r="J54" s="61" t="str">
        <f ca="1">(IF(F57&gt;99%,"All work completed. Please provide OC.",IF(F57&gt;89.8%,"Plinth, RCC, Brick, Plaster, Flooring, Wooden, Plumbing, Electrification, etc., work Completed. Finishing work is in process.",IF(F57&lt;94%,(IF(C57=0,"Work not yet Started.",IF(E57=25%,"Piling work in process",IF(E57=50%,"Excavation work in process",IF(E57=100%,"Excavation work Completed. ","0")))&amp;(IF(C58=0%,"",IF(C58=K59,"Footing work is process",IF(C58=K60,"Footing work Completed",IF(C58=K61,"1st Basement Completed",IF(C58=K62,"1st &amp; 2nd Basement Completed",IF(C58=K63,"1st to 3rd Basement Completed",IF(C58=K64,"1st to 4th Basement Completed",IF(C58=K65,"Plinth work is process",IF(C58=K66,"Plinth work completed","0")))))))))))&amp;(IF(C59=(F55+H55+I55),", RCC Slab",IF(C59&gt;0,", RCC upto "&amp;C59&amp;" Slab",""))&amp;(IF(C60=I55,", Brickwork",IF(C60&gt;0,", Brickwork upto "&amp;C60&amp;" Floor",""))&amp;(IF(C61=I55,", Internal Plaster",IF(C61&gt;0,", Internal Plaster upto "&amp;C61&amp;" Floor",""))&amp;(IF(C62=I55,", External Plaster",IF(C62&gt;0,", External Plaster upto "&amp;C62&amp;" Floor",""))&amp;(IF(C63=I55,", External Plumbing, Elevation and Waterproofing",IF(C63&gt;0,", External Plumbing, Elevation and Waterproofing upto "&amp;C63&amp;" Floor",""))&amp;(IF(C64=I55,", Flooring &amp; Fitting",IF(C64&gt;0,", Flooring &amp; Fitting upto "&amp;C64&amp;" Floor",""))&amp;(IF(C65=I55,", Wooden Work",IF(C65&gt;0,", Wooden Work upto "&amp;C65&amp;" Floor",""))&amp;(IF(C66=I55,", Electrical &amp; Sanitary fittings",IF(C66&gt;0,", Electrical &amp; Sanitary fittings upto "&amp;C66&amp;" Floor",""))&amp;(IF(C67&gt;0,", Finishing upto "&amp;C67&amp;" Floor","")&amp;(IF(C59&gt;0.5," Completed",""))))))))))))))))</f>
        <v>Excavation work Completed. Plinth work completed, RCC upto 6 Slab, Brickwork upto 1 Floor, Internal Plaster upto 0.75 Floor, External Plaster upto 0.75 Floor Completed</v>
      </c>
      <c r="K54" s="39"/>
    </row>
    <row r="55" spans="1:11" s="1" customFormat="1" ht="43.5" customHeight="1" x14ac:dyDescent="0.3">
      <c r="A55" s="77"/>
      <c r="B55" s="77"/>
      <c r="C55" s="77"/>
      <c r="D55" s="78"/>
      <c r="E55" s="67">
        <v>1</v>
      </c>
      <c r="F55" s="72">
        <v>1</v>
      </c>
      <c r="G55" s="72"/>
      <c r="H55" s="67">
        <v>4</v>
      </c>
      <c r="I55" s="67">
        <f ca="1">--TRIM(RIGHT(SUBSTITUTE(LEFT(A54,_xlfn.AGGREGATE(16,6,FIND({0,1,2,3,4,5,6,7,8,9},A54,ROW(INDIRECT("1:"&amp;LEN(A54)))),1))," ",REPT(" ",LEN(A54))),LEN(A54)))</f>
        <v>50</v>
      </c>
      <c r="J55" s="62" t="s">
        <v>131</v>
      </c>
      <c r="K55" s="39"/>
    </row>
    <row r="56" spans="1:11" s="1" customFormat="1" ht="20.25" customHeight="1" x14ac:dyDescent="0.3">
      <c r="A56" s="79" t="s">
        <v>129</v>
      </c>
      <c r="B56" s="79"/>
      <c r="C56" s="79" t="s">
        <v>139</v>
      </c>
      <c r="D56" s="79"/>
      <c r="E56" s="68" t="s">
        <v>140</v>
      </c>
      <c r="F56" s="79" t="s">
        <v>130</v>
      </c>
      <c r="G56" s="79"/>
      <c r="H56" s="47" t="s">
        <v>128</v>
      </c>
      <c r="I56" s="47"/>
      <c r="J56" s="63" t="s">
        <v>141</v>
      </c>
      <c r="K56" s="40">
        <f ca="1">I55*25%</f>
        <v>12.5</v>
      </c>
    </row>
    <row r="57" spans="1:11" s="1" customFormat="1" ht="20.25" customHeight="1" x14ac:dyDescent="0.3">
      <c r="A57" s="71" t="s">
        <v>142</v>
      </c>
      <c r="B57" s="71"/>
      <c r="C57" s="72">
        <f ca="1">K58</f>
        <v>50</v>
      </c>
      <c r="D57" s="72"/>
      <c r="E57" s="66">
        <f ca="1">((100/I55)*C57)/100</f>
        <v>1</v>
      </c>
      <c r="F57" s="71">
        <f ca="1">(((C57/I55*5)+(C58/I55*20)+(25/(F55+H55+I55)*C59)+(5/(I55)*C60)+(2.5/(I55)*C61)+(2.5/(I55)*C62)+(5/I55*C63)+(10/I55*C64)+(2.5/I55*C65)+(2.5/I55*C66)+(10/I55*C67)+(10/I55*C68))/100)</f>
        <v>0.27902272727272731</v>
      </c>
      <c r="G57" s="71"/>
      <c r="H57" s="71" t="str">
        <f ca="1">J54</f>
        <v>Excavation work Completed. Plinth work completed, RCC upto 6 Slab, Brickwork upto 1 Floor, Internal Plaster upto 0.75 Floor, External Plaster upto 0.75 Floor Completed</v>
      </c>
      <c r="I57" s="71"/>
      <c r="J57" s="63" t="s">
        <v>132</v>
      </c>
      <c r="K57" s="64">
        <f ca="1">I55*50%</f>
        <v>25</v>
      </c>
    </row>
    <row r="58" spans="1:11" s="1" customFormat="1" ht="20.25" x14ac:dyDescent="0.3">
      <c r="A58" s="71" t="s">
        <v>111</v>
      </c>
      <c r="B58" s="71"/>
      <c r="C58" s="73">
        <v>50</v>
      </c>
      <c r="D58" s="72"/>
      <c r="E58" s="66">
        <f ca="1">((100/I55)*C58)/100</f>
        <v>1</v>
      </c>
      <c r="F58" s="71"/>
      <c r="G58" s="71"/>
      <c r="H58" s="71"/>
      <c r="I58" s="71"/>
      <c r="J58" s="63" t="s">
        <v>133</v>
      </c>
      <c r="K58" s="64">
        <f ca="1">I55</f>
        <v>50</v>
      </c>
    </row>
    <row r="59" spans="1:11" s="1" customFormat="1" ht="21" customHeight="1" x14ac:dyDescent="0.35">
      <c r="A59" s="71" t="s">
        <v>143</v>
      </c>
      <c r="B59" s="71"/>
      <c r="C59" s="72">
        <v>6</v>
      </c>
      <c r="D59" s="72"/>
      <c r="E59" s="66">
        <f ca="1">((100/(F55+H55+I55))*C59)/100</f>
        <v>0.10909090909090909</v>
      </c>
      <c r="F59" s="71"/>
      <c r="G59" s="71"/>
      <c r="H59" s="71"/>
      <c r="I59" s="71"/>
      <c r="J59" s="63" t="s">
        <v>134</v>
      </c>
      <c r="K59" s="44">
        <f ca="1">(IF(E55&gt;1,(I55/(E55+2)),I55/4))</f>
        <v>12.5</v>
      </c>
    </row>
    <row r="60" spans="1:11" s="1" customFormat="1" ht="21" customHeight="1" x14ac:dyDescent="0.35">
      <c r="A60" s="71" t="s">
        <v>144</v>
      </c>
      <c r="B60" s="71"/>
      <c r="C60" s="72">
        <f>C59-H55-F55</f>
        <v>1</v>
      </c>
      <c r="D60" s="72"/>
      <c r="E60" s="66">
        <f ca="1">((100/I55)*C60)/100</f>
        <v>0.02</v>
      </c>
      <c r="F60" s="71"/>
      <c r="G60" s="71"/>
      <c r="H60" s="71"/>
      <c r="I60" s="71"/>
      <c r="J60" s="63" t="s">
        <v>135</v>
      </c>
      <c r="K60" s="44">
        <f ca="1">(IF(E55&gt;1,(I55/(E55+2)+K59),I55/4+K59))</f>
        <v>25</v>
      </c>
    </row>
    <row r="61" spans="1:11" s="1" customFormat="1" ht="21" customHeight="1" x14ac:dyDescent="0.35">
      <c r="A61" s="74" t="s">
        <v>145</v>
      </c>
      <c r="B61" s="75"/>
      <c r="C61" s="73">
        <f>C60*0.75</f>
        <v>0.75</v>
      </c>
      <c r="D61" s="73"/>
      <c r="E61" s="66">
        <f ca="1">((100/I55)*C61)/100</f>
        <v>1.4999999999999999E-2</v>
      </c>
      <c r="F61" s="71"/>
      <c r="G61" s="71"/>
      <c r="H61" s="71"/>
      <c r="I61" s="71"/>
      <c r="J61" s="63" t="s">
        <v>146</v>
      </c>
      <c r="K61" s="44">
        <f>(IF(E55&gt;1,(I55/(E55+2)+K60),0))</f>
        <v>0</v>
      </c>
    </row>
    <row r="62" spans="1:11" s="1" customFormat="1" ht="21" customHeight="1" x14ac:dyDescent="0.35">
      <c r="A62" s="74" t="s">
        <v>240</v>
      </c>
      <c r="B62" s="75"/>
      <c r="C62" s="73">
        <f>C61</f>
        <v>0.75</v>
      </c>
      <c r="D62" s="73"/>
      <c r="E62" s="66">
        <f ca="1">((100/I55)*C62)/100</f>
        <v>1.4999999999999999E-2</v>
      </c>
      <c r="F62" s="71"/>
      <c r="G62" s="71"/>
      <c r="H62" s="71"/>
      <c r="I62" s="71"/>
      <c r="J62" s="63" t="s">
        <v>147</v>
      </c>
      <c r="K62" s="44">
        <f>(IF(E55&gt;2,(I55/(E55+2)+K61),0))</f>
        <v>0</v>
      </c>
    </row>
    <row r="63" spans="1:11" s="1" customFormat="1" ht="57.75" customHeight="1" x14ac:dyDescent="0.35">
      <c r="A63" s="74" t="s">
        <v>241</v>
      </c>
      <c r="B63" s="75"/>
      <c r="C63" s="72">
        <v>0</v>
      </c>
      <c r="D63" s="72"/>
      <c r="E63" s="66">
        <f ca="1">((100/(I55))*C63)/100</f>
        <v>0</v>
      </c>
      <c r="F63" s="71"/>
      <c r="G63" s="71"/>
      <c r="H63" s="71"/>
      <c r="I63" s="71"/>
      <c r="J63" s="63" t="s">
        <v>149</v>
      </c>
      <c r="K63" s="45">
        <f>(IF(E55&gt;3,(I55/(E55+2)+K62),0))</f>
        <v>0</v>
      </c>
    </row>
    <row r="64" spans="1:11" s="1" customFormat="1" ht="21" x14ac:dyDescent="0.35">
      <c r="A64" s="71" t="s">
        <v>148</v>
      </c>
      <c r="B64" s="71"/>
      <c r="C64" s="72">
        <v>0</v>
      </c>
      <c r="D64" s="72"/>
      <c r="E64" s="66">
        <f ca="1">((100/(I55))*C64)/100</f>
        <v>0</v>
      </c>
      <c r="F64" s="71"/>
      <c r="G64" s="71"/>
      <c r="H64" s="71"/>
      <c r="I64" s="71"/>
      <c r="J64" s="63" t="s">
        <v>150</v>
      </c>
      <c r="K64" s="44">
        <f>(IF(E55&gt;4,(I55/(E55+2)+K63),0))</f>
        <v>0</v>
      </c>
    </row>
    <row r="65" spans="1:13" s="1" customFormat="1" ht="21" customHeight="1" x14ac:dyDescent="0.35">
      <c r="A65" s="71" t="s">
        <v>242</v>
      </c>
      <c r="B65" s="71"/>
      <c r="C65" s="72">
        <v>0</v>
      </c>
      <c r="D65" s="72"/>
      <c r="E65" s="66">
        <f ca="1">((100/I55)*C65)/100</f>
        <v>0</v>
      </c>
      <c r="F65" s="71"/>
      <c r="G65" s="71"/>
      <c r="H65" s="71"/>
      <c r="I65" s="71"/>
      <c r="J65" s="63" t="s">
        <v>136</v>
      </c>
      <c r="K65" s="44">
        <f ca="1">(IF(E55=1,(I55/(E55+3)+K60),IF(E55=0,(I55/4+K60),IF(E55&gt;1,0))))</f>
        <v>37.5</v>
      </c>
    </row>
    <row r="66" spans="1:13" s="1" customFormat="1" ht="45" customHeight="1" thickBot="1" x14ac:dyDescent="0.4">
      <c r="A66" s="71" t="s">
        <v>243</v>
      </c>
      <c r="B66" s="71"/>
      <c r="C66" s="72">
        <v>0</v>
      </c>
      <c r="D66" s="72"/>
      <c r="E66" s="66">
        <f ca="1">((100/I55)*C66)/100</f>
        <v>0</v>
      </c>
      <c r="F66" s="71"/>
      <c r="G66" s="71"/>
      <c r="H66" s="71"/>
      <c r="I66" s="71"/>
      <c r="J66" s="65" t="s">
        <v>137</v>
      </c>
      <c r="K66" s="46">
        <f ca="1">(IF(E55&gt;1.5,(I55/(E55+2)+K59+MAX(0,K60-K59)+MAX(0,K61-K60)+MAX(0,K62-K61)+MAX(0,K63-K62)+MAX(0,K64-K63)),IF(E55=1,(I55/(E55+3)+K65),IF(E55=0,I55/4+K65))))</f>
        <v>50</v>
      </c>
      <c r="M66" s="1" t="e">
        <f>(IF(D54&gt;1.5,(H54/(D54+2)+J59+MAX(0,J60-J59)+MAX(0,J61-J60)+MAX(0,J62-J61)+MAX(0,J63-J62)+MAX(0,J64-J63)),IF(D54=1,(H54/(D54+3)+J64),IF(D54=0,H54*0.3+J64))))</f>
        <v>#VALUE!</v>
      </c>
    </row>
    <row r="67" spans="1:13" s="1" customFormat="1" ht="20.25" x14ac:dyDescent="0.25">
      <c r="A67" s="71" t="s">
        <v>151</v>
      </c>
      <c r="B67" s="71"/>
      <c r="C67" s="72">
        <v>0</v>
      </c>
      <c r="D67" s="72"/>
      <c r="E67" s="66">
        <f ca="1">((100/(I55))*C67)/100</f>
        <v>0</v>
      </c>
      <c r="F67" s="71"/>
      <c r="G67" s="71"/>
      <c r="H67" s="71"/>
      <c r="I67" s="71"/>
    </row>
    <row r="68" spans="1:13" s="1" customFormat="1" ht="20.25" x14ac:dyDescent="0.25">
      <c r="A68" s="71" t="s">
        <v>152</v>
      </c>
      <c r="B68" s="71"/>
      <c r="C68" s="72">
        <v>0</v>
      </c>
      <c r="D68" s="72"/>
      <c r="E68" s="66">
        <f ca="1">((100/(I55))*C68)/100</f>
        <v>0</v>
      </c>
      <c r="F68" s="71"/>
      <c r="G68" s="71"/>
      <c r="H68" s="71"/>
      <c r="I68" s="71"/>
    </row>
    <row r="69" spans="1:13" s="1" customFormat="1" ht="21" thickBot="1" x14ac:dyDescent="0.3">
      <c r="A69" s="76" t="s">
        <v>70</v>
      </c>
      <c r="B69" s="76"/>
      <c r="C69" s="76"/>
      <c r="D69" s="76"/>
      <c r="E69" s="76"/>
      <c r="F69" s="76"/>
      <c r="G69" s="76"/>
      <c r="H69" s="76"/>
      <c r="I69" s="76"/>
    </row>
    <row r="70" spans="1:13" s="1" customFormat="1" ht="20.25" customHeight="1" x14ac:dyDescent="0.3">
      <c r="A70" s="77" t="str">
        <f>CONCATENATE((IF(OR(A45="",A45="NA"),"",A45))," - ",(IF(OR(E45="",E45="NA"),"",E45))," ")</f>
        <v xml:space="preserve">Building No.3 (Wing G )  - 2B + G + 1st to 50th Floor </v>
      </c>
      <c r="B70" s="77"/>
      <c r="C70" s="77"/>
      <c r="D70" s="78" t="s">
        <v>4</v>
      </c>
      <c r="E70" s="67" t="s">
        <v>125</v>
      </c>
      <c r="F70" s="72" t="s">
        <v>110</v>
      </c>
      <c r="G70" s="72"/>
      <c r="H70" s="67" t="s">
        <v>126</v>
      </c>
      <c r="I70" s="67" t="s">
        <v>127</v>
      </c>
      <c r="J70" s="61" t="str">
        <f ca="1">(IF(F73&gt;99%,"All work completed. Please provide OC.",IF(F73&gt;89.8%,"Plinth, RCC, Brick, Plaster, Flooring, Wooden, Plumbing, Electrification, etc., work Completed. Finishing work is in process.",IF(F73&lt;94%,(IF(C73=0,"Work not yet Started.",IF(E73=25%,"Piling work in process",IF(E73=50%,"Excavation work in process",IF(E73=100%,"Excavation work Completed. ","0")))&amp;(IF(C74=0%,"",IF(C74=K75,"Footing work is process",IF(C74=K76,"Footing work Completed",IF(C74=K77,"1st Basement Completed",IF(C74=K78,"1st &amp; 2nd Basement Completed",IF(C74=K79,"1st to 3rd Basement Completed",IF(C74=K80,"1st to 4th Basement Completed",IF(C74=K81,"Plinth work is process",IF(C74=K82,"Plinth work completed","0")))))))))))&amp;(IF(C75=(F71+H71+I71),", RCC Slab",IF(C75&gt;0,", RCC upto "&amp;C75&amp;" Slab",""))&amp;(IF(C76=I71,", Brickwork",IF(C76&gt;0,", Brickwork upto "&amp;C76&amp;" Floor",""))&amp;(IF(C77=I71,", Internal Plaster",IF(C77&gt;0,", Internal Plaster upto "&amp;C77&amp;" Floor",""))&amp;(IF(C78=I71,", External Plaster",IF(C78&gt;0,", External Plaster upto "&amp;C78&amp;" Floor",""))&amp;(IF(C79=I71,", External Plumbing, Elevation and Waterproofing",IF(C79&gt;0,", External Plumbing, Elevation and Waterproofing upto "&amp;C79&amp;" Floor",""))&amp;(IF(C80=I71,", Flooring &amp; Fitting",IF(C80&gt;0,", Flooring &amp; Fitting upto "&amp;C80&amp;" Floor",""))&amp;(IF(C81=I71,", Wooden Work",IF(C81&gt;0,", Wooden Work upto "&amp;C81&amp;" Floor",""))&amp;(IF(C82=I71,", Electrical &amp; Sanitary fittings",IF(C82&gt;0,", Electrical &amp; Sanitary fittings upto "&amp;C82&amp;" Floor",""))&amp;(IF(C83&gt;0,", Finishing upto "&amp;C83&amp;" Floor","")&amp;(IF(C75&gt;0.5," Completed",""))))))))))))))))</f>
        <v>Excavation work Completed. Plinth work completed, RCC upto 6 Slab, Brickwork upto 5 Floor, Internal Plaster upto 3.75 Floor, External Plaster upto 3.75 Floor Completed</v>
      </c>
      <c r="K70" s="39"/>
    </row>
    <row r="71" spans="1:13" s="1" customFormat="1" ht="20.25" x14ac:dyDescent="0.3">
      <c r="A71" s="77"/>
      <c r="B71" s="77"/>
      <c r="C71" s="77"/>
      <c r="D71" s="78"/>
      <c r="E71" s="67">
        <v>2</v>
      </c>
      <c r="F71" s="72">
        <v>1</v>
      </c>
      <c r="G71" s="72"/>
      <c r="H71" s="67">
        <v>0</v>
      </c>
      <c r="I71" s="67">
        <f ca="1">--TRIM(RIGHT(SUBSTITUTE(LEFT(A70,_xlfn.AGGREGATE(16,6,FIND({0,1,2,3,4,5,6,7,8,9},A70,ROW(INDIRECT("1:"&amp;LEN(A70)))),1))," ",REPT(" ",LEN(A70))),LEN(A70)))</f>
        <v>50</v>
      </c>
      <c r="J71" s="62" t="s">
        <v>131</v>
      </c>
      <c r="K71" s="39"/>
    </row>
    <row r="72" spans="1:13" s="1" customFormat="1" ht="20.25" customHeight="1" x14ac:dyDescent="0.3">
      <c r="A72" s="79" t="s">
        <v>129</v>
      </c>
      <c r="B72" s="79"/>
      <c r="C72" s="79" t="s">
        <v>139</v>
      </c>
      <c r="D72" s="79"/>
      <c r="E72" s="68" t="s">
        <v>140</v>
      </c>
      <c r="F72" s="79" t="s">
        <v>130</v>
      </c>
      <c r="G72" s="79"/>
      <c r="H72" s="47" t="s">
        <v>128</v>
      </c>
      <c r="I72" s="47"/>
      <c r="J72" s="63" t="s">
        <v>141</v>
      </c>
      <c r="K72" s="40">
        <f ca="1">I71*25%</f>
        <v>12.5</v>
      </c>
    </row>
    <row r="73" spans="1:13" s="1" customFormat="1" ht="20.25" customHeight="1" x14ac:dyDescent="0.3">
      <c r="A73" s="71" t="s">
        <v>142</v>
      </c>
      <c r="B73" s="71"/>
      <c r="C73" s="72">
        <f ca="1">K74</f>
        <v>50</v>
      </c>
      <c r="D73" s="72"/>
      <c r="E73" s="66">
        <f ca="1">((100/I71)*C73)/100</f>
        <v>1</v>
      </c>
      <c r="F73" s="71">
        <f ca="1">(((C73/I71*5)+(C74/I71*20)+(25/(F71+H71+I71)*C75)+(5/(I71)*C76)+(2.5/(I71)*C77)+(2.5/(I71)*C78)+(5/I71*C79)+(10/I71*C80)+(2.5/I71*C81)+(2.5/I71*C82)+(10/I71*C83)+(10/I71*C84))/100)</f>
        <v>0.28816176470588234</v>
      </c>
      <c r="G73" s="71"/>
      <c r="H73" s="71" t="str">
        <f ca="1">J70</f>
        <v>Excavation work Completed. Plinth work completed, RCC upto 6 Slab, Brickwork upto 5 Floor, Internal Plaster upto 3.75 Floor, External Plaster upto 3.75 Floor Completed</v>
      </c>
      <c r="I73" s="71"/>
      <c r="J73" s="63" t="s">
        <v>132</v>
      </c>
      <c r="K73" s="64">
        <f ca="1">I71*50%</f>
        <v>25</v>
      </c>
    </row>
    <row r="74" spans="1:13" s="1" customFormat="1" ht="20.25" x14ac:dyDescent="0.3">
      <c r="A74" s="71" t="s">
        <v>111</v>
      </c>
      <c r="B74" s="71"/>
      <c r="C74" s="73">
        <v>50</v>
      </c>
      <c r="D74" s="72"/>
      <c r="E74" s="66">
        <f ca="1">((100/I71)*C74)/100</f>
        <v>1</v>
      </c>
      <c r="F74" s="71"/>
      <c r="G74" s="71"/>
      <c r="H74" s="71"/>
      <c r="I74" s="71"/>
      <c r="J74" s="63" t="s">
        <v>133</v>
      </c>
      <c r="K74" s="64">
        <f ca="1">I71</f>
        <v>50</v>
      </c>
    </row>
    <row r="75" spans="1:13" s="1" customFormat="1" ht="21" customHeight="1" x14ac:dyDescent="0.35">
      <c r="A75" s="71" t="s">
        <v>143</v>
      </c>
      <c r="B75" s="71"/>
      <c r="C75" s="72">
        <v>6</v>
      </c>
      <c r="D75" s="72"/>
      <c r="E75" s="66">
        <f ca="1">((100/(F71+H71+I71))*C75)/100</f>
        <v>0.1176470588235294</v>
      </c>
      <c r="F75" s="71"/>
      <c r="G75" s="71"/>
      <c r="H75" s="71"/>
      <c r="I75" s="71"/>
      <c r="J75" s="63" t="s">
        <v>134</v>
      </c>
      <c r="K75" s="44">
        <f ca="1">(IF(E71&gt;1,(I71/(E71+2)),I71/4))</f>
        <v>12.5</v>
      </c>
    </row>
    <row r="76" spans="1:13" s="1" customFormat="1" ht="21" customHeight="1" x14ac:dyDescent="0.35">
      <c r="A76" s="71" t="s">
        <v>144</v>
      </c>
      <c r="B76" s="71"/>
      <c r="C76" s="72">
        <f>C75-F71</f>
        <v>5</v>
      </c>
      <c r="D76" s="72"/>
      <c r="E76" s="66">
        <f ca="1">((100/I71)*C76)/100</f>
        <v>0.1</v>
      </c>
      <c r="F76" s="71"/>
      <c r="G76" s="71"/>
      <c r="H76" s="71"/>
      <c r="I76" s="71"/>
      <c r="J76" s="63" t="s">
        <v>135</v>
      </c>
      <c r="K76" s="44">
        <f ca="1">(IF(E71&gt;1,(I71/(E71+2)+K75),I71/4+K75))</f>
        <v>25</v>
      </c>
    </row>
    <row r="77" spans="1:13" s="1" customFormat="1" ht="21" customHeight="1" x14ac:dyDescent="0.35">
      <c r="A77" s="74" t="s">
        <v>145</v>
      </c>
      <c r="B77" s="75"/>
      <c r="C77" s="73">
        <f>C76*0.75</f>
        <v>3.75</v>
      </c>
      <c r="D77" s="73"/>
      <c r="E77" s="66">
        <f ca="1">((100/I71)*C77)/100</f>
        <v>7.4999999999999997E-2</v>
      </c>
      <c r="F77" s="71"/>
      <c r="G77" s="71"/>
      <c r="H77" s="71"/>
      <c r="I77" s="71"/>
      <c r="J77" s="63" t="s">
        <v>146</v>
      </c>
      <c r="K77" s="44">
        <f ca="1">(IF(E71&gt;1,(I71/(E71+2)+K76),0))</f>
        <v>37.5</v>
      </c>
    </row>
    <row r="78" spans="1:13" s="1" customFormat="1" ht="21" customHeight="1" x14ac:dyDescent="0.35">
      <c r="A78" s="74" t="s">
        <v>240</v>
      </c>
      <c r="B78" s="75"/>
      <c r="C78" s="73">
        <f>C77</f>
        <v>3.75</v>
      </c>
      <c r="D78" s="73"/>
      <c r="E78" s="66">
        <f ca="1">((100/I71)*C78)/100</f>
        <v>7.4999999999999997E-2</v>
      </c>
      <c r="F78" s="71"/>
      <c r="G78" s="71"/>
      <c r="H78" s="71"/>
      <c r="I78" s="71"/>
      <c r="J78" s="63" t="s">
        <v>147</v>
      </c>
      <c r="K78" s="44">
        <f>(IF(E71&gt;2,(I71/(E71+2)+K77),0))</f>
        <v>0</v>
      </c>
    </row>
    <row r="79" spans="1:13" s="1" customFormat="1" ht="57.75" customHeight="1" x14ac:dyDescent="0.35">
      <c r="A79" s="74" t="s">
        <v>241</v>
      </c>
      <c r="B79" s="75"/>
      <c r="C79" s="72">
        <v>0</v>
      </c>
      <c r="D79" s="72"/>
      <c r="E79" s="66">
        <f ca="1">((100/(I71))*C79)/100</f>
        <v>0</v>
      </c>
      <c r="F79" s="71"/>
      <c r="G79" s="71"/>
      <c r="H79" s="71"/>
      <c r="I79" s="71"/>
      <c r="J79" s="63" t="s">
        <v>149</v>
      </c>
      <c r="K79" s="45">
        <f>(IF(E71&gt;3,(I71/(E71+2)+K78),0))</f>
        <v>0</v>
      </c>
    </row>
    <row r="80" spans="1:13" s="1" customFormat="1" ht="21" x14ac:dyDescent="0.35">
      <c r="A80" s="71" t="s">
        <v>148</v>
      </c>
      <c r="B80" s="71"/>
      <c r="C80" s="72">
        <v>0</v>
      </c>
      <c r="D80" s="72"/>
      <c r="E80" s="66">
        <f ca="1">((100/(I71))*C80)/100</f>
        <v>0</v>
      </c>
      <c r="F80" s="71"/>
      <c r="G80" s="71"/>
      <c r="H80" s="71"/>
      <c r="I80" s="71"/>
      <c r="J80" s="63" t="s">
        <v>150</v>
      </c>
      <c r="K80" s="44">
        <f>(IF(E71&gt;4,(I71/(E71+2)+K79),0))</f>
        <v>0</v>
      </c>
    </row>
    <row r="81" spans="1:13" s="1" customFormat="1" ht="21" customHeight="1" x14ac:dyDescent="0.35">
      <c r="A81" s="71" t="s">
        <v>242</v>
      </c>
      <c r="B81" s="71"/>
      <c r="C81" s="72">
        <v>0</v>
      </c>
      <c r="D81" s="72"/>
      <c r="E81" s="66">
        <f ca="1">((100/I71)*C81)/100</f>
        <v>0</v>
      </c>
      <c r="F81" s="71"/>
      <c r="G81" s="71"/>
      <c r="H81" s="71"/>
      <c r="I81" s="71"/>
      <c r="J81" s="63" t="s">
        <v>136</v>
      </c>
      <c r="K81" s="44">
        <f>(IF(E71=1,(I71/(E71+3)+K76),IF(E71=0,(I71/4+K76),IF(E71&gt;1,0))))</f>
        <v>0</v>
      </c>
    </row>
    <row r="82" spans="1:13" s="1" customFormat="1" ht="36.75" customHeight="1" thickBot="1" x14ac:dyDescent="0.4">
      <c r="A82" s="71" t="s">
        <v>243</v>
      </c>
      <c r="B82" s="71"/>
      <c r="C82" s="72">
        <v>0</v>
      </c>
      <c r="D82" s="72"/>
      <c r="E82" s="66">
        <f ca="1">((100/I71)*C82)/100</f>
        <v>0</v>
      </c>
      <c r="F82" s="71"/>
      <c r="G82" s="71"/>
      <c r="H82" s="71"/>
      <c r="I82" s="71"/>
      <c r="J82" s="65" t="s">
        <v>137</v>
      </c>
      <c r="K82" s="46">
        <f ca="1">(IF(E71&gt;1.5,(I71/(E71+2)+K75+MAX(0,K76-K75)+MAX(0,K77-K76)+MAX(0,K78-K77)+MAX(0,K79-K78)+MAX(0,K80-K79)),IF(E71=1,(I71/(E71+3)+K81),IF(E71=0,I71/4+K81))))</f>
        <v>50</v>
      </c>
      <c r="M82" s="1" t="e">
        <f>(IF(D70&gt;1.5,(H70/(D70+2)+J75+MAX(0,J76-J75)+MAX(0,J77-J76)+MAX(0,J78-J77)+MAX(0,J79-J78)+MAX(0,J80-J79)),IF(D70=1,(H70/(D70+3)+J80),IF(D70=0,H70*0.3+J80))))</f>
        <v>#VALUE!</v>
      </c>
    </row>
    <row r="83" spans="1:13" s="1" customFormat="1" ht="20.25" x14ac:dyDescent="0.25">
      <c r="A83" s="71" t="s">
        <v>151</v>
      </c>
      <c r="B83" s="71"/>
      <c r="C83" s="72">
        <v>0</v>
      </c>
      <c r="D83" s="72"/>
      <c r="E83" s="66">
        <f ca="1">((100/(I71))*C83)/100</f>
        <v>0</v>
      </c>
      <c r="F83" s="71"/>
      <c r="G83" s="71"/>
      <c r="H83" s="71"/>
      <c r="I83" s="71"/>
    </row>
    <row r="84" spans="1:13" s="1" customFormat="1" ht="20.25" x14ac:dyDescent="0.25">
      <c r="A84" s="71" t="s">
        <v>152</v>
      </c>
      <c r="B84" s="71"/>
      <c r="C84" s="72">
        <v>0</v>
      </c>
      <c r="D84" s="72"/>
      <c r="E84" s="66">
        <f ca="1">((100/(I71))*C84)/100</f>
        <v>0</v>
      </c>
      <c r="F84" s="71"/>
      <c r="G84" s="71"/>
      <c r="H84" s="71"/>
      <c r="I84" s="71"/>
    </row>
    <row r="85" spans="1:13" s="1" customFormat="1" ht="21" thickBot="1" x14ac:dyDescent="0.3">
      <c r="A85" s="76" t="s">
        <v>70</v>
      </c>
      <c r="B85" s="76"/>
      <c r="C85" s="76"/>
      <c r="D85" s="76"/>
      <c r="E85" s="76"/>
      <c r="F85" s="76"/>
      <c r="G85" s="76"/>
      <c r="H85" s="76"/>
      <c r="I85" s="76"/>
    </row>
    <row r="86" spans="1:13" s="1" customFormat="1" ht="20.25" customHeight="1" x14ac:dyDescent="0.3">
      <c r="A86" s="77" t="str">
        <f>CONCATENATE((IF(OR(A46="",A46="NA"),"",A46))," - ",(IF(OR(E46="",E46="NA"),"",E46))," ")</f>
        <v xml:space="preserve">Building No.3 (Wing H )  - 2B + G + 1st to 35th Floor </v>
      </c>
      <c r="B86" s="77"/>
      <c r="C86" s="77"/>
      <c r="D86" s="78" t="s">
        <v>4</v>
      </c>
      <c r="E86" s="67" t="s">
        <v>125</v>
      </c>
      <c r="F86" s="72" t="s">
        <v>110</v>
      </c>
      <c r="G86" s="72"/>
      <c r="H86" s="67" t="s">
        <v>126</v>
      </c>
      <c r="I86" s="67" t="s">
        <v>127</v>
      </c>
      <c r="J86" s="61" t="str">
        <f ca="1">(IF(F89&gt;99%,"All work completed. Please provide OC.",IF(F89&gt;89.8%,"Plinth, RCC, Brick, Plaster, Flooring, Wooden, Plumbing, Electrification, etc., work Completed. Finishing work is in process.",IF(F89&lt;94%,(IF(C89=0,"Work not yet Started.",IF(E89=25%,"Piling work in process",IF(E89=50%,"Excavation work in process",IF(E89=100%,"Excavation work Completed. ","0")))&amp;(IF(C90=0%,"",IF(C90=K91,"Footing work is process",IF(C90=K92,"Footing work Completed",IF(C90=K93,"1st Basement Completed",IF(C90=K94,"1st &amp; 2nd Basement Completed",IF(C90=K95,"1st to 3rd Basement Completed",IF(C90=K96,"1st to 4th Basement Completed",IF(C90=K97,"Plinth work is process",IF(C90=K98,"Plinth work completed","0")))))))))))&amp;(IF(C91=(F87+H87+I87),", RCC Slab",IF(C91&gt;0,", RCC upto "&amp;C91&amp;" Slab",""))&amp;(IF(C92=I87,", Brickwork",IF(C92&gt;0,", Brickwork upto "&amp;C92&amp;" Floor",""))&amp;(IF(C93=I87,", Internal Plaster",IF(C93&gt;0,", Internal Plaster upto "&amp;C93&amp;" Floor",""))&amp;(IF(C94=I87,", External Plaster",IF(C94&gt;0,", External Plaster upto "&amp;C94&amp;" Floor",""))&amp;(IF(C95=I87,", External Plumbing, Elevation and Waterproofing",IF(C95&gt;0,", External Plumbing, Elevation and Waterproofing upto "&amp;C95&amp;" Floor",""))&amp;(IF(C96=I87,", Flooring &amp; Fitting",IF(C96&gt;0,", Flooring &amp; Fitting upto "&amp;C96&amp;" Floor",""))&amp;(IF(C97=I87,", Wooden Work",IF(C97&gt;0,", Wooden Work upto "&amp;C97&amp;" Floor",""))&amp;(IF(C98=I87,", Electrical &amp; Sanitary fittings",IF(C98&gt;0,", Electrical &amp; Sanitary fittings upto "&amp;C98&amp;" Floor",""))&amp;(IF(C99&gt;0,", Finishing upto "&amp;C99&amp;" Floor","")&amp;(IF(C91&gt;0.5," Completed",""))))))))))))))))</f>
        <v>Excavation work Completed. Plinth work completed, RCC upto 7 Slab, Brickwork upto 6 Floor, Internal Plaster upto 4.5 Floor, External Plaster upto 4.5 Floor Completed</v>
      </c>
      <c r="K86" s="39"/>
    </row>
    <row r="87" spans="1:13" s="1" customFormat="1" ht="20.25" x14ac:dyDescent="0.3">
      <c r="A87" s="77"/>
      <c r="B87" s="77"/>
      <c r="C87" s="77"/>
      <c r="D87" s="78"/>
      <c r="E87" s="67">
        <v>2</v>
      </c>
      <c r="F87" s="72">
        <v>1</v>
      </c>
      <c r="G87" s="72"/>
      <c r="H87" s="67">
        <v>0</v>
      </c>
      <c r="I87" s="67">
        <f ca="1">--TRIM(RIGHT(SUBSTITUTE(LEFT(A86,_xlfn.AGGREGATE(16,6,FIND({0,1,2,3,4,5,6,7,8,9},A86,ROW(INDIRECT("1:"&amp;LEN(A86)))),1))," ",REPT(" ",LEN(A86))),LEN(A86)))</f>
        <v>35</v>
      </c>
      <c r="J87" s="62" t="s">
        <v>131</v>
      </c>
      <c r="K87" s="39"/>
    </row>
    <row r="88" spans="1:13" s="1" customFormat="1" ht="20.25" customHeight="1" x14ac:dyDescent="0.3">
      <c r="A88" s="79" t="s">
        <v>129</v>
      </c>
      <c r="B88" s="79"/>
      <c r="C88" s="79" t="s">
        <v>139</v>
      </c>
      <c r="D88" s="79"/>
      <c r="E88" s="68" t="s">
        <v>140</v>
      </c>
      <c r="F88" s="79" t="s">
        <v>130</v>
      </c>
      <c r="G88" s="79"/>
      <c r="H88" s="47" t="s">
        <v>128</v>
      </c>
      <c r="I88" s="47"/>
      <c r="J88" s="63" t="s">
        <v>141</v>
      </c>
      <c r="K88" s="40">
        <f ca="1">I87*25%</f>
        <v>8.75</v>
      </c>
    </row>
    <row r="89" spans="1:13" s="1" customFormat="1" ht="20.25" customHeight="1" x14ac:dyDescent="0.3">
      <c r="A89" s="71" t="s">
        <v>142</v>
      </c>
      <c r="B89" s="71"/>
      <c r="C89" s="72">
        <f ca="1">K90</f>
        <v>35</v>
      </c>
      <c r="D89" s="72"/>
      <c r="E89" s="66">
        <f ca="1">((100/I87)*C89)/100</f>
        <v>1</v>
      </c>
      <c r="F89" s="71">
        <f ca="1">(((C89/I87*5)+(C90/I87*20)+(25/(F87+H87+I87)*C91)+(5/(I87)*C92)+(2.5/(I87)*C93)+(2.5/(I87)*C94)+(5/I87*C95)+(10/I87*C96)+(2.5/I87*C97)+(2.5/I87*C98)+(10/I87*C99)+(10/I87*C100))/100)</f>
        <v>0.31361111111111112</v>
      </c>
      <c r="G89" s="71"/>
      <c r="H89" s="71" t="str">
        <f ca="1">J86</f>
        <v>Excavation work Completed. Plinth work completed, RCC upto 7 Slab, Brickwork upto 6 Floor, Internal Plaster upto 4.5 Floor, External Plaster upto 4.5 Floor Completed</v>
      </c>
      <c r="I89" s="71"/>
      <c r="J89" s="63" t="s">
        <v>132</v>
      </c>
      <c r="K89" s="64">
        <f ca="1">I87*50%</f>
        <v>17.5</v>
      </c>
    </row>
    <row r="90" spans="1:13" s="1" customFormat="1" ht="20.25" x14ac:dyDescent="0.3">
      <c r="A90" s="71" t="s">
        <v>111</v>
      </c>
      <c r="B90" s="71"/>
      <c r="C90" s="73">
        <v>35</v>
      </c>
      <c r="D90" s="72"/>
      <c r="E90" s="66">
        <f ca="1">((100/I87)*C90)/100</f>
        <v>1</v>
      </c>
      <c r="F90" s="71"/>
      <c r="G90" s="71"/>
      <c r="H90" s="71"/>
      <c r="I90" s="71"/>
      <c r="J90" s="63" t="s">
        <v>133</v>
      </c>
      <c r="K90" s="64">
        <f ca="1">I87</f>
        <v>35</v>
      </c>
    </row>
    <row r="91" spans="1:13" s="1" customFormat="1" ht="21" customHeight="1" x14ac:dyDescent="0.35">
      <c r="A91" s="71" t="s">
        <v>143</v>
      </c>
      <c r="B91" s="71"/>
      <c r="C91" s="72">
        <v>7</v>
      </c>
      <c r="D91" s="72"/>
      <c r="E91" s="66">
        <f ca="1">((100/(F87+H87+I87))*C91)/100</f>
        <v>0.19444444444444442</v>
      </c>
      <c r="F91" s="71"/>
      <c r="G91" s="71"/>
      <c r="H91" s="71"/>
      <c r="I91" s="71"/>
      <c r="J91" s="63" t="s">
        <v>134</v>
      </c>
      <c r="K91" s="44">
        <f ca="1">(IF(E87&gt;1,(I87/(E87+2)),I87/4))</f>
        <v>8.75</v>
      </c>
    </row>
    <row r="92" spans="1:13" s="1" customFormat="1" ht="21" customHeight="1" x14ac:dyDescent="0.35">
      <c r="A92" s="71" t="s">
        <v>144</v>
      </c>
      <c r="B92" s="71"/>
      <c r="C92" s="72">
        <f>C91-F87</f>
        <v>6</v>
      </c>
      <c r="D92" s="72"/>
      <c r="E92" s="66">
        <f ca="1">((100/I87)*C92)/100</f>
        <v>0.17142857142857143</v>
      </c>
      <c r="F92" s="71"/>
      <c r="G92" s="71"/>
      <c r="H92" s="71"/>
      <c r="I92" s="71"/>
      <c r="J92" s="63" t="s">
        <v>135</v>
      </c>
      <c r="K92" s="44">
        <f ca="1">(IF(E87&gt;1,(I87/(E87+2)+K91),I87/4+K91))</f>
        <v>17.5</v>
      </c>
    </row>
    <row r="93" spans="1:13" s="1" customFormat="1" ht="21" customHeight="1" x14ac:dyDescent="0.35">
      <c r="A93" s="74" t="s">
        <v>145</v>
      </c>
      <c r="B93" s="75"/>
      <c r="C93" s="73">
        <f>C92*0.75</f>
        <v>4.5</v>
      </c>
      <c r="D93" s="73"/>
      <c r="E93" s="66">
        <f ca="1">((100/I87)*C93)/100</f>
        <v>0.12857142857142859</v>
      </c>
      <c r="F93" s="71"/>
      <c r="G93" s="71"/>
      <c r="H93" s="71"/>
      <c r="I93" s="71"/>
      <c r="J93" s="63" t="s">
        <v>146</v>
      </c>
      <c r="K93" s="44">
        <f ca="1">(IF(E87&gt;1,(I87/(E87+2)+K92),0))</f>
        <v>26.25</v>
      </c>
    </row>
    <row r="94" spans="1:13" s="1" customFormat="1" ht="21" customHeight="1" x14ac:dyDescent="0.35">
      <c r="A94" s="74" t="s">
        <v>240</v>
      </c>
      <c r="B94" s="75"/>
      <c r="C94" s="73">
        <f>C92*0.75</f>
        <v>4.5</v>
      </c>
      <c r="D94" s="73"/>
      <c r="E94" s="66">
        <f ca="1">((100/I87)*C94)/100</f>
        <v>0.12857142857142859</v>
      </c>
      <c r="F94" s="71"/>
      <c r="G94" s="71"/>
      <c r="H94" s="71"/>
      <c r="I94" s="71"/>
      <c r="J94" s="63" t="s">
        <v>147</v>
      </c>
      <c r="K94" s="44">
        <f>(IF(E87&gt;2,(I87/(E87+2)+K93),0))</f>
        <v>0</v>
      </c>
    </row>
    <row r="95" spans="1:13" s="1" customFormat="1" ht="55.5" customHeight="1" x14ac:dyDescent="0.35">
      <c r="A95" s="74" t="s">
        <v>241</v>
      </c>
      <c r="B95" s="75"/>
      <c r="C95" s="72">
        <v>0</v>
      </c>
      <c r="D95" s="72"/>
      <c r="E95" s="66">
        <f ca="1">((100/(I87))*C95)/100</f>
        <v>0</v>
      </c>
      <c r="F95" s="71"/>
      <c r="G95" s="71"/>
      <c r="H95" s="71"/>
      <c r="I95" s="71"/>
      <c r="J95" s="63" t="s">
        <v>149</v>
      </c>
      <c r="K95" s="45">
        <f>(IF(E87&gt;3,(I87/(E87+2)+K94),0))</f>
        <v>0</v>
      </c>
    </row>
    <row r="96" spans="1:13" s="1" customFormat="1" ht="21" x14ac:dyDescent="0.35">
      <c r="A96" s="71" t="s">
        <v>148</v>
      </c>
      <c r="B96" s="71"/>
      <c r="C96" s="72">
        <v>0</v>
      </c>
      <c r="D96" s="72"/>
      <c r="E96" s="66">
        <f ca="1">((100/(I87))*C96)/100</f>
        <v>0</v>
      </c>
      <c r="F96" s="71"/>
      <c r="G96" s="71"/>
      <c r="H96" s="71"/>
      <c r="I96" s="71"/>
      <c r="J96" s="63" t="s">
        <v>150</v>
      </c>
      <c r="K96" s="44">
        <f>(IF(E87&gt;4,(I87/(E87+2)+K95),0))</f>
        <v>0</v>
      </c>
    </row>
    <row r="97" spans="1:151 16227:16384" s="1" customFormat="1" ht="21" customHeight="1" x14ac:dyDescent="0.35">
      <c r="A97" s="71" t="s">
        <v>242</v>
      </c>
      <c r="B97" s="71"/>
      <c r="C97" s="72">
        <v>0</v>
      </c>
      <c r="D97" s="72"/>
      <c r="E97" s="66">
        <f ca="1">((100/I87)*C97)/100</f>
        <v>0</v>
      </c>
      <c r="F97" s="71"/>
      <c r="G97" s="71"/>
      <c r="H97" s="71"/>
      <c r="I97" s="71"/>
      <c r="J97" s="63" t="s">
        <v>136</v>
      </c>
      <c r="K97" s="44">
        <f>(IF(E87=1,(I87/(E87+3)+K92),IF(E87=0,(I87/4+K92),IF(E87&gt;1,0))))</f>
        <v>0</v>
      </c>
    </row>
    <row r="98" spans="1:151 16227:16384" s="1" customFormat="1" ht="43.5" customHeight="1" thickBot="1" x14ac:dyDescent="0.4">
      <c r="A98" s="71" t="s">
        <v>243</v>
      </c>
      <c r="B98" s="71"/>
      <c r="C98" s="72">
        <v>0</v>
      </c>
      <c r="D98" s="72"/>
      <c r="E98" s="66">
        <f ca="1">((100/I87)*C98)/100</f>
        <v>0</v>
      </c>
      <c r="F98" s="71"/>
      <c r="G98" s="71"/>
      <c r="H98" s="71"/>
      <c r="I98" s="71"/>
      <c r="J98" s="65" t="s">
        <v>137</v>
      </c>
      <c r="K98" s="46">
        <f ca="1">(IF(E87&gt;1.5,(I87/(E87+2)+K91+MAX(0,K92-K91)+MAX(0,K93-K92)+MAX(0,K94-K93)+MAX(0,K95-K94)+MAX(0,K96-K95)),IF(E87=1,(I87/(E87+3)+K97),IF(E87=0,I87/4+K97))))</f>
        <v>35</v>
      </c>
      <c r="M98" s="1" t="e">
        <f>(IF(D86&gt;1.5,(H86/(D86+2)+J91+MAX(0,J92-J91)+MAX(0,J93-J92)+MAX(0,J94-J93)+MAX(0,J95-J94)+MAX(0,J96-J95)),IF(D86=1,(H86/(D86+3)+J96),IF(D86=0,H86*0.3+J96))))</f>
        <v>#VALUE!</v>
      </c>
    </row>
    <row r="99" spans="1:151 16227:16384" s="1" customFormat="1" ht="20.25" x14ac:dyDescent="0.25">
      <c r="A99" s="71" t="s">
        <v>151</v>
      </c>
      <c r="B99" s="71"/>
      <c r="C99" s="72">
        <v>0</v>
      </c>
      <c r="D99" s="72"/>
      <c r="E99" s="66">
        <f ca="1">((100/(I87))*C99)/100</f>
        <v>0</v>
      </c>
      <c r="F99" s="71"/>
      <c r="G99" s="71"/>
      <c r="H99" s="71"/>
      <c r="I99" s="71"/>
    </row>
    <row r="100" spans="1:151 16227:16384" s="1" customFormat="1" ht="20.25" x14ac:dyDescent="0.25">
      <c r="A100" s="71" t="s">
        <v>152</v>
      </c>
      <c r="B100" s="71"/>
      <c r="C100" s="72">
        <v>0</v>
      </c>
      <c r="D100" s="72"/>
      <c r="E100" s="66">
        <f ca="1">((100/(I87))*C100)/100</f>
        <v>0</v>
      </c>
      <c r="F100" s="71"/>
      <c r="G100" s="71"/>
      <c r="H100" s="71"/>
      <c r="I100" s="71"/>
    </row>
    <row r="101" spans="1:151 16227:16384" ht="36.75" customHeight="1" x14ac:dyDescent="0.3">
      <c r="A101" s="110" t="s">
        <v>138</v>
      </c>
      <c r="B101" s="111"/>
      <c r="C101" s="111"/>
      <c r="D101" s="111"/>
      <c r="E101" s="111"/>
      <c r="F101" s="111"/>
      <c r="G101" s="111"/>
      <c r="H101" s="112">
        <f ca="1">AVERAGE(F57,F73,F89)</f>
        <v>0.29359853436324029</v>
      </c>
      <c r="I101" s="113"/>
      <c r="J101" s="41"/>
      <c r="K101" s="42"/>
      <c r="L101" s="42"/>
    </row>
    <row r="102" spans="1:151 16227:16384" ht="20.25" x14ac:dyDescent="0.25">
      <c r="A102" s="132" t="s">
        <v>74</v>
      </c>
      <c r="B102" s="133"/>
      <c r="C102" s="133"/>
      <c r="D102" s="133"/>
      <c r="E102" s="133"/>
      <c r="F102" s="133"/>
      <c r="G102" s="133"/>
      <c r="H102" s="133"/>
      <c r="I102" s="134"/>
    </row>
    <row r="103" spans="1:151 16227:16384" ht="60.75" x14ac:dyDescent="0.25">
      <c r="A103" s="122" t="s">
        <v>75</v>
      </c>
      <c r="B103" s="122"/>
      <c r="C103" s="122"/>
      <c r="D103" s="3" t="s">
        <v>4</v>
      </c>
      <c r="E103" s="15" t="s">
        <v>117</v>
      </c>
      <c r="F103" s="20" t="s">
        <v>153</v>
      </c>
      <c r="G103" s="3" t="s">
        <v>4</v>
      </c>
      <c r="H103" s="167" t="s">
        <v>165</v>
      </c>
      <c r="I103" s="167"/>
    </row>
    <row r="104" spans="1:151 16227:16384" ht="40.5" customHeight="1" x14ac:dyDescent="0.25">
      <c r="A104" s="122" t="s">
        <v>164</v>
      </c>
      <c r="B104" s="122"/>
      <c r="C104" s="122"/>
      <c r="D104" s="2" t="s">
        <v>112</v>
      </c>
      <c r="E104" s="15" t="s">
        <v>225</v>
      </c>
      <c r="F104" s="54" t="s">
        <v>224</v>
      </c>
      <c r="G104" s="3" t="s">
        <v>4</v>
      </c>
      <c r="H104" s="58" t="s">
        <v>226</v>
      </c>
      <c r="I104" s="59"/>
    </row>
    <row r="105" spans="1:151 16227:16384" ht="26.25" customHeight="1" x14ac:dyDescent="0.25">
      <c r="A105" s="138" t="s">
        <v>76</v>
      </c>
      <c r="B105" s="138"/>
      <c r="C105" s="138"/>
      <c r="D105" s="3" t="s">
        <v>4</v>
      </c>
      <c r="E105" s="18">
        <v>800000</v>
      </c>
      <c r="F105" s="3" t="s">
        <v>108</v>
      </c>
      <c r="G105" s="3" t="s">
        <v>4</v>
      </c>
      <c r="H105" s="120" t="s">
        <v>118</v>
      </c>
      <c r="I105" s="121"/>
    </row>
    <row r="106" spans="1:151 16227:16384" ht="20.25" x14ac:dyDescent="0.25">
      <c r="A106" s="132" t="s">
        <v>73</v>
      </c>
      <c r="B106" s="133"/>
      <c r="C106" s="133"/>
      <c r="D106" s="133"/>
      <c r="E106" s="133"/>
      <c r="F106" s="133"/>
      <c r="G106" s="133"/>
      <c r="H106" s="133"/>
      <c r="I106" s="134"/>
    </row>
    <row r="107" spans="1:151 16227:16384" ht="20.25" x14ac:dyDescent="0.25">
      <c r="A107" s="104" t="s">
        <v>9</v>
      </c>
      <c r="B107" s="105"/>
      <c r="C107" s="105"/>
      <c r="D107" s="105"/>
      <c r="E107" s="105"/>
      <c r="F107" s="106"/>
      <c r="G107" s="2" t="s">
        <v>4</v>
      </c>
      <c r="H107" s="96">
        <f>60030/10.764/1.5</f>
        <v>3717.9487179487182</v>
      </c>
      <c r="I107" s="97"/>
    </row>
    <row r="108" spans="1:151 16227:16384" ht="20.25" x14ac:dyDescent="0.25">
      <c r="A108" s="104" t="s">
        <v>32</v>
      </c>
      <c r="B108" s="105"/>
      <c r="C108" s="105"/>
      <c r="D108" s="105"/>
      <c r="E108" s="105"/>
      <c r="F108" s="106"/>
      <c r="G108" s="2" t="s">
        <v>4</v>
      </c>
      <c r="H108" s="107">
        <f>125950/10.764/1.2</f>
        <v>9750.8670878236098</v>
      </c>
      <c r="I108" s="107"/>
    </row>
    <row r="109" spans="1:151 16227:16384" ht="20.25" x14ac:dyDescent="0.25">
      <c r="A109" s="104" t="s">
        <v>119</v>
      </c>
      <c r="B109" s="105"/>
      <c r="C109" s="105"/>
      <c r="D109" s="105"/>
      <c r="E109" s="105"/>
      <c r="F109" s="106"/>
      <c r="G109" s="2" t="s">
        <v>4</v>
      </c>
      <c r="H109" s="107">
        <f>H107*0.8</f>
        <v>2974.3589743589746</v>
      </c>
      <c r="I109" s="107"/>
    </row>
    <row r="110" spans="1:151 16227:16384" ht="20.25" x14ac:dyDescent="0.25">
      <c r="A110" s="158" t="s">
        <v>80</v>
      </c>
      <c r="B110" s="159"/>
      <c r="C110" s="159"/>
      <c r="D110" s="159"/>
      <c r="E110" s="159"/>
      <c r="F110" s="159"/>
      <c r="G110" s="159"/>
      <c r="H110" s="159"/>
      <c r="I110" s="129"/>
    </row>
    <row r="111" spans="1:151 16227:16384" s="11" customFormat="1" ht="40.5" x14ac:dyDescent="0.25">
      <c r="A111" s="98" t="s">
        <v>160</v>
      </c>
      <c r="B111" s="99"/>
      <c r="C111" s="98" t="s">
        <v>161</v>
      </c>
      <c r="D111" s="99"/>
      <c r="E111" s="49" t="s">
        <v>162</v>
      </c>
      <c r="F111" s="98" t="s">
        <v>159</v>
      </c>
      <c r="G111" s="99"/>
      <c r="H111" s="49" t="s">
        <v>217</v>
      </c>
      <c r="I111" s="49" t="s">
        <v>158</v>
      </c>
      <c r="J111" s="37"/>
      <c r="K111" s="37"/>
      <c r="L111" s="37"/>
      <c r="M111" s="37"/>
      <c r="N111" s="37"/>
      <c r="O111" s="37"/>
      <c r="P111" s="37"/>
      <c r="Q111" s="37"/>
      <c r="R111" s="37"/>
      <c r="S111" s="37"/>
      <c r="T111" s="37"/>
      <c r="U111" s="37"/>
      <c r="V111" s="37"/>
      <c r="W111" s="37"/>
      <c r="X111" s="37"/>
      <c r="Y111" s="37"/>
      <c r="Z111" s="37"/>
      <c r="AA111" s="37"/>
      <c r="AB111" s="37"/>
      <c r="AC111" s="37"/>
      <c r="AD111" s="37"/>
      <c r="AE111" s="37"/>
      <c r="AF111" s="37"/>
      <c r="AG111" s="37"/>
      <c r="AH111" s="37"/>
      <c r="AI111" s="37"/>
      <c r="AJ111" s="37"/>
      <c r="AK111" s="37"/>
      <c r="AL111" s="37"/>
      <c r="AM111" s="37"/>
      <c r="AN111" s="37"/>
      <c r="AO111" s="37"/>
      <c r="AP111" s="37"/>
      <c r="AQ111" s="37"/>
      <c r="AR111" s="37"/>
      <c r="AS111" s="37"/>
      <c r="AT111" s="37"/>
      <c r="AU111" s="37"/>
      <c r="AV111" s="37"/>
      <c r="AW111" s="37"/>
      <c r="AX111" s="37"/>
      <c r="AY111" s="37"/>
      <c r="AZ111" s="37"/>
      <c r="BA111" s="37"/>
      <c r="BB111" s="37"/>
      <c r="BC111" s="37"/>
      <c r="BD111" s="37"/>
      <c r="BE111" s="37"/>
      <c r="BF111" s="37"/>
      <c r="BG111" s="37"/>
      <c r="BH111" s="37"/>
      <c r="BI111" s="37"/>
      <c r="BJ111" s="37"/>
      <c r="BK111" s="37"/>
      <c r="BL111" s="37"/>
      <c r="BM111" s="37"/>
      <c r="BN111" s="37"/>
      <c r="BO111" s="37"/>
      <c r="BP111" s="37"/>
      <c r="BQ111" s="37"/>
      <c r="BR111" s="37"/>
      <c r="BS111" s="37"/>
      <c r="BT111" s="37"/>
      <c r="BU111" s="37"/>
      <c r="BV111" s="37"/>
      <c r="BW111" s="37"/>
      <c r="BX111" s="37"/>
      <c r="BY111" s="37"/>
      <c r="BZ111" s="37"/>
      <c r="CA111" s="37"/>
      <c r="CB111" s="37"/>
      <c r="CC111" s="37"/>
      <c r="CD111" s="37"/>
      <c r="CE111" s="37"/>
      <c r="CF111" s="37"/>
      <c r="CG111" s="37"/>
      <c r="CH111" s="37"/>
      <c r="CI111" s="37"/>
      <c r="CJ111" s="37"/>
      <c r="CK111" s="37"/>
      <c r="CL111" s="37"/>
      <c r="CM111" s="37"/>
      <c r="CN111" s="37"/>
      <c r="CO111" s="37"/>
      <c r="CP111" s="37"/>
      <c r="CQ111" s="37"/>
      <c r="CR111" s="37"/>
      <c r="CS111" s="37"/>
      <c r="CT111" s="37"/>
      <c r="CU111" s="37"/>
      <c r="CV111" s="37"/>
      <c r="CW111" s="37"/>
      <c r="CX111" s="37"/>
      <c r="CY111" s="37"/>
      <c r="CZ111" s="37"/>
      <c r="DA111" s="37"/>
      <c r="DB111" s="37"/>
      <c r="DC111" s="37"/>
      <c r="DD111" s="37"/>
      <c r="DE111" s="37"/>
      <c r="DF111" s="37"/>
      <c r="DG111" s="37"/>
      <c r="DH111" s="37"/>
      <c r="DI111" s="37"/>
      <c r="DJ111" s="37"/>
      <c r="DK111" s="37"/>
      <c r="DL111" s="37"/>
      <c r="DM111" s="37"/>
      <c r="DN111" s="37"/>
      <c r="DO111" s="37"/>
      <c r="DP111" s="37"/>
      <c r="DQ111" s="37"/>
      <c r="DR111" s="37"/>
      <c r="DS111" s="37"/>
      <c r="DT111" s="37"/>
      <c r="DU111" s="37"/>
      <c r="DV111" s="37"/>
      <c r="DW111" s="37"/>
      <c r="DX111" s="37"/>
      <c r="DY111" s="37"/>
      <c r="DZ111" s="37"/>
      <c r="EA111" s="37"/>
      <c r="EB111" s="37"/>
      <c r="EC111" s="37"/>
      <c r="ED111" s="37"/>
      <c r="EE111" s="37"/>
      <c r="EF111" s="37"/>
      <c r="EG111" s="37"/>
      <c r="EH111" s="37"/>
      <c r="EI111" s="37"/>
      <c r="EJ111" s="37"/>
      <c r="EK111" s="37"/>
      <c r="EL111" s="37"/>
      <c r="EM111" s="37"/>
      <c r="EN111" s="37"/>
      <c r="EO111" s="37"/>
      <c r="EP111" s="37"/>
      <c r="EQ111" s="37"/>
      <c r="ER111" s="37"/>
      <c r="ES111" s="37"/>
      <c r="ET111" s="37"/>
      <c r="EU111" s="37"/>
      <c r="WZC111" s="37"/>
      <c r="WZD111" s="37"/>
      <c r="WZE111" s="37"/>
      <c r="WZF111" s="37"/>
      <c r="WZG111" s="37"/>
      <c r="WZH111" s="37"/>
      <c r="WZI111" s="37"/>
      <c r="WZJ111" s="37"/>
      <c r="WZK111" s="37"/>
      <c r="WZL111" s="37"/>
      <c r="WZM111" s="37"/>
      <c r="WZN111" s="37"/>
      <c r="WZO111" s="37"/>
      <c r="WZP111" s="37"/>
      <c r="WZQ111" s="37"/>
      <c r="WZR111" s="37"/>
      <c r="WZS111" s="37"/>
      <c r="WZT111" s="37"/>
      <c r="WZU111" s="37"/>
      <c r="WZV111" s="37"/>
      <c r="WZW111" s="37"/>
      <c r="WZX111" s="37"/>
      <c r="WZY111" s="37"/>
      <c r="WZZ111" s="37"/>
      <c r="XAA111" s="37"/>
      <c r="XAB111" s="37"/>
      <c r="XAC111" s="37"/>
      <c r="XAD111" s="37"/>
      <c r="XAE111" s="37"/>
      <c r="XAF111" s="37"/>
      <c r="XAG111" s="37"/>
      <c r="XAH111" s="37"/>
      <c r="XAI111" s="37"/>
      <c r="XAJ111" s="37"/>
      <c r="XAK111" s="37"/>
      <c r="XAL111" s="37"/>
      <c r="XAM111" s="37"/>
      <c r="XAN111" s="37"/>
      <c r="XAO111" s="37"/>
      <c r="XAP111" s="37"/>
      <c r="XAQ111" s="37"/>
      <c r="XAR111" s="37"/>
      <c r="XAS111" s="37"/>
      <c r="XAT111" s="37"/>
      <c r="XAU111" s="37"/>
      <c r="XAV111" s="37"/>
      <c r="XAW111" s="37"/>
      <c r="XAX111" s="37"/>
      <c r="XAY111" s="37"/>
      <c r="XAZ111" s="37"/>
      <c r="XBA111" s="37"/>
      <c r="XBB111" s="37"/>
      <c r="XBC111" s="37"/>
      <c r="XBD111" s="37"/>
      <c r="XBE111" s="37"/>
      <c r="XBF111" s="37"/>
      <c r="XBG111" s="37"/>
      <c r="XBH111" s="37"/>
      <c r="XBI111" s="37"/>
      <c r="XBJ111" s="37"/>
      <c r="XBK111" s="37"/>
      <c r="XBL111" s="37"/>
      <c r="XBM111" s="37"/>
      <c r="XBN111" s="37"/>
      <c r="XBO111" s="37"/>
      <c r="XBP111" s="37"/>
      <c r="XBQ111" s="37"/>
      <c r="XBR111" s="37"/>
      <c r="XBS111" s="37"/>
      <c r="XBT111" s="37"/>
      <c r="XBU111" s="37"/>
      <c r="XBV111" s="37"/>
      <c r="XBW111" s="37"/>
      <c r="XBX111" s="37"/>
      <c r="XBY111" s="37"/>
      <c r="XBZ111" s="37"/>
      <c r="XCA111" s="37"/>
      <c r="XCB111" s="37"/>
      <c r="XCC111" s="37"/>
      <c r="XCD111" s="37"/>
      <c r="XCE111" s="37"/>
      <c r="XCF111" s="37"/>
      <c r="XCG111" s="37"/>
      <c r="XCH111" s="37"/>
      <c r="XCI111" s="37"/>
      <c r="XCJ111" s="37"/>
      <c r="XCK111" s="37"/>
      <c r="XCL111" s="37"/>
      <c r="XCM111" s="37"/>
      <c r="XCN111" s="37"/>
      <c r="XCO111" s="37"/>
      <c r="XCP111" s="37"/>
      <c r="XCQ111" s="37"/>
      <c r="XCR111" s="37"/>
      <c r="XCS111" s="37"/>
      <c r="XCT111" s="37"/>
      <c r="XCU111" s="37"/>
      <c r="XCV111" s="37"/>
      <c r="XCW111" s="37"/>
      <c r="XCX111" s="37"/>
      <c r="XCY111" s="37"/>
      <c r="XCZ111" s="37"/>
      <c r="XDA111" s="37"/>
      <c r="XDB111" s="37"/>
      <c r="XDC111" s="37"/>
      <c r="XDD111" s="37"/>
      <c r="XDE111" s="37"/>
      <c r="XDF111" s="37"/>
      <c r="XDG111" s="37"/>
      <c r="XDH111" s="37"/>
      <c r="XDI111" s="37"/>
      <c r="XDJ111" s="37"/>
      <c r="XDK111" s="37"/>
      <c r="XDL111" s="37"/>
      <c r="XDM111" s="37"/>
      <c r="XDN111" s="37"/>
      <c r="XDO111" s="37"/>
      <c r="XDP111" s="37"/>
      <c r="XDQ111" s="37"/>
      <c r="XDR111" s="37"/>
      <c r="XDS111" s="37"/>
      <c r="XDT111" s="37"/>
      <c r="XDU111" s="37"/>
      <c r="XDV111" s="37"/>
      <c r="XDW111" s="37"/>
      <c r="XDX111" s="37"/>
      <c r="XDY111" s="37"/>
      <c r="XDZ111" s="37"/>
      <c r="XEA111" s="37"/>
      <c r="XEB111" s="37"/>
      <c r="XEC111" s="37"/>
      <c r="XED111" s="37"/>
      <c r="XEE111" s="37"/>
      <c r="XEF111" s="37"/>
      <c r="XEG111" s="37"/>
      <c r="XEH111" s="37"/>
      <c r="XEI111" s="37"/>
      <c r="XEJ111" s="37"/>
      <c r="XEK111" s="37"/>
      <c r="XEL111" s="37"/>
      <c r="XEM111" s="37"/>
      <c r="XEN111" s="37"/>
      <c r="XEO111" s="37"/>
      <c r="XEP111" s="37"/>
      <c r="XEQ111" s="37"/>
      <c r="XER111" s="37"/>
      <c r="XES111" s="37"/>
      <c r="XET111" s="37"/>
      <c r="XEU111" s="37"/>
      <c r="XEV111" s="37"/>
      <c r="XEW111" s="37"/>
      <c r="XEX111" s="37"/>
      <c r="XEY111" s="37"/>
      <c r="XEZ111" s="37"/>
      <c r="XFA111" s="37"/>
      <c r="XFB111" s="37"/>
      <c r="XFC111" s="37"/>
      <c r="XFD111" s="37"/>
    </row>
    <row r="112" spans="1:151 16227:16384" s="11" customFormat="1" ht="20.25" x14ac:dyDescent="0.25">
      <c r="A112" s="100" t="s">
        <v>194</v>
      </c>
      <c r="B112" s="101"/>
      <c r="C112" s="100" t="s">
        <v>92</v>
      </c>
      <c r="D112" s="101"/>
      <c r="E112" s="50" t="s">
        <v>218</v>
      </c>
      <c r="F112" s="100">
        <f>COUNT(E120:E142)+COUNT(E144:E177)+COUNT(E179:E201)</f>
        <v>80</v>
      </c>
      <c r="G112" s="101"/>
      <c r="H112" s="50">
        <f>SUM(E120:E142)+SUM(E144:E177)+SUM(E179:E201)</f>
        <v>42383.316326422493</v>
      </c>
      <c r="I112" s="50">
        <f>SUM(I120:I142)+SUM(I144:I177)+SUM(I179:I201)</f>
        <v>42383.316326422493</v>
      </c>
      <c r="J112" s="37"/>
      <c r="K112" s="37"/>
      <c r="L112" s="37"/>
      <c r="M112" s="37"/>
      <c r="N112" s="37"/>
      <c r="O112" s="37"/>
      <c r="P112" s="37"/>
      <c r="Q112" s="37"/>
      <c r="R112" s="37"/>
      <c r="S112" s="37"/>
      <c r="T112" s="37"/>
      <c r="U112" s="37"/>
      <c r="V112" s="37"/>
      <c r="W112" s="37"/>
      <c r="X112" s="37"/>
      <c r="Y112" s="37"/>
      <c r="Z112" s="37"/>
      <c r="AA112" s="37"/>
      <c r="AB112" s="37"/>
      <c r="AC112" s="37"/>
      <c r="AD112" s="37"/>
      <c r="AE112" s="37"/>
      <c r="AF112" s="37"/>
      <c r="AG112" s="37"/>
      <c r="AH112" s="37"/>
      <c r="AI112" s="37"/>
      <c r="AJ112" s="37"/>
      <c r="AK112" s="37"/>
      <c r="AL112" s="37"/>
      <c r="AM112" s="37"/>
      <c r="AN112" s="37"/>
      <c r="AO112" s="37"/>
      <c r="AP112" s="37"/>
      <c r="AQ112" s="37"/>
      <c r="AR112" s="37"/>
      <c r="AS112" s="37"/>
      <c r="AT112" s="37"/>
      <c r="AU112" s="37"/>
      <c r="AV112" s="37"/>
      <c r="AW112" s="37"/>
      <c r="AX112" s="37"/>
      <c r="AY112" s="37"/>
      <c r="AZ112" s="37"/>
      <c r="BA112" s="37"/>
      <c r="BB112" s="37"/>
      <c r="BC112" s="37"/>
      <c r="BD112" s="37"/>
      <c r="BE112" s="37"/>
      <c r="BF112" s="37"/>
      <c r="BG112" s="37"/>
      <c r="BH112" s="37"/>
      <c r="BI112" s="37"/>
      <c r="BJ112" s="37"/>
      <c r="BK112" s="37"/>
      <c r="BL112" s="37"/>
      <c r="BM112" s="37"/>
      <c r="BN112" s="37"/>
      <c r="BO112" s="37"/>
      <c r="BP112" s="37"/>
      <c r="BQ112" s="37"/>
      <c r="BR112" s="37"/>
      <c r="BS112" s="37"/>
      <c r="BT112" s="37"/>
      <c r="BU112" s="37"/>
      <c r="BV112" s="37"/>
      <c r="BW112" s="37"/>
      <c r="BX112" s="37"/>
      <c r="BY112" s="37"/>
      <c r="BZ112" s="37"/>
      <c r="CA112" s="37"/>
      <c r="CB112" s="37"/>
      <c r="CC112" s="37"/>
      <c r="CD112" s="37"/>
      <c r="CE112" s="37"/>
      <c r="CF112" s="37"/>
      <c r="CG112" s="37"/>
      <c r="CH112" s="37"/>
      <c r="CI112" s="37"/>
      <c r="CJ112" s="37"/>
      <c r="CK112" s="37"/>
      <c r="CL112" s="37"/>
      <c r="CM112" s="37"/>
      <c r="CN112" s="37"/>
      <c r="CO112" s="37"/>
      <c r="CP112" s="37"/>
      <c r="CQ112" s="37"/>
      <c r="CR112" s="37"/>
      <c r="CS112" s="37"/>
      <c r="CT112" s="37"/>
      <c r="CU112" s="37"/>
      <c r="CV112" s="37"/>
      <c r="CW112" s="37"/>
      <c r="CX112" s="37"/>
      <c r="CY112" s="37"/>
      <c r="CZ112" s="37"/>
      <c r="DA112" s="37"/>
      <c r="DB112" s="37"/>
      <c r="DC112" s="37"/>
      <c r="DD112" s="37"/>
      <c r="DE112" s="37"/>
      <c r="DF112" s="37"/>
      <c r="DG112" s="37"/>
      <c r="DH112" s="37"/>
      <c r="DI112" s="37"/>
      <c r="DJ112" s="37"/>
      <c r="DK112" s="37"/>
      <c r="DL112" s="37"/>
      <c r="DM112" s="37"/>
      <c r="DN112" s="37"/>
      <c r="DO112" s="37"/>
      <c r="DP112" s="37"/>
      <c r="DQ112" s="37"/>
      <c r="DR112" s="37"/>
      <c r="DS112" s="37"/>
      <c r="DT112" s="37"/>
      <c r="DU112" s="37"/>
      <c r="DV112" s="37"/>
      <c r="DW112" s="37"/>
      <c r="DX112" s="37"/>
      <c r="DY112" s="37"/>
      <c r="DZ112" s="37"/>
      <c r="EA112" s="37"/>
      <c r="EB112" s="37"/>
      <c r="EC112" s="37"/>
      <c r="ED112" s="37"/>
      <c r="EE112" s="37"/>
      <c r="EF112" s="37"/>
      <c r="EG112" s="37"/>
      <c r="EH112" s="37"/>
      <c r="EI112" s="37"/>
      <c r="EJ112" s="37"/>
      <c r="EK112" s="37"/>
      <c r="EL112" s="37"/>
      <c r="EM112" s="37"/>
      <c r="EN112" s="37"/>
      <c r="EO112" s="37"/>
      <c r="EP112" s="37"/>
      <c r="EQ112" s="37"/>
      <c r="ER112" s="37"/>
      <c r="ES112" s="37"/>
      <c r="ET112" s="37"/>
      <c r="EU112" s="37"/>
      <c r="WZC112" s="37"/>
      <c r="WZD112" s="37"/>
      <c r="WZE112" s="37"/>
      <c r="WZF112" s="37"/>
      <c r="WZG112" s="37"/>
      <c r="WZH112" s="37"/>
      <c r="WZI112" s="37"/>
      <c r="WZJ112" s="37"/>
      <c r="WZK112" s="37"/>
      <c r="WZL112" s="37"/>
      <c r="WZM112" s="37"/>
      <c r="WZN112" s="37"/>
      <c r="WZO112" s="37"/>
      <c r="WZP112" s="37"/>
      <c r="WZQ112" s="37"/>
      <c r="WZR112" s="37"/>
      <c r="WZS112" s="37"/>
      <c r="WZT112" s="37"/>
      <c r="WZU112" s="37"/>
      <c r="WZV112" s="37"/>
      <c r="WZW112" s="37"/>
      <c r="WZX112" s="37"/>
      <c r="WZY112" s="37"/>
      <c r="WZZ112" s="37"/>
      <c r="XAA112" s="37"/>
      <c r="XAB112" s="37"/>
      <c r="XAC112" s="37"/>
      <c r="XAD112" s="37"/>
      <c r="XAE112" s="37"/>
      <c r="XAF112" s="37"/>
      <c r="XAG112" s="37"/>
      <c r="XAH112" s="37"/>
      <c r="XAI112" s="37"/>
      <c r="XAJ112" s="37"/>
      <c r="XAK112" s="37"/>
      <c r="XAL112" s="37"/>
      <c r="XAM112" s="37"/>
      <c r="XAN112" s="37"/>
      <c r="XAO112" s="37"/>
      <c r="XAP112" s="37"/>
      <c r="XAQ112" s="37"/>
      <c r="XAR112" s="37"/>
      <c r="XAS112" s="37"/>
      <c r="XAT112" s="37"/>
      <c r="XAU112" s="37"/>
      <c r="XAV112" s="37"/>
      <c r="XAW112" s="37"/>
      <c r="XAX112" s="37"/>
      <c r="XAY112" s="37"/>
      <c r="XAZ112" s="37"/>
      <c r="XBA112" s="37"/>
      <c r="XBB112" s="37"/>
      <c r="XBC112" s="37"/>
      <c r="XBD112" s="37"/>
      <c r="XBE112" s="37"/>
      <c r="XBF112" s="37"/>
      <c r="XBG112" s="37"/>
      <c r="XBH112" s="37"/>
      <c r="XBI112" s="37"/>
      <c r="XBJ112" s="37"/>
      <c r="XBK112" s="37"/>
      <c r="XBL112" s="37"/>
      <c r="XBM112" s="37"/>
      <c r="XBN112" s="37"/>
      <c r="XBO112" s="37"/>
      <c r="XBP112" s="37"/>
      <c r="XBQ112" s="37"/>
      <c r="XBR112" s="37"/>
      <c r="XBS112" s="37"/>
      <c r="XBT112" s="37"/>
      <c r="XBU112" s="37"/>
      <c r="XBV112" s="37"/>
      <c r="XBW112" s="37"/>
      <c r="XBX112" s="37"/>
      <c r="XBY112" s="37"/>
      <c r="XBZ112" s="37"/>
      <c r="XCA112" s="37"/>
      <c r="XCB112" s="37"/>
      <c r="XCC112" s="37"/>
      <c r="XCD112" s="37"/>
      <c r="XCE112" s="37"/>
      <c r="XCF112" s="37"/>
      <c r="XCG112" s="37"/>
      <c r="XCH112" s="37"/>
      <c r="XCI112" s="37"/>
      <c r="XCJ112" s="37"/>
      <c r="XCK112" s="37"/>
      <c r="XCL112" s="37"/>
      <c r="XCM112" s="37"/>
      <c r="XCN112" s="37"/>
      <c r="XCO112" s="37"/>
      <c r="XCP112" s="37"/>
      <c r="XCQ112" s="37"/>
      <c r="XCR112" s="37"/>
      <c r="XCS112" s="37"/>
      <c r="XCT112" s="37"/>
      <c r="XCU112" s="37"/>
      <c r="XCV112" s="37"/>
      <c r="XCW112" s="37"/>
      <c r="XCX112" s="37"/>
      <c r="XCY112" s="37"/>
      <c r="XCZ112" s="37"/>
      <c r="XDA112" s="37"/>
      <c r="XDB112" s="37"/>
      <c r="XDC112" s="37"/>
      <c r="XDD112" s="37"/>
      <c r="XDE112" s="37"/>
      <c r="XDF112" s="37"/>
      <c r="XDG112" s="37"/>
      <c r="XDH112" s="37"/>
      <c r="XDI112" s="37"/>
      <c r="XDJ112" s="37"/>
      <c r="XDK112" s="37"/>
      <c r="XDL112" s="37"/>
      <c r="XDM112" s="37"/>
      <c r="XDN112" s="37"/>
      <c r="XDO112" s="37"/>
      <c r="XDP112" s="37"/>
      <c r="XDQ112" s="37"/>
      <c r="XDR112" s="37"/>
      <c r="XDS112" s="37"/>
      <c r="XDT112" s="37"/>
      <c r="XDU112" s="37"/>
      <c r="XDV112" s="37"/>
      <c r="XDW112" s="37"/>
      <c r="XDX112" s="37"/>
      <c r="XDY112" s="37"/>
      <c r="XDZ112" s="37"/>
      <c r="XEA112" s="37"/>
      <c r="XEB112" s="37"/>
      <c r="XEC112" s="37"/>
      <c r="XED112" s="37"/>
      <c r="XEE112" s="37"/>
      <c r="XEF112" s="37"/>
      <c r="XEG112" s="37"/>
      <c r="XEH112" s="37"/>
      <c r="XEI112" s="37"/>
      <c r="XEJ112" s="37"/>
      <c r="XEK112" s="37"/>
      <c r="XEL112" s="37"/>
      <c r="XEM112" s="37"/>
      <c r="XEN112" s="37"/>
      <c r="XEO112" s="37"/>
      <c r="XEP112" s="37"/>
      <c r="XEQ112" s="37"/>
      <c r="XER112" s="37"/>
      <c r="XES112" s="37"/>
      <c r="XET112" s="37"/>
      <c r="XEU112" s="37"/>
      <c r="XEV112" s="37"/>
      <c r="XEW112" s="37"/>
      <c r="XEX112" s="37"/>
      <c r="XEY112" s="37"/>
      <c r="XEZ112" s="37"/>
      <c r="XFA112" s="37"/>
      <c r="XFB112" s="37"/>
      <c r="XFC112" s="37"/>
      <c r="XFD112" s="37"/>
    </row>
    <row r="113" spans="1:151 16227:16384" s="11" customFormat="1" ht="20.25" x14ac:dyDescent="0.25">
      <c r="A113" s="100" t="s">
        <v>194</v>
      </c>
      <c r="B113" s="101"/>
      <c r="C113" s="100" t="s">
        <v>92</v>
      </c>
      <c r="D113" s="101"/>
      <c r="E113" s="50" t="s">
        <v>219</v>
      </c>
      <c r="F113" s="100">
        <f>COUNT(E207:E210)*3+COUNT(E212:E221)*13+COUNT(E223:E226,E229:E232)*2+COUNT(E234:E236,E241:E243)</f>
        <v>164</v>
      </c>
      <c r="G113" s="101"/>
      <c r="H113" s="50">
        <f>SUM(E207:E210)*3+SUM(E212:E221)*13+SUM(E223:E226,E229:E232)*2+SUM(E234:E236,E241:E243)</f>
        <v>80219.285873999979</v>
      </c>
      <c r="I113" s="50">
        <f>SUM(I207:I210)*3+SUM(I212:I221)*13+SUM(I223:I226,I229:I232)*2+SUM(I234:I236,I241:I243)</f>
        <v>86219.292861000009</v>
      </c>
      <c r="J113" s="37"/>
      <c r="K113" s="37"/>
      <c r="L113" s="37"/>
      <c r="M113" s="37"/>
      <c r="N113" s="37"/>
      <c r="O113" s="37"/>
      <c r="P113" s="37"/>
      <c r="Q113" s="37"/>
      <c r="R113" s="37"/>
      <c r="S113" s="37"/>
      <c r="T113" s="37"/>
      <c r="U113" s="37"/>
      <c r="V113" s="37"/>
      <c r="W113" s="37"/>
      <c r="X113" s="37"/>
      <c r="Y113" s="37"/>
      <c r="Z113" s="37"/>
      <c r="AA113" s="37"/>
      <c r="AB113" s="37"/>
      <c r="AC113" s="37"/>
      <c r="AD113" s="37"/>
      <c r="AE113" s="37"/>
      <c r="AF113" s="37"/>
      <c r="AG113" s="37"/>
      <c r="AH113" s="37"/>
      <c r="AI113" s="37"/>
      <c r="AJ113" s="37"/>
      <c r="AK113" s="37"/>
      <c r="AL113" s="37"/>
      <c r="AM113" s="37"/>
      <c r="AN113" s="37"/>
      <c r="AO113" s="37"/>
      <c r="AP113" s="37"/>
      <c r="AQ113" s="37"/>
      <c r="AR113" s="37"/>
      <c r="AS113" s="37"/>
      <c r="AT113" s="37"/>
      <c r="AU113" s="37"/>
      <c r="AV113" s="37"/>
      <c r="AW113" s="37"/>
      <c r="AX113" s="37"/>
      <c r="AY113" s="37"/>
      <c r="AZ113" s="37"/>
      <c r="BA113" s="37"/>
      <c r="BB113" s="37"/>
      <c r="BC113" s="37"/>
      <c r="BD113" s="37"/>
      <c r="BE113" s="37"/>
      <c r="BF113" s="37"/>
      <c r="BG113" s="37"/>
      <c r="BH113" s="37"/>
      <c r="BI113" s="37"/>
      <c r="BJ113" s="37"/>
      <c r="BK113" s="37"/>
      <c r="BL113" s="37"/>
      <c r="BM113" s="37"/>
      <c r="BN113" s="37"/>
      <c r="BO113" s="37"/>
      <c r="BP113" s="37"/>
      <c r="BQ113" s="37"/>
      <c r="BR113" s="37"/>
      <c r="BS113" s="37"/>
      <c r="BT113" s="37"/>
      <c r="BU113" s="37"/>
      <c r="BV113" s="37"/>
      <c r="BW113" s="37"/>
      <c r="BX113" s="37"/>
      <c r="BY113" s="37"/>
      <c r="BZ113" s="37"/>
      <c r="CA113" s="37"/>
      <c r="CB113" s="37"/>
      <c r="CC113" s="37"/>
      <c r="CD113" s="37"/>
      <c r="CE113" s="37"/>
      <c r="CF113" s="37"/>
      <c r="CG113" s="37"/>
      <c r="CH113" s="37"/>
      <c r="CI113" s="37"/>
      <c r="CJ113" s="37"/>
      <c r="CK113" s="37"/>
      <c r="CL113" s="37"/>
      <c r="CM113" s="37"/>
      <c r="CN113" s="37"/>
      <c r="CO113" s="37"/>
      <c r="CP113" s="37"/>
      <c r="CQ113" s="37"/>
      <c r="CR113" s="37"/>
      <c r="CS113" s="37"/>
      <c r="CT113" s="37"/>
      <c r="CU113" s="37"/>
      <c r="CV113" s="37"/>
      <c r="CW113" s="37"/>
      <c r="CX113" s="37"/>
      <c r="CY113" s="37"/>
      <c r="CZ113" s="37"/>
      <c r="DA113" s="37"/>
      <c r="DB113" s="37"/>
      <c r="DC113" s="37"/>
      <c r="DD113" s="37"/>
      <c r="DE113" s="37"/>
      <c r="DF113" s="37"/>
      <c r="DG113" s="37"/>
      <c r="DH113" s="37"/>
      <c r="DI113" s="37"/>
      <c r="DJ113" s="37"/>
      <c r="DK113" s="37"/>
      <c r="DL113" s="37"/>
      <c r="DM113" s="37"/>
      <c r="DN113" s="37"/>
      <c r="DO113" s="37"/>
      <c r="DP113" s="37"/>
      <c r="DQ113" s="37"/>
      <c r="DR113" s="37"/>
      <c r="DS113" s="37"/>
      <c r="DT113" s="37"/>
      <c r="DU113" s="37"/>
      <c r="DV113" s="37"/>
      <c r="DW113" s="37"/>
      <c r="DX113" s="37"/>
      <c r="DY113" s="37"/>
      <c r="DZ113" s="37"/>
      <c r="EA113" s="37"/>
      <c r="EB113" s="37"/>
      <c r="EC113" s="37"/>
      <c r="ED113" s="37"/>
      <c r="EE113" s="37"/>
      <c r="EF113" s="37"/>
      <c r="EG113" s="37"/>
      <c r="EH113" s="37"/>
      <c r="EI113" s="37"/>
      <c r="EJ113" s="37"/>
      <c r="EK113" s="37"/>
      <c r="EL113" s="37"/>
      <c r="EM113" s="37"/>
      <c r="EN113" s="37"/>
      <c r="EO113" s="37"/>
      <c r="EP113" s="37"/>
      <c r="EQ113" s="37"/>
      <c r="ER113" s="37"/>
      <c r="ES113" s="37"/>
      <c r="ET113" s="37"/>
      <c r="EU113" s="37"/>
      <c r="WZC113" s="37"/>
      <c r="WZD113" s="37"/>
      <c r="WZE113" s="37"/>
      <c r="WZF113" s="37"/>
      <c r="WZG113" s="37"/>
      <c r="WZH113" s="37"/>
      <c r="WZI113" s="37"/>
      <c r="WZJ113" s="37"/>
      <c r="WZK113" s="37"/>
      <c r="WZL113" s="37"/>
      <c r="WZM113" s="37"/>
      <c r="WZN113" s="37"/>
      <c r="WZO113" s="37"/>
      <c r="WZP113" s="37"/>
      <c r="WZQ113" s="37"/>
      <c r="WZR113" s="37"/>
      <c r="WZS113" s="37"/>
      <c r="WZT113" s="37"/>
      <c r="WZU113" s="37"/>
      <c r="WZV113" s="37"/>
      <c r="WZW113" s="37"/>
      <c r="WZX113" s="37"/>
      <c r="WZY113" s="37"/>
      <c r="WZZ113" s="37"/>
      <c r="XAA113" s="37"/>
      <c r="XAB113" s="37"/>
      <c r="XAC113" s="37"/>
      <c r="XAD113" s="37"/>
      <c r="XAE113" s="37"/>
      <c r="XAF113" s="37"/>
      <c r="XAG113" s="37"/>
      <c r="XAH113" s="37"/>
      <c r="XAI113" s="37"/>
      <c r="XAJ113" s="37"/>
      <c r="XAK113" s="37"/>
      <c r="XAL113" s="37"/>
      <c r="XAM113" s="37"/>
      <c r="XAN113" s="37"/>
      <c r="XAO113" s="37"/>
      <c r="XAP113" s="37"/>
      <c r="XAQ113" s="37"/>
      <c r="XAR113" s="37"/>
      <c r="XAS113" s="37"/>
      <c r="XAT113" s="37"/>
      <c r="XAU113" s="37"/>
      <c r="XAV113" s="37"/>
      <c r="XAW113" s="37"/>
      <c r="XAX113" s="37"/>
      <c r="XAY113" s="37"/>
      <c r="XAZ113" s="37"/>
      <c r="XBA113" s="37"/>
      <c r="XBB113" s="37"/>
      <c r="XBC113" s="37"/>
      <c r="XBD113" s="37"/>
      <c r="XBE113" s="37"/>
      <c r="XBF113" s="37"/>
      <c r="XBG113" s="37"/>
      <c r="XBH113" s="37"/>
      <c r="XBI113" s="37"/>
      <c r="XBJ113" s="37"/>
      <c r="XBK113" s="37"/>
      <c r="XBL113" s="37"/>
      <c r="XBM113" s="37"/>
      <c r="XBN113" s="37"/>
      <c r="XBO113" s="37"/>
      <c r="XBP113" s="37"/>
      <c r="XBQ113" s="37"/>
      <c r="XBR113" s="37"/>
      <c r="XBS113" s="37"/>
      <c r="XBT113" s="37"/>
      <c r="XBU113" s="37"/>
      <c r="XBV113" s="37"/>
      <c r="XBW113" s="37"/>
      <c r="XBX113" s="37"/>
      <c r="XBY113" s="37"/>
      <c r="XBZ113" s="37"/>
      <c r="XCA113" s="37"/>
      <c r="XCB113" s="37"/>
      <c r="XCC113" s="37"/>
      <c r="XCD113" s="37"/>
      <c r="XCE113" s="37"/>
      <c r="XCF113" s="37"/>
      <c r="XCG113" s="37"/>
      <c r="XCH113" s="37"/>
      <c r="XCI113" s="37"/>
      <c r="XCJ113" s="37"/>
      <c r="XCK113" s="37"/>
      <c r="XCL113" s="37"/>
      <c r="XCM113" s="37"/>
      <c r="XCN113" s="37"/>
      <c r="XCO113" s="37"/>
      <c r="XCP113" s="37"/>
      <c r="XCQ113" s="37"/>
      <c r="XCR113" s="37"/>
      <c r="XCS113" s="37"/>
      <c r="XCT113" s="37"/>
      <c r="XCU113" s="37"/>
      <c r="XCV113" s="37"/>
      <c r="XCW113" s="37"/>
      <c r="XCX113" s="37"/>
      <c r="XCY113" s="37"/>
      <c r="XCZ113" s="37"/>
      <c r="XDA113" s="37"/>
      <c r="XDB113" s="37"/>
      <c r="XDC113" s="37"/>
      <c r="XDD113" s="37"/>
      <c r="XDE113" s="37"/>
      <c r="XDF113" s="37"/>
      <c r="XDG113" s="37"/>
      <c r="XDH113" s="37"/>
      <c r="XDI113" s="37"/>
      <c r="XDJ113" s="37"/>
      <c r="XDK113" s="37"/>
      <c r="XDL113" s="37"/>
      <c r="XDM113" s="37"/>
      <c r="XDN113" s="37"/>
      <c r="XDO113" s="37"/>
      <c r="XDP113" s="37"/>
      <c r="XDQ113" s="37"/>
      <c r="XDR113" s="37"/>
      <c r="XDS113" s="37"/>
      <c r="XDT113" s="37"/>
      <c r="XDU113" s="37"/>
      <c r="XDV113" s="37"/>
      <c r="XDW113" s="37"/>
      <c r="XDX113" s="37"/>
      <c r="XDY113" s="37"/>
      <c r="XDZ113" s="37"/>
      <c r="XEA113" s="37"/>
      <c r="XEB113" s="37"/>
      <c r="XEC113" s="37"/>
      <c r="XED113" s="37"/>
      <c r="XEE113" s="37"/>
      <c r="XEF113" s="37"/>
      <c r="XEG113" s="37"/>
      <c r="XEH113" s="37"/>
      <c r="XEI113" s="37"/>
      <c r="XEJ113" s="37"/>
      <c r="XEK113" s="37"/>
      <c r="XEL113" s="37"/>
      <c r="XEM113" s="37"/>
      <c r="XEN113" s="37"/>
      <c r="XEO113" s="37"/>
      <c r="XEP113" s="37"/>
      <c r="XEQ113" s="37"/>
      <c r="XER113" s="37"/>
      <c r="XES113" s="37"/>
      <c r="XET113" s="37"/>
      <c r="XEU113" s="37"/>
      <c r="XEV113" s="37"/>
      <c r="XEW113" s="37"/>
      <c r="XEX113" s="37"/>
      <c r="XEY113" s="37"/>
      <c r="XEZ113" s="37"/>
      <c r="XFA113" s="37"/>
      <c r="XFB113" s="37"/>
      <c r="XFC113" s="37"/>
      <c r="XFD113" s="37"/>
    </row>
    <row r="114" spans="1:151 16227:16384" s="11" customFormat="1" ht="20.25" x14ac:dyDescent="0.25">
      <c r="A114" s="98" t="s">
        <v>163</v>
      </c>
      <c r="B114" s="99"/>
      <c r="C114" s="98"/>
      <c r="D114" s="99"/>
      <c r="E114" s="49"/>
      <c r="F114" s="98">
        <f>SUM(F112:G113)</f>
        <v>244</v>
      </c>
      <c r="G114" s="99"/>
      <c r="H114" s="49">
        <f>SUM(H112:H113)</f>
        <v>122602.60220042247</v>
      </c>
      <c r="I114" s="49">
        <f>SUM(I112:I113)</f>
        <v>128602.60918742249</v>
      </c>
      <c r="J114" s="37"/>
      <c r="K114" s="37"/>
      <c r="L114" s="37"/>
      <c r="M114" s="37"/>
      <c r="N114" s="37"/>
      <c r="O114" s="37"/>
      <c r="P114" s="37"/>
      <c r="Q114" s="37"/>
      <c r="R114" s="37"/>
      <c r="S114" s="37"/>
      <c r="T114" s="37"/>
      <c r="U114" s="37"/>
      <c r="V114" s="37"/>
      <c r="W114" s="37"/>
      <c r="X114" s="37"/>
      <c r="Y114" s="37"/>
      <c r="Z114" s="37"/>
      <c r="AA114" s="37"/>
      <c r="AB114" s="37"/>
      <c r="AC114" s="37"/>
      <c r="AD114" s="37"/>
      <c r="AE114" s="37"/>
      <c r="AF114" s="37"/>
      <c r="AG114" s="37"/>
      <c r="AH114" s="37"/>
      <c r="AI114" s="37"/>
      <c r="AJ114" s="37"/>
      <c r="AK114" s="37"/>
      <c r="AL114" s="37"/>
      <c r="AM114" s="37"/>
      <c r="AN114" s="37"/>
      <c r="AO114" s="37"/>
      <c r="AP114" s="37"/>
      <c r="AQ114" s="37"/>
      <c r="AR114" s="37"/>
      <c r="AS114" s="37"/>
      <c r="AT114" s="37"/>
      <c r="AU114" s="37"/>
      <c r="AV114" s="37"/>
      <c r="AW114" s="37"/>
      <c r="AX114" s="37"/>
      <c r="AY114" s="37"/>
      <c r="AZ114" s="37"/>
      <c r="BA114" s="37"/>
      <c r="BB114" s="37"/>
      <c r="BC114" s="37"/>
      <c r="BD114" s="37"/>
      <c r="BE114" s="37"/>
      <c r="BF114" s="37"/>
      <c r="BG114" s="37"/>
      <c r="BH114" s="37"/>
      <c r="BI114" s="37"/>
      <c r="BJ114" s="37"/>
      <c r="BK114" s="37"/>
      <c r="BL114" s="37"/>
      <c r="BM114" s="37"/>
      <c r="BN114" s="37"/>
      <c r="BO114" s="37"/>
      <c r="BP114" s="37"/>
      <c r="BQ114" s="37"/>
      <c r="BR114" s="37"/>
      <c r="BS114" s="37"/>
      <c r="BT114" s="37"/>
      <c r="BU114" s="37"/>
      <c r="BV114" s="37"/>
      <c r="BW114" s="37"/>
      <c r="BX114" s="37"/>
      <c r="BY114" s="37"/>
      <c r="BZ114" s="37"/>
      <c r="CA114" s="37"/>
      <c r="CB114" s="37"/>
      <c r="CC114" s="37"/>
      <c r="CD114" s="37"/>
      <c r="CE114" s="37"/>
      <c r="CF114" s="37"/>
      <c r="CG114" s="37"/>
      <c r="CH114" s="37"/>
      <c r="CI114" s="37"/>
      <c r="CJ114" s="37"/>
      <c r="CK114" s="37"/>
      <c r="CL114" s="37"/>
      <c r="CM114" s="37"/>
      <c r="CN114" s="37"/>
      <c r="CO114" s="37"/>
      <c r="CP114" s="37"/>
      <c r="CQ114" s="37"/>
      <c r="CR114" s="37"/>
      <c r="CS114" s="37"/>
      <c r="CT114" s="37"/>
      <c r="CU114" s="37"/>
      <c r="CV114" s="37"/>
      <c r="CW114" s="37"/>
      <c r="CX114" s="37"/>
      <c r="CY114" s="37"/>
      <c r="CZ114" s="37"/>
      <c r="DA114" s="37"/>
      <c r="DB114" s="37"/>
      <c r="DC114" s="37"/>
      <c r="DD114" s="37"/>
      <c r="DE114" s="37"/>
      <c r="DF114" s="37"/>
      <c r="DG114" s="37"/>
      <c r="DH114" s="37"/>
      <c r="DI114" s="37"/>
      <c r="DJ114" s="37"/>
      <c r="DK114" s="37"/>
      <c r="DL114" s="37"/>
      <c r="DM114" s="37"/>
      <c r="DN114" s="37"/>
      <c r="DO114" s="37"/>
      <c r="DP114" s="37"/>
      <c r="DQ114" s="37"/>
      <c r="DR114" s="37"/>
      <c r="DS114" s="37"/>
      <c r="DT114" s="37"/>
      <c r="DU114" s="37"/>
      <c r="DV114" s="37"/>
      <c r="DW114" s="37"/>
      <c r="DX114" s="37"/>
      <c r="DY114" s="37"/>
      <c r="DZ114" s="37"/>
      <c r="EA114" s="37"/>
      <c r="EB114" s="37"/>
      <c r="EC114" s="37"/>
      <c r="ED114" s="37"/>
      <c r="EE114" s="37"/>
      <c r="EF114" s="37"/>
      <c r="EG114" s="37"/>
      <c r="EH114" s="37"/>
      <c r="EI114" s="37"/>
      <c r="EJ114" s="37"/>
      <c r="EK114" s="37"/>
      <c r="EL114" s="37"/>
      <c r="EM114" s="37"/>
      <c r="EN114" s="37"/>
      <c r="EO114" s="37"/>
      <c r="EP114" s="37"/>
      <c r="EQ114" s="37"/>
      <c r="ER114" s="37"/>
      <c r="ES114" s="37"/>
      <c r="ET114" s="37"/>
      <c r="EU114" s="37"/>
      <c r="WZC114" s="37"/>
      <c r="WZD114" s="37"/>
      <c r="WZE114" s="37"/>
      <c r="WZF114" s="37"/>
      <c r="WZG114" s="37"/>
      <c r="WZH114" s="37"/>
      <c r="WZI114" s="37"/>
      <c r="WZJ114" s="37"/>
      <c r="WZK114" s="37"/>
      <c r="WZL114" s="37"/>
      <c r="WZM114" s="37"/>
      <c r="WZN114" s="37"/>
      <c r="WZO114" s="37"/>
      <c r="WZP114" s="37"/>
      <c r="WZQ114" s="37"/>
      <c r="WZR114" s="37"/>
      <c r="WZS114" s="37"/>
      <c r="WZT114" s="37"/>
      <c r="WZU114" s="37"/>
      <c r="WZV114" s="37"/>
      <c r="WZW114" s="37"/>
      <c r="WZX114" s="37"/>
      <c r="WZY114" s="37"/>
      <c r="WZZ114" s="37"/>
      <c r="XAA114" s="37"/>
      <c r="XAB114" s="37"/>
      <c r="XAC114" s="37"/>
      <c r="XAD114" s="37"/>
      <c r="XAE114" s="37"/>
      <c r="XAF114" s="37"/>
      <c r="XAG114" s="37"/>
      <c r="XAH114" s="37"/>
      <c r="XAI114" s="37"/>
      <c r="XAJ114" s="37"/>
      <c r="XAK114" s="37"/>
      <c r="XAL114" s="37"/>
      <c r="XAM114" s="37"/>
      <c r="XAN114" s="37"/>
      <c r="XAO114" s="37"/>
      <c r="XAP114" s="37"/>
      <c r="XAQ114" s="37"/>
      <c r="XAR114" s="37"/>
      <c r="XAS114" s="37"/>
      <c r="XAT114" s="37"/>
      <c r="XAU114" s="37"/>
      <c r="XAV114" s="37"/>
      <c r="XAW114" s="37"/>
      <c r="XAX114" s="37"/>
      <c r="XAY114" s="37"/>
      <c r="XAZ114" s="37"/>
      <c r="XBA114" s="37"/>
      <c r="XBB114" s="37"/>
      <c r="XBC114" s="37"/>
      <c r="XBD114" s="37"/>
      <c r="XBE114" s="37"/>
      <c r="XBF114" s="37"/>
      <c r="XBG114" s="37"/>
      <c r="XBH114" s="37"/>
      <c r="XBI114" s="37"/>
      <c r="XBJ114" s="37"/>
      <c r="XBK114" s="37"/>
      <c r="XBL114" s="37"/>
      <c r="XBM114" s="37"/>
      <c r="XBN114" s="37"/>
      <c r="XBO114" s="37"/>
      <c r="XBP114" s="37"/>
      <c r="XBQ114" s="37"/>
      <c r="XBR114" s="37"/>
      <c r="XBS114" s="37"/>
      <c r="XBT114" s="37"/>
      <c r="XBU114" s="37"/>
      <c r="XBV114" s="37"/>
      <c r="XBW114" s="37"/>
      <c r="XBX114" s="37"/>
      <c r="XBY114" s="37"/>
      <c r="XBZ114" s="37"/>
      <c r="XCA114" s="37"/>
      <c r="XCB114" s="37"/>
      <c r="XCC114" s="37"/>
      <c r="XCD114" s="37"/>
      <c r="XCE114" s="37"/>
      <c r="XCF114" s="37"/>
      <c r="XCG114" s="37"/>
      <c r="XCH114" s="37"/>
      <c r="XCI114" s="37"/>
      <c r="XCJ114" s="37"/>
      <c r="XCK114" s="37"/>
      <c r="XCL114" s="37"/>
      <c r="XCM114" s="37"/>
      <c r="XCN114" s="37"/>
      <c r="XCO114" s="37"/>
      <c r="XCP114" s="37"/>
      <c r="XCQ114" s="37"/>
      <c r="XCR114" s="37"/>
      <c r="XCS114" s="37"/>
      <c r="XCT114" s="37"/>
      <c r="XCU114" s="37"/>
      <c r="XCV114" s="37"/>
      <c r="XCW114" s="37"/>
      <c r="XCX114" s="37"/>
      <c r="XCY114" s="37"/>
      <c r="XCZ114" s="37"/>
      <c r="XDA114" s="37"/>
      <c r="XDB114" s="37"/>
      <c r="XDC114" s="37"/>
      <c r="XDD114" s="37"/>
      <c r="XDE114" s="37"/>
      <c r="XDF114" s="37"/>
      <c r="XDG114" s="37"/>
      <c r="XDH114" s="37"/>
      <c r="XDI114" s="37"/>
      <c r="XDJ114" s="37"/>
      <c r="XDK114" s="37"/>
      <c r="XDL114" s="37"/>
      <c r="XDM114" s="37"/>
      <c r="XDN114" s="37"/>
      <c r="XDO114" s="37"/>
      <c r="XDP114" s="37"/>
      <c r="XDQ114" s="37"/>
      <c r="XDR114" s="37"/>
      <c r="XDS114" s="37"/>
      <c r="XDT114" s="37"/>
      <c r="XDU114" s="37"/>
      <c r="XDV114" s="37"/>
      <c r="XDW114" s="37"/>
      <c r="XDX114" s="37"/>
      <c r="XDY114" s="37"/>
      <c r="XDZ114" s="37"/>
      <c r="XEA114" s="37"/>
      <c r="XEB114" s="37"/>
      <c r="XEC114" s="37"/>
      <c r="XED114" s="37"/>
      <c r="XEE114" s="37"/>
      <c r="XEF114" s="37"/>
      <c r="XEG114" s="37"/>
      <c r="XEH114" s="37"/>
      <c r="XEI114" s="37"/>
      <c r="XEJ114" s="37"/>
      <c r="XEK114" s="37"/>
      <c r="XEL114" s="37"/>
      <c r="XEM114" s="37"/>
      <c r="XEN114" s="37"/>
      <c r="XEO114" s="37"/>
      <c r="XEP114" s="37"/>
      <c r="XEQ114" s="37"/>
      <c r="XER114" s="37"/>
      <c r="XES114" s="37"/>
      <c r="XET114" s="37"/>
      <c r="XEU114" s="37"/>
      <c r="XEV114" s="37"/>
      <c r="XEW114" s="37"/>
      <c r="XEX114" s="37"/>
      <c r="XEY114" s="37"/>
      <c r="XEZ114" s="37"/>
      <c r="XFA114" s="37"/>
      <c r="XFB114" s="37"/>
      <c r="XFC114" s="37"/>
      <c r="XFD114" s="37"/>
    </row>
    <row r="115" spans="1:151 16227:16384" ht="20.25" x14ac:dyDescent="0.25">
      <c r="A115" s="127" t="s">
        <v>157</v>
      </c>
      <c r="B115" s="128"/>
      <c r="C115" s="128"/>
      <c r="D115" s="128"/>
      <c r="E115" s="128"/>
      <c r="F115" s="128"/>
      <c r="G115" s="128"/>
      <c r="H115" s="128"/>
      <c r="I115" s="129"/>
    </row>
    <row r="116" spans="1:151 16227:16384" ht="44.25" customHeight="1" x14ac:dyDescent="0.25">
      <c r="A116" s="108" t="s">
        <v>94</v>
      </c>
      <c r="B116" s="108"/>
      <c r="C116" s="108" t="s">
        <v>215</v>
      </c>
      <c r="D116" s="108"/>
      <c r="E116" s="57" t="s">
        <v>167</v>
      </c>
      <c r="F116" s="108" t="s">
        <v>201</v>
      </c>
      <c r="G116" s="108"/>
      <c r="H116" s="57" t="s">
        <v>209</v>
      </c>
      <c r="I116" s="57" t="s">
        <v>95</v>
      </c>
      <c r="J116" s="37"/>
      <c r="K116" s="37"/>
      <c r="L116" s="37"/>
      <c r="M116" s="37"/>
      <c r="N116" s="37"/>
      <c r="O116" s="37"/>
      <c r="P116" s="37"/>
      <c r="Q116" s="37"/>
      <c r="R116" s="37"/>
      <c r="S116" s="37"/>
      <c r="T116" s="37"/>
      <c r="U116" s="37"/>
      <c r="V116" s="37"/>
      <c r="W116" s="37"/>
      <c r="X116" s="37"/>
      <c r="Y116" s="37"/>
      <c r="Z116" s="37"/>
      <c r="AA116" s="37"/>
    </row>
    <row r="117" spans="1:151 16227:16384" s="11" customFormat="1" ht="20.25" x14ac:dyDescent="0.25">
      <c r="A117" s="102" t="s">
        <v>194</v>
      </c>
      <c r="B117" s="103"/>
      <c r="C117" s="103"/>
      <c r="D117" s="103"/>
      <c r="E117" s="103"/>
      <c r="F117" s="103"/>
      <c r="G117" s="103"/>
      <c r="H117" s="103"/>
      <c r="I117" s="95"/>
      <c r="J117" s="37"/>
      <c r="K117" s="37"/>
      <c r="L117" s="37"/>
      <c r="M117" s="37"/>
      <c r="N117" s="37"/>
      <c r="O117" s="37"/>
      <c r="P117" s="37"/>
      <c r="Q117" s="37"/>
      <c r="R117" s="37"/>
      <c r="S117" s="37"/>
      <c r="T117" s="37"/>
      <c r="U117" s="37"/>
      <c r="V117" s="37"/>
      <c r="W117" s="37"/>
      <c r="X117" s="37"/>
      <c r="Y117" s="37"/>
      <c r="Z117" s="37"/>
      <c r="AA117" s="37"/>
      <c r="AB117" s="37"/>
      <c r="AC117" s="37"/>
      <c r="AD117" s="37"/>
      <c r="AE117" s="37"/>
      <c r="AF117" s="37"/>
      <c r="AG117" s="37"/>
      <c r="AH117" s="37"/>
      <c r="AI117" s="37"/>
      <c r="AJ117" s="37"/>
      <c r="AK117" s="37"/>
      <c r="AL117" s="37"/>
      <c r="AM117" s="37"/>
      <c r="AN117" s="37"/>
      <c r="AO117" s="37"/>
      <c r="AP117" s="37"/>
      <c r="AQ117" s="37"/>
      <c r="AR117" s="37"/>
      <c r="AS117" s="37"/>
      <c r="AT117" s="37"/>
      <c r="AU117" s="37"/>
      <c r="AV117" s="37"/>
      <c r="AW117" s="37"/>
      <c r="AX117" s="37"/>
      <c r="AY117" s="37"/>
      <c r="AZ117" s="37"/>
      <c r="BA117" s="37"/>
      <c r="BB117" s="37"/>
      <c r="BC117" s="37"/>
      <c r="BD117" s="37"/>
      <c r="BE117" s="37"/>
      <c r="BF117" s="37"/>
      <c r="BG117" s="37"/>
      <c r="BH117" s="37"/>
      <c r="BI117" s="37"/>
      <c r="BJ117" s="37"/>
      <c r="BK117" s="37"/>
      <c r="BL117" s="37"/>
      <c r="BM117" s="37"/>
      <c r="BN117" s="37"/>
      <c r="BO117" s="37"/>
      <c r="BP117" s="37"/>
      <c r="BQ117" s="37"/>
      <c r="BR117" s="37"/>
      <c r="BS117" s="37"/>
      <c r="BT117" s="37"/>
      <c r="BU117" s="37"/>
      <c r="BV117" s="37"/>
      <c r="BW117" s="37"/>
      <c r="BX117" s="37"/>
      <c r="BY117" s="37"/>
      <c r="BZ117" s="37"/>
      <c r="CA117" s="37"/>
      <c r="CB117" s="37"/>
      <c r="CC117" s="37"/>
      <c r="CD117" s="37"/>
      <c r="CE117" s="37"/>
      <c r="CF117" s="37"/>
      <c r="CG117" s="37"/>
      <c r="CH117" s="37"/>
      <c r="CI117" s="37"/>
      <c r="CJ117" s="37"/>
      <c r="CK117" s="37"/>
      <c r="CL117" s="37"/>
      <c r="CM117" s="37"/>
      <c r="CN117" s="37"/>
      <c r="CO117" s="37"/>
      <c r="CP117" s="37"/>
      <c r="CQ117" s="37"/>
      <c r="CR117" s="37"/>
      <c r="CS117" s="37"/>
      <c r="CT117" s="37"/>
      <c r="CU117" s="37"/>
      <c r="CV117" s="37"/>
      <c r="CW117" s="37"/>
      <c r="CX117" s="37"/>
      <c r="CY117" s="37"/>
      <c r="CZ117" s="37"/>
      <c r="DA117" s="37"/>
      <c r="DB117" s="37"/>
      <c r="DC117" s="37"/>
      <c r="DD117" s="37"/>
      <c r="DE117" s="37"/>
      <c r="DF117" s="37"/>
      <c r="DG117" s="37"/>
      <c r="DH117" s="37"/>
      <c r="DI117" s="37"/>
      <c r="DJ117" s="37"/>
      <c r="DK117" s="37"/>
      <c r="DL117" s="37"/>
      <c r="DM117" s="37"/>
      <c r="DN117" s="37"/>
      <c r="DO117" s="37"/>
      <c r="DP117" s="37"/>
      <c r="DQ117" s="37"/>
      <c r="DR117" s="37"/>
      <c r="DS117" s="37"/>
      <c r="DT117" s="37"/>
      <c r="DU117" s="37"/>
      <c r="DV117" s="37"/>
      <c r="DW117" s="37"/>
      <c r="DX117" s="37"/>
      <c r="DY117" s="37"/>
      <c r="DZ117" s="37"/>
      <c r="EA117" s="37"/>
      <c r="EB117" s="37"/>
      <c r="EC117" s="37"/>
      <c r="ED117" s="37"/>
      <c r="EE117" s="37"/>
      <c r="EF117" s="37"/>
      <c r="EG117" s="37"/>
      <c r="EH117" s="37"/>
      <c r="EI117" s="37"/>
      <c r="EJ117" s="37"/>
      <c r="EK117" s="37"/>
      <c r="EL117" s="37"/>
      <c r="EM117" s="37"/>
      <c r="EN117" s="37"/>
      <c r="EO117" s="37"/>
      <c r="EP117" s="37"/>
      <c r="EQ117" s="37"/>
      <c r="ER117" s="37"/>
      <c r="ES117" s="37"/>
      <c r="ET117" s="37"/>
      <c r="EU117" s="37"/>
      <c r="WZC117" s="37"/>
      <c r="WZD117" s="37"/>
      <c r="WZE117" s="37"/>
      <c r="WZF117" s="37"/>
      <c r="WZG117" s="37"/>
      <c r="WZH117" s="37"/>
      <c r="WZI117" s="37"/>
      <c r="WZJ117" s="37"/>
      <c r="WZK117" s="37"/>
      <c r="WZL117" s="37"/>
      <c r="WZM117" s="37"/>
      <c r="WZN117" s="37"/>
      <c r="WZO117" s="37"/>
      <c r="WZP117" s="37"/>
      <c r="WZQ117" s="37"/>
      <c r="WZR117" s="37"/>
      <c r="WZS117" s="37"/>
      <c r="WZT117" s="37"/>
      <c r="WZU117" s="37"/>
      <c r="WZV117" s="37"/>
      <c r="WZW117" s="37"/>
      <c r="WZX117" s="37"/>
      <c r="WZY117" s="37"/>
      <c r="WZZ117" s="37"/>
      <c r="XAA117" s="37"/>
      <c r="XAB117" s="37"/>
      <c r="XAC117" s="37"/>
      <c r="XAD117" s="37"/>
      <c r="XAE117" s="37"/>
      <c r="XAF117" s="37"/>
      <c r="XAG117" s="37"/>
      <c r="XAH117" s="37"/>
      <c r="XAI117" s="37"/>
      <c r="XAJ117" s="37"/>
      <c r="XAK117" s="37"/>
      <c r="XAL117" s="37"/>
      <c r="XAM117" s="37"/>
      <c r="XAN117" s="37"/>
      <c r="XAO117" s="37"/>
      <c r="XAP117" s="37"/>
      <c r="XAQ117" s="37"/>
      <c r="XAR117" s="37"/>
      <c r="XAS117" s="37"/>
      <c r="XAT117" s="37"/>
      <c r="XAU117" s="37"/>
      <c r="XAV117" s="37"/>
      <c r="XAW117" s="37"/>
      <c r="XAX117" s="37"/>
      <c r="XAY117" s="37"/>
      <c r="XAZ117" s="37"/>
      <c r="XBA117" s="37"/>
      <c r="XBB117" s="37"/>
      <c r="XBC117" s="37"/>
      <c r="XBD117" s="37"/>
      <c r="XBE117" s="37"/>
      <c r="XBF117" s="37"/>
      <c r="XBG117" s="37"/>
      <c r="XBH117" s="37"/>
      <c r="XBI117" s="37"/>
      <c r="XBJ117" s="37"/>
      <c r="XBK117" s="37"/>
      <c r="XBL117" s="37"/>
      <c r="XBM117" s="37"/>
      <c r="XBN117" s="37"/>
      <c r="XBO117" s="37"/>
      <c r="XBP117" s="37"/>
      <c r="XBQ117" s="37"/>
      <c r="XBR117" s="37"/>
      <c r="XBS117" s="37"/>
      <c r="XBT117" s="37"/>
      <c r="XBU117" s="37"/>
      <c r="XBV117" s="37"/>
      <c r="XBW117" s="37"/>
      <c r="XBX117" s="37"/>
      <c r="XBY117" s="37"/>
      <c r="XBZ117" s="37"/>
      <c r="XCA117" s="37"/>
      <c r="XCB117" s="37"/>
      <c r="XCC117" s="37"/>
      <c r="XCD117" s="37"/>
      <c r="XCE117" s="37"/>
      <c r="XCF117" s="37"/>
      <c r="XCG117" s="37"/>
      <c r="XCH117" s="37"/>
      <c r="XCI117" s="37"/>
      <c r="XCJ117" s="37"/>
      <c r="XCK117" s="37"/>
      <c r="XCL117" s="37"/>
      <c r="XCM117" s="37"/>
      <c r="XCN117" s="37"/>
      <c r="XCO117" s="37"/>
      <c r="XCP117" s="37"/>
      <c r="XCQ117" s="37"/>
      <c r="XCR117" s="37"/>
      <c r="XCS117" s="37"/>
      <c r="XCT117" s="37"/>
      <c r="XCU117" s="37"/>
      <c r="XCV117" s="37"/>
      <c r="XCW117" s="37"/>
      <c r="XCX117" s="37"/>
      <c r="XCY117" s="37"/>
      <c r="XCZ117" s="37"/>
      <c r="XDA117" s="37"/>
      <c r="XDB117" s="37"/>
      <c r="XDC117" s="37"/>
      <c r="XDD117" s="37"/>
      <c r="XDE117" s="37"/>
      <c r="XDF117" s="37"/>
      <c r="XDG117" s="37"/>
      <c r="XDH117" s="37"/>
      <c r="XDI117" s="37"/>
      <c r="XDJ117" s="37"/>
      <c r="XDK117" s="37"/>
      <c r="XDL117" s="37"/>
      <c r="XDM117" s="37"/>
      <c r="XDN117" s="37"/>
      <c r="XDO117" s="37"/>
      <c r="XDP117" s="37"/>
      <c r="XDQ117" s="37"/>
      <c r="XDR117" s="37"/>
      <c r="XDS117" s="37"/>
      <c r="XDT117" s="37"/>
      <c r="XDU117" s="37"/>
      <c r="XDV117" s="37"/>
      <c r="XDW117" s="37"/>
      <c r="XDX117" s="37"/>
      <c r="XDY117" s="37"/>
      <c r="XDZ117" s="37"/>
      <c r="XEA117" s="37"/>
      <c r="XEB117" s="37"/>
      <c r="XEC117" s="37"/>
      <c r="XED117" s="37"/>
      <c r="XEE117" s="37"/>
      <c r="XEF117" s="37"/>
      <c r="XEG117" s="37"/>
      <c r="XEH117" s="37"/>
      <c r="XEI117" s="37"/>
      <c r="XEJ117" s="37"/>
      <c r="XEK117" s="37"/>
      <c r="XEL117" s="37"/>
      <c r="XEM117" s="37"/>
      <c r="XEN117" s="37"/>
      <c r="XEO117" s="37"/>
      <c r="XEP117" s="37"/>
      <c r="XEQ117" s="37"/>
      <c r="XER117" s="37"/>
      <c r="XES117" s="37"/>
      <c r="XET117" s="37"/>
      <c r="XEU117" s="37"/>
      <c r="XEV117" s="37"/>
      <c r="XEW117" s="37"/>
      <c r="XEX117" s="37"/>
      <c r="XEY117" s="37"/>
      <c r="XEZ117" s="37"/>
      <c r="XFA117" s="37"/>
      <c r="XFB117" s="37"/>
      <c r="XFC117" s="37"/>
      <c r="XFD117" s="37"/>
    </row>
    <row r="118" spans="1:151 16227:16384" s="11" customFormat="1" ht="20.25" x14ac:dyDescent="0.25">
      <c r="A118" s="92" t="s">
        <v>195</v>
      </c>
      <c r="B118" s="93"/>
      <c r="C118" s="93"/>
      <c r="D118" s="93"/>
      <c r="E118" s="93"/>
      <c r="F118" s="93"/>
      <c r="G118" s="93"/>
      <c r="H118" s="93"/>
      <c r="I118" s="95"/>
      <c r="J118" s="37"/>
      <c r="K118" s="37"/>
      <c r="L118" s="37"/>
      <c r="M118" s="37"/>
      <c r="N118" s="37"/>
      <c r="O118" s="37"/>
      <c r="P118" s="37"/>
      <c r="Q118" s="37"/>
      <c r="R118" s="37"/>
      <c r="S118" s="37"/>
      <c r="T118" s="37"/>
      <c r="U118" s="37"/>
      <c r="V118" s="37"/>
      <c r="W118" s="37"/>
      <c r="X118" s="37"/>
      <c r="Y118" s="37"/>
      <c r="Z118" s="37"/>
      <c r="AA118" s="37"/>
      <c r="AB118" s="37"/>
      <c r="AC118" s="37"/>
      <c r="AD118" s="37"/>
      <c r="AE118" s="37"/>
      <c r="AF118" s="37"/>
      <c r="AG118" s="37"/>
      <c r="AH118" s="37"/>
      <c r="AI118" s="37"/>
      <c r="AJ118" s="37"/>
      <c r="AK118" s="37"/>
      <c r="AL118" s="37"/>
      <c r="AM118" s="37"/>
      <c r="AN118" s="37"/>
      <c r="AO118" s="37"/>
      <c r="AP118" s="37"/>
      <c r="AQ118" s="37"/>
      <c r="AR118" s="37"/>
      <c r="AS118" s="37"/>
      <c r="AT118" s="37"/>
      <c r="AU118" s="37"/>
      <c r="AV118" s="37"/>
      <c r="AW118" s="37"/>
      <c r="AX118" s="37"/>
      <c r="AY118" s="37"/>
      <c r="AZ118" s="37"/>
      <c r="BA118" s="37"/>
      <c r="BB118" s="37"/>
      <c r="BC118" s="37"/>
      <c r="BD118" s="37"/>
      <c r="BE118" s="37"/>
      <c r="BF118" s="37"/>
      <c r="BG118" s="37"/>
      <c r="BH118" s="37"/>
      <c r="BI118" s="37"/>
      <c r="BJ118" s="37"/>
      <c r="BK118" s="37"/>
      <c r="BL118" s="37"/>
      <c r="BM118" s="37"/>
      <c r="BN118" s="37"/>
      <c r="BO118" s="37"/>
      <c r="BP118" s="37"/>
      <c r="BQ118" s="37"/>
      <c r="BR118" s="37"/>
      <c r="BS118" s="37"/>
      <c r="BT118" s="37"/>
      <c r="BU118" s="37"/>
      <c r="BV118" s="37"/>
      <c r="BW118" s="37"/>
      <c r="BX118" s="37"/>
      <c r="BY118" s="37"/>
      <c r="BZ118" s="37"/>
      <c r="CA118" s="37"/>
      <c r="CB118" s="37"/>
      <c r="CC118" s="37"/>
      <c r="CD118" s="37"/>
      <c r="CE118" s="37"/>
      <c r="CF118" s="37"/>
      <c r="CG118" s="37"/>
      <c r="CH118" s="37"/>
      <c r="CI118" s="37"/>
      <c r="CJ118" s="37"/>
      <c r="CK118" s="37"/>
      <c r="CL118" s="37"/>
      <c r="CM118" s="37"/>
      <c r="CN118" s="37"/>
      <c r="CO118" s="37"/>
      <c r="CP118" s="37"/>
      <c r="CQ118" s="37"/>
      <c r="CR118" s="37"/>
      <c r="CS118" s="37"/>
      <c r="CT118" s="37"/>
      <c r="CU118" s="37"/>
      <c r="CV118" s="37"/>
      <c r="CW118" s="37"/>
      <c r="CX118" s="37"/>
      <c r="CY118" s="37"/>
      <c r="CZ118" s="37"/>
      <c r="DA118" s="37"/>
      <c r="DB118" s="37"/>
      <c r="DC118" s="37"/>
      <c r="DD118" s="37"/>
      <c r="DE118" s="37"/>
      <c r="DF118" s="37"/>
      <c r="DG118" s="37"/>
      <c r="DH118" s="37"/>
      <c r="DI118" s="37"/>
      <c r="DJ118" s="37"/>
      <c r="DK118" s="37"/>
      <c r="DL118" s="37"/>
      <c r="DM118" s="37"/>
      <c r="DN118" s="37"/>
      <c r="DO118" s="37"/>
      <c r="DP118" s="37"/>
      <c r="DQ118" s="37"/>
      <c r="DR118" s="37"/>
      <c r="DS118" s="37"/>
      <c r="DT118" s="37"/>
      <c r="DU118" s="37"/>
      <c r="DV118" s="37"/>
      <c r="DW118" s="37"/>
      <c r="DX118" s="37"/>
      <c r="DY118" s="37"/>
      <c r="DZ118" s="37"/>
      <c r="EA118" s="37"/>
      <c r="EB118" s="37"/>
      <c r="EC118" s="37"/>
      <c r="ED118" s="37"/>
      <c r="EE118" s="37"/>
      <c r="EF118" s="37"/>
      <c r="EG118" s="37"/>
      <c r="EH118" s="37"/>
      <c r="EI118" s="37"/>
      <c r="EJ118" s="37"/>
      <c r="EK118" s="37"/>
      <c r="EL118" s="37"/>
      <c r="EM118" s="37"/>
      <c r="EN118" s="37"/>
      <c r="EO118" s="37"/>
      <c r="EP118" s="37"/>
      <c r="EQ118" s="37"/>
      <c r="ER118" s="37"/>
      <c r="ES118" s="37"/>
      <c r="ET118" s="37"/>
      <c r="EU118" s="37"/>
      <c r="WZC118" s="37"/>
      <c r="WZD118" s="37"/>
      <c r="WZE118" s="37"/>
      <c r="WZF118" s="37"/>
      <c r="WZG118" s="37"/>
      <c r="WZH118" s="37"/>
      <c r="WZI118" s="37"/>
      <c r="WZJ118" s="37"/>
      <c r="WZK118" s="37"/>
      <c r="WZL118" s="37"/>
      <c r="WZM118" s="37"/>
      <c r="WZN118" s="37"/>
      <c r="WZO118" s="37"/>
      <c r="WZP118" s="37"/>
      <c r="WZQ118" s="37"/>
      <c r="WZR118" s="37"/>
      <c r="WZS118" s="37"/>
      <c r="WZT118" s="37"/>
      <c r="WZU118" s="37"/>
      <c r="WZV118" s="37"/>
      <c r="WZW118" s="37"/>
      <c r="WZX118" s="37"/>
      <c r="WZY118" s="37"/>
      <c r="WZZ118" s="37"/>
      <c r="XAA118" s="37"/>
      <c r="XAB118" s="37"/>
      <c r="XAC118" s="37"/>
      <c r="XAD118" s="37"/>
      <c r="XAE118" s="37"/>
      <c r="XAF118" s="37"/>
      <c r="XAG118" s="37"/>
      <c r="XAH118" s="37"/>
      <c r="XAI118" s="37"/>
      <c r="XAJ118" s="37"/>
      <c r="XAK118" s="37"/>
      <c r="XAL118" s="37"/>
      <c r="XAM118" s="37"/>
      <c r="XAN118" s="37"/>
      <c r="XAO118" s="37"/>
      <c r="XAP118" s="37"/>
      <c r="XAQ118" s="37"/>
      <c r="XAR118" s="37"/>
      <c r="XAS118" s="37"/>
      <c r="XAT118" s="37"/>
      <c r="XAU118" s="37"/>
      <c r="XAV118" s="37"/>
      <c r="XAW118" s="37"/>
      <c r="XAX118" s="37"/>
      <c r="XAY118" s="37"/>
      <c r="XAZ118" s="37"/>
      <c r="XBA118" s="37"/>
      <c r="XBB118" s="37"/>
      <c r="XBC118" s="37"/>
      <c r="XBD118" s="37"/>
      <c r="XBE118" s="37"/>
      <c r="XBF118" s="37"/>
      <c r="XBG118" s="37"/>
      <c r="XBH118" s="37"/>
      <c r="XBI118" s="37"/>
      <c r="XBJ118" s="37"/>
      <c r="XBK118" s="37"/>
      <c r="XBL118" s="37"/>
      <c r="XBM118" s="37"/>
      <c r="XBN118" s="37"/>
      <c r="XBO118" s="37"/>
      <c r="XBP118" s="37"/>
      <c r="XBQ118" s="37"/>
      <c r="XBR118" s="37"/>
      <c r="XBS118" s="37"/>
      <c r="XBT118" s="37"/>
      <c r="XBU118" s="37"/>
      <c r="XBV118" s="37"/>
      <c r="XBW118" s="37"/>
      <c r="XBX118" s="37"/>
      <c r="XBY118" s="37"/>
      <c r="XBZ118" s="37"/>
      <c r="XCA118" s="37"/>
      <c r="XCB118" s="37"/>
      <c r="XCC118" s="37"/>
      <c r="XCD118" s="37"/>
      <c r="XCE118" s="37"/>
      <c r="XCF118" s="37"/>
      <c r="XCG118" s="37"/>
      <c r="XCH118" s="37"/>
      <c r="XCI118" s="37"/>
      <c r="XCJ118" s="37"/>
      <c r="XCK118" s="37"/>
      <c r="XCL118" s="37"/>
      <c r="XCM118" s="37"/>
      <c r="XCN118" s="37"/>
      <c r="XCO118" s="37"/>
      <c r="XCP118" s="37"/>
      <c r="XCQ118" s="37"/>
      <c r="XCR118" s="37"/>
      <c r="XCS118" s="37"/>
      <c r="XCT118" s="37"/>
      <c r="XCU118" s="37"/>
      <c r="XCV118" s="37"/>
      <c r="XCW118" s="37"/>
      <c r="XCX118" s="37"/>
      <c r="XCY118" s="37"/>
      <c r="XCZ118" s="37"/>
      <c r="XDA118" s="37"/>
      <c r="XDB118" s="37"/>
      <c r="XDC118" s="37"/>
      <c r="XDD118" s="37"/>
      <c r="XDE118" s="37"/>
      <c r="XDF118" s="37"/>
      <c r="XDG118" s="37"/>
      <c r="XDH118" s="37"/>
      <c r="XDI118" s="37"/>
      <c r="XDJ118" s="37"/>
      <c r="XDK118" s="37"/>
      <c r="XDL118" s="37"/>
      <c r="XDM118" s="37"/>
      <c r="XDN118" s="37"/>
      <c r="XDO118" s="37"/>
      <c r="XDP118" s="37"/>
      <c r="XDQ118" s="37"/>
      <c r="XDR118" s="37"/>
      <c r="XDS118" s="37"/>
      <c r="XDT118" s="37"/>
      <c r="XDU118" s="37"/>
      <c r="XDV118" s="37"/>
      <c r="XDW118" s="37"/>
      <c r="XDX118" s="37"/>
      <c r="XDY118" s="37"/>
      <c r="XDZ118" s="37"/>
      <c r="XEA118" s="37"/>
      <c r="XEB118" s="37"/>
      <c r="XEC118" s="37"/>
      <c r="XED118" s="37"/>
      <c r="XEE118" s="37"/>
      <c r="XEF118" s="37"/>
      <c r="XEG118" s="37"/>
      <c r="XEH118" s="37"/>
      <c r="XEI118" s="37"/>
      <c r="XEJ118" s="37"/>
      <c r="XEK118" s="37"/>
      <c r="XEL118" s="37"/>
      <c r="XEM118" s="37"/>
      <c r="XEN118" s="37"/>
      <c r="XEO118" s="37"/>
      <c r="XEP118" s="37"/>
      <c r="XEQ118" s="37"/>
      <c r="XER118" s="37"/>
      <c r="XES118" s="37"/>
      <c r="XET118" s="37"/>
      <c r="XEU118" s="37"/>
      <c r="XEV118" s="37"/>
      <c r="XEW118" s="37"/>
      <c r="XEX118" s="37"/>
      <c r="XEY118" s="37"/>
      <c r="XEZ118" s="37"/>
      <c r="XFA118" s="37"/>
      <c r="XFB118" s="37"/>
      <c r="XFC118" s="37"/>
      <c r="XFD118" s="37"/>
    </row>
    <row r="119" spans="1:151 16227:16384" s="11" customFormat="1" ht="20.25" x14ac:dyDescent="0.25">
      <c r="A119" s="92" t="s">
        <v>196</v>
      </c>
      <c r="B119" s="93"/>
      <c r="C119" s="93"/>
      <c r="D119" s="93"/>
      <c r="E119" s="93"/>
      <c r="F119" s="93"/>
      <c r="G119" s="93"/>
      <c r="H119" s="93"/>
      <c r="I119" s="95"/>
      <c r="J119" s="37"/>
      <c r="K119" s="37"/>
      <c r="L119" s="37"/>
      <c r="M119" s="37"/>
      <c r="N119" s="37"/>
      <c r="O119" s="37"/>
      <c r="P119" s="37"/>
      <c r="Q119" s="37"/>
      <c r="R119" s="37"/>
      <c r="S119" s="37"/>
      <c r="T119" s="37"/>
      <c r="U119" s="37"/>
      <c r="V119" s="37"/>
      <c r="W119" s="37"/>
      <c r="X119" s="37"/>
      <c r="Y119" s="37"/>
      <c r="Z119" s="37"/>
      <c r="AA119" s="37"/>
      <c r="AB119" s="37"/>
      <c r="AC119" s="37"/>
      <c r="AD119" s="37"/>
      <c r="AE119" s="37"/>
      <c r="AF119" s="37"/>
      <c r="AG119" s="37"/>
      <c r="AH119" s="37"/>
      <c r="AI119" s="37"/>
      <c r="AJ119" s="37"/>
      <c r="AK119" s="37"/>
      <c r="AL119" s="37"/>
      <c r="AM119" s="37"/>
      <c r="AN119" s="37"/>
      <c r="AO119" s="37"/>
      <c r="AP119" s="37"/>
      <c r="AQ119" s="37"/>
      <c r="AR119" s="37"/>
      <c r="AS119" s="37"/>
      <c r="AT119" s="37"/>
      <c r="AU119" s="37"/>
      <c r="AV119" s="37"/>
      <c r="AW119" s="37"/>
      <c r="AX119" s="37"/>
      <c r="AY119" s="37"/>
      <c r="AZ119" s="37"/>
      <c r="BA119" s="37"/>
      <c r="BB119" s="37"/>
      <c r="BC119" s="37"/>
      <c r="BD119" s="37"/>
      <c r="BE119" s="37"/>
      <c r="BF119" s="37"/>
      <c r="BG119" s="37"/>
      <c r="BH119" s="37"/>
      <c r="BI119" s="37"/>
      <c r="BJ119" s="37"/>
      <c r="BK119" s="37"/>
      <c r="BL119" s="37"/>
      <c r="BM119" s="37"/>
      <c r="BN119" s="37"/>
      <c r="BO119" s="37"/>
      <c r="BP119" s="37"/>
      <c r="BQ119" s="37"/>
      <c r="BR119" s="37"/>
      <c r="BS119" s="37"/>
      <c r="BT119" s="37"/>
      <c r="BU119" s="37"/>
      <c r="BV119" s="37"/>
      <c r="BW119" s="37"/>
      <c r="BX119" s="37"/>
      <c r="BY119" s="37"/>
      <c r="BZ119" s="37"/>
      <c r="CA119" s="37"/>
      <c r="CB119" s="37"/>
      <c r="CC119" s="37"/>
      <c r="CD119" s="37"/>
      <c r="CE119" s="37"/>
      <c r="CF119" s="37"/>
      <c r="CG119" s="37"/>
      <c r="CH119" s="37"/>
      <c r="CI119" s="37"/>
      <c r="CJ119" s="37"/>
      <c r="CK119" s="37"/>
      <c r="CL119" s="37"/>
      <c r="CM119" s="37"/>
      <c r="CN119" s="37"/>
      <c r="CO119" s="37"/>
      <c r="CP119" s="37"/>
      <c r="CQ119" s="37"/>
      <c r="CR119" s="37"/>
      <c r="CS119" s="37"/>
      <c r="CT119" s="37"/>
      <c r="CU119" s="37"/>
      <c r="CV119" s="37"/>
      <c r="CW119" s="37"/>
      <c r="CX119" s="37"/>
      <c r="CY119" s="37"/>
      <c r="CZ119" s="37"/>
      <c r="DA119" s="37"/>
      <c r="DB119" s="37"/>
      <c r="DC119" s="37"/>
      <c r="DD119" s="37"/>
      <c r="DE119" s="37"/>
      <c r="DF119" s="37"/>
      <c r="DG119" s="37"/>
      <c r="DH119" s="37"/>
      <c r="DI119" s="37"/>
      <c r="DJ119" s="37"/>
      <c r="DK119" s="37"/>
      <c r="DL119" s="37"/>
      <c r="DM119" s="37"/>
      <c r="DN119" s="37"/>
      <c r="DO119" s="37"/>
      <c r="DP119" s="37"/>
      <c r="DQ119" s="37"/>
      <c r="DR119" s="37"/>
      <c r="DS119" s="37"/>
      <c r="DT119" s="37"/>
      <c r="DU119" s="37"/>
      <c r="DV119" s="37"/>
      <c r="DW119" s="37"/>
      <c r="DX119" s="37"/>
      <c r="DY119" s="37"/>
      <c r="DZ119" s="37"/>
      <c r="EA119" s="37"/>
      <c r="EB119" s="37"/>
      <c r="EC119" s="37"/>
      <c r="ED119" s="37"/>
      <c r="EE119" s="37"/>
      <c r="EF119" s="37"/>
      <c r="EG119" s="37"/>
      <c r="EH119" s="37"/>
      <c r="EI119" s="37"/>
      <c r="EJ119" s="37"/>
      <c r="EK119" s="37"/>
      <c r="EL119" s="37"/>
      <c r="EM119" s="37"/>
      <c r="EN119" s="37"/>
      <c r="EO119" s="37"/>
      <c r="EP119" s="37"/>
      <c r="EQ119" s="37"/>
      <c r="ER119" s="37"/>
      <c r="ES119" s="37"/>
      <c r="ET119" s="37"/>
      <c r="EU119" s="37"/>
      <c r="WZC119" s="37"/>
      <c r="WZD119" s="37"/>
      <c r="WZE119" s="37"/>
      <c r="WZF119" s="37"/>
      <c r="WZG119" s="37"/>
      <c r="WZH119" s="37"/>
      <c r="WZI119" s="37"/>
      <c r="WZJ119" s="37"/>
      <c r="WZK119" s="37"/>
      <c r="WZL119" s="37"/>
      <c r="WZM119" s="37"/>
      <c r="WZN119" s="37"/>
      <c r="WZO119" s="37"/>
      <c r="WZP119" s="37"/>
      <c r="WZQ119" s="37"/>
      <c r="WZR119" s="37"/>
      <c r="WZS119" s="37"/>
      <c r="WZT119" s="37"/>
      <c r="WZU119" s="37"/>
      <c r="WZV119" s="37"/>
      <c r="WZW119" s="37"/>
      <c r="WZX119" s="37"/>
      <c r="WZY119" s="37"/>
      <c r="WZZ119" s="37"/>
      <c r="XAA119" s="37"/>
      <c r="XAB119" s="37"/>
      <c r="XAC119" s="37"/>
      <c r="XAD119" s="37"/>
      <c r="XAE119" s="37"/>
      <c r="XAF119" s="37"/>
      <c r="XAG119" s="37"/>
      <c r="XAH119" s="37"/>
      <c r="XAI119" s="37"/>
      <c r="XAJ119" s="37"/>
      <c r="XAK119" s="37"/>
      <c r="XAL119" s="37"/>
      <c r="XAM119" s="37"/>
      <c r="XAN119" s="37"/>
      <c r="XAO119" s="37"/>
      <c r="XAP119" s="37"/>
      <c r="XAQ119" s="37"/>
      <c r="XAR119" s="37"/>
      <c r="XAS119" s="37"/>
      <c r="XAT119" s="37"/>
      <c r="XAU119" s="37"/>
      <c r="XAV119" s="37"/>
      <c r="XAW119" s="37"/>
      <c r="XAX119" s="37"/>
      <c r="XAY119" s="37"/>
      <c r="XAZ119" s="37"/>
      <c r="XBA119" s="37"/>
      <c r="XBB119" s="37"/>
      <c r="XBC119" s="37"/>
      <c r="XBD119" s="37"/>
      <c r="XBE119" s="37"/>
      <c r="XBF119" s="37"/>
      <c r="XBG119" s="37"/>
      <c r="XBH119" s="37"/>
      <c r="XBI119" s="37"/>
      <c r="XBJ119" s="37"/>
      <c r="XBK119" s="37"/>
      <c r="XBL119" s="37"/>
      <c r="XBM119" s="37"/>
      <c r="XBN119" s="37"/>
      <c r="XBO119" s="37"/>
      <c r="XBP119" s="37"/>
      <c r="XBQ119" s="37"/>
      <c r="XBR119" s="37"/>
      <c r="XBS119" s="37"/>
      <c r="XBT119" s="37"/>
      <c r="XBU119" s="37"/>
      <c r="XBV119" s="37"/>
      <c r="XBW119" s="37"/>
      <c r="XBX119" s="37"/>
      <c r="XBY119" s="37"/>
      <c r="XBZ119" s="37"/>
      <c r="XCA119" s="37"/>
      <c r="XCB119" s="37"/>
      <c r="XCC119" s="37"/>
      <c r="XCD119" s="37"/>
      <c r="XCE119" s="37"/>
      <c r="XCF119" s="37"/>
      <c r="XCG119" s="37"/>
      <c r="XCH119" s="37"/>
      <c r="XCI119" s="37"/>
      <c r="XCJ119" s="37"/>
      <c r="XCK119" s="37"/>
      <c r="XCL119" s="37"/>
      <c r="XCM119" s="37"/>
      <c r="XCN119" s="37"/>
      <c r="XCO119" s="37"/>
      <c r="XCP119" s="37"/>
      <c r="XCQ119" s="37"/>
      <c r="XCR119" s="37"/>
      <c r="XCS119" s="37"/>
      <c r="XCT119" s="37"/>
      <c r="XCU119" s="37"/>
      <c r="XCV119" s="37"/>
      <c r="XCW119" s="37"/>
      <c r="XCX119" s="37"/>
      <c r="XCY119" s="37"/>
      <c r="XCZ119" s="37"/>
      <c r="XDA119" s="37"/>
      <c r="XDB119" s="37"/>
      <c r="XDC119" s="37"/>
      <c r="XDD119" s="37"/>
      <c r="XDE119" s="37"/>
      <c r="XDF119" s="37"/>
      <c r="XDG119" s="37"/>
      <c r="XDH119" s="37"/>
      <c r="XDI119" s="37"/>
      <c r="XDJ119" s="37"/>
      <c r="XDK119" s="37"/>
      <c r="XDL119" s="37"/>
      <c r="XDM119" s="37"/>
      <c r="XDN119" s="37"/>
      <c r="XDO119" s="37"/>
      <c r="XDP119" s="37"/>
      <c r="XDQ119" s="37"/>
      <c r="XDR119" s="37"/>
      <c r="XDS119" s="37"/>
      <c r="XDT119" s="37"/>
      <c r="XDU119" s="37"/>
      <c r="XDV119" s="37"/>
      <c r="XDW119" s="37"/>
      <c r="XDX119" s="37"/>
      <c r="XDY119" s="37"/>
      <c r="XDZ119" s="37"/>
      <c r="XEA119" s="37"/>
      <c r="XEB119" s="37"/>
      <c r="XEC119" s="37"/>
      <c r="XED119" s="37"/>
      <c r="XEE119" s="37"/>
      <c r="XEF119" s="37"/>
      <c r="XEG119" s="37"/>
      <c r="XEH119" s="37"/>
      <c r="XEI119" s="37"/>
      <c r="XEJ119" s="37"/>
      <c r="XEK119" s="37"/>
      <c r="XEL119" s="37"/>
      <c r="XEM119" s="37"/>
      <c r="XEN119" s="37"/>
      <c r="XEO119" s="37"/>
      <c r="XEP119" s="37"/>
      <c r="XEQ119" s="37"/>
      <c r="XER119" s="37"/>
      <c r="XES119" s="37"/>
      <c r="XET119" s="37"/>
      <c r="XEU119" s="37"/>
      <c r="XEV119" s="37"/>
      <c r="XEW119" s="37"/>
      <c r="XEX119" s="37"/>
      <c r="XEY119" s="37"/>
      <c r="XEZ119" s="37"/>
      <c r="XFA119" s="37"/>
      <c r="XFB119" s="37"/>
      <c r="XFC119" s="37"/>
      <c r="XFD119" s="37"/>
    </row>
    <row r="120" spans="1:151 16227:16384" s="11" customFormat="1" ht="20.25" x14ac:dyDescent="0.25">
      <c r="A120" s="81">
        <v>1</v>
      </c>
      <c r="B120" s="82"/>
      <c r="C120" s="81" t="s">
        <v>200</v>
      </c>
      <c r="D120" s="82"/>
      <c r="E120" s="19">
        <f>(7.915*4.375+9.22*3.6+4.94*5.55)*10.764</f>
        <v>1025.1324134999998</v>
      </c>
      <c r="F120" s="81">
        <v>0</v>
      </c>
      <c r="G120" s="82"/>
      <c r="H120" s="19">
        <v>0</v>
      </c>
      <c r="I120" s="19">
        <f>E120+F120+H120</f>
        <v>1025.1324134999998</v>
      </c>
      <c r="J120" s="37"/>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c r="AM120" s="37"/>
      <c r="AN120" s="37"/>
      <c r="AO120" s="37"/>
      <c r="AP120" s="37"/>
      <c r="AQ120" s="37"/>
      <c r="AR120" s="37"/>
      <c r="AS120" s="37"/>
      <c r="AT120" s="37"/>
      <c r="AU120" s="37"/>
      <c r="AV120" s="37"/>
      <c r="AW120" s="37"/>
      <c r="AX120" s="37"/>
      <c r="AY120" s="37"/>
      <c r="AZ120" s="37"/>
      <c r="BA120" s="37"/>
      <c r="BB120" s="37"/>
      <c r="BC120" s="37"/>
      <c r="BD120" s="37"/>
      <c r="BE120" s="37"/>
      <c r="BF120" s="37"/>
      <c r="BG120" s="37"/>
      <c r="BH120" s="37"/>
      <c r="BI120" s="37"/>
      <c r="BJ120" s="37"/>
      <c r="BK120" s="37"/>
      <c r="BL120" s="37"/>
      <c r="BM120" s="37"/>
      <c r="BN120" s="37"/>
      <c r="BO120" s="37"/>
      <c r="BP120" s="37"/>
      <c r="BQ120" s="37"/>
      <c r="BR120" s="37"/>
      <c r="BS120" s="37"/>
      <c r="BT120" s="37"/>
      <c r="BU120" s="37"/>
      <c r="BV120" s="37"/>
      <c r="BW120" s="37"/>
      <c r="BX120" s="37"/>
      <c r="BY120" s="37"/>
      <c r="BZ120" s="37"/>
      <c r="CA120" s="37"/>
      <c r="CB120" s="37"/>
      <c r="CC120" s="37"/>
      <c r="CD120" s="37"/>
      <c r="CE120" s="37"/>
      <c r="CF120" s="37"/>
      <c r="CG120" s="37"/>
      <c r="CH120" s="37"/>
      <c r="CI120" s="37"/>
      <c r="CJ120" s="37"/>
      <c r="CK120" s="37"/>
      <c r="CL120" s="37"/>
      <c r="CM120" s="37"/>
      <c r="CN120" s="37"/>
      <c r="CO120" s="37"/>
      <c r="CP120" s="37"/>
      <c r="CQ120" s="37"/>
      <c r="CR120" s="37"/>
      <c r="CS120" s="37"/>
      <c r="CT120" s="37"/>
      <c r="CU120" s="37"/>
      <c r="CV120" s="37"/>
      <c r="CW120" s="37"/>
      <c r="CX120" s="37"/>
      <c r="CY120" s="37"/>
      <c r="CZ120" s="37"/>
      <c r="DA120" s="37"/>
      <c r="DB120" s="37"/>
      <c r="DC120" s="37"/>
      <c r="DD120" s="37"/>
      <c r="DE120" s="37"/>
      <c r="DF120" s="37"/>
      <c r="DG120" s="37"/>
      <c r="DH120" s="37"/>
      <c r="DI120" s="37"/>
      <c r="DJ120" s="37"/>
      <c r="DK120" s="37"/>
      <c r="DL120" s="37"/>
      <c r="DM120" s="37"/>
      <c r="DN120" s="37"/>
      <c r="DO120" s="37"/>
      <c r="DP120" s="37"/>
      <c r="DQ120" s="37"/>
      <c r="DR120" s="37"/>
      <c r="DS120" s="37"/>
      <c r="DT120" s="37"/>
      <c r="DU120" s="37"/>
      <c r="DV120" s="37"/>
      <c r="DW120" s="37"/>
      <c r="DX120" s="37"/>
      <c r="DY120" s="37"/>
      <c r="DZ120" s="37"/>
      <c r="EA120" s="37"/>
      <c r="EB120" s="37"/>
      <c r="EC120" s="37"/>
      <c r="ED120" s="37"/>
      <c r="EE120" s="37"/>
      <c r="EF120" s="37"/>
      <c r="EG120" s="37"/>
      <c r="EH120" s="37"/>
      <c r="EI120" s="37"/>
      <c r="EJ120" s="37"/>
      <c r="EK120" s="37"/>
      <c r="EL120" s="37"/>
      <c r="EM120" s="37"/>
      <c r="EN120" s="37"/>
      <c r="EO120" s="37"/>
      <c r="EP120" s="37"/>
      <c r="EQ120" s="37"/>
      <c r="ER120" s="37"/>
      <c r="ES120" s="37"/>
      <c r="ET120" s="37"/>
      <c r="EU120" s="37"/>
      <c r="WZC120" s="37"/>
      <c r="WZD120" s="37"/>
      <c r="WZE120" s="37"/>
      <c r="WZF120" s="37"/>
      <c r="WZG120" s="37"/>
      <c r="WZH120" s="37"/>
      <c r="WZI120" s="37"/>
      <c r="WZJ120" s="37"/>
      <c r="WZK120" s="37"/>
      <c r="WZL120" s="37"/>
      <c r="WZM120" s="37"/>
      <c r="WZN120" s="37"/>
      <c r="WZO120" s="37"/>
      <c r="WZP120" s="37"/>
      <c r="WZQ120" s="37"/>
      <c r="WZR120" s="37"/>
      <c r="WZS120" s="37"/>
      <c r="WZT120" s="37"/>
      <c r="WZU120" s="37"/>
      <c r="WZV120" s="37"/>
      <c r="WZW120" s="37"/>
      <c r="WZX120" s="37"/>
      <c r="WZY120" s="37"/>
      <c r="WZZ120" s="37"/>
      <c r="XAA120" s="37"/>
      <c r="XAB120" s="37"/>
      <c r="XAC120" s="37"/>
      <c r="XAD120" s="37"/>
      <c r="XAE120" s="37"/>
      <c r="XAF120" s="37"/>
      <c r="XAG120" s="37"/>
      <c r="XAH120" s="37"/>
      <c r="XAI120" s="37"/>
      <c r="XAJ120" s="37"/>
      <c r="XAK120" s="37"/>
      <c r="XAL120" s="37"/>
      <c r="XAM120" s="37"/>
      <c r="XAN120" s="37"/>
      <c r="XAO120" s="37"/>
      <c r="XAP120" s="37"/>
      <c r="XAQ120" s="37"/>
      <c r="XAR120" s="37"/>
      <c r="XAS120" s="37"/>
      <c r="XAT120" s="37"/>
      <c r="XAU120" s="37"/>
      <c r="XAV120" s="37"/>
      <c r="XAW120" s="37"/>
      <c r="XAX120" s="37"/>
      <c r="XAY120" s="37"/>
      <c r="XAZ120" s="37"/>
      <c r="XBA120" s="37"/>
      <c r="XBB120" s="37"/>
      <c r="XBC120" s="37"/>
      <c r="XBD120" s="37"/>
      <c r="XBE120" s="37"/>
      <c r="XBF120" s="37"/>
      <c r="XBG120" s="37"/>
      <c r="XBH120" s="37"/>
      <c r="XBI120" s="37"/>
      <c r="XBJ120" s="37"/>
      <c r="XBK120" s="37"/>
      <c r="XBL120" s="37"/>
      <c r="XBM120" s="37"/>
      <c r="XBN120" s="37"/>
      <c r="XBO120" s="37"/>
      <c r="XBP120" s="37"/>
      <c r="XBQ120" s="37"/>
      <c r="XBR120" s="37"/>
      <c r="XBS120" s="37"/>
      <c r="XBT120" s="37"/>
      <c r="XBU120" s="37"/>
      <c r="XBV120" s="37"/>
      <c r="XBW120" s="37"/>
      <c r="XBX120" s="37"/>
      <c r="XBY120" s="37"/>
      <c r="XBZ120" s="37"/>
      <c r="XCA120" s="37"/>
      <c r="XCB120" s="37"/>
      <c r="XCC120" s="37"/>
      <c r="XCD120" s="37"/>
      <c r="XCE120" s="37"/>
      <c r="XCF120" s="37"/>
      <c r="XCG120" s="37"/>
      <c r="XCH120" s="37"/>
      <c r="XCI120" s="37"/>
      <c r="XCJ120" s="37"/>
      <c r="XCK120" s="37"/>
      <c r="XCL120" s="37"/>
      <c r="XCM120" s="37"/>
      <c r="XCN120" s="37"/>
      <c r="XCO120" s="37"/>
      <c r="XCP120" s="37"/>
      <c r="XCQ120" s="37"/>
      <c r="XCR120" s="37"/>
      <c r="XCS120" s="37"/>
      <c r="XCT120" s="37"/>
      <c r="XCU120" s="37"/>
      <c r="XCV120" s="37"/>
      <c r="XCW120" s="37"/>
      <c r="XCX120" s="37"/>
      <c r="XCY120" s="37"/>
      <c r="XCZ120" s="37"/>
      <c r="XDA120" s="37"/>
      <c r="XDB120" s="37"/>
      <c r="XDC120" s="37"/>
      <c r="XDD120" s="37"/>
      <c r="XDE120" s="37"/>
      <c r="XDF120" s="37"/>
      <c r="XDG120" s="37"/>
      <c r="XDH120" s="37"/>
      <c r="XDI120" s="37"/>
      <c r="XDJ120" s="37"/>
      <c r="XDK120" s="37"/>
      <c r="XDL120" s="37"/>
      <c r="XDM120" s="37"/>
      <c r="XDN120" s="37"/>
      <c r="XDO120" s="37"/>
      <c r="XDP120" s="37"/>
      <c r="XDQ120" s="37"/>
      <c r="XDR120" s="37"/>
      <c r="XDS120" s="37"/>
      <c r="XDT120" s="37"/>
      <c r="XDU120" s="37"/>
      <c r="XDV120" s="37"/>
      <c r="XDW120" s="37"/>
      <c r="XDX120" s="37"/>
      <c r="XDY120" s="37"/>
      <c r="XDZ120" s="37"/>
      <c r="XEA120" s="37"/>
      <c r="XEB120" s="37"/>
      <c r="XEC120" s="37"/>
      <c r="XED120" s="37"/>
      <c r="XEE120" s="37"/>
      <c r="XEF120" s="37"/>
      <c r="XEG120" s="37"/>
      <c r="XEH120" s="37"/>
      <c r="XEI120" s="37"/>
      <c r="XEJ120" s="37"/>
      <c r="XEK120" s="37"/>
      <c r="XEL120" s="37"/>
      <c r="XEM120" s="37"/>
      <c r="XEN120" s="37"/>
      <c r="XEO120" s="37"/>
      <c r="XEP120" s="37"/>
      <c r="XEQ120" s="37"/>
      <c r="XER120" s="37"/>
      <c r="XES120" s="37"/>
      <c r="XET120" s="37"/>
      <c r="XEU120" s="37"/>
      <c r="XEV120" s="37"/>
      <c r="XEW120" s="37"/>
      <c r="XEX120" s="37"/>
      <c r="XEY120" s="37"/>
      <c r="XEZ120" s="37"/>
      <c r="XFA120" s="37"/>
      <c r="XFB120" s="37"/>
      <c r="XFC120" s="37"/>
      <c r="XFD120" s="37"/>
    </row>
    <row r="121" spans="1:151 16227:16384" s="11" customFormat="1" ht="20.25" x14ac:dyDescent="0.25">
      <c r="A121" s="80">
        <v>2</v>
      </c>
      <c r="B121" s="80"/>
      <c r="C121" s="81" t="s">
        <v>200</v>
      </c>
      <c r="D121" s="82"/>
      <c r="E121" s="19">
        <f>(13.8*5.2)*10.764</f>
        <v>772.42463999999995</v>
      </c>
      <c r="F121" s="81">
        <v>0</v>
      </c>
      <c r="G121" s="82"/>
      <c r="H121" s="19">
        <v>0</v>
      </c>
      <c r="I121" s="53">
        <f t="shared" ref="I121:I142" si="0">E121+F121+H121</f>
        <v>772.42463999999995</v>
      </c>
      <c r="J121" s="37"/>
      <c r="K121" s="37"/>
      <c r="L121" s="37"/>
      <c r="M121" s="37"/>
      <c r="N121" s="37"/>
      <c r="O121" s="37"/>
      <c r="P121" s="37"/>
      <c r="Q121" s="37"/>
      <c r="R121" s="37"/>
      <c r="S121" s="37"/>
      <c r="T121" s="37"/>
      <c r="U121" s="37"/>
      <c r="V121" s="37"/>
      <c r="W121" s="37"/>
      <c r="X121" s="37"/>
      <c r="Y121" s="37"/>
      <c r="Z121" s="37"/>
      <c r="AA121" s="37"/>
      <c r="AB121" s="37"/>
      <c r="AC121" s="37"/>
      <c r="AD121" s="37"/>
      <c r="AE121" s="37"/>
      <c r="AF121" s="37"/>
      <c r="AG121" s="37"/>
      <c r="AH121" s="37"/>
      <c r="AI121" s="37"/>
      <c r="AJ121" s="37"/>
      <c r="AK121" s="37"/>
      <c r="AL121" s="37"/>
      <c r="AM121" s="37"/>
      <c r="AN121" s="37"/>
      <c r="AO121" s="37"/>
      <c r="AP121" s="37"/>
      <c r="AQ121" s="37"/>
      <c r="AR121" s="37"/>
      <c r="AS121" s="37"/>
      <c r="AT121" s="37"/>
      <c r="AU121" s="37"/>
      <c r="AV121" s="37"/>
      <c r="AW121" s="37"/>
      <c r="AX121" s="37"/>
      <c r="AY121" s="37"/>
      <c r="AZ121" s="37"/>
      <c r="BA121" s="37"/>
      <c r="BB121" s="37"/>
      <c r="BC121" s="37"/>
      <c r="BD121" s="37"/>
      <c r="BE121" s="37"/>
      <c r="BF121" s="37"/>
      <c r="BG121" s="37"/>
      <c r="BH121" s="37"/>
      <c r="BI121" s="37"/>
      <c r="BJ121" s="37"/>
      <c r="BK121" s="37"/>
      <c r="BL121" s="37"/>
      <c r="BM121" s="37"/>
      <c r="BN121" s="37"/>
      <c r="BO121" s="37"/>
      <c r="BP121" s="37"/>
      <c r="BQ121" s="37"/>
      <c r="BR121" s="37"/>
      <c r="BS121" s="37"/>
      <c r="BT121" s="37"/>
      <c r="BU121" s="37"/>
      <c r="BV121" s="37"/>
      <c r="BW121" s="37"/>
      <c r="BX121" s="37"/>
      <c r="BY121" s="37"/>
      <c r="BZ121" s="37"/>
      <c r="CA121" s="37"/>
      <c r="CB121" s="37"/>
      <c r="CC121" s="37"/>
      <c r="CD121" s="37"/>
      <c r="CE121" s="37"/>
      <c r="CF121" s="37"/>
      <c r="CG121" s="37"/>
      <c r="CH121" s="37"/>
      <c r="CI121" s="37"/>
      <c r="CJ121" s="37"/>
      <c r="CK121" s="37"/>
      <c r="CL121" s="37"/>
      <c r="CM121" s="37"/>
      <c r="CN121" s="37"/>
      <c r="CO121" s="37"/>
      <c r="CP121" s="37"/>
      <c r="CQ121" s="37"/>
      <c r="CR121" s="37"/>
      <c r="CS121" s="37"/>
      <c r="CT121" s="37"/>
      <c r="CU121" s="37"/>
      <c r="CV121" s="37"/>
      <c r="CW121" s="37"/>
      <c r="CX121" s="37"/>
      <c r="CY121" s="37"/>
      <c r="CZ121" s="37"/>
      <c r="DA121" s="37"/>
      <c r="DB121" s="37"/>
      <c r="DC121" s="37"/>
      <c r="DD121" s="37"/>
      <c r="DE121" s="37"/>
      <c r="DF121" s="37"/>
      <c r="DG121" s="37"/>
      <c r="DH121" s="37"/>
      <c r="DI121" s="37"/>
      <c r="DJ121" s="37"/>
      <c r="DK121" s="37"/>
      <c r="DL121" s="37"/>
      <c r="DM121" s="37"/>
      <c r="DN121" s="37"/>
      <c r="DO121" s="37"/>
      <c r="DP121" s="37"/>
      <c r="DQ121" s="37"/>
      <c r="DR121" s="37"/>
      <c r="DS121" s="37"/>
      <c r="DT121" s="37"/>
      <c r="DU121" s="37"/>
      <c r="DV121" s="37"/>
      <c r="DW121" s="37"/>
      <c r="DX121" s="37"/>
      <c r="DY121" s="37"/>
      <c r="DZ121" s="37"/>
      <c r="EA121" s="37"/>
      <c r="EB121" s="37"/>
      <c r="EC121" s="37"/>
      <c r="ED121" s="37"/>
      <c r="EE121" s="37"/>
      <c r="EF121" s="37"/>
      <c r="EG121" s="37"/>
      <c r="EH121" s="37"/>
      <c r="EI121" s="37"/>
      <c r="EJ121" s="37"/>
      <c r="EK121" s="37"/>
      <c r="EL121" s="37"/>
      <c r="EM121" s="37"/>
      <c r="EN121" s="37"/>
      <c r="EO121" s="37"/>
      <c r="EP121" s="37"/>
      <c r="EQ121" s="37"/>
      <c r="ER121" s="37"/>
      <c r="ES121" s="37"/>
      <c r="ET121" s="37"/>
      <c r="EU121" s="37"/>
      <c r="WZC121" s="37"/>
      <c r="WZD121" s="37"/>
      <c r="WZE121" s="37"/>
      <c r="WZF121" s="37"/>
      <c r="WZG121" s="37"/>
      <c r="WZH121" s="37"/>
      <c r="WZI121" s="37"/>
      <c r="WZJ121" s="37"/>
      <c r="WZK121" s="37"/>
      <c r="WZL121" s="37"/>
      <c r="WZM121" s="37"/>
      <c r="WZN121" s="37"/>
      <c r="WZO121" s="37"/>
      <c r="WZP121" s="37"/>
      <c r="WZQ121" s="37"/>
      <c r="WZR121" s="37"/>
      <c r="WZS121" s="37"/>
      <c r="WZT121" s="37"/>
      <c r="WZU121" s="37"/>
      <c r="WZV121" s="37"/>
      <c r="WZW121" s="37"/>
      <c r="WZX121" s="37"/>
      <c r="WZY121" s="37"/>
      <c r="WZZ121" s="37"/>
      <c r="XAA121" s="37"/>
      <c r="XAB121" s="37"/>
      <c r="XAC121" s="37"/>
      <c r="XAD121" s="37"/>
      <c r="XAE121" s="37"/>
      <c r="XAF121" s="37"/>
      <c r="XAG121" s="37"/>
      <c r="XAH121" s="37"/>
      <c r="XAI121" s="37"/>
      <c r="XAJ121" s="37"/>
      <c r="XAK121" s="37"/>
      <c r="XAL121" s="37"/>
      <c r="XAM121" s="37"/>
      <c r="XAN121" s="37"/>
      <c r="XAO121" s="37"/>
      <c r="XAP121" s="37"/>
      <c r="XAQ121" s="37"/>
      <c r="XAR121" s="37"/>
      <c r="XAS121" s="37"/>
      <c r="XAT121" s="37"/>
      <c r="XAU121" s="37"/>
      <c r="XAV121" s="37"/>
      <c r="XAW121" s="37"/>
      <c r="XAX121" s="37"/>
      <c r="XAY121" s="37"/>
      <c r="XAZ121" s="37"/>
      <c r="XBA121" s="37"/>
      <c r="XBB121" s="37"/>
      <c r="XBC121" s="37"/>
      <c r="XBD121" s="37"/>
      <c r="XBE121" s="37"/>
      <c r="XBF121" s="37"/>
      <c r="XBG121" s="37"/>
      <c r="XBH121" s="37"/>
      <c r="XBI121" s="37"/>
      <c r="XBJ121" s="37"/>
      <c r="XBK121" s="37"/>
      <c r="XBL121" s="37"/>
      <c r="XBM121" s="37"/>
      <c r="XBN121" s="37"/>
      <c r="XBO121" s="37"/>
      <c r="XBP121" s="37"/>
      <c r="XBQ121" s="37"/>
      <c r="XBR121" s="37"/>
      <c r="XBS121" s="37"/>
      <c r="XBT121" s="37"/>
      <c r="XBU121" s="37"/>
      <c r="XBV121" s="37"/>
      <c r="XBW121" s="37"/>
      <c r="XBX121" s="37"/>
      <c r="XBY121" s="37"/>
      <c r="XBZ121" s="37"/>
      <c r="XCA121" s="37"/>
      <c r="XCB121" s="37"/>
      <c r="XCC121" s="37"/>
      <c r="XCD121" s="37"/>
      <c r="XCE121" s="37"/>
      <c r="XCF121" s="37"/>
      <c r="XCG121" s="37"/>
      <c r="XCH121" s="37"/>
      <c r="XCI121" s="37"/>
      <c r="XCJ121" s="37"/>
      <c r="XCK121" s="37"/>
      <c r="XCL121" s="37"/>
      <c r="XCM121" s="37"/>
      <c r="XCN121" s="37"/>
      <c r="XCO121" s="37"/>
      <c r="XCP121" s="37"/>
      <c r="XCQ121" s="37"/>
      <c r="XCR121" s="37"/>
      <c r="XCS121" s="37"/>
      <c r="XCT121" s="37"/>
      <c r="XCU121" s="37"/>
      <c r="XCV121" s="37"/>
      <c r="XCW121" s="37"/>
      <c r="XCX121" s="37"/>
      <c r="XCY121" s="37"/>
      <c r="XCZ121" s="37"/>
      <c r="XDA121" s="37"/>
      <c r="XDB121" s="37"/>
      <c r="XDC121" s="37"/>
      <c r="XDD121" s="37"/>
      <c r="XDE121" s="37"/>
      <c r="XDF121" s="37"/>
      <c r="XDG121" s="37"/>
      <c r="XDH121" s="37"/>
      <c r="XDI121" s="37"/>
      <c r="XDJ121" s="37"/>
      <c r="XDK121" s="37"/>
      <c r="XDL121" s="37"/>
      <c r="XDM121" s="37"/>
      <c r="XDN121" s="37"/>
      <c r="XDO121" s="37"/>
      <c r="XDP121" s="37"/>
      <c r="XDQ121" s="37"/>
      <c r="XDR121" s="37"/>
      <c r="XDS121" s="37"/>
      <c r="XDT121" s="37"/>
      <c r="XDU121" s="37"/>
      <c r="XDV121" s="37"/>
      <c r="XDW121" s="37"/>
      <c r="XDX121" s="37"/>
      <c r="XDY121" s="37"/>
      <c r="XDZ121" s="37"/>
      <c r="XEA121" s="37"/>
      <c r="XEB121" s="37"/>
      <c r="XEC121" s="37"/>
      <c r="XED121" s="37"/>
      <c r="XEE121" s="37"/>
      <c r="XEF121" s="37"/>
      <c r="XEG121" s="37"/>
      <c r="XEH121" s="37"/>
      <c r="XEI121" s="37"/>
      <c r="XEJ121" s="37"/>
      <c r="XEK121" s="37"/>
      <c r="XEL121" s="37"/>
      <c r="XEM121" s="37"/>
      <c r="XEN121" s="37"/>
      <c r="XEO121" s="37"/>
      <c r="XEP121" s="37"/>
      <c r="XEQ121" s="37"/>
      <c r="XER121" s="37"/>
      <c r="XES121" s="37"/>
      <c r="XET121" s="37"/>
      <c r="XEU121" s="37"/>
      <c r="XEV121" s="37"/>
      <c r="XEW121" s="37"/>
      <c r="XEX121" s="37"/>
      <c r="XEY121" s="37"/>
      <c r="XEZ121" s="37"/>
      <c r="XFA121" s="37"/>
      <c r="XFB121" s="37"/>
      <c r="XFC121" s="37"/>
      <c r="XFD121" s="37"/>
    </row>
    <row r="122" spans="1:151 16227:16384" s="11" customFormat="1" ht="20.25" x14ac:dyDescent="0.25">
      <c r="A122" s="80" t="s">
        <v>197</v>
      </c>
      <c r="B122" s="80"/>
      <c r="C122" s="81" t="s">
        <v>200</v>
      </c>
      <c r="D122" s="82"/>
      <c r="E122" s="19">
        <f>(3.715*7.2)*10.764</f>
        <v>287.91547200000002</v>
      </c>
      <c r="F122" s="81">
        <v>0</v>
      </c>
      <c r="G122" s="82"/>
      <c r="H122" s="19">
        <v>0</v>
      </c>
      <c r="I122" s="53">
        <f t="shared" si="0"/>
        <v>287.91547200000002</v>
      </c>
      <c r="J122" s="37"/>
      <c r="K122" s="37"/>
      <c r="L122" s="37"/>
      <c r="M122" s="37"/>
      <c r="N122" s="37"/>
      <c r="O122" s="37"/>
      <c r="P122" s="37"/>
      <c r="Q122" s="37"/>
      <c r="R122" s="37"/>
      <c r="S122" s="37"/>
      <c r="T122" s="37"/>
      <c r="U122" s="37"/>
      <c r="V122" s="37"/>
      <c r="W122" s="37"/>
      <c r="X122" s="37"/>
      <c r="Y122" s="37"/>
      <c r="Z122" s="37"/>
      <c r="AA122" s="37"/>
      <c r="AB122" s="37"/>
      <c r="AC122" s="37"/>
      <c r="AD122" s="37"/>
      <c r="AE122" s="37"/>
      <c r="AF122" s="37"/>
      <c r="AG122" s="37"/>
      <c r="AH122" s="37"/>
      <c r="AI122" s="37"/>
      <c r="AJ122" s="37"/>
      <c r="AK122" s="37"/>
      <c r="AL122" s="37"/>
      <c r="AM122" s="37"/>
      <c r="AN122" s="37"/>
      <c r="AO122" s="37"/>
      <c r="AP122" s="37"/>
      <c r="AQ122" s="37"/>
      <c r="AR122" s="37"/>
      <c r="AS122" s="37"/>
      <c r="AT122" s="37"/>
      <c r="AU122" s="37"/>
      <c r="AV122" s="37"/>
      <c r="AW122" s="37"/>
      <c r="AX122" s="37"/>
      <c r="AY122" s="37"/>
      <c r="AZ122" s="37"/>
      <c r="BA122" s="37"/>
      <c r="BB122" s="37"/>
      <c r="BC122" s="37"/>
      <c r="BD122" s="37"/>
      <c r="BE122" s="37"/>
      <c r="BF122" s="37"/>
      <c r="BG122" s="37"/>
      <c r="BH122" s="37"/>
      <c r="BI122" s="37"/>
      <c r="BJ122" s="37"/>
      <c r="BK122" s="37"/>
      <c r="BL122" s="37"/>
      <c r="BM122" s="37"/>
      <c r="BN122" s="37"/>
      <c r="BO122" s="37"/>
      <c r="BP122" s="37"/>
      <c r="BQ122" s="37"/>
      <c r="BR122" s="37"/>
      <c r="BS122" s="37"/>
      <c r="BT122" s="37"/>
      <c r="BU122" s="37"/>
      <c r="BV122" s="37"/>
      <c r="BW122" s="37"/>
      <c r="BX122" s="37"/>
      <c r="BY122" s="37"/>
      <c r="BZ122" s="37"/>
      <c r="CA122" s="37"/>
      <c r="CB122" s="37"/>
      <c r="CC122" s="37"/>
      <c r="CD122" s="37"/>
      <c r="CE122" s="37"/>
      <c r="CF122" s="37"/>
      <c r="CG122" s="37"/>
      <c r="CH122" s="37"/>
      <c r="CI122" s="37"/>
      <c r="CJ122" s="37"/>
      <c r="CK122" s="37"/>
      <c r="CL122" s="37"/>
      <c r="CM122" s="37"/>
      <c r="CN122" s="37"/>
      <c r="CO122" s="37"/>
      <c r="CP122" s="37"/>
      <c r="CQ122" s="37"/>
      <c r="CR122" s="37"/>
      <c r="CS122" s="37"/>
      <c r="CT122" s="37"/>
      <c r="CU122" s="37"/>
      <c r="CV122" s="37"/>
      <c r="CW122" s="37"/>
      <c r="CX122" s="37"/>
      <c r="CY122" s="37"/>
      <c r="CZ122" s="37"/>
      <c r="DA122" s="37"/>
      <c r="DB122" s="37"/>
      <c r="DC122" s="37"/>
      <c r="DD122" s="37"/>
      <c r="DE122" s="37"/>
      <c r="DF122" s="37"/>
      <c r="DG122" s="37"/>
      <c r="DH122" s="37"/>
      <c r="DI122" s="37"/>
      <c r="DJ122" s="37"/>
      <c r="DK122" s="37"/>
      <c r="DL122" s="37"/>
      <c r="DM122" s="37"/>
      <c r="DN122" s="37"/>
      <c r="DO122" s="37"/>
      <c r="DP122" s="37"/>
      <c r="DQ122" s="37"/>
      <c r="DR122" s="37"/>
      <c r="DS122" s="37"/>
      <c r="DT122" s="37"/>
      <c r="DU122" s="37"/>
      <c r="DV122" s="37"/>
      <c r="DW122" s="37"/>
      <c r="DX122" s="37"/>
      <c r="DY122" s="37"/>
      <c r="DZ122" s="37"/>
      <c r="EA122" s="37"/>
      <c r="EB122" s="37"/>
      <c r="EC122" s="37"/>
      <c r="ED122" s="37"/>
      <c r="EE122" s="37"/>
      <c r="EF122" s="37"/>
      <c r="EG122" s="37"/>
      <c r="EH122" s="37"/>
      <c r="EI122" s="37"/>
      <c r="EJ122" s="37"/>
      <c r="EK122" s="37"/>
      <c r="EL122" s="37"/>
      <c r="EM122" s="37"/>
      <c r="EN122" s="37"/>
      <c r="EO122" s="37"/>
      <c r="EP122" s="37"/>
      <c r="EQ122" s="37"/>
      <c r="ER122" s="37"/>
      <c r="ES122" s="37"/>
      <c r="ET122" s="37"/>
      <c r="EU122" s="37"/>
      <c r="WZC122" s="37"/>
      <c r="WZD122" s="37"/>
      <c r="WZE122" s="37"/>
      <c r="WZF122" s="37"/>
      <c r="WZG122" s="37"/>
      <c r="WZH122" s="37"/>
      <c r="WZI122" s="37"/>
      <c r="WZJ122" s="37"/>
      <c r="WZK122" s="37"/>
      <c r="WZL122" s="37"/>
      <c r="WZM122" s="37"/>
      <c r="WZN122" s="37"/>
      <c r="WZO122" s="37"/>
      <c r="WZP122" s="37"/>
      <c r="WZQ122" s="37"/>
      <c r="WZR122" s="37"/>
      <c r="WZS122" s="37"/>
      <c r="WZT122" s="37"/>
      <c r="WZU122" s="37"/>
      <c r="WZV122" s="37"/>
      <c r="WZW122" s="37"/>
      <c r="WZX122" s="37"/>
      <c r="WZY122" s="37"/>
      <c r="WZZ122" s="37"/>
      <c r="XAA122" s="37"/>
      <c r="XAB122" s="37"/>
      <c r="XAC122" s="37"/>
      <c r="XAD122" s="37"/>
      <c r="XAE122" s="37"/>
      <c r="XAF122" s="37"/>
      <c r="XAG122" s="37"/>
      <c r="XAH122" s="37"/>
      <c r="XAI122" s="37"/>
      <c r="XAJ122" s="37"/>
      <c r="XAK122" s="37"/>
      <c r="XAL122" s="37"/>
      <c r="XAM122" s="37"/>
      <c r="XAN122" s="37"/>
      <c r="XAO122" s="37"/>
      <c r="XAP122" s="37"/>
      <c r="XAQ122" s="37"/>
      <c r="XAR122" s="37"/>
      <c r="XAS122" s="37"/>
      <c r="XAT122" s="37"/>
      <c r="XAU122" s="37"/>
      <c r="XAV122" s="37"/>
      <c r="XAW122" s="37"/>
      <c r="XAX122" s="37"/>
      <c r="XAY122" s="37"/>
      <c r="XAZ122" s="37"/>
      <c r="XBA122" s="37"/>
      <c r="XBB122" s="37"/>
      <c r="XBC122" s="37"/>
      <c r="XBD122" s="37"/>
      <c r="XBE122" s="37"/>
      <c r="XBF122" s="37"/>
      <c r="XBG122" s="37"/>
      <c r="XBH122" s="37"/>
      <c r="XBI122" s="37"/>
      <c r="XBJ122" s="37"/>
      <c r="XBK122" s="37"/>
      <c r="XBL122" s="37"/>
      <c r="XBM122" s="37"/>
      <c r="XBN122" s="37"/>
      <c r="XBO122" s="37"/>
      <c r="XBP122" s="37"/>
      <c r="XBQ122" s="37"/>
      <c r="XBR122" s="37"/>
      <c r="XBS122" s="37"/>
      <c r="XBT122" s="37"/>
      <c r="XBU122" s="37"/>
      <c r="XBV122" s="37"/>
      <c r="XBW122" s="37"/>
      <c r="XBX122" s="37"/>
      <c r="XBY122" s="37"/>
      <c r="XBZ122" s="37"/>
      <c r="XCA122" s="37"/>
      <c r="XCB122" s="37"/>
      <c r="XCC122" s="37"/>
      <c r="XCD122" s="37"/>
      <c r="XCE122" s="37"/>
      <c r="XCF122" s="37"/>
      <c r="XCG122" s="37"/>
      <c r="XCH122" s="37"/>
      <c r="XCI122" s="37"/>
      <c r="XCJ122" s="37"/>
      <c r="XCK122" s="37"/>
      <c r="XCL122" s="37"/>
      <c r="XCM122" s="37"/>
      <c r="XCN122" s="37"/>
      <c r="XCO122" s="37"/>
      <c r="XCP122" s="37"/>
      <c r="XCQ122" s="37"/>
      <c r="XCR122" s="37"/>
      <c r="XCS122" s="37"/>
      <c r="XCT122" s="37"/>
      <c r="XCU122" s="37"/>
      <c r="XCV122" s="37"/>
      <c r="XCW122" s="37"/>
      <c r="XCX122" s="37"/>
      <c r="XCY122" s="37"/>
      <c r="XCZ122" s="37"/>
      <c r="XDA122" s="37"/>
      <c r="XDB122" s="37"/>
      <c r="XDC122" s="37"/>
      <c r="XDD122" s="37"/>
      <c r="XDE122" s="37"/>
      <c r="XDF122" s="37"/>
      <c r="XDG122" s="37"/>
      <c r="XDH122" s="37"/>
      <c r="XDI122" s="37"/>
      <c r="XDJ122" s="37"/>
      <c r="XDK122" s="37"/>
      <c r="XDL122" s="37"/>
      <c r="XDM122" s="37"/>
      <c r="XDN122" s="37"/>
      <c r="XDO122" s="37"/>
      <c r="XDP122" s="37"/>
      <c r="XDQ122" s="37"/>
      <c r="XDR122" s="37"/>
      <c r="XDS122" s="37"/>
      <c r="XDT122" s="37"/>
      <c r="XDU122" s="37"/>
      <c r="XDV122" s="37"/>
      <c r="XDW122" s="37"/>
      <c r="XDX122" s="37"/>
      <c r="XDY122" s="37"/>
      <c r="XDZ122" s="37"/>
      <c r="XEA122" s="37"/>
      <c r="XEB122" s="37"/>
      <c r="XEC122" s="37"/>
      <c r="XED122" s="37"/>
      <c r="XEE122" s="37"/>
      <c r="XEF122" s="37"/>
      <c r="XEG122" s="37"/>
      <c r="XEH122" s="37"/>
      <c r="XEI122" s="37"/>
      <c r="XEJ122" s="37"/>
      <c r="XEK122" s="37"/>
      <c r="XEL122" s="37"/>
      <c r="XEM122" s="37"/>
      <c r="XEN122" s="37"/>
      <c r="XEO122" s="37"/>
      <c r="XEP122" s="37"/>
      <c r="XEQ122" s="37"/>
      <c r="XER122" s="37"/>
      <c r="XES122" s="37"/>
      <c r="XET122" s="37"/>
      <c r="XEU122" s="37"/>
      <c r="XEV122" s="37"/>
      <c r="XEW122" s="37"/>
      <c r="XEX122" s="37"/>
      <c r="XEY122" s="37"/>
      <c r="XEZ122" s="37"/>
      <c r="XFA122" s="37"/>
      <c r="XFB122" s="37"/>
      <c r="XFC122" s="37"/>
      <c r="XFD122" s="37"/>
    </row>
    <row r="123" spans="1:151 16227:16384" s="11" customFormat="1" ht="20.25" customHeight="1" x14ac:dyDescent="0.25">
      <c r="A123" s="80">
        <v>3</v>
      </c>
      <c r="B123" s="80"/>
      <c r="C123" s="81" t="s">
        <v>200</v>
      </c>
      <c r="D123" s="82"/>
      <c r="E123" s="19">
        <f>(9.75*3.435)*10.764</f>
        <v>360.49981500000001</v>
      </c>
      <c r="F123" s="81">
        <v>0</v>
      </c>
      <c r="G123" s="82"/>
      <c r="H123" s="19">
        <v>0</v>
      </c>
      <c r="I123" s="53">
        <f t="shared" si="0"/>
        <v>360.49981500000001</v>
      </c>
      <c r="J123" s="37"/>
      <c r="K123" s="37"/>
      <c r="L123" s="37"/>
      <c r="M123" s="37"/>
      <c r="N123" s="37"/>
      <c r="O123" s="37"/>
      <c r="P123" s="37"/>
      <c r="Q123" s="37"/>
      <c r="R123" s="37"/>
      <c r="S123" s="37"/>
      <c r="T123" s="37"/>
      <c r="U123" s="37"/>
      <c r="V123" s="37"/>
      <c r="W123" s="37"/>
      <c r="X123" s="37"/>
      <c r="Y123" s="37"/>
      <c r="Z123" s="37"/>
      <c r="AA123" s="37"/>
      <c r="AB123" s="37"/>
      <c r="AC123" s="37"/>
      <c r="AD123" s="37"/>
      <c r="AE123" s="37"/>
      <c r="AF123" s="37"/>
      <c r="AG123" s="37"/>
      <c r="AH123" s="37"/>
      <c r="AI123" s="37"/>
      <c r="AJ123" s="37"/>
      <c r="AK123" s="37"/>
      <c r="AL123" s="37"/>
      <c r="AM123" s="37"/>
      <c r="AN123" s="37"/>
      <c r="AO123" s="37"/>
      <c r="AP123" s="37"/>
      <c r="AQ123" s="37"/>
      <c r="AR123" s="37"/>
      <c r="AS123" s="37"/>
      <c r="AT123" s="37"/>
      <c r="AU123" s="37"/>
      <c r="AV123" s="37"/>
      <c r="AW123" s="37"/>
      <c r="AX123" s="37"/>
      <c r="AY123" s="37"/>
      <c r="AZ123" s="37"/>
      <c r="BA123" s="37"/>
      <c r="BB123" s="37"/>
      <c r="BC123" s="37"/>
      <c r="BD123" s="37"/>
      <c r="BE123" s="37"/>
      <c r="BF123" s="37"/>
      <c r="BG123" s="37"/>
      <c r="BH123" s="37"/>
      <c r="BI123" s="37"/>
      <c r="BJ123" s="37"/>
      <c r="BK123" s="37"/>
      <c r="BL123" s="37"/>
      <c r="BM123" s="37"/>
      <c r="BN123" s="37"/>
      <c r="BO123" s="37"/>
      <c r="BP123" s="37"/>
      <c r="BQ123" s="37"/>
      <c r="BR123" s="37"/>
      <c r="BS123" s="37"/>
      <c r="BT123" s="37"/>
      <c r="BU123" s="37"/>
      <c r="BV123" s="37"/>
      <c r="BW123" s="37"/>
      <c r="BX123" s="37"/>
      <c r="BY123" s="37"/>
      <c r="BZ123" s="37"/>
      <c r="CA123" s="37"/>
      <c r="CB123" s="37"/>
      <c r="CC123" s="37"/>
      <c r="CD123" s="37"/>
      <c r="CE123" s="37"/>
      <c r="CF123" s="37"/>
      <c r="CG123" s="37"/>
      <c r="CH123" s="37"/>
      <c r="CI123" s="37"/>
      <c r="CJ123" s="37"/>
      <c r="CK123" s="37"/>
      <c r="CL123" s="37"/>
      <c r="CM123" s="37"/>
      <c r="CN123" s="37"/>
      <c r="CO123" s="37"/>
      <c r="CP123" s="37"/>
      <c r="CQ123" s="37"/>
      <c r="CR123" s="37"/>
      <c r="CS123" s="37"/>
      <c r="CT123" s="37"/>
      <c r="CU123" s="37"/>
      <c r="CV123" s="37"/>
      <c r="CW123" s="37"/>
      <c r="CX123" s="37"/>
      <c r="CY123" s="37"/>
      <c r="CZ123" s="37"/>
      <c r="DA123" s="37"/>
      <c r="DB123" s="37"/>
      <c r="DC123" s="37"/>
      <c r="DD123" s="37"/>
      <c r="DE123" s="37"/>
      <c r="DF123" s="37"/>
      <c r="DG123" s="37"/>
      <c r="DH123" s="37"/>
      <c r="DI123" s="37"/>
      <c r="DJ123" s="37"/>
      <c r="DK123" s="37"/>
      <c r="DL123" s="37"/>
      <c r="DM123" s="37"/>
      <c r="DN123" s="37"/>
      <c r="DO123" s="37"/>
      <c r="DP123" s="37"/>
      <c r="DQ123" s="37"/>
      <c r="DR123" s="37"/>
      <c r="DS123" s="37"/>
      <c r="DT123" s="37"/>
      <c r="DU123" s="37"/>
      <c r="DV123" s="37"/>
      <c r="DW123" s="37"/>
      <c r="DX123" s="37"/>
      <c r="DY123" s="37"/>
      <c r="DZ123" s="37"/>
      <c r="EA123" s="37"/>
      <c r="EB123" s="37"/>
      <c r="EC123" s="37"/>
      <c r="ED123" s="37"/>
      <c r="EE123" s="37"/>
      <c r="EF123" s="37"/>
      <c r="EG123" s="37"/>
      <c r="EH123" s="37"/>
      <c r="EI123" s="37"/>
      <c r="EJ123" s="37"/>
      <c r="EK123" s="37"/>
      <c r="EL123" s="37"/>
      <c r="EM123" s="37"/>
      <c r="EN123" s="37"/>
      <c r="EO123" s="37"/>
      <c r="EP123" s="37"/>
      <c r="EQ123" s="37"/>
      <c r="ER123" s="37"/>
      <c r="ES123" s="37"/>
      <c r="ET123" s="37"/>
      <c r="EU123" s="37"/>
      <c r="WZC123" s="37"/>
      <c r="WZD123" s="37"/>
      <c r="WZE123" s="37"/>
      <c r="WZF123" s="37"/>
      <c r="WZG123" s="37"/>
      <c r="WZH123" s="37"/>
      <c r="WZI123" s="37"/>
      <c r="WZJ123" s="37"/>
      <c r="WZK123" s="37"/>
      <c r="WZL123" s="37"/>
      <c r="WZM123" s="37"/>
      <c r="WZN123" s="37"/>
      <c r="WZO123" s="37"/>
      <c r="WZP123" s="37"/>
      <c r="WZQ123" s="37"/>
      <c r="WZR123" s="37"/>
      <c r="WZS123" s="37"/>
      <c r="WZT123" s="37"/>
      <c r="WZU123" s="37"/>
      <c r="WZV123" s="37"/>
      <c r="WZW123" s="37"/>
      <c r="WZX123" s="37"/>
      <c r="WZY123" s="37"/>
      <c r="WZZ123" s="37"/>
      <c r="XAA123" s="37"/>
      <c r="XAB123" s="37"/>
      <c r="XAC123" s="37"/>
      <c r="XAD123" s="37"/>
      <c r="XAE123" s="37"/>
      <c r="XAF123" s="37"/>
      <c r="XAG123" s="37"/>
      <c r="XAH123" s="37"/>
      <c r="XAI123" s="37"/>
      <c r="XAJ123" s="37"/>
      <c r="XAK123" s="37"/>
      <c r="XAL123" s="37"/>
      <c r="XAM123" s="37"/>
      <c r="XAN123" s="37"/>
      <c r="XAO123" s="37"/>
      <c r="XAP123" s="37"/>
      <c r="XAQ123" s="37"/>
      <c r="XAR123" s="37"/>
      <c r="XAS123" s="37"/>
      <c r="XAT123" s="37"/>
      <c r="XAU123" s="37"/>
      <c r="XAV123" s="37"/>
      <c r="XAW123" s="37"/>
      <c r="XAX123" s="37"/>
      <c r="XAY123" s="37"/>
      <c r="XAZ123" s="37"/>
      <c r="XBA123" s="37"/>
      <c r="XBB123" s="37"/>
      <c r="XBC123" s="37"/>
      <c r="XBD123" s="37"/>
      <c r="XBE123" s="37"/>
      <c r="XBF123" s="37"/>
      <c r="XBG123" s="37"/>
      <c r="XBH123" s="37"/>
      <c r="XBI123" s="37"/>
      <c r="XBJ123" s="37"/>
      <c r="XBK123" s="37"/>
      <c r="XBL123" s="37"/>
      <c r="XBM123" s="37"/>
      <c r="XBN123" s="37"/>
      <c r="XBO123" s="37"/>
      <c r="XBP123" s="37"/>
      <c r="XBQ123" s="37"/>
      <c r="XBR123" s="37"/>
      <c r="XBS123" s="37"/>
      <c r="XBT123" s="37"/>
      <c r="XBU123" s="37"/>
      <c r="XBV123" s="37"/>
      <c r="XBW123" s="37"/>
      <c r="XBX123" s="37"/>
      <c r="XBY123" s="37"/>
      <c r="XBZ123" s="37"/>
      <c r="XCA123" s="37"/>
      <c r="XCB123" s="37"/>
      <c r="XCC123" s="37"/>
      <c r="XCD123" s="37"/>
      <c r="XCE123" s="37"/>
      <c r="XCF123" s="37"/>
      <c r="XCG123" s="37"/>
      <c r="XCH123" s="37"/>
      <c r="XCI123" s="37"/>
      <c r="XCJ123" s="37"/>
      <c r="XCK123" s="37"/>
      <c r="XCL123" s="37"/>
      <c r="XCM123" s="37"/>
      <c r="XCN123" s="37"/>
      <c r="XCO123" s="37"/>
      <c r="XCP123" s="37"/>
      <c r="XCQ123" s="37"/>
      <c r="XCR123" s="37"/>
      <c r="XCS123" s="37"/>
      <c r="XCT123" s="37"/>
      <c r="XCU123" s="37"/>
      <c r="XCV123" s="37"/>
      <c r="XCW123" s="37"/>
      <c r="XCX123" s="37"/>
      <c r="XCY123" s="37"/>
      <c r="XCZ123" s="37"/>
      <c r="XDA123" s="37"/>
      <c r="XDB123" s="37"/>
      <c r="XDC123" s="37"/>
      <c r="XDD123" s="37"/>
      <c r="XDE123" s="37"/>
      <c r="XDF123" s="37"/>
      <c r="XDG123" s="37"/>
      <c r="XDH123" s="37"/>
      <c r="XDI123" s="37"/>
      <c r="XDJ123" s="37"/>
      <c r="XDK123" s="37"/>
      <c r="XDL123" s="37"/>
      <c r="XDM123" s="37"/>
      <c r="XDN123" s="37"/>
      <c r="XDO123" s="37"/>
      <c r="XDP123" s="37"/>
      <c r="XDQ123" s="37"/>
      <c r="XDR123" s="37"/>
      <c r="XDS123" s="37"/>
      <c r="XDT123" s="37"/>
      <c r="XDU123" s="37"/>
      <c r="XDV123" s="37"/>
      <c r="XDW123" s="37"/>
      <c r="XDX123" s="37"/>
      <c r="XDY123" s="37"/>
      <c r="XDZ123" s="37"/>
      <c r="XEA123" s="37"/>
      <c r="XEB123" s="37"/>
      <c r="XEC123" s="37"/>
      <c r="XED123" s="37"/>
      <c r="XEE123" s="37"/>
      <c r="XEF123" s="37"/>
      <c r="XEG123" s="37"/>
      <c r="XEH123" s="37"/>
      <c r="XEI123" s="37"/>
      <c r="XEJ123" s="37"/>
      <c r="XEK123" s="37"/>
      <c r="XEL123" s="37"/>
      <c r="XEM123" s="37"/>
      <c r="XEN123" s="37"/>
      <c r="XEO123" s="37"/>
      <c r="XEP123" s="37"/>
      <c r="XEQ123" s="37"/>
      <c r="XER123" s="37"/>
      <c r="XES123" s="37"/>
      <c r="XET123" s="37"/>
      <c r="XEU123" s="37"/>
      <c r="XEV123" s="37"/>
      <c r="XEW123" s="37"/>
      <c r="XEX123" s="37"/>
      <c r="XEY123" s="37"/>
      <c r="XEZ123" s="37"/>
      <c r="XFA123" s="37"/>
      <c r="XFB123" s="37"/>
      <c r="XFC123" s="37"/>
      <c r="XFD123" s="37"/>
    </row>
    <row r="124" spans="1:151 16227:16384" s="11" customFormat="1" ht="20.25" customHeight="1" x14ac:dyDescent="0.25">
      <c r="A124" s="80">
        <v>4</v>
      </c>
      <c r="B124" s="80"/>
      <c r="C124" s="81" t="s">
        <v>200</v>
      </c>
      <c r="D124" s="82"/>
      <c r="E124" s="19">
        <f>(5.24*5.875+13.565*6.175)*10.764</f>
        <v>1233.0040904999998</v>
      </c>
      <c r="F124" s="81">
        <v>0</v>
      </c>
      <c r="G124" s="82"/>
      <c r="H124" s="19">
        <v>0</v>
      </c>
      <c r="I124" s="53">
        <f t="shared" si="0"/>
        <v>1233.0040904999998</v>
      </c>
      <c r="J124" s="37"/>
      <c r="K124" s="37"/>
      <c r="L124" s="37"/>
      <c r="M124" s="37"/>
      <c r="N124" s="37"/>
      <c r="O124" s="37"/>
      <c r="P124" s="37"/>
      <c r="Q124" s="37"/>
      <c r="R124" s="37"/>
      <c r="S124" s="37"/>
      <c r="T124" s="37"/>
      <c r="U124" s="37"/>
      <c r="V124" s="37"/>
      <c r="W124" s="37"/>
      <c r="X124" s="37"/>
      <c r="Y124" s="37"/>
      <c r="Z124" s="37"/>
      <c r="AA124" s="37"/>
      <c r="AB124" s="37"/>
      <c r="AC124" s="37"/>
      <c r="AD124" s="37"/>
      <c r="AE124" s="37"/>
      <c r="AF124" s="37"/>
      <c r="AG124" s="37"/>
      <c r="AH124" s="37"/>
      <c r="AI124" s="37"/>
      <c r="AJ124" s="37"/>
      <c r="AK124" s="37"/>
      <c r="AL124" s="37"/>
      <c r="AM124" s="37"/>
      <c r="AN124" s="37"/>
      <c r="AO124" s="37"/>
      <c r="AP124" s="37"/>
      <c r="AQ124" s="37"/>
      <c r="AR124" s="37"/>
      <c r="AS124" s="37"/>
      <c r="AT124" s="37"/>
      <c r="AU124" s="37"/>
      <c r="AV124" s="37"/>
      <c r="AW124" s="37"/>
      <c r="AX124" s="37"/>
      <c r="AY124" s="37"/>
      <c r="AZ124" s="37"/>
      <c r="BA124" s="37"/>
      <c r="BB124" s="37"/>
      <c r="BC124" s="37"/>
      <c r="BD124" s="37"/>
      <c r="BE124" s="37"/>
      <c r="BF124" s="37"/>
      <c r="BG124" s="37"/>
      <c r="BH124" s="37"/>
      <c r="BI124" s="37"/>
      <c r="BJ124" s="37"/>
      <c r="BK124" s="37"/>
      <c r="BL124" s="37"/>
      <c r="BM124" s="37"/>
      <c r="BN124" s="37"/>
      <c r="BO124" s="37"/>
      <c r="BP124" s="37"/>
      <c r="BQ124" s="37"/>
      <c r="BR124" s="37"/>
      <c r="BS124" s="37"/>
      <c r="BT124" s="37"/>
      <c r="BU124" s="37"/>
      <c r="BV124" s="37"/>
      <c r="BW124" s="37"/>
      <c r="BX124" s="37"/>
      <c r="BY124" s="37"/>
      <c r="BZ124" s="37"/>
      <c r="CA124" s="37"/>
      <c r="CB124" s="37"/>
      <c r="CC124" s="37"/>
      <c r="CD124" s="37"/>
      <c r="CE124" s="37"/>
      <c r="CF124" s="37"/>
      <c r="CG124" s="37"/>
      <c r="CH124" s="37"/>
      <c r="CI124" s="37"/>
      <c r="CJ124" s="37"/>
      <c r="CK124" s="37"/>
      <c r="CL124" s="37"/>
      <c r="CM124" s="37"/>
      <c r="CN124" s="37"/>
      <c r="CO124" s="37"/>
      <c r="CP124" s="37"/>
      <c r="CQ124" s="37"/>
      <c r="CR124" s="37"/>
      <c r="CS124" s="37"/>
      <c r="CT124" s="37"/>
      <c r="CU124" s="37"/>
      <c r="CV124" s="37"/>
      <c r="CW124" s="37"/>
      <c r="CX124" s="37"/>
      <c r="CY124" s="37"/>
      <c r="CZ124" s="37"/>
      <c r="DA124" s="37"/>
      <c r="DB124" s="37"/>
      <c r="DC124" s="37"/>
      <c r="DD124" s="37"/>
      <c r="DE124" s="37"/>
      <c r="DF124" s="37"/>
      <c r="DG124" s="37"/>
      <c r="DH124" s="37"/>
      <c r="DI124" s="37"/>
      <c r="DJ124" s="37"/>
      <c r="DK124" s="37"/>
      <c r="DL124" s="37"/>
      <c r="DM124" s="37"/>
      <c r="DN124" s="37"/>
      <c r="DO124" s="37"/>
      <c r="DP124" s="37"/>
      <c r="DQ124" s="37"/>
      <c r="DR124" s="37"/>
      <c r="DS124" s="37"/>
      <c r="DT124" s="37"/>
      <c r="DU124" s="37"/>
      <c r="DV124" s="37"/>
      <c r="DW124" s="37"/>
      <c r="DX124" s="37"/>
      <c r="DY124" s="37"/>
      <c r="DZ124" s="37"/>
      <c r="EA124" s="37"/>
      <c r="EB124" s="37"/>
      <c r="EC124" s="37"/>
      <c r="ED124" s="37"/>
      <c r="EE124" s="37"/>
      <c r="EF124" s="37"/>
      <c r="EG124" s="37"/>
      <c r="EH124" s="37"/>
      <c r="EI124" s="37"/>
      <c r="EJ124" s="37"/>
      <c r="EK124" s="37"/>
      <c r="EL124" s="37"/>
      <c r="EM124" s="37"/>
      <c r="EN124" s="37"/>
      <c r="EO124" s="37"/>
      <c r="EP124" s="37"/>
      <c r="EQ124" s="37"/>
      <c r="ER124" s="37"/>
      <c r="ES124" s="37"/>
      <c r="ET124" s="37"/>
      <c r="EU124" s="37"/>
      <c r="WZC124" s="37"/>
      <c r="WZD124" s="37"/>
      <c r="WZE124" s="37"/>
      <c r="WZF124" s="37"/>
      <c r="WZG124" s="37"/>
      <c r="WZH124" s="37"/>
      <c r="WZI124" s="37"/>
      <c r="WZJ124" s="37"/>
      <c r="WZK124" s="37"/>
      <c r="WZL124" s="37"/>
      <c r="WZM124" s="37"/>
      <c r="WZN124" s="37"/>
      <c r="WZO124" s="37"/>
      <c r="WZP124" s="37"/>
      <c r="WZQ124" s="37"/>
      <c r="WZR124" s="37"/>
      <c r="WZS124" s="37"/>
      <c r="WZT124" s="37"/>
      <c r="WZU124" s="37"/>
      <c r="WZV124" s="37"/>
      <c r="WZW124" s="37"/>
      <c r="WZX124" s="37"/>
      <c r="WZY124" s="37"/>
      <c r="WZZ124" s="37"/>
      <c r="XAA124" s="37"/>
      <c r="XAB124" s="37"/>
      <c r="XAC124" s="37"/>
      <c r="XAD124" s="37"/>
      <c r="XAE124" s="37"/>
      <c r="XAF124" s="37"/>
      <c r="XAG124" s="37"/>
      <c r="XAH124" s="37"/>
      <c r="XAI124" s="37"/>
      <c r="XAJ124" s="37"/>
      <c r="XAK124" s="37"/>
      <c r="XAL124" s="37"/>
      <c r="XAM124" s="37"/>
      <c r="XAN124" s="37"/>
      <c r="XAO124" s="37"/>
      <c r="XAP124" s="37"/>
      <c r="XAQ124" s="37"/>
      <c r="XAR124" s="37"/>
      <c r="XAS124" s="37"/>
      <c r="XAT124" s="37"/>
      <c r="XAU124" s="37"/>
      <c r="XAV124" s="37"/>
      <c r="XAW124" s="37"/>
      <c r="XAX124" s="37"/>
      <c r="XAY124" s="37"/>
      <c r="XAZ124" s="37"/>
      <c r="XBA124" s="37"/>
      <c r="XBB124" s="37"/>
      <c r="XBC124" s="37"/>
      <c r="XBD124" s="37"/>
      <c r="XBE124" s="37"/>
      <c r="XBF124" s="37"/>
      <c r="XBG124" s="37"/>
      <c r="XBH124" s="37"/>
      <c r="XBI124" s="37"/>
      <c r="XBJ124" s="37"/>
      <c r="XBK124" s="37"/>
      <c r="XBL124" s="37"/>
      <c r="XBM124" s="37"/>
      <c r="XBN124" s="37"/>
      <c r="XBO124" s="37"/>
      <c r="XBP124" s="37"/>
      <c r="XBQ124" s="37"/>
      <c r="XBR124" s="37"/>
      <c r="XBS124" s="37"/>
      <c r="XBT124" s="37"/>
      <c r="XBU124" s="37"/>
      <c r="XBV124" s="37"/>
      <c r="XBW124" s="37"/>
      <c r="XBX124" s="37"/>
      <c r="XBY124" s="37"/>
      <c r="XBZ124" s="37"/>
      <c r="XCA124" s="37"/>
      <c r="XCB124" s="37"/>
      <c r="XCC124" s="37"/>
      <c r="XCD124" s="37"/>
      <c r="XCE124" s="37"/>
      <c r="XCF124" s="37"/>
      <c r="XCG124" s="37"/>
      <c r="XCH124" s="37"/>
      <c r="XCI124" s="37"/>
      <c r="XCJ124" s="37"/>
      <c r="XCK124" s="37"/>
      <c r="XCL124" s="37"/>
      <c r="XCM124" s="37"/>
      <c r="XCN124" s="37"/>
      <c r="XCO124" s="37"/>
      <c r="XCP124" s="37"/>
      <c r="XCQ124" s="37"/>
      <c r="XCR124" s="37"/>
      <c r="XCS124" s="37"/>
      <c r="XCT124" s="37"/>
      <c r="XCU124" s="37"/>
      <c r="XCV124" s="37"/>
      <c r="XCW124" s="37"/>
      <c r="XCX124" s="37"/>
      <c r="XCY124" s="37"/>
      <c r="XCZ124" s="37"/>
      <c r="XDA124" s="37"/>
      <c r="XDB124" s="37"/>
      <c r="XDC124" s="37"/>
      <c r="XDD124" s="37"/>
      <c r="XDE124" s="37"/>
      <c r="XDF124" s="37"/>
      <c r="XDG124" s="37"/>
      <c r="XDH124" s="37"/>
      <c r="XDI124" s="37"/>
      <c r="XDJ124" s="37"/>
      <c r="XDK124" s="37"/>
      <c r="XDL124" s="37"/>
      <c r="XDM124" s="37"/>
      <c r="XDN124" s="37"/>
      <c r="XDO124" s="37"/>
      <c r="XDP124" s="37"/>
      <c r="XDQ124" s="37"/>
      <c r="XDR124" s="37"/>
      <c r="XDS124" s="37"/>
      <c r="XDT124" s="37"/>
      <c r="XDU124" s="37"/>
      <c r="XDV124" s="37"/>
      <c r="XDW124" s="37"/>
      <c r="XDX124" s="37"/>
      <c r="XDY124" s="37"/>
      <c r="XDZ124" s="37"/>
      <c r="XEA124" s="37"/>
      <c r="XEB124" s="37"/>
      <c r="XEC124" s="37"/>
      <c r="XED124" s="37"/>
      <c r="XEE124" s="37"/>
      <c r="XEF124" s="37"/>
      <c r="XEG124" s="37"/>
      <c r="XEH124" s="37"/>
      <c r="XEI124" s="37"/>
      <c r="XEJ124" s="37"/>
      <c r="XEK124" s="37"/>
      <c r="XEL124" s="37"/>
      <c r="XEM124" s="37"/>
      <c r="XEN124" s="37"/>
      <c r="XEO124" s="37"/>
      <c r="XEP124" s="37"/>
      <c r="XEQ124" s="37"/>
      <c r="XER124" s="37"/>
      <c r="XES124" s="37"/>
      <c r="XET124" s="37"/>
      <c r="XEU124" s="37"/>
      <c r="XEV124" s="37"/>
      <c r="XEW124" s="37"/>
      <c r="XEX124" s="37"/>
      <c r="XEY124" s="37"/>
      <c r="XEZ124" s="37"/>
      <c r="XFA124" s="37"/>
      <c r="XFB124" s="37"/>
      <c r="XFC124" s="37"/>
      <c r="XFD124" s="37"/>
    </row>
    <row r="125" spans="1:151 16227:16384" s="11" customFormat="1" ht="20.25" customHeight="1" x14ac:dyDescent="0.25">
      <c r="A125" s="80">
        <v>5</v>
      </c>
      <c r="B125" s="80"/>
      <c r="C125" s="81" t="s">
        <v>200</v>
      </c>
      <c r="D125" s="82"/>
      <c r="E125" s="19">
        <f>(8.175*5.725)*10.764</f>
        <v>503.77538249999998</v>
      </c>
      <c r="F125" s="81">
        <v>0</v>
      </c>
      <c r="G125" s="82"/>
      <c r="H125" s="19">
        <v>0</v>
      </c>
      <c r="I125" s="53">
        <f t="shared" si="0"/>
        <v>503.77538249999998</v>
      </c>
      <c r="J125" s="37"/>
      <c r="K125" s="37"/>
      <c r="L125" s="37"/>
      <c r="M125" s="37"/>
      <c r="N125" s="37"/>
      <c r="O125" s="37"/>
      <c r="P125" s="37"/>
      <c r="Q125" s="37"/>
      <c r="R125" s="37"/>
      <c r="S125" s="37"/>
      <c r="T125" s="37"/>
      <c r="U125" s="37"/>
      <c r="V125" s="37"/>
      <c r="W125" s="37"/>
      <c r="X125" s="37"/>
      <c r="Y125" s="37"/>
      <c r="Z125" s="37"/>
      <c r="AA125" s="37"/>
      <c r="AB125" s="37"/>
      <c r="AC125" s="37"/>
      <c r="AD125" s="37"/>
      <c r="AE125" s="37"/>
      <c r="AF125" s="37"/>
      <c r="AG125" s="37"/>
      <c r="AH125" s="37"/>
      <c r="AI125" s="37"/>
      <c r="AJ125" s="37"/>
      <c r="AK125" s="37"/>
      <c r="AL125" s="37"/>
      <c r="AM125" s="37"/>
      <c r="AN125" s="37"/>
      <c r="AO125" s="37"/>
      <c r="AP125" s="37"/>
      <c r="AQ125" s="37"/>
      <c r="AR125" s="37"/>
      <c r="AS125" s="37"/>
      <c r="AT125" s="37"/>
      <c r="AU125" s="37"/>
      <c r="AV125" s="37"/>
      <c r="AW125" s="37"/>
      <c r="AX125" s="37"/>
      <c r="AY125" s="37"/>
      <c r="AZ125" s="37"/>
      <c r="BA125" s="37"/>
      <c r="BB125" s="37"/>
      <c r="BC125" s="37"/>
      <c r="BD125" s="37"/>
      <c r="BE125" s="37"/>
      <c r="BF125" s="37"/>
      <c r="BG125" s="37"/>
      <c r="BH125" s="37"/>
      <c r="BI125" s="37"/>
      <c r="BJ125" s="37"/>
      <c r="BK125" s="37"/>
      <c r="BL125" s="37"/>
      <c r="BM125" s="37"/>
      <c r="BN125" s="37"/>
      <c r="BO125" s="37"/>
      <c r="BP125" s="37"/>
      <c r="BQ125" s="37"/>
      <c r="BR125" s="37"/>
      <c r="BS125" s="37"/>
      <c r="BT125" s="37"/>
      <c r="BU125" s="37"/>
      <c r="BV125" s="37"/>
      <c r="BW125" s="37"/>
      <c r="BX125" s="37"/>
      <c r="BY125" s="37"/>
      <c r="BZ125" s="37"/>
      <c r="CA125" s="37"/>
      <c r="CB125" s="37"/>
      <c r="CC125" s="37"/>
      <c r="CD125" s="37"/>
      <c r="CE125" s="37"/>
      <c r="CF125" s="37"/>
      <c r="CG125" s="37"/>
      <c r="CH125" s="37"/>
      <c r="CI125" s="37"/>
      <c r="CJ125" s="37"/>
      <c r="CK125" s="37"/>
      <c r="CL125" s="37"/>
      <c r="CM125" s="37"/>
      <c r="CN125" s="37"/>
      <c r="CO125" s="37"/>
      <c r="CP125" s="37"/>
      <c r="CQ125" s="37"/>
      <c r="CR125" s="37"/>
      <c r="CS125" s="37"/>
      <c r="CT125" s="37"/>
      <c r="CU125" s="37"/>
      <c r="CV125" s="37"/>
      <c r="CW125" s="37"/>
      <c r="CX125" s="37"/>
      <c r="CY125" s="37"/>
      <c r="CZ125" s="37"/>
      <c r="DA125" s="37"/>
      <c r="DB125" s="37"/>
      <c r="DC125" s="37"/>
      <c r="DD125" s="37"/>
      <c r="DE125" s="37"/>
      <c r="DF125" s="37"/>
      <c r="DG125" s="37"/>
      <c r="DH125" s="37"/>
      <c r="DI125" s="37"/>
      <c r="DJ125" s="37"/>
      <c r="DK125" s="37"/>
      <c r="DL125" s="37"/>
      <c r="DM125" s="37"/>
      <c r="DN125" s="37"/>
      <c r="DO125" s="37"/>
      <c r="DP125" s="37"/>
      <c r="DQ125" s="37"/>
      <c r="DR125" s="37"/>
      <c r="DS125" s="37"/>
      <c r="DT125" s="37"/>
      <c r="DU125" s="37"/>
      <c r="DV125" s="37"/>
      <c r="DW125" s="37"/>
      <c r="DX125" s="37"/>
      <c r="DY125" s="37"/>
      <c r="DZ125" s="37"/>
      <c r="EA125" s="37"/>
      <c r="EB125" s="37"/>
      <c r="EC125" s="37"/>
      <c r="ED125" s="37"/>
      <c r="EE125" s="37"/>
      <c r="EF125" s="37"/>
      <c r="EG125" s="37"/>
      <c r="EH125" s="37"/>
      <c r="EI125" s="37"/>
      <c r="EJ125" s="37"/>
      <c r="EK125" s="37"/>
      <c r="EL125" s="37"/>
      <c r="EM125" s="37"/>
      <c r="EN125" s="37"/>
      <c r="EO125" s="37"/>
      <c r="EP125" s="37"/>
      <c r="EQ125" s="37"/>
      <c r="ER125" s="37"/>
      <c r="ES125" s="37"/>
      <c r="ET125" s="37"/>
      <c r="EU125" s="37"/>
      <c r="WZC125" s="37"/>
      <c r="WZD125" s="37"/>
      <c r="WZE125" s="37"/>
      <c r="WZF125" s="37"/>
      <c r="WZG125" s="37"/>
      <c r="WZH125" s="37"/>
      <c r="WZI125" s="37"/>
      <c r="WZJ125" s="37"/>
      <c r="WZK125" s="37"/>
      <c r="WZL125" s="37"/>
      <c r="WZM125" s="37"/>
      <c r="WZN125" s="37"/>
      <c r="WZO125" s="37"/>
      <c r="WZP125" s="37"/>
      <c r="WZQ125" s="37"/>
      <c r="WZR125" s="37"/>
      <c r="WZS125" s="37"/>
      <c r="WZT125" s="37"/>
      <c r="WZU125" s="37"/>
      <c r="WZV125" s="37"/>
      <c r="WZW125" s="37"/>
      <c r="WZX125" s="37"/>
      <c r="WZY125" s="37"/>
      <c r="WZZ125" s="37"/>
      <c r="XAA125" s="37"/>
      <c r="XAB125" s="37"/>
      <c r="XAC125" s="37"/>
      <c r="XAD125" s="37"/>
      <c r="XAE125" s="37"/>
      <c r="XAF125" s="37"/>
      <c r="XAG125" s="37"/>
      <c r="XAH125" s="37"/>
      <c r="XAI125" s="37"/>
      <c r="XAJ125" s="37"/>
      <c r="XAK125" s="37"/>
      <c r="XAL125" s="37"/>
      <c r="XAM125" s="37"/>
      <c r="XAN125" s="37"/>
      <c r="XAO125" s="37"/>
      <c r="XAP125" s="37"/>
      <c r="XAQ125" s="37"/>
      <c r="XAR125" s="37"/>
      <c r="XAS125" s="37"/>
      <c r="XAT125" s="37"/>
      <c r="XAU125" s="37"/>
      <c r="XAV125" s="37"/>
      <c r="XAW125" s="37"/>
      <c r="XAX125" s="37"/>
      <c r="XAY125" s="37"/>
      <c r="XAZ125" s="37"/>
      <c r="XBA125" s="37"/>
      <c r="XBB125" s="37"/>
      <c r="XBC125" s="37"/>
      <c r="XBD125" s="37"/>
      <c r="XBE125" s="37"/>
      <c r="XBF125" s="37"/>
      <c r="XBG125" s="37"/>
      <c r="XBH125" s="37"/>
      <c r="XBI125" s="37"/>
      <c r="XBJ125" s="37"/>
      <c r="XBK125" s="37"/>
      <c r="XBL125" s="37"/>
      <c r="XBM125" s="37"/>
      <c r="XBN125" s="37"/>
      <c r="XBO125" s="37"/>
      <c r="XBP125" s="37"/>
      <c r="XBQ125" s="37"/>
      <c r="XBR125" s="37"/>
      <c r="XBS125" s="37"/>
      <c r="XBT125" s="37"/>
      <c r="XBU125" s="37"/>
      <c r="XBV125" s="37"/>
      <c r="XBW125" s="37"/>
      <c r="XBX125" s="37"/>
      <c r="XBY125" s="37"/>
      <c r="XBZ125" s="37"/>
      <c r="XCA125" s="37"/>
      <c r="XCB125" s="37"/>
      <c r="XCC125" s="37"/>
      <c r="XCD125" s="37"/>
      <c r="XCE125" s="37"/>
      <c r="XCF125" s="37"/>
      <c r="XCG125" s="37"/>
      <c r="XCH125" s="37"/>
      <c r="XCI125" s="37"/>
      <c r="XCJ125" s="37"/>
      <c r="XCK125" s="37"/>
      <c r="XCL125" s="37"/>
      <c r="XCM125" s="37"/>
      <c r="XCN125" s="37"/>
      <c r="XCO125" s="37"/>
      <c r="XCP125" s="37"/>
      <c r="XCQ125" s="37"/>
      <c r="XCR125" s="37"/>
      <c r="XCS125" s="37"/>
      <c r="XCT125" s="37"/>
      <c r="XCU125" s="37"/>
      <c r="XCV125" s="37"/>
      <c r="XCW125" s="37"/>
      <c r="XCX125" s="37"/>
      <c r="XCY125" s="37"/>
      <c r="XCZ125" s="37"/>
      <c r="XDA125" s="37"/>
      <c r="XDB125" s="37"/>
      <c r="XDC125" s="37"/>
      <c r="XDD125" s="37"/>
      <c r="XDE125" s="37"/>
      <c r="XDF125" s="37"/>
      <c r="XDG125" s="37"/>
      <c r="XDH125" s="37"/>
      <c r="XDI125" s="37"/>
      <c r="XDJ125" s="37"/>
      <c r="XDK125" s="37"/>
      <c r="XDL125" s="37"/>
      <c r="XDM125" s="37"/>
      <c r="XDN125" s="37"/>
      <c r="XDO125" s="37"/>
      <c r="XDP125" s="37"/>
      <c r="XDQ125" s="37"/>
      <c r="XDR125" s="37"/>
      <c r="XDS125" s="37"/>
      <c r="XDT125" s="37"/>
      <c r="XDU125" s="37"/>
      <c r="XDV125" s="37"/>
      <c r="XDW125" s="37"/>
      <c r="XDX125" s="37"/>
      <c r="XDY125" s="37"/>
      <c r="XDZ125" s="37"/>
      <c r="XEA125" s="37"/>
      <c r="XEB125" s="37"/>
      <c r="XEC125" s="37"/>
      <c r="XED125" s="37"/>
      <c r="XEE125" s="37"/>
      <c r="XEF125" s="37"/>
      <c r="XEG125" s="37"/>
      <c r="XEH125" s="37"/>
      <c r="XEI125" s="37"/>
      <c r="XEJ125" s="37"/>
      <c r="XEK125" s="37"/>
      <c r="XEL125" s="37"/>
      <c r="XEM125" s="37"/>
      <c r="XEN125" s="37"/>
      <c r="XEO125" s="37"/>
      <c r="XEP125" s="37"/>
      <c r="XEQ125" s="37"/>
      <c r="XER125" s="37"/>
      <c r="XES125" s="37"/>
      <c r="XET125" s="37"/>
      <c r="XEU125" s="37"/>
      <c r="XEV125" s="37"/>
      <c r="XEW125" s="37"/>
      <c r="XEX125" s="37"/>
      <c r="XEY125" s="37"/>
      <c r="XEZ125" s="37"/>
      <c r="XFA125" s="37"/>
      <c r="XFB125" s="37"/>
      <c r="XFC125" s="37"/>
      <c r="XFD125" s="37"/>
    </row>
    <row r="126" spans="1:151 16227:16384" s="11" customFormat="1" ht="20.25" customHeight="1" x14ac:dyDescent="0.25">
      <c r="A126" s="80">
        <v>6</v>
      </c>
      <c r="B126" s="80"/>
      <c r="C126" s="81" t="s">
        <v>200</v>
      </c>
      <c r="D126" s="82"/>
      <c r="E126" s="19">
        <f>(3.9*12.05)*10.764</f>
        <v>505.85418000000004</v>
      </c>
      <c r="F126" s="81">
        <v>0</v>
      </c>
      <c r="G126" s="82"/>
      <c r="H126" s="19">
        <v>0</v>
      </c>
      <c r="I126" s="53">
        <f t="shared" si="0"/>
        <v>505.85418000000004</v>
      </c>
      <c r="J126" s="37"/>
      <c r="K126" s="37"/>
      <c r="L126" s="37"/>
      <c r="M126" s="37"/>
      <c r="N126" s="37"/>
      <c r="O126" s="37"/>
      <c r="P126" s="37"/>
      <c r="Q126" s="37"/>
      <c r="R126" s="37"/>
      <c r="S126" s="37"/>
      <c r="T126" s="37"/>
      <c r="U126" s="37"/>
      <c r="V126" s="37"/>
      <c r="W126" s="37"/>
      <c r="X126" s="37"/>
      <c r="Y126" s="37"/>
      <c r="Z126" s="37"/>
      <c r="AA126" s="37"/>
      <c r="AB126" s="37"/>
      <c r="AC126" s="37"/>
      <c r="AD126" s="37"/>
      <c r="AE126" s="37"/>
      <c r="AF126" s="37"/>
      <c r="AG126" s="37"/>
      <c r="AH126" s="37"/>
      <c r="AI126" s="37"/>
      <c r="AJ126" s="37"/>
      <c r="AK126" s="37"/>
      <c r="AL126" s="37"/>
      <c r="AM126" s="37"/>
      <c r="AN126" s="37"/>
      <c r="AO126" s="37"/>
      <c r="AP126" s="37"/>
      <c r="AQ126" s="37"/>
      <c r="AR126" s="37"/>
      <c r="AS126" s="37"/>
      <c r="AT126" s="37"/>
      <c r="AU126" s="37"/>
      <c r="AV126" s="37"/>
      <c r="AW126" s="37"/>
      <c r="AX126" s="37"/>
      <c r="AY126" s="37"/>
      <c r="AZ126" s="37"/>
      <c r="BA126" s="37"/>
      <c r="BB126" s="37"/>
      <c r="BC126" s="37"/>
      <c r="BD126" s="37"/>
      <c r="BE126" s="37"/>
      <c r="BF126" s="37"/>
      <c r="BG126" s="37"/>
      <c r="BH126" s="37"/>
      <c r="BI126" s="37"/>
      <c r="BJ126" s="37"/>
      <c r="BK126" s="37"/>
      <c r="BL126" s="37"/>
      <c r="BM126" s="37"/>
      <c r="BN126" s="37"/>
      <c r="BO126" s="37"/>
      <c r="BP126" s="37"/>
      <c r="BQ126" s="37"/>
      <c r="BR126" s="37"/>
      <c r="BS126" s="37"/>
      <c r="BT126" s="37"/>
      <c r="BU126" s="37"/>
      <c r="BV126" s="37"/>
      <c r="BW126" s="37"/>
      <c r="BX126" s="37"/>
      <c r="BY126" s="37"/>
      <c r="BZ126" s="37"/>
      <c r="CA126" s="37"/>
      <c r="CB126" s="37"/>
      <c r="CC126" s="37"/>
      <c r="CD126" s="37"/>
      <c r="CE126" s="37"/>
      <c r="CF126" s="37"/>
      <c r="CG126" s="37"/>
      <c r="CH126" s="37"/>
      <c r="CI126" s="37"/>
      <c r="CJ126" s="37"/>
      <c r="CK126" s="37"/>
      <c r="CL126" s="37"/>
      <c r="CM126" s="37"/>
      <c r="CN126" s="37"/>
      <c r="CO126" s="37"/>
      <c r="CP126" s="37"/>
      <c r="CQ126" s="37"/>
      <c r="CR126" s="37"/>
      <c r="CS126" s="37"/>
      <c r="CT126" s="37"/>
      <c r="CU126" s="37"/>
      <c r="CV126" s="37"/>
      <c r="CW126" s="37"/>
      <c r="CX126" s="37"/>
      <c r="CY126" s="37"/>
      <c r="CZ126" s="37"/>
      <c r="DA126" s="37"/>
      <c r="DB126" s="37"/>
      <c r="DC126" s="37"/>
      <c r="DD126" s="37"/>
      <c r="DE126" s="37"/>
      <c r="DF126" s="37"/>
      <c r="DG126" s="37"/>
      <c r="DH126" s="37"/>
      <c r="DI126" s="37"/>
      <c r="DJ126" s="37"/>
      <c r="DK126" s="37"/>
      <c r="DL126" s="37"/>
      <c r="DM126" s="37"/>
      <c r="DN126" s="37"/>
      <c r="DO126" s="37"/>
      <c r="DP126" s="37"/>
      <c r="DQ126" s="37"/>
      <c r="DR126" s="37"/>
      <c r="DS126" s="37"/>
      <c r="DT126" s="37"/>
      <c r="DU126" s="37"/>
      <c r="DV126" s="37"/>
      <c r="DW126" s="37"/>
      <c r="DX126" s="37"/>
      <c r="DY126" s="37"/>
      <c r="DZ126" s="37"/>
      <c r="EA126" s="37"/>
      <c r="EB126" s="37"/>
      <c r="EC126" s="37"/>
      <c r="ED126" s="37"/>
      <c r="EE126" s="37"/>
      <c r="EF126" s="37"/>
      <c r="EG126" s="37"/>
      <c r="EH126" s="37"/>
      <c r="EI126" s="37"/>
      <c r="EJ126" s="37"/>
      <c r="EK126" s="37"/>
      <c r="EL126" s="37"/>
      <c r="EM126" s="37"/>
      <c r="EN126" s="37"/>
      <c r="EO126" s="37"/>
      <c r="EP126" s="37"/>
      <c r="EQ126" s="37"/>
      <c r="ER126" s="37"/>
      <c r="ES126" s="37"/>
      <c r="ET126" s="37"/>
      <c r="EU126" s="37"/>
      <c r="WZC126" s="37"/>
      <c r="WZD126" s="37"/>
      <c r="WZE126" s="37"/>
      <c r="WZF126" s="37"/>
      <c r="WZG126" s="37"/>
      <c r="WZH126" s="37"/>
      <c r="WZI126" s="37"/>
      <c r="WZJ126" s="37"/>
      <c r="WZK126" s="37"/>
      <c r="WZL126" s="37"/>
      <c r="WZM126" s="37"/>
      <c r="WZN126" s="37"/>
      <c r="WZO126" s="37"/>
      <c r="WZP126" s="37"/>
      <c r="WZQ126" s="37"/>
      <c r="WZR126" s="37"/>
      <c r="WZS126" s="37"/>
      <c r="WZT126" s="37"/>
      <c r="WZU126" s="37"/>
      <c r="WZV126" s="37"/>
      <c r="WZW126" s="37"/>
      <c r="WZX126" s="37"/>
      <c r="WZY126" s="37"/>
      <c r="WZZ126" s="37"/>
      <c r="XAA126" s="37"/>
      <c r="XAB126" s="37"/>
      <c r="XAC126" s="37"/>
      <c r="XAD126" s="37"/>
      <c r="XAE126" s="37"/>
      <c r="XAF126" s="37"/>
      <c r="XAG126" s="37"/>
      <c r="XAH126" s="37"/>
      <c r="XAI126" s="37"/>
      <c r="XAJ126" s="37"/>
      <c r="XAK126" s="37"/>
      <c r="XAL126" s="37"/>
      <c r="XAM126" s="37"/>
      <c r="XAN126" s="37"/>
      <c r="XAO126" s="37"/>
      <c r="XAP126" s="37"/>
      <c r="XAQ126" s="37"/>
      <c r="XAR126" s="37"/>
      <c r="XAS126" s="37"/>
      <c r="XAT126" s="37"/>
      <c r="XAU126" s="37"/>
      <c r="XAV126" s="37"/>
      <c r="XAW126" s="37"/>
      <c r="XAX126" s="37"/>
      <c r="XAY126" s="37"/>
      <c r="XAZ126" s="37"/>
      <c r="XBA126" s="37"/>
      <c r="XBB126" s="37"/>
      <c r="XBC126" s="37"/>
      <c r="XBD126" s="37"/>
      <c r="XBE126" s="37"/>
      <c r="XBF126" s="37"/>
      <c r="XBG126" s="37"/>
      <c r="XBH126" s="37"/>
      <c r="XBI126" s="37"/>
      <c r="XBJ126" s="37"/>
      <c r="XBK126" s="37"/>
      <c r="XBL126" s="37"/>
      <c r="XBM126" s="37"/>
      <c r="XBN126" s="37"/>
      <c r="XBO126" s="37"/>
      <c r="XBP126" s="37"/>
      <c r="XBQ126" s="37"/>
      <c r="XBR126" s="37"/>
      <c r="XBS126" s="37"/>
      <c r="XBT126" s="37"/>
      <c r="XBU126" s="37"/>
      <c r="XBV126" s="37"/>
      <c r="XBW126" s="37"/>
      <c r="XBX126" s="37"/>
      <c r="XBY126" s="37"/>
      <c r="XBZ126" s="37"/>
      <c r="XCA126" s="37"/>
      <c r="XCB126" s="37"/>
      <c r="XCC126" s="37"/>
      <c r="XCD126" s="37"/>
      <c r="XCE126" s="37"/>
      <c r="XCF126" s="37"/>
      <c r="XCG126" s="37"/>
      <c r="XCH126" s="37"/>
      <c r="XCI126" s="37"/>
      <c r="XCJ126" s="37"/>
      <c r="XCK126" s="37"/>
      <c r="XCL126" s="37"/>
      <c r="XCM126" s="37"/>
      <c r="XCN126" s="37"/>
      <c r="XCO126" s="37"/>
      <c r="XCP126" s="37"/>
      <c r="XCQ126" s="37"/>
      <c r="XCR126" s="37"/>
      <c r="XCS126" s="37"/>
      <c r="XCT126" s="37"/>
      <c r="XCU126" s="37"/>
      <c r="XCV126" s="37"/>
      <c r="XCW126" s="37"/>
      <c r="XCX126" s="37"/>
      <c r="XCY126" s="37"/>
      <c r="XCZ126" s="37"/>
      <c r="XDA126" s="37"/>
      <c r="XDB126" s="37"/>
      <c r="XDC126" s="37"/>
      <c r="XDD126" s="37"/>
      <c r="XDE126" s="37"/>
      <c r="XDF126" s="37"/>
      <c r="XDG126" s="37"/>
      <c r="XDH126" s="37"/>
      <c r="XDI126" s="37"/>
      <c r="XDJ126" s="37"/>
      <c r="XDK126" s="37"/>
      <c r="XDL126" s="37"/>
      <c r="XDM126" s="37"/>
      <c r="XDN126" s="37"/>
      <c r="XDO126" s="37"/>
      <c r="XDP126" s="37"/>
      <c r="XDQ126" s="37"/>
      <c r="XDR126" s="37"/>
      <c r="XDS126" s="37"/>
      <c r="XDT126" s="37"/>
      <c r="XDU126" s="37"/>
      <c r="XDV126" s="37"/>
      <c r="XDW126" s="37"/>
      <c r="XDX126" s="37"/>
      <c r="XDY126" s="37"/>
      <c r="XDZ126" s="37"/>
      <c r="XEA126" s="37"/>
      <c r="XEB126" s="37"/>
      <c r="XEC126" s="37"/>
      <c r="XED126" s="37"/>
      <c r="XEE126" s="37"/>
      <c r="XEF126" s="37"/>
      <c r="XEG126" s="37"/>
      <c r="XEH126" s="37"/>
      <c r="XEI126" s="37"/>
      <c r="XEJ126" s="37"/>
      <c r="XEK126" s="37"/>
      <c r="XEL126" s="37"/>
      <c r="XEM126" s="37"/>
      <c r="XEN126" s="37"/>
      <c r="XEO126" s="37"/>
      <c r="XEP126" s="37"/>
      <c r="XEQ126" s="37"/>
      <c r="XER126" s="37"/>
      <c r="XES126" s="37"/>
      <c r="XET126" s="37"/>
      <c r="XEU126" s="37"/>
      <c r="XEV126" s="37"/>
      <c r="XEW126" s="37"/>
      <c r="XEX126" s="37"/>
      <c r="XEY126" s="37"/>
      <c r="XEZ126" s="37"/>
      <c r="XFA126" s="37"/>
      <c r="XFB126" s="37"/>
      <c r="XFC126" s="37"/>
      <c r="XFD126" s="37"/>
    </row>
    <row r="127" spans="1:151 16227:16384" s="11" customFormat="1" ht="20.25" customHeight="1" x14ac:dyDescent="0.25">
      <c r="A127" s="80">
        <v>7</v>
      </c>
      <c r="B127" s="80"/>
      <c r="C127" s="81" t="s">
        <v>200</v>
      </c>
      <c r="D127" s="82"/>
      <c r="E127" s="19">
        <f>(4.7*12.05)*10.764</f>
        <v>609.61914000000002</v>
      </c>
      <c r="F127" s="81">
        <v>0</v>
      </c>
      <c r="G127" s="82"/>
      <c r="H127" s="19">
        <v>0</v>
      </c>
      <c r="I127" s="53">
        <f t="shared" si="0"/>
        <v>609.61914000000002</v>
      </c>
      <c r="J127" s="37"/>
      <c r="K127" s="37"/>
      <c r="L127" s="37"/>
      <c r="M127" s="37"/>
      <c r="N127" s="37"/>
      <c r="O127" s="37"/>
      <c r="P127" s="37"/>
      <c r="Q127" s="37"/>
      <c r="R127" s="37"/>
      <c r="S127" s="37"/>
      <c r="T127" s="37"/>
      <c r="U127" s="37"/>
      <c r="V127" s="37"/>
      <c r="W127" s="37"/>
      <c r="X127" s="37"/>
      <c r="Y127" s="37"/>
      <c r="Z127" s="37"/>
      <c r="AA127" s="37"/>
      <c r="AB127" s="37"/>
      <c r="AC127" s="37"/>
      <c r="AD127" s="37"/>
      <c r="AE127" s="37"/>
      <c r="AF127" s="37"/>
      <c r="AG127" s="37"/>
      <c r="AH127" s="37"/>
      <c r="AI127" s="37"/>
      <c r="AJ127" s="37"/>
      <c r="AK127" s="37"/>
      <c r="AL127" s="37"/>
      <c r="AM127" s="37"/>
      <c r="AN127" s="37"/>
      <c r="AO127" s="37"/>
      <c r="AP127" s="37"/>
      <c r="AQ127" s="37"/>
      <c r="AR127" s="37"/>
      <c r="AS127" s="37"/>
      <c r="AT127" s="37"/>
      <c r="AU127" s="37"/>
      <c r="AV127" s="37"/>
      <c r="AW127" s="37"/>
      <c r="AX127" s="37"/>
      <c r="AY127" s="37"/>
      <c r="AZ127" s="37"/>
      <c r="BA127" s="37"/>
      <c r="BB127" s="37"/>
      <c r="BC127" s="37"/>
      <c r="BD127" s="37"/>
      <c r="BE127" s="37"/>
      <c r="BF127" s="37"/>
      <c r="BG127" s="37"/>
      <c r="BH127" s="37"/>
      <c r="BI127" s="37"/>
      <c r="BJ127" s="37"/>
      <c r="BK127" s="37"/>
      <c r="BL127" s="37"/>
      <c r="BM127" s="37"/>
      <c r="BN127" s="37"/>
      <c r="BO127" s="37"/>
      <c r="BP127" s="37"/>
      <c r="BQ127" s="37"/>
      <c r="BR127" s="37"/>
      <c r="BS127" s="37"/>
      <c r="BT127" s="37"/>
      <c r="BU127" s="37"/>
      <c r="BV127" s="37"/>
      <c r="BW127" s="37"/>
      <c r="BX127" s="37"/>
      <c r="BY127" s="37"/>
      <c r="BZ127" s="37"/>
      <c r="CA127" s="37"/>
      <c r="CB127" s="37"/>
      <c r="CC127" s="37"/>
      <c r="CD127" s="37"/>
      <c r="CE127" s="37"/>
      <c r="CF127" s="37"/>
      <c r="CG127" s="37"/>
      <c r="CH127" s="37"/>
      <c r="CI127" s="37"/>
      <c r="CJ127" s="37"/>
      <c r="CK127" s="37"/>
      <c r="CL127" s="37"/>
      <c r="CM127" s="37"/>
      <c r="CN127" s="37"/>
      <c r="CO127" s="37"/>
      <c r="CP127" s="37"/>
      <c r="CQ127" s="37"/>
      <c r="CR127" s="37"/>
      <c r="CS127" s="37"/>
      <c r="CT127" s="37"/>
      <c r="CU127" s="37"/>
      <c r="CV127" s="37"/>
      <c r="CW127" s="37"/>
      <c r="CX127" s="37"/>
      <c r="CY127" s="37"/>
      <c r="CZ127" s="37"/>
      <c r="DA127" s="37"/>
      <c r="DB127" s="37"/>
      <c r="DC127" s="37"/>
      <c r="DD127" s="37"/>
      <c r="DE127" s="37"/>
      <c r="DF127" s="37"/>
      <c r="DG127" s="37"/>
      <c r="DH127" s="37"/>
      <c r="DI127" s="37"/>
      <c r="DJ127" s="37"/>
      <c r="DK127" s="37"/>
      <c r="DL127" s="37"/>
      <c r="DM127" s="37"/>
      <c r="DN127" s="37"/>
      <c r="DO127" s="37"/>
      <c r="DP127" s="37"/>
      <c r="DQ127" s="37"/>
      <c r="DR127" s="37"/>
      <c r="DS127" s="37"/>
      <c r="DT127" s="37"/>
      <c r="DU127" s="37"/>
      <c r="DV127" s="37"/>
      <c r="DW127" s="37"/>
      <c r="DX127" s="37"/>
      <c r="DY127" s="37"/>
      <c r="DZ127" s="37"/>
      <c r="EA127" s="37"/>
      <c r="EB127" s="37"/>
      <c r="EC127" s="37"/>
      <c r="ED127" s="37"/>
      <c r="EE127" s="37"/>
      <c r="EF127" s="37"/>
      <c r="EG127" s="37"/>
      <c r="EH127" s="37"/>
      <c r="EI127" s="37"/>
      <c r="EJ127" s="37"/>
      <c r="EK127" s="37"/>
      <c r="EL127" s="37"/>
      <c r="EM127" s="37"/>
      <c r="EN127" s="37"/>
      <c r="EO127" s="37"/>
      <c r="EP127" s="37"/>
      <c r="EQ127" s="37"/>
      <c r="ER127" s="37"/>
      <c r="ES127" s="37"/>
      <c r="ET127" s="37"/>
      <c r="EU127" s="37"/>
      <c r="WZC127" s="37"/>
      <c r="WZD127" s="37"/>
      <c r="WZE127" s="37"/>
      <c r="WZF127" s="37"/>
      <c r="WZG127" s="37"/>
      <c r="WZH127" s="37"/>
      <c r="WZI127" s="37"/>
      <c r="WZJ127" s="37"/>
      <c r="WZK127" s="37"/>
      <c r="WZL127" s="37"/>
      <c r="WZM127" s="37"/>
      <c r="WZN127" s="37"/>
      <c r="WZO127" s="37"/>
      <c r="WZP127" s="37"/>
      <c r="WZQ127" s="37"/>
      <c r="WZR127" s="37"/>
      <c r="WZS127" s="37"/>
      <c r="WZT127" s="37"/>
      <c r="WZU127" s="37"/>
      <c r="WZV127" s="37"/>
      <c r="WZW127" s="37"/>
      <c r="WZX127" s="37"/>
      <c r="WZY127" s="37"/>
      <c r="WZZ127" s="37"/>
      <c r="XAA127" s="37"/>
      <c r="XAB127" s="37"/>
      <c r="XAC127" s="37"/>
      <c r="XAD127" s="37"/>
      <c r="XAE127" s="37"/>
      <c r="XAF127" s="37"/>
      <c r="XAG127" s="37"/>
      <c r="XAH127" s="37"/>
      <c r="XAI127" s="37"/>
      <c r="XAJ127" s="37"/>
      <c r="XAK127" s="37"/>
      <c r="XAL127" s="37"/>
      <c r="XAM127" s="37"/>
      <c r="XAN127" s="37"/>
      <c r="XAO127" s="37"/>
      <c r="XAP127" s="37"/>
      <c r="XAQ127" s="37"/>
      <c r="XAR127" s="37"/>
      <c r="XAS127" s="37"/>
      <c r="XAT127" s="37"/>
      <c r="XAU127" s="37"/>
      <c r="XAV127" s="37"/>
      <c r="XAW127" s="37"/>
      <c r="XAX127" s="37"/>
      <c r="XAY127" s="37"/>
      <c r="XAZ127" s="37"/>
      <c r="XBA127" s="37"/>
      <c r="XBB127" s="37"/>
      <c r="XBC127" s="37"/>
      <c r="XBD127" s="37"/>
      <c r="XBE127" s="37"/>
      <c r="XBF127" s="37"/>
      <c r="XBG127" s="37"/>
      <c r="XBH127" s="37"/>
      <c r="XBI127" s="37"/>
      <c r="XBJ127" s="37"/>
      <c r="XBK127" s="37"/>
      <c r="XBL127" s="37"/>
      <c r="XBM127" s="37"/>
      <c r="XBN127" s="37"/>
      <c r="XBO127" s="37"/>
      <c r="XBP127" s="37"/>
      <c r="XBQ127" s="37"/>
      <c r="XBR127" s="37"/>
      <c r="XBS127" s="37"/>
      <c r="XBT127" s="37"/>
      <c r="XBU127" s="37"/>
      <c r="XBV127" s="37"/>
      <c r="XBW127" s="37"/>
      <c r="XBX127" s="37"/>
      <c r="XBY127" s="37"/>
      <c r="XBZ127" s="37"/>
      <c r="XCA127" s="37"/>
      <c r="XCB127" s="37"/>
      <c r="XCC127" s="37"/>
      <c r="XCD127" s="37"/>
      <c r="XCE127" s="37"/>
      <c r="XCF127" s="37"/>
      <c r="XCG127" s="37"/>
      <c r="XCH127" s="37"/>
      <c r="XCI127" s="37"/>
      <c r="XCJ127" s="37"/>
      <c r="XCK127" s="37"/>
      <c r="XCL127" s="37"/>
      <c r="XCM127" s="37"/>
      <c r="XCN127" s="37"/>
      <c r="XCO127" s="37"/>
      <c r="XCP127" s="37"/>
      <c r="XCQ127" s="37"/>
      <c r="XCR127" s="37"/>
      <c r="XCS127" s="37"/>
      <c r="XCT127" s="37"/>
      <c r="XCU127" s="37"/>
      <c r="XCV127" s="37"/>
      <c r="XCW127" s="37"/>
      <c r="XCX127" s="37"/>
      <c r="XCY127" s="37"/>
      <c r="XCZ127" s="37"/>
      <c r="XDA127" s="37"/>
      <c r="XDB127" s="37"/>
      <c r="XDC127" s="37"/>
      <c r="XDD127" s="37"/>
      <c r="XDE127" s="37"/>
      <c r="XDF127" s="37"/>
      <c r="XDG127" s="37"/>
      <c r="XDH127" s="37"/>
      <c r="XDI127" s="37"/>
      <c r="XDJ127" s="37"/>
      <c r="XDK127" s="37"/>
      <c r="XDL127" s="37"/>
      <c r="XDM127" s="37"/>
      <c r="XDN127" s="37"/>
      <c r="XDO127" s="37"/>
      <c r="XDP127" s="37"/>
      <c r="XDQ127" s="37"/>
      <c r="XDR127" s="37"/>
      <c r="XDS127" s="37"/>
      <c r="XDT127" s="37"/>
      <c r="XDU127" s="37"/>
      <c r="XDV127" s="37"/>
      <c r="XDW127" s="37"/>
      <c r="XDX127" s="37"/>
      <c r="XDY127" s="37"/>
      <c r="XDZ127" s="37"/>
      <c r="XEA127" s="37"/>
      <c r="XEB127" s="37"/>
      <c r="XEC127" s="37"/>
      <c r="XED127" s="37"/>
      <c r="XEE127" s="37"/>
      <c r="XEF127" s="37"/>
      <c r="XEG127" s="37"/>
      <c r="XEH127" s="37"/>
      <c r="XEI127" s="37"/>
      <c r="XEJ127" s="37"/>
      <c r="XEK127" s="37"/>
      <c r="XEL127" s="37"/>
      <c r="XEM127" s="37"/>
      <c r="XEN127" s="37"/>
      <c r="XEO127" s="37"/>
      <c r="XEP127" s="37"/>
      <c r="XEQ127" s="37"/>
      <c r="XER127" s="37"/>
      <c r="XES127" s="37"/>
      <c r="XET127" s="37"/>
      <c r="XEU127" s="37"/>
      <c r="XEV127" s="37"/>
      <c r="XEW127" s="37"/>
      <c r="XEX127" s="37"/>
      <c r="XEY127" s="37"/>
      <c r="XEZ127" s="37"/>
      <c r="XFA127" s="37"/>
      <c r="XFB127" s="37"/>
      <c r="XFC127" s="37"/>
      <c r="XFD127" s="37"/>
    </row>
    <row r="128" spans="1:151 16227:16384" s="11" customFormat="1" ht="20.25" x14ac:dyDescent="0.25">
      <c r="A128" s="80">
        <v>8</v>
      </c>
      <c r="B128" s="80"/>
      <c r="C128" s="81" t="s">
        <v>200</v>
      </c>
      <c r="D128" s="82"/>
      <c r="E128" s="53">
        <f>(5.7*13.425)*10.764</f>
        <v>823.68819000000008</v>
      </c>
      <c r="F128" s="81">
        <v>0</v>
      </c>
      <c r="G128" s="82"/>
      <c r="H128" s="53">
        <v>0</v>
      </c>
      <c r="I128" s="53">
        <f t="shared" si="0"/>
        <v>823.68819000000008</v>
      </c>
      <c r="J128" s="37"/>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37"/>
      <c r="AI128" s="37"/>
      <c r="AJ128" s="37"/>
      <c r="AK128" s="37"/>
      <c r="AL128" s="37"/>
      <c r="AM128" s="37"/>
      <c r="AN128" s="37"/>
      <c r="AO128" s="37"/>
      <c r="AP128" s="37"/>
      <c r="AQ128" s="37"/>
      <c r="AR128" s="37"/>
      <c r="AS128" s="37"/>
      <c r="AT128" s="37"/>
      <c r="AU128" s="37"/>
      <c r="AV128" s="37"/>
      <c r="AW128" s="37"/>
      <c r="AX128" s="37"/>
      <c r="AY128" s="37"/>
      <c r="AZ128" s="37"/>
      <c r="BA128" s="37"/>
      <c r="BB128" s="37"/>
      <c r="BC128" s="37"/>
      <c r="BD128" s="37"/>
      <c r="BE128" s="37"/>
      <c r="BF128" s="37"/>
      <c r="BG128" s="37"/>
      <c r="BH128" s="37"/>
      <c r="BI128" s="37"/>
      <c r="BJ128" s="37"/>
      <c r="BK128" s="37"/>
      <c r="BL128" s="37"/>
      <c r="BM128" s="37"/>
      <c r="BN128" s="37"/>
      <c r="BO128" s="37"/>
      <c r="BP128" s="37"/>
      <c r="BQ128" s="37"/>
      <c r="BR128" s="37"/>
      <c r="BS128" s="37"/>
      <c r="BT128" s="37"/>
      <c r="BU128" s="37"/>
      <c r="BV128" s="37"/>
      <c r="BW128" s="37"/>
      <c r="BX128" s="37"/>
      <c r="BY128" s="37"/>
      <c r="BZ128" s="37"/>
      <c r="CA128" s="37"/>
      <c r="CB128" s="37"/>
      <c r="CC128" s="37"/>
      <c r="CD128" s="37"/>
      <c r="CE128" s="37"/>
      <c r="CF128" s="37"/>
      <c r="CG128" s="37"/>
      <c r="CH128" s="37"/>
      <c r="CI128" s="37"/>
      <c r="CJ128" s="37"/>
      <c r="CK128" s="37"/>
      <c r="CL128" s="37"/>
      <c r="CM128" s="37"/>
      <c r="CN128" s="37"/>
      <c r="CO128" s="37"/>
      <c r="CP128" s="37"/>
      <c r="CQ128" s="37"/>
      <c r="CR128" s="37"/>
      <c r="CS128" s="37"/>
      <c r="CT128" s="37"/>
      <c r="CU128" s="37"/>
      <c r="CV128" s="37"/>
      <c r="CW128" s="37"/>
      <c r="CX128" s="37"/>
      <c r="CY128" s="37"/>
      <c r="CZ128" s="37"/>
      <c r="DA128" s="37"/>
      <c r="DB128" s="37"/>
      <c r="DC128" s="37"/>
      <c r="DD128" s="37"/>
      <c r="DE128" s="37"/>
      <c r="DF128" s="37"/>
      <c r="DG128" s="37"/>
      <c r="DH128" s="37"/>
      <c r="DI128" s="37"/>
      <c r="DJ128" s="37"/>
      <c r="DK128" s="37"/>
      <c r="DL128" s="37"/>
      <c r="DM128" s="37"/>
      <c r="DN128" s="37"/>
      <c r="DO128" s="37"/>
      <c r="DP128" s="37"/>
      <c r="DQ128" s="37"/>
      <c r="DR128" s="37"/>
      <c r="DS128" s="37"/>
      <c r="DT128" s="37"/>
      <c r="DU128" s="37"/>
      <c r="DV128" s="37"/>
      <c r="DW128" s="37"/>
      <c r="DX128" s="37"/>
      <c r="DY128" s="37"/>
      <c r="DZ128" s="37"/>
      <c r="EA128" s="37"/>
      <c r="EB128" s="37"/>
      <c r="EC128" s="37"/>
      <c r="ED128" s="37"/>
      <c r="EE128" s="37"/>
      <c r="EF128" s="37"/>
      <c r="EG128" s="37"/>
      <c r="EH128" s="37"/>
      <c r="EI128" s="37"/>
      <c r="EJ128" s="37"/>
      <c r="EK128" s="37"/>
      <c r="EL128" s="37"/>
      <c r="EM128" s="37"/>
      <c r="EN128" s="37"/>
      <c r="EO128" s="37"/>
      <c r="EP128" s="37"/>
      <c r="EQ128" s="37"/>
      <c r="ER128" s="37"/>
      <c r="ES128" s="37"/>
      <c r="ET128" s="37"/>
      <c r="EU128" s="37"/>
      <c r="WZC128" s="37"/>
      <c r="WZD128" s="37"/>
      <c r="WZE128" s="37"/>
      <c r="WZF128" s="37"/>
      <c r="WZG128" s="37"/>
      <c r="WZH128" s="37"/>
      <c r="WZI128" s="37"/>
      <c r="WZJ128" s="37"/>
      <c r="WZK128" s="37"/>
      <c r="WZL128" s="37"/>
      <c r="WZM128" s="37"/>
      <c r="WZN128" s="37"/>
      <c r="WZO128" s="37"/>
      <c r="WZP128" s="37"/>
      <c r="WZQ128" s="37"/>
      <c r="WZR128" s="37"/>
      <c r="WZS128" s="37"/>
      <c r="WZT128" s="37"/>
      <c r="WZU128" s="37"/>
      <c r="WZV128" s="37"/>
      <c r="WZW128" s="37"/>
      <c r="WZX128" s="37"/>
      <c r="WZY128" s="37"/>
      <c r="WZZ128" s="37"/>
      <c r="XAA128" s="37"/>
      <c r="XAB128" s="37"/>
      <c r="XAC128" s="37"/>
      <c r="XAD128" s="37"/>
      <c r="XAE128" s="37"/>
      <c r="XAF128" s="37"/>
      <c r="XAG128" s="37"/>
      <c r="XAH128" s="37"/>
      <c r="XAI128" s="37"/>
      <c r="XAJ128" s="37"/>
      <c r="XAK128" s="37"/>
      <c r="XAL128" s="37"/>
      <c r="XAM128" s="37"/>
      <c r="XAN128" s="37"/>
      <c r="XAO128" s="37"/>
      <c r="XAP128" s="37"/>
      <c r="XAQ128" s="37"/>
      <c r="XAR128" s="37"/>
      <c r="XAS128" s="37"/>
      <c r="XAT128" s="37"/>
      <c r="XAU128" s="37"/>
      <c r="XAV128" s="37"/>
      <c r="XAW128" s="37"/>
      <c r="XAX128" s="37"/>
      <c r="XAY128" s="37"/>
      <c r="XAZ128" s="37"/>
      <c r="XBA128" s="37"/>
      <c r="XBB128" s="37"/>
      <c r="XBC128" s="37"/>
      <c r="XBD128" s="37"/>
      <c r="XBE128" s="37"/>
      <c r="XBF128" s="37"/>
      <c r="XBG128" s="37"/>
      <c r="XBH128" s="37"/>
      <c r="XBI128" s="37"/>
      <c r="XBJ128" s="37"/>
      <c r="XBK128" s="37"/>
      <c r="XBL128" s="37"/>
      <c r="XBM128" s="37"/>
      <c r="XBN128" s="37"/>
      <c r="XBO128" s="37"/>
      <c r="XBP128" s="37"/>
      <c r="XBQ128" s="37"/>
      <c r="XBR128" s="37"/>
      <c r="XBS128" s="37"/>
      <c r="XBT128" s="37"/>
      <c r="XBU128" s="37"/>
      <c r="XBV128" s="37"/>
      <c r="XBW128" s="37"/>
      <c r="XBX128" s="37"/>
      <c r="XBY128" s="37"/>
      <c r="XBZ128" s="37"/>
      <c r="XCA128" s="37"/>
      <c r="XCB128" s="37"/>
      <c r="XCC128" s="37"/>
      <c r="XCD128" s="37"/>
      <c r="XCE128" s="37"/>
      <c r="XCF128" s="37"/>
      <c r="XCG128" s="37"/>
      <c r="XCH128" s="37"/>
      <c r="XCI128" s="37"/>
      <c r="XCJ128" s="37"/>
      <c r="XCK128" s="37"/>
      <c r="XCL128" s="37"/>
      <c r="XCM128" s="37"/>
      <c r="XCN128" s="37"/>
      <c r="XCO128" s="37"/>
      <c r="XCP128" s="37"/>
      <c r="XCQ128" s="37"/>
      <c r="XCR128" s="37"/>
      <c r="XCS128" s="37"/>
      <c r="XCT128" s="37"/>
      <c r="XCU128" s="37"/>
      <c r="XCV128" s="37"/>
      <c r="XCW128" s="37"/>
      <c r="XCX128" s="37"/>
      <c r="XCY128" s="37"/>
      <c r="XCZ128" s="37"/>
      <c r="XDA128" s="37"/>
      <c r="XDB128" s="37"/>
      <c r="XDC128" s="37"/>
      <c r="XDD128" s="37"/>
      <c r="XDE128" s="37"/>
      <c r="XDF128" s="37"/>
      <c r="XDG128" s="37"/>
      <c r="XDH128" s="37"/>
      <c r="XDI128" s="37"/>
      <c r="XDJ128" s="37"/>
      <c r="XDK128" s="37"/>
      <c r="XDL128" s="37"/>
      <c r="XDM128" s="37"/>
      <c r="XDN128" s="37"/>
      <c r="XDO128" s="37"/>
      <c r="XDP128" s="37"/>
      <c r="XDQ128" s="37"/>
      <c r="XDR128" s="37"/>
      <c r="XDS128" s="37"/>
      <c r="XDT128" s="37"/>
      <c r="XDU128" s="37"/>
      <c r="XDV128" s="37"/>
      <c r="XDW128" s="37"/>
      <c r="XDX128" s="37"/>
      <c r="XDY128" s="37"/>
      <c r="XDZ128" s="37"/>
      <c r="XEA128" s="37"/>
      <c r="XEB128" s="37"/>
      <c r="XEC128" s="37"/>
      <c r="XED128" s="37"/>
      <c r="XEE128" s="37"/>
      <c r="XEF128" s="37"/>
      <c r="XEG128" s="37"/>
      <c r="XEH128" s="37"/>
      <c r="XEI128" s="37"/>
      <c r="XEJ128" s="37"/>
      <c r="XEK128" s="37"/>
      <c r="XEL128" s="37"/>
      <c r="XEM128" s="37"/>
      <c r="XEN128" s="37"/>
      <c r="XEO128" s="37"/>
      <c r="XEP128" s="37"/>
      <c r="XEQ128" s="37"/>
      <c r="XER128" s="37"/>
      <c r="XES128" s="37"/>
      <c r="XET128" s="37"/>
      <c r="XEU128" s="37"/>
      <c r="XEV128" s="37"/>
      <c r="XEW128" s="37"/>
      <c r="XEX128" s="37"/>
      <c r="XEY128" s="37"/>
      <c r="XEZ128" s="37"/>
      <c r="XFA128" s="37"/>
      <c r="XFB128" s="37"/>
      <c r="XFC128" s="37"/>
      <c r="XFD128" s="37"/>
    </row>
    <row r="129" spans="1:151 16227:16384" s="11" customFormat="1" ht="20.25" x14ac:dyDescent="0.25">
      <c r="A129" s="80">
        <v>9</v>
      </c>
      <c r="B129" s="80"/>
      <c r="C129" s="81" t="s">
        <v>200</v>
      </c>
      <c r="D129" s="82"/>
      <c r="E129" s="53">
        <f>(11.15*4.91)*10.764</f>
        <v>589.29132600000003</v>
      </c>
      <c r="F129" s="81">
        <v>0</v>
      </c>
      <c r="G129" s="82"/>
      <c r="H129" s="53">
        <v>0</v>
      </c>
      <c r="I129" s="53">
        <f t="shared" si="0"/>
        <v>589.29132600000003</v>
      </c>
      <c r="J129" s="37"/>
      <c r="K129" s="37"/>
      <c r="L129" s="37"/>
      <c r="M129" s="37"/>
      <c r="N129" s="37"/>
      <c r="O129" s="37"/>
      <c r="P129" s="37"/>
      <c r="Q129" s="37"/>
      <c r="R129" s="37"/>
      <c r="S129" s="37"/>
      <c r="T129" s="37"/>
      <c r="U129" s="37"/>
      <c r="V129" s="37"/>
      <c r="W129" s="37"/>
      <c r="X129" s="37"/>
      <c r="Y129" s="37"/>
      <c r="Z129" s="37"/>
      <c r="AA129" s="37"/>
      <c r="AB129" s="37"/>
      <c r="AC129" s="37"/>
      <c r="AD129" s="37"/>
      <c r="AE129" s="37"/>
      <c r="AF129" s="37"/>
      <c r="AG129" s="37"/>
      <c r="AH129" s="37"/>
      <c r="AI129" s="37"/>
      <c r="AJ129" s="37"/>
      <c r="AK129" s="37"/>
      <c r="AL129" s="37"/>
      <c r="AM129" s="37"/>
      <c r="AN129" s="37"/>
      <c r="AO129" s="37"/>
      <c r="AP129" s="37"/>
      <c r="AQ129" s="37"/>
      <c r="AR129" s="37"/>
      <c r="AS129" s="37"/>
      <c r="AT129" s="37"/>
      <c r="AU129" s="37"/>
      <c r="AV129" s="37"/>
      <c r="AW129" s="37"/>
      <c r="AX129" s="37"/>
      <c r="AY129" s="37"/>
      <c r="AZ129" s="37"/>
      <c r="BA129" s="37"/>
      <c r="BB129" s="37"/>
      <c r="BC129" s="37"/>
      <c r="BD129" s="37"/>
      <c r="BE129" s="37"/>
      <c r="BF129" s="37"/>
      <c r="BG129" s="37"/>
      <c r="BH129" s="37"/>
      <c r="BI129" s="37"/>
      <c r="BJ129" s="37"/>
      <c r="BK129" s="37"/>
      <c r="BL129" s="37"/>
      <c r="BM129" s="37"/>
      <c r="BN129" s="37"/>
      <c r="BO129" s="37"/>
      <c r="BP129" s="37"/>
      <c r="BQ129" s="37"/>
      <c r="BR129" s="37"/>
      <c r="BS129" s="37"/>
      <c r="BT129" s="37"/>
      <c r="BU129" s="37"/>
      <c r="BV129" s="37"/>
      <c r="BW129" s="37"/>
      <c r="BX129" s="37"/>
      <c r="BY129" s="37"/>
      <c r="BZ129" s="37"/>
      <c r="CA129" s="37"/>
      <c r="CB129" s="37"/>
      <c r="CC129" s="37"/>
      <c r="CD129" s="37"/>
      <c r="CE129" s="37"/>
      <c r="CF129" s="37"/>
      <c r="CG129" s="37"/>
      <c r="CH129" s="37"/>
      <c r="CI129" s="37"/>
      <c r="CJ129" s="37"/>
      <c r="CK129" s="37"/>
      <c r="CL129" s="37"/>
      <c r="CM129" s="37"/>
      <c r="CN129" s="37"/>
      <c r="CO129" s="37"/>
      <c r="CP129" s="37"/>
      <c r="CQ129" s="37"/>
      <c r="CR129" s="37"/>
      <c r="CS129" s="37"/>
      <c r="CT129" s="37"/>
      <c r="CU129" s="37"/>
      <c r="CV129" s="37"/>
      <c r="CW129" s="37"/>
      <c r="CX129" s="37"/>
      <c r="CY129" s="37"/>
      <c r="CZ129" s="37"/>
      <c r="DA129" s="37"/>
      <c r="DB129" s="37"/>
      <c r="DC129" s="37"/>
      <c r="DD129" s="37"/>
      <c r="DE129" s="37"/>
      <c r="DF129" s="37"/>
      <c r="DG129" s="37"/>
      <c r="DH129" s="37"/>
      <c r="DI129" s="37"/>
      <c r="DJ129" s="37"/>
      <c r="DK129" s="37"/>
      <c r="DL129" s="37"/>
      <c r="DM129" s="37"/>
      <c r="DN129" s="37"/>
      <c r="DO129" s="37"/>
      <c r="DP129" s="37"/>
      <c r="DQ129" s="37"/>
      <c r="DR129" s="37"/>
      <c r="DS129" s="37"/>
      <c r="DT129" s="37"/>
      <c r="DU129" s="37"/>
      <c r="DV129" s="37"/>
      <c r="DW129" s="37"/>
      <c r="DX129" s="37"/>
      <c r="DY129" s="37"/>
      <c r="DZ129" s="37"/>
      <c r="EA129" s="37"/>
      <c r="EB129" s="37"/>
      <c r="EC129" s="37"/>
      <c r="ED129" s="37"/>
      <c r="EE129" s="37"/>
      <c r="EF129" s="37"/>
      <c r="EG129" s="37"/>
      <c r="EH129" s="37"/>
      <c r="EI129" s="37"/>
      <c r="EJ129" s="37"/>
      <c r="EK129" s="37"/>
      <c r="EL129" s="37"/>
      <c r="EM129" s="37"/>
      <c r="EN129" s="37"/>
      <c r="EO129" s="37"/>
      <c r="EP129" s="37"/>
      <c r="EQ129" s="37"/>
      <c r="ER129" s="37"/>
      <c r="ES129" s="37"/>
      <c r="ET129" s="37"/>
      <c r="EU129" s="37"/>
      <c r="WZC129" s="37"/>
      <c r="WZD129" s="37"/>
      <c r="WZE129" s="37"/>
      <c r="WZF129" s="37"/>
      <c r="WZG129" s="37"/>
      <c r="WZH129" s="37"/>
      <c r="WZI129" s="37"/>
      <c r="WZJ129" s="37"/>
      <c r="WZK129" s="37"/>
      <c r="WZL129" s="37"/>
      <c r="WZM129" s="37"/>
      <c r="WZN129" s="37"/>
      <c r="WZO129" s="37"/>
      <c r="WZP129" s="37"/>
      <c r="WZQ129" s="37"/>
      <c r="WZR129" s="37"/>
      <c r="WZS129" s="37"/>
      <c r="WZT129" s="37"/>
      <c r="WZU129" s="37"/>
      <c r="WZV129" s="37"/>
      <c r="WZW129" s="37"/>
      <c r="WZX129" s="37"/>
      <c r="WZY129" s="37"/>
      <c r="WZZ129" s="37"/>
      <c r="XAA129" s="37"/>
      <c r="XAB129" s="37"/>
      <c r="XAC129" s="37"/>
      <c r="XAD129" s="37"/>
      <c r="XAE129" s="37"/>
      <c r="XAF129" s="37"/>
      <c r="XAG129" s="37"/>
      <c r="XAH129" s="37"/>
      <c r="XAI129" s="37"/>
      <c r="XAJ129" s="37"/>
      <c r="XAK129" s="37"/>
      <c r="XAL129" s="37"/>
      <c r="XAM129" s="37"/>
      <c r="XAN129" s="37"/>
      <c r="XAO129" s="37"/>
      <c r="XAP129" s="37"/>
      <c r="XAQ129" s="37"/>
      <c r="XAR129" s="37"/>
      <c r="XAS129" s="37"/>
      <c r="XAT129" s="37"/>
      <c r="XAU129" s="37"/>
      <c r="XAV129" s="37"/>
      <c r="XAW129" s="37"/>
      <c r="XAX129" s="37"/>
      <c r="XAY129" s="37"/>
      <c r="XAZ129" s="37"/>
      <c r="XBA129" s="37"/>
      <c r="XBB129" s="37"/>
      <c r="XBC129" s="37"/>
      <c r="XBD129" s="37"/>
      <c r="XBE129" s="37"/>
      <c r="XBF129" s="37"/>
      <c r="XBG129" s="37"/>
      <c r="XBH129" s="37"/>
      <c r="XBI129" s="37"/>
      <c r="XBJ129" s="37"/>
      <c r="XBK129" s="37"/>
      <c r="XBL129" s="37"/>
      <c r="XBM129" s="37"/>
      <c r="XBN129" s="37"/>
      <c r="XBO129" s="37"/>
      <c r="XBP129" s="37"/>
      <c r="XBQ129" s="37"/>
      <c r="XBR129" s="37"/>
      <c r="XBS129" s="37"/>
      <c r="XBT129" s="37"/>
      <c r="XBU129" s="37"/>
      <c r="XBV129" s="37"/>
      <c r="XBW129" s="37"/>
      <c r="XBX129" s="37"/>
      <c r="XBY129" s="37"/>
      <c r="XBZ129" s="37"/>
      <c r="XCA129" s="37"/>
      <c r="XCB129" s="37"/>
      <c r="XCC129" s="37"/>
      <c r="XCD129" s="37"/>
      <c r="XCE129" s="37"/>
      <c r="XCF129" s="37"/>
      <c r="XCG129" s="37"/>
      <c r="XCH129" s="37"/>
      <c r="XCI129" s="37"/>
      <c r="XCJ129" s="37"/>
      <c r="XCK129" s="37"/>
      <c r="XCL129" s="37"/>
      <c r="XCM129" s="37"/>
      <c r="XCN129" s="37"/>
      <c r="XCO129" s="37"/>
      <c r="XCP129" s="37"/>
      <c r="XCQ129" s="37"/>
      <c r="XCR129" s="37"/>
      <c r="XCS129" s="37"/>
      <c r="XCT129" s="37"/>
      <c r="XCU129" s="37"/>
      <c r="XCV129" s="37"/>
      <c r="XCW129" s="37"/>
      <c r="XCX129" s="37"/>
      <c r="XCY129" s="37"/>
      <c r="XCZ129" s="37"/>
      <c r="XDA129" s="37"/>
      <c r="XDB129" s="37"/>
      <c r="XDC129" s="37"/>
      <c r="XDD129" s="37"/>
      <c r="XDE129" s="37"/>
      <c r="XDF129" s="37"/>
      <c r="XDG129" s="37"/>
      <c r="XDH129" s="37"/>
      <c r="XDI129" s="37"/>
      <c r="XDJ129" s="37"/>
      <c r="XDK129" s="37"/>
      <c r="XDL129" s="37"/>
      <c r="XDM129" s="37"/>
      <c r="XDN129" s="37"/>
      <c r="XDO129" s="37"/>
      <c r="XDP129" s="37"/>
      <c r="XDQ129" s="37"/>
      <c r="XDR129" s="37"/>
      <c r="XDS129" s="37"/>
      <c r="XDT129" s="37"/>
      <c r="XDU129" s="37"/>
      <c r="XDV129" s="37"/>
      <c r="XDW129" s="37"/>
      <c r="XDX129" s="37"/>
      <c r="XDY129" s="37"/>
      <c r="XDZ129" s="37"/>
      <c r="XEA129" s="37"/>
      <c r="XEB129" s="37"/>
      <c r="XEC129" s="37"/>
      <c r="XED129" s="37"/>
      <c r="XEE129" s="37"/>
      <c r="XEF129" s="37"/>
      <c r="XEG129" s="37"/>
      <c r="XEH129" s="37"/>
      <c r="XEI129" s="37"/>
      <c r="XEJ129" s="37"/>
      <c r="XEK129" s="37"/>
      <c r="XEL129" s="37"/>
      <c r="XEM129" s="37"/>
      <c r="XEN129" s="37"/>
      <c r="XEO129" s="37"/>
      <c r="XEP129" s="37"/>
      <c r="XEQ129" s="37"/>
      <c r="XER129" s="37"/>
      <c r="XES129" s="37"/>
      <c r="XET129" s="37"/>
      <c r="XEU129" s="37"/>
      <c r="XEV129" s="37"/>
      <c r="XEW129" s="37"/>
      <c r="XEX129" s="37"/>
      <c r="XEY129" s="37"/>
      <c r="XEZ129" s="37"/>
      <c r="XFA129" s="37"/>
      <c r="XFB129" s="37"/>
      <c r="XFC129" s="37"/>
      <c r="XFD129" s="37"/>
    </row>
    <row r="130" spans="1:151 16227:16384" s="11" customFormat="1" ht="20.25" x14ac:dyDescent="0.25">
      <c r="A130" s="80">
        <v>10</v>
      </c>
      <c r="B130" s="80"/>
      <c r="C130" s="81" t="s">
        <v>200</v>
      </c>
      <c r="D130" s="82"/>
      <c r="E130" s="53">
        <f>(5.3*12.625)*10.764</f>
        <v>720.24614999999994</v>
      </c>
      <c r="F130" s="81">
        <v>0</v>
      </c>
      <c r="G130" s="82"/>
      <c r="H130" s="53">
        <v>0</v>
      </c>
      <c r="I130" s="53">
        <f t="shared" si="0"/>
        <v>720.24614999999994</v>
      </c>
      <c r="J130" s="37"/>
      <c r="K130" s="37"/>
      <c r="L130" s="37"/>
      <c r="M130" s="37"/>
      <c r="N130" s="37"/>
      <c r="O130" s="37"/>
      <c r="P130" s="37"/>
      <c r="Q130" s="37"/>
      <c r="R130" s="37"/>
      <c r="S130" s="37"/>
      <c r="T130" s="37"/>
      <c r="U130" s="37"/>
      <c r="V130" s="37"/>
      <c r="W130" s="37"/>
      <c r="X130" s="37"/>
      <c r="Y130" s="37"/>
      <c r="Z130" s="37"/>
      <c r="AA130" s="37"/>
      <c r="AB130" s="37"/>
      <c r="AC130" s="37"/>
      <c r="AD130" s="37"/>
      <c r="AE130" s="37"/>
      <c r="AF130" s="37"/>
      <c r="AG130" s="37"/>
      <c r="AH130" s="37"/>
      <c r="AI130" s="37"/>
      <c r="AJ130" s="37"/>
      <c r="AK130" s="37"/>
      <c r="AL130" s="37"/>
      <c r="AM130" s="37"/>
      <c r="AN130" s="37"/>
      <c r="AO130" s="37"/>
      <c r="AP130" s="37"/>
      <c r="AQ130" s="37"/>
      <c r="AR130" s="37"/>
      <c r="AS130" s="37"/>
      <c r="AT130" s="37"/>
      <c r="AU130" s="37"/>
      <c r="AV130" s="37"/>
      <c r="AW130" s="37"/>
      <c r="AX130" s="37"/>
      <c r="AY130" s="37"/>
      <c r="AZ130" s="37"/>
      <c r="BA130" s="37"/>
      <c r="BB130" s="37"/>
      <c r="BC130" s="37"/>
      <c r="BD130" s="37"/>
      <c r="BE130" s="37"/>
      <c r="BF130" s="37"/>
      <c r="BG130" s="37"/>
      <c r="BH130" s="37"/>
      <c r="BI130" s="37"/>
      <c r="BJ130" s="37"/>
      <c r="BK130" s="37"/>
      <c r="BL130" s="37"/>
      <c r="BM130" s="37"/>
      <c r="BN130" s="37"/>
      <c r="BO130" s="37"/>
      <c r="BP130" s="37"/>
      <c r="BQ130" s="37"/>
      <c r="BR130" s="37"/>
      <c r="BS130" s="37"/>
      <c r="BT130" s="37"/>
      <c r="BU130" s="37"/>
      <c r="BV130" s="37"/>
      <c r="BW130" s="37"/>
      <c r="BX130" s="37"/>
      <c r="BY130" s="37"/>
      <c r="BZ130" s="37"/>
      <c r="CA130" s="37"/>
      <c r="CB130" s="37"/>
      <c r="CC130" s="37"/>
      <c r="CD130" s="37"/>
      <c r="CE130" s="37"/>
      <c r="CF130" s="37"/>
      <c r="CG130" s="37"/>
      <c r="CH130" s="37"/>
      <c r="CI130" s="37"/>
      <c r="CJ130" s="37"/>
      <c r="CK130" s="37"/>
      <c r="CL130" s="37"/>
      <c r="CM130" s="37"/>
      <c r="CN130" s="37"/>
      <c r="CO130" s="37"/>
      <c r="CP130" s="37"/>
      <c r="CQ130" s="37"/>
      <c r="CR130" s="37"/>
      <c r="CS130" s="37"/>
      <c r="CT130" s="37"/>
      <c r="CU130" s="37"/>
      <c r="CV130" s="37"/>
      <c r="CW130" s="37"/>
      <c r="CX130" s="37"/>
      <c r="CY130" s="37"/>
      <c r="CZ130" s="37"/>
      <c r="DA130" s="37"/>
      <c r="DB130" s="37"/>
      <c r="DC130" s="37"/>
      <c r="DD130" s="37"/>
      <c r="DE130" s="37"/>
      <c r="DF130" s="37"/>
      <c r="DG130" s="37"/>
      <c r="DH130" s="37"/>
      <c r="DI130" s="37"/>
      <c r="DJ130" s="37"/>
      <c r="DK130" s="37"/>
      <c r="DL130" s="37"/>
      <c r="DM130" s="37"/>
      <c r="DN130" s="37"/>
      <c r="DO130" s="37"/>
      <c r="DP130" s="37"/>
      <c r="DQ130" s="37"/>
      <c r="DR130" s="37"/>
      <c r="DS130" s="37"/>
      <c r="DT130" s="37"/>
      <c r="DU130" s="37"/>
      <c r="DV130" s="37"/>
      <c r="DW130" s="37"/>
      <c r="DX130" s="37"/>
      <c r="DY130" s="37"/>
      <c r="DZ130" s="37"/>
      <c r="EA130" s="37"/>
      <c r="EB130" s="37"/>
      <c r="EC130" s="37"/>
      <c r="ED130" s="37"/>
      <c r="EE130" s="37"/>
      <c r="EF130" s="37"/>
      <c r="EG130" s="37"/>
      <c r="EH130" s="37"/>
      <c r="EI130" s="37"/>
      <c r="EJ130" s="37"/>
      <c r="EK130" s="37"/>
      <c r="EL130" s="37"/>
      <c r="EM130" s="37"/>
      <c r="EN130" s="37"/>
      <c r="EO130" s="37"/>
      <c r="EP130" s="37"/>
      <c r="EQ130" s="37"/>
      <c r="ER130" s="37"/>
      <c r="ES130" s="37"/>
      <c r="ET130" s="37"/>
      <c r="EU130" s="37"/>
      <c r="WZC130" s="37"/>
      <c r="WZD130" s="37"/>
      <c r="WZE130" s="37"/>
      <c r="WZF130" s="37"/>
      <c r="WZG130" s="37"/>
      <c r="WZH130" s="37"/>
      <c r="WZI130" s="37"/>
      <c r="WZJ130" s="37"/>
      <c r="WZK130" s="37"/>
      <c r="WZL130" s="37"/>
      <c r="WZM130" s="37"/>
      <c r="WZN130" s="37"/>
      <c r="WZO130" s="37"/>
      <c r="WZP130" s="37"/>
      <c r="WZQ130" s="37"/>
      <c r="WZR130" s="37"/>
      <c r="WZS130" s="37"/>
      <c r="WZT130" s="37"/>
      <c r="WZU130" s="37"/>
      <c r="WZV130" s="37"/>
      <c r="WZW130" s="37"/>
      <c r="WZX130" s="37"/>
      <c r="WZY130" s="37"/>
      <c r="WZZ130" s="37"/>
      <c r="XAA130" s="37"/>
      <c r="XAB130" s="37"/>
      <c r="XAC130" s="37"/>
      <c r="XAD130" s="37"/>
      <c r="XAE130" s="37"/>
      <c r="XAF130" s="37"/>
      <c r="XAG130" s="37"/>
      <c r="XAH130" s="37"/>
      <c r="XAI130" s="37"/>
      <c r="XAJ130" s="37"/>
      <c r="XAK130" s="37"/>
      <c r="XAL130" s="37"/>
      <c r="XAM130" s="37"/>
      <c r="XAN130" s="37"/>
      <c r="XAO130" s="37"/>
      <c r="XAP130" s="37"/>
      <c r="XAQ130" s="37"/>
      <c r="XAR130" s="37"/>
      <c r="XAS130" s="37"/>
      <c r="XAT130" s="37"/>
      <c r="XAU130" s="37"/>
      <c r="XAV130" s="37"/>
      <c r="XAW130" s="37"/>
      <c r="XAX130" s="37"/>
      <c r="XAY130" s="37"/>
      <c r="XAZ130" s="37"/>
      <c r="XBA130" s="37"/>
      <c r="XBB130" s="37"/>
      <c r="XBC130" s="37"/>
      <c r="XBD130" s="37"/>
      <c r="XBE130" s="37"/>
      <c r="XBF130" s="37"/>
      <c r="XBG130" s="37"/>
      <c r="XBH130" s="37"/>
      <c r="XBI130" s="37"/>
      <c r="XBJ130" s="37"/>
      <c r="XBK130" s="37"/>
      <c r="XBL130" s="37"/>
      <c r="XBM130" s="37"/>
      <c r="XBN130" s="37"/>
      <c r="XBO130" s="37"/>
      <c r="XBP130" s="37"/>
      <c r="XBQ130" s="37"/>
      <c r="XBR130" s="37"/>
      <c r="XBS130" s="37"/>
      <c r="XBT130" s="37"/>
      <c r="XBU130" s="37"/>
      <c r="XBV130" s="37"/>
      <c r="XBW130" s="37"/>
      <c r="XBX130" s="37"/>
      <c r="XBY130" s="37"/>
      <c r="XBZ130" s="37"/>
      <c r="XCA130" s="37"/>
      <c r="XCB130" s="37"/>
      <c r="XCC130" s="37"/>
      <c r="XCD130" s="37"/>
      <c r="XCE130" s="37"/>
      <c r="XCF130" s="37"/>
      <c r="XCG130" s="37"/>
      <c r="XCH130" s="37"/>
      <c r="XCI130" s="37"/>
      <c r="XCJ130" s="37"/>
      <c r="XCK130" s="37"/>
      <c r="XCL130" s="37"/>
      <c r="XCM130" s="37"/>
      <c r="XCN130" s="37"/>
      <c r="XCO130" s="37"/>
      <c r="XCP130" s="37"/>
      <c r="XCQ130" s="37"/>
      <c r="XCR130" s="37"/>
      <c r="XCS130" s="37"/>
      <c r="XCT130" s="37"/>
      <c r="XCU130" s="37"/>
      <c r="XCV130" s="37"/>
      <c r="XCW130" s="37"/>
      <c r="XCX130" s="37"/>
      <c r="XCY130" s="37"/>
      <c r="XCZ130" s="37"/>
      <c r="XDA130" s="37"/>
      <c r="XDB130" s="37"/>
      <c r="XDC130" s="37"/>
      <c r="XDD130" s="37"/>
      <c r="XDE130" s="37"/>
      <c r="XDF130" s="37"/>
      <c r="XDG130" s="37"/>
      <c r="XDH130" s="37"/>
      <c r="XDI130" s="37"/>
      <c r="XDJ130" s="37"/>
      <c r="XDK130" s="37"/>
      <c r="XDL130" s="37"/>
      <c r="XDM130" s="37"/>
      <c r="XDN130" s="37"/>
      <c r="XDO130" s="37"/>
      <c r="XDP130" s="37"/>
      <c r="XDQ130" s="37"/>
      <c r="XDR130" s="37"/>
      <c r="XDS130" s="37"/>
      <c r="XDT130" s="37"/>
      <c r="XDU130" s="37"/>
      <c r="XDV130" s="37"/>
      <c r="XDW130" s="37"/>
      <c r="XDX130" s="37"/>
      <c r="XDY130" s="37"/>
      <c r="XDZ130" s="37"/>
      <c r="XEA130" s="37"/>
      <c r="XEB130" s="37"/>
      <c r="XEC130" s="37"/>
      <c r="XED130" s="37"/>
      <c r="XEE130" s="37"/>
      <c r="XEF130" s="37"/>
      <c r="XEG130" s="37"/>
      <c r="XEH130" s="37"/>
      <c r="XEI130" s="37"/>
      <c r="XEJ130" s="37"/>
      <c r="XEK130" s="37"/>
      <c r="XEL130" s="37"/>
      <c r="XEM130" s="37"/>
      <c r="XEN130" s="37"/>
      <c r="XEO130" s="37"/>
      <c r="XEP130" s="37"/>
      <c r="XEQ130" s="37"/>
      <c r="XER130" s="37"/>
      <c r="XES130" s="37"/>
      <c r="XET130" s="37"/>
      <c r="XEU130" s="37"/>
      <c r="XEV130" s="37"/>
      <c r="XEW130" s="37"/>
      <c r="XEX130" s="37"/>
      <c r="XEY130" s="37"/>
      <c r="XEZ130" s="37"/>
      <c r="XFA130" s="37"/>
      <c r="XFB130" s="37"/>
      <c r="XFC130" s="37"/>
      <c r="XFD130" s="37"/>
    </row>
    <row r="131" spans="1:151 16227:16384" s="11" customFormat="1" ht="20.25" customHeight="1" x14ac:dyDescent="0.25">
      <c r="A131" s="80">
        <v>11</v>
      </c>
      <c r="B131" s="80"/>
      <c r="C131" s="81" t="s">
        <v>200</v>
      </c>
      <c r="D131" s="82"/>
      <c r="E131" s="53">
        <f>(4.98*3.575)*10.764</f>
        <v>191.63687400000003</v>
      </c>
      <c r="F131" s="81">
        <v>0</v>
      </c>
      <c r="G131" s="82"/>
      <c r="H131" s="53">
        <v>0</v>
      </c>
      <c r="I131" s="53">
        <f t="shared" si="0"/>
        <v>191.63687400000003</v>
      </c>
      <c r="J131" s="37"/>
      <c r="K131" s="37"/>
      <c r="L131" s="37"/>
      <c r="M131" s="37"/>
      <c r="N131" s="37"/>
      <c r="O131" s="37"/>
      <c r="P131" s="37"/>
      <c r="Q131" s="37"/>
      <c r="R131" s="37"/>
      <c r="S131" s="37"/>
      <c r="T131" s="37"/>
      <c r="U131" s="37"/>
      <c r="V131" s="37"/>
      <c r="W131" s="37"/>
      <c r="X131" s="37"/>
      <c r="Y131" s="37"/>
      <c r="Z131" s="37"/>
      <c r="AA131" s="37"/>
      <c r="AB131" s="37"/>
      <c r="AC131" s="37"/>
      <c r="AD131" s="37"/>
      <c r="AE131" s="37"/>
      <c r="AF131" s="37"/>
      <c r="AG131" s="37"/>
      <c r="AH131" s="37"/>
      <c r="AI131" s="37"/>
      <c r="AJ131" s="37"/>
      <c r="AK131" s="37"/>
      <c r="AL131" s="37"/>
      <c r="AM131" s="37"/>
      <c r="AN131" s="37"/>
      <c r="AO131" s="37"/>
      <c r="AP131" s="37"/>
      <c r="AQ131" s="37"/>
      <c r="AR131" s="37"/>
      <c r="AS131" s="37"/>
      <c r="AT131" s="37"/>
      <c r="AU131" s="37"/>
      <c r="AV131" s="37"/>
      <c r="AW131" s="37"/>
      <c r="AX131" s="37"/>
      <c r="AY131" s="37"/>
      <c r="AZ131" s="37"/>
      <c r="BA131" s="37"/>
      <c r="BB131" s="37"/>
      <c r="BC131" s="37"/>
      <c r="BD131" s="37"/>
      <c r="BE131" s="37"/>
      <c r="BF131" s="37"/>
      <c r="BG131" s="37"/>
      <c r="BH131" s="37"/>
      <c r="BI131" s="37"/>
      <c r="BJ131" s="37"/>
      <c r="BK131" s="37"/>
      <c r="BL131" s="37"/>
      <c r="BM131" s="37"/>
      <c r="BN131" s="37"/>
      <c r="BO131" s="37"/>
      <c r="BP131" s="37"/>
      <c r="BQ131" s="37"/>
      <c r="BR131" s="37"/>
      <c r="BS131" s="37"/>
      <c r="BT131" s="37"/>
      <c r="BU131" s="37"/>
      <c r="BV131" s="37"/>
      <c r="BW131" s="37"/>
      <c r="BX131" s="37"/>
      <c r="BY131" s="37"/>
      <c r="BZ131" s="37"/>
      <c r="CA131" s="37"/>
      <c r="CB131" s="37"/>
      <c r="CC131" s="37"/>
      <c r="CD131" s="37"/>
      <c r="CE131" s="37"/>
      <c r="CF131" s="37"/>
      <c r="CG131" s="37"/>
      <c r="CH131" s="37"/>
      <c r="CI131" s="37"/>
      <c r="CJ131" s="37"/>
      <c r="CK131" s="37"/>
      <c r="CL131" s="37"/>
      <c r="CM131" s="37"/>
      <c r="CN131" s="37"/>
      <c r="CO131" s="37"/>
      <c r="CP131" s="37"/>
      <c r="CQ131" s="37"/>
      <c r="CR131" s="37"/>
      <c r="CS131" s="37"/>
      <c r="CT131" s="37"/>
      <c r="CU131" s="37"/>
      <c r="CV131" s="37"/>
      <c r="CW131" s="37"/>
      <c r="CX131" s="37"/>
      <c r="CY131" s="37"/>
      <c r="CZ131" s="37"/>
      <c r="DA131" s="37"/>
      <c r="DB131" s="37"/>
      <c r="DC131" s="37"/>
      <c r="DD131" s="37"/>
      <c r="DE131" s="37"/>
      <c r="DF131" s="37"/>
      <c r="DG131" s="37"/>
      <c r="DH131" s="37"/>
      <c r="DI131" s="37"/>
      <c r="DJ131" s="37"/>
      <c r="DK131" s="37"/>
      <c r="DL131" s="37"/>
      <c r="DM131" s="37"/>
      <c r="DN131" s="37"/>
      <c r="DO131" s="37"/>
      <c r="DP131" s="37"/>
      <c r="DQ131" s="37"/>
      <c r="DR131" s="37"/>
      <c r="DS131" s="37"/>
      <c r="DT131" s="37"/>
      <c r="DU131" s="37"/>
      <c r="DV131" s="37"/>
      <c r="DW131" s="37"/>
      <c r="DX131" s="37"/>
      <c r="DY131" s="37"/>
      <c r="DZ131" s="37"/>
      <c r="EA131" s="37"/>
      <c r="EB131" s="37"/>
      <c r="EC131" s="37"/>
      <c r="ED131" s="37"/>
      <c r="EE131" s="37"/>
      <c r="EF131" s="37"/>
      <c r="EG131" s="37"/>
      <c r="EH131" s="37"/>
      <c r="EI131" s="37"/>
      <c r="EJ131" s="37"/>
      <c r="EK131" s="37"/>
      <c r="EL131" s="37"/>
      <c r="EM131" s="37"/>
      <c r="EN131" s="37"/>
      <c r="EO131" s="37"/>
      <c r="EP131" s="37"/>
      <c r="EQ131" s="37"/>
      <c r="ER131" s="37"/>
      <c r="ES131" s="37"/>
      <c r="ET131" s="37"/>
      <c r="EU131" s="37"/>
      <c r="WZC131" s="37"/>
      <c r="WZD131" s="37"/>
      <c r="WZE131" s="37"/>
      <c r="WZF131" s="37"/>
      <c r="WZG131" s="37"/>
      <c r="WZH131" s="37"/>
      <c r="WZI131" s="37"/>
      <c r="WZJ131" s="37"/>
      <c r="WZK131" s="37"/>
      <c r="WZL131" s="37"/>
      <c r="WZM131" s="37"/>
      <c r="WZN131" s="37"/>
      <c r="WZO131" s="37"/>
      <c r="WZP131" s="37"/>
      <c r="WZQ131" s="37"/>
      <c r="WZR131" s="37"/>
      <c r="WZS131" s="37"/>
      <c r="WZT131" s="37"/>
      <c r="WZU131" s="37"/>
      <c r="WZV131" s="37"/>
      <c r="WZW131" s="37"/>
      <c r="WZX131" s="37"/>
      <c r="WZY131" s="37"/>
      <c r="WZZ131" s="37"/>
      <c r="XAA131" s="37"/>
      <c r="XAB131" s="37"/>
      <c r="XAC131" s="37"/>
      <c r="XAD131" s="37"/>
      <c r="XAE131" s="37"/>
      <c r="XAF131" s="37"/>
      <c r="XAG131" s="37"/>
      <c r="XAH131" s="37"/>
      <c r="XAI131" s="37"/>
      <c r="XAJ131" s="37"/>
      <c r="XAK131" s="37"/>
      <c r="XAL131" s="37"/>
      <c r="XAM131" s="37"/>
      <c r="XAN131" s="37"/>
      <c r="XAO131" s="37"/>
      <c r="XAP131" s="37"/>
      <c r="XAQ131" s="37"/>
      <c r="XAR131" s="37"/>
      <c r="XAS131" s="37"/>
      <c r="XAT131" s="37"/>
      <c r="XAU131" s="37"/>
      <c r="XAV131" s="37"/>
      <c r="XAW131" s="37"/>
      <c r="XAX131" s="37"/>
      <c r="XAY131" s="37"/>
      <c r="XAZ131" s="37"/>
      <c r="XBA131" s="37"/>
      <c r="XBB131" s="37"/>
      <c r="XBC131" s="37"/>
      <c r="XBD131" s="37"/>
      <c r="XBE131" s="37"/>
      <c r="XBF131" s="37"/>
      <c r="XBG131" s="37"/>
      <c r="XBH131" s="37"/>
      <c r="XBI131" s="37"/>
      <c r="XBJ131" s="37"/>
      <c r="XBK131" s="37"/>
      <c r="XBL131" s="37"/>
      <c r="XBM131" s="37"/>
      <c r="XBN131" s="37"/>
      <c r="XBO131" s="37"/>
      <c r="XBP131" s="37"/>
      <c r="XBQ131" s="37"/>
      <c r="XBR131" s="37"/>
      <c r="XBS131" s="37"/>
      <c r="XBT131" s="37"/>
      <c r="XBU131" s="37"/>
      <c r="XBV131" s="37"/>
      <c r="XBW131" s="37"/>
      <c r="XBX131" s="37"/>
      <c r="XBY131" s="37"/>
      <c r="XBZ131" s="37"/>
      <c r="XCA131" s="37"/>
      <c r="XCB131" s="37"/>
      <c r="XCC131" s="37"/>
      <c r="XCD131" s="37"/>
      <c r="XCE131" s="37"/>
      <c r="XCF131" s="37"/>
      <c r="XCG131" s="37"/>
      <c r="XCH131" s="37"/>
      <c r="XCI131" s="37"/>
      <c r="XCJ131" s="37"/>
      <c r="XCK131" s="37"/>
      <c r="XCL131" s="37"/>
      <c r="XCM131" s="37"/>
      <c r="XCN131" s="37"/>
      <c r="XCO131" s="37"/>
      <c r="XCP131" s="37"/>
      <c r="XCQ131" s="37"/>
      <c r="XCR131" s="37"/>
      <c r="XCS131" s="37"/>
      <c r="XCT131" s="37"/>
      <c r="XCU131" s="37"/>
      <c r="XCV131" s="37"/>
      <c r="XCW131" s="37"/>
      <c r="XCX131" s="37"/>
      <c r="XCY131" s="37"/>
      <c r="XCZ131" s="37"/>
      <c r="XDA131" s="37"/>
      <c r="XDB131" s="37"/>
      <c r="XDC131" s="37"/>
      <c r="XDD131" s="37"/>
      <c r="XDE131" s="37"/>
      <c r="XDF131" s="37"/>
      <c r="XDG131" s="37"/>
      <c r="XDH131" s="37"/>
      <c r="XDI131" s="37"/>
      <c r="XDJ131" s="37"/>
      <c r="XDK131" s="37"/>
      <c r="XDL131" s="37"/>
      <c r="XDM131" s="37"/>
      <c r="XDN131" s="37"/>
      <c r="XDO131" s="37"/>
      <c r="XDP131" s="37"/>
      <c r="XDQ131" s="37"/>
      <c r="XDR131" s="37"/>
      <c r="XDS131" s="37"/>
      <c r="XDT131" s="37"/>
      <c r="XDU131" s="37"/>
      <c r="XDV131" s="37"/>
      <c r="XDW131" s="37"/>
      <c r="XDX131" s="37"/>
      <c r="XDY131" s="37"/>
      <c r="XDZ131" s="37"/>
      <c r="XEA131" s="37"/>
      <c r="XEB131" s="37"/>
      <c r="XEC131" s="37"/>
      <c r="XED131" s="37"/>
      <c r="XEE131" s="37"/>
      <c r="XEF131" s="37"/>
      <c r="XEG131" s="37"/>
      <c r="XEH131" s="37"/>
      <c r="XEI131" s="37"/>
      <c r="XEJ131" s="37"/>
      <c r="XEK131" s="37"/>
      <c r="XEL131" s="37"/>
      <c r="XEM131" s="37"/>
      <c r="XEN131" s="37"/>
      <c r="XEO131" s="37"/>
      <c r="XEP131" s="37"/>
      <c r="XEQ131" s="37"/>
      <c r="XER131" s="37"/>
      <c r="XES131" s="37"/>
      <c r="XET131" s="37"/>
      <c r="XEU131" s="37"/>
      <c r="XEV131" s="37"/>
      <c r="XEW131" s="37"/>
      <c r="XEX131" s="37"/>
      <c r="XEY131" s="37"/>
      <c r="XEZ131" s="37"/>
      <c r="XFA131" s="37"/>
      <c r="XFB131" s="37"/>
      <c r="XFC131" s="37"/>
      <c r="XFD131" s="37"/>
    </row>
    <row r="132" spans="1:151 16227:16384" s="11" customFormat="1" ht="20.25" customHeight="1" x14ac:dyDescent="0.25">
      <c r="A132" s="80">
        <v>12</v>
      </c>
      <c r="B132" s="80"/>
      <c r="C132" s="81" t="s">
        <v>200</v>
      </c>
      <c r="D132" s="82"/>
      <c r="E132" s="53">
        <f>(7.65*2.86)*10.764</f>
        <v>235.50555600000001</v>
      </c>
      <c r="F132" s="81">
        <v>0</v>
      </c>
      <c r="G132" s="82"/>
      <c r="H132" s="53">
        <v>0</v>
      </c>
      <c r="I132" s="53">
        <f t="shared" si="0"/>
        <v>235.50555600000001</v>
      </c>
      <c r="J132" s="37"/>
      <c r="K132" s="37"/>
      <c r="L132" s="37"/>
      <c r="M132" s="37"/>
      <c r="N132" s="37"/>
      <c r="O132" s="37"/>
      <c r="P132" s="37"/>
      <c r="Q132" s="37"/>
      <c r="R132" s="37"/>
      <c r="S132" s="37"/>
      <c r="T132" s="37"/>
      <c r="U132" s="37"/>
      <c r="V132" s="37"/>
      <c r="W132" s="37"/>
      <c r="X132" s="37"/>
      <c r="Y132" s="37"/>
      <c r="Z132" s="37"/>
      <c r="AA132" s="37"/>
      <c r="AB132" s="37"/>
      <c r="AC132" s="37"/>
      <c r="AD132" s="37"/>
      <c r="AE132" s="37"/>
      <c r="AF132" s="37"/>
      <c r="AG132" s="37"/>
      <c r="AH132" s="37"/>
      <c r="AI132" s="37"/>
      <c r="AJ132" s="37"/>
      <c r="AK132" s="37"/>
      <c r="AL132" s="37"/>
      <c r="AM132" s="37"/>
      <c r="AN132" s="37"/>
      <c r="AO132" s="37"/>
      <c r="AP132" s="37"/>
      <c r="AQ132" s="37"/>
      <c r="AR132" s="37"/>
      <c r="AS132" s="37"/>
      <c r="AT132" s="37"/>
      <c r="AU132" s="37"/>
      <c r="AV132" s="37"/>
      <c r="AW132" s="37"/>
      <c r="AX132" s="37"/>
      <c r="AY132" s="37"/>
      <c r="AZ132" s="37"/>
      <c r="BA132" s="37"/>
      <c r="BB132" s="37"/>
      <c r="BC132" s="37"/>
      <c r="BD132" s="37"/>
      <c r="BE132" s="37"/>
      <c r="BF132" s="37"/>
      <c r="BG132" s="37"/>
      <c r="BH132" s="37"/>
      <c r="BI132" s="37"/>
      <c r="BJ132" s="37"/>
      <c r="BK132" s="37"/>
      <c r="BL132" s="37"/>
      <c r="BM132" s="37"/>
      <c r="BN132" s="37"/>
      <c r="BO132" s="37"/>
      <c r="BP132" s="37"/>
      <c r="BQ132" s="37"/>
      <c r="BR132" s="37"/>
      <c r="BS132" s="37"/>
      <c r="BT132" s="37"/>
      <c r="BU132" s="37"/>
      <c r="BV132" s="37"/>
      <c r="BW132" s="37"/>
      <c r="BX132" s="37"/>
      <c r="BY132" s="37"/>
      <c r="BZ132" s="37"/>
      <c r="CA132" s="37"/>
      <c r="CB132" s="37"/>
      <c r="CC132" s="37"/>
      <c r="CD132" s="37"/>
      <c r="CE132" s="37"/>
      <c r="CF132" s="37"/>
      <c r="CG132" s="37"/>
      <c r="CH132" s="37"/>
      <c r="CI132" s="37"/>
      <c r="CJ132" s="37"/>
      <c r="CK132" s="37"/>
      <c r="CL132" s="37"/>
      <c r="CM132" s="37"/>
      <c r="CN132" s="37"/>
      <c r="CO132" s="37"/>
      <c r="CP132" s="37"/>
      <c r="CQ132" s="37"/>
      <c r="CR132" s="37"/>
      <c r="CS132" s="37"/>
      <c r="CT132" s="37"/>
      <c r="CU132" s="37"/>
      <c r="CV132" s="37"/>
      <c r="CW132" s="37"/>
      <c r="CX132" s="37"/>
      <c r="CY132" s="37"/>
      <c r="CZ132" s="37"/>
      <c r="DA132" s="37"/>
      <c r="DB132" s="37"/>
      <c r="DC132" s="37"/>
      <c r="DD132" s="37"/>
      <c r="DE132" s="37"/>
      <c r="DF132" s="37"/>
      <c r="DG132" s="37"/>
      <c r="DH132" s="37"/>
      <c r="DI132" s="37"/>
      <c r="DJ132" s="37"/>
      <c r="DK132" s="37"/>
      <c r="DL132" s="37"/>
      <c r="DM132" s="37"/>
      <c r="DN132" s="37"/>
      <c r="DO132" s="37"/>
      <c r="DP132" s="37"/>
      <c r="DQ132" s="37"/>
      <c r="DR132" s="37"/>
      <c r="DS132" s="37"/>
      <c r="DT132" s="37"/>
      <c r="DU132" s="37"/>
      <c r="DV132" s="37"/>
      <c r="DW132" s="37"/>
      <c r="DX132" s="37"/>
      <c r="DY132" s="37"/>
      <c r="DZ132" s="37"/>
      <c r="EA132" s="37"/>
      <c r="EB132" s="37"/>
      <c r="EC132" s="37"/>
      <c r="ED132" s="37"/>
      <c r="EE132" s="37"/>
      <c r="EF132" s="37"/>
      <c r="EG132" s="37"/>
      <c r="EH132" s="37"/>
      <c r="EI132" s="37"/>
      <c r="EJ132" s="37"/>
      <c r="EK132" s="37"/>
      <c r="EL132" s="37"/>
      <c r="EM132" s="37"/>
      <c r="EN132" s="37"/>
      <c r="EO132" s="37"/>
      <c r="EP132" s="37"/>
      <c r="EQ132" s="37"/>
      <c r="ER132" s="37"/>
      <c r="ES132" s="37"/>
      <c r="ET132" s="37"/>
      <c r="EU132" s="37"/>
      <c r="WZC132" s="37"/>
      <c r="WZD132" s="37"/>
      <c r="WZE132" s="37"/>
      <c r="WZF132" s="37"/>
      <c r="WZG132" s="37"/>
      <c r="WZH132" s="37"/>
      <c r="WZI132" s="37"/>
      <c r="WZJ132" s="37"/>
      <c r="WZK132" s="37"/>
      <c r="WZL132" s="37"/>
      <c r="WZM132" s="37"/>
      <c r="WZN132" s="37"/>
      <c r="WZO132" s="37"/>
      <c r="WZP132" s="37"/>
      <c r="WZQ132" s="37"/>
      <c r="WZR132" s="37"/>
      <c r="WZS132" s="37"/>
      <c r="WZT132" s="37"/>
      <c r="WZU132" s="37"/>
      <c r="WZV132" s="37"/>
      <c r="WZW132" s="37"/>
      <c r="WZX132" s="37"/>
      <c r="WZY132" s="37"/>
      <c r="WZZ132" s="37"/>
      <c r="XAA132" s="37"/>
      <c r="XAB132" s="37"/>
      <c r="XAC132" s="37"/>
      <c r="XAD132" s="37"/>
      <c r="XAE132" s="37"/>
      <c r="XAF132" s="37"/>
      <c r="XAG132" s="37"/>
      <c r="XAH132" s="37"/>
      <c r="XAI132" s="37"/>
      <c r="XAJ132" s="37"/>
      <c r="XAK132" s="37"/>
      <c r="XAL132" s="37"/>
      <c r="XAM132" s="37"/>
      <c r="XAN132" s="37"/>
      <c r="XAO132" s="37"/>
      <c r="XAP132" s="37"/>
      <c r="XAQ132" s="37"/>
      <c r="XAR132" s="37"/>
      <c r="XAS132" s="37"/>
      <c r="XAT132" s="37"/>
      <c r="XAU132" s="37"/>
      <c r="XAV132" s="37"/>
      <c r="XAW132" s="37"/>
      <c r="XAX132" s="37"/>
      <c r="XAY132" s="37"/>
      <c r="XAZ132" s="37"/>
      <c r="XBA132" s="37"/>
      <c r="XBB132" s="37"/>
      <c r="XBC132" s="37"/>
      <c r="XBD132" s="37"/>
      <c r="XBE132" s="37"/>
      <c r="XBF132" s="37"/>
      <c r="XBG132" s="37"/>
      <c r="XBH132" s="37"/>
      <c r="XBI132" s="37"/>
      <c r="XBJ132" s="37"/>
      <c r="XBK132" s="37"/>
      <c r="XBL132" s="37"/>
      <c r="XBM132" s="37"/>
      <c r="XBN132" s="37"/>
      <c r="XBO132" s="37"/>
      <c r="XBP132" s="37"/>
      <c r="XBQ132" s="37"/>
      <c r="XBR132" s="37"/>
      <c r="XBS132" s="37"/>
      <c r="XBT132" s="37"/>
      <c r="XBU132" s="37"/>
      <c r="XBV132" s="37"/>
      <c r="XBW132" s="37"/>
      <c r="XBX132" s="37"/>
      <c r="XBY132" s="37"/>
      <c r="XBZ132" s="37"/>
      <c r="XCA132" s="37"/>
      <c r="XCB132" s="37"/>
      <c r="XCC132" s="37"/>
      <c r="XCD132" s="37"/>
      <c r="XCE132" s="37"/>
      <c r="XCF132" s="37"/>
      <c r="XCG132" s="37"/>
      <c r="XCH132" s="37"/>
      <c r="XCI132" s="37"/>
      <c r="XCJ132" s="37"/>
      <c r="XCK132" s="37"/>
      <c r="XCL132" s="37"/>
      <c r="XCM132" s="37"/>
      <c r="XCN132" s="37"/>
      <c r="XCO132" s="37"/>
      <c r="XCP132" s="37"/>
      <c r="XCQ132" s="37"/>
      <c r="XCR132" s="37"/>
      <c r="XCS132" s="37"/>
      <c r="XCT132" s="37"/>
      <c r="XCU132" s="37"/>
      <c r="XCV132" s="37"/>
      <c r="XCW132" s="37"/>
      <c r="XCX132" s="37"/>
      <c r="XCY132" s="37"/>
      <c r="XCZ132" s="37"/>
      <c r="XDA132" s="37"/>
      <c r="XDB132" s="37"/>
      <c r="XDC132" s="37"/>
      <c r="XDD132" s="37"/>
      <c r="XDE132" s="37"/>
      <c r="XDF132" s="37"/>
      <c r="XDG132" s="37"/>
      <c r="XDH132" s="37"/>
      <c r="XDI132" s="37"/>
      <c r="XDJ132" s="37"/>
      <c r="XDK132" s="37"/>
      <c r="XDL132" s="37"/>
      <c r="XDM132" s="37"/>
      <c r="XDN132" s="37"/>
      <c r="XDO132" s="37"/>
      <c r="XDP132" s="37"/>
      <c r="XDQ132" s="37"/>
      <c r="XDR132" s="37"/>
      <c r="XDS132" s="37"/>
      <c r="XDT132" s="37"/>
      <c r="XDU132" s="37"/>
      <c r="XDV132" s="37"/>
      <c r="XDW132" s="37"/>
      <c r="XDX132" s="37"/>
      <c r="XDY132" s="37"/>
      <c r="XDZ132" s="37"/>
      <c r="XEA132" s="37"/>
      <c r="XEB132" s="37"/>
      <c r="XEC132" s="37"/>
      <c r="XED132" s="37"/>
      <c r="XEE132" s="37"/>
      <c r="XEF132" s="37"/>
      <c r="XEG132" s="37"/>
      <c r="XEH132" s="37"/>
      <c r="XEI132" s="37"/>
      <c r="XEJ132" s="37"/>
      <c r="XEK132" s="37"/>
      <c r="XEL132" s="37"/>
      <c r="XEM132" s="37"/>
      <c r="XEN132" s="37"/>
      <c r="XEO132" s="37"/>
      <c r="XEP132" s="37"/>
      <c r="XEQ132" s="37"/>
      <c r="XER132" s="37"/>
      <c r="XES132" s="37"/>
      <c r="XET132" s="37"/>
      <c r="XEU132" s="37"/>
      <c r="XEV132" s="37"/>
      <c r="XEW132" s="37"/>
      <c r="XEX132" s="37"/>
      <c r="XEY132" s="37"/>
      <c r="XEZ132" s="37"/>
      <c r="XFA132" s="37"/>
      <c r="XFB132" s="37"/>
      <c r="XFC132" s="37"/>
      <c r="XFD132" s="37"/>
    </row>
    <row r="133" spans="1:151 16227:16384" s="11" customFormat="1" ht="20.25" customHeight="1" x14ac:dyDescent="0.25">
      <c r="A133" s="80">
        <v>13</v>
      </c>
      <c r="B133" s="80"/>
      <c r="C133" s="81" t="s">
        <v>200</v>
      </c>
      <c r="D133" s="82"/>
      <c r="E133" s="53">
        <f>(7.65*3.19)*10.764</f>
        <v>262.67927400000002</v>
      </c>
      <c r="F133" s="81">
        <v>0</v>
      </c>
      <c r="G133" s="82"/>
      <c r="H133" s="53">
        <v>0</v>
      </c>
      <c r="I133" s="53">
        <f t="shared" si="0"/>
        <v>262.67927400000002</v>
      </c>
      <c r="J133" s="37"/>
      <c r="K133" s="37"/>
      <c r="L133" s="37"/>
      <c r="M133" s="37"/>
      <c r="N133" s="37"/>
      <c r="O133" s="37"/>
      <c r="P133" s="37"/>
      <c r="Q133" s="37"/>
      <c r="R133" s="37"/>
      <c r="S133" s="37"/>
      <c r="T133" s="37"/>
      <c r="U133" s="37"/>
      <c r="V133" s="37"/>
      <c r="W133" s="37"/>
      <c r="X133" s="37"/>
      <c r="Y133" s="37"/>
      <c r="Z133" s="37"/>
      <c r="AA133" s="37"/>
      <c r="AB133" s="37"/>
      <c r="AC133" s="37"/>
      <c r="AD133" s="37"/>
      <c r="AE133" s="37"/>
      <c r="AF133" s="37"/>
      <c r="AG133" s="37"/>
      <c r="AH133" s="37"/>
      <c r="AI133" s="37"/>
      <c r="AJ133" s="37"/>
      <c r="AK133" s="37"/>
      <c r="AL133" s="37"/>
      <c r="AM133" s="37"/>
      <c r="AN133" s="37"/>
      <c r="AO133" s="37"/>
      <c r="AP133" s="37"/>
      <c r="AQ133" s="37"/>
      <c r="AR133" s="37"/>
      <c r="AS133" s="37"/>
      <c r="AT133" s="37"/>
      <c r="AU133" s="37"/>
      <c r="AV133" s="37"/>
      <c r="AW133" s="37"/>
      <c r="AX133" s="37"/>
      <c r="AY133" s="37"/>
      <c r="AZ133" s="37"/>
      <c r="BA133" s="37"/>
      <c r="BB133" s="37"/>
      <c r="BC133" s="37"/>
      <c r="BD133" s="37"/>
      <c r="BE133" s="37"/>
      <c r="BF133" s="37"/>
      <c r="BG133" s="37"/>
      <c r="BH133" s="37"/>
      <c r="BI133" s="37"/>
      <c r="BJ133" s="37"/>
      <c r="BK133" s="37"/>
      <c r="BL133" s="37"/>
      <c r="BM133" s="37"/>
      <c r="BN133" s="37"/>
      <c r="BO133" s="37"/>
      <c r="BP133" s="37"/>
      <c r="BQ133" s="37"/>
      <c r="BR133" s="37"/>
      <c r="BS133" s="37"/>
      <c r="BT133" s="37"/>
      <c r="BU133" s="37"/>
      <c r="BV133" s="37"/>
      <c r="BW133" s="37"/>
      <c r="BX133" s="37"/>
      <c r="BY133" s="37"/>
      <c r="BZ133" s="37"/>
      <c r="CA133" s="37"/>
      <c r="CB133" s="37"/>
      <c r="CC133" s="37"/>
      <c r="CD133" s="37"/>
      <c r="CE133" s="37"/>
      <c r="CF133" s="37"/>
      <c r="CG133" s="37"/>
      <c r="CH133" s="37"/>
      <c r="CI133" s="37"/>
      <c r="CJ133" s="37"/>
      <c r="CK133" s="37"/>
      <c r="CL133" s="37"/>
      <c r="CM133" s="37"/>
      <c r="CN133" s="37"/>
      <c r="CO133" s="37"/>
      <c r="CP133" s="37"/>
      <c r="CQ133" s="37"/>
      <c r="CR133" s="37"/>
      <c r="CS133" s="37"/>
      <c r="CT133" s="37"/>
      <c r="CU133" s="37"/>
      <c r="CV133" s="37"/>
      <c r="CW133" s="37"/>
      <c r="CX133" s="37"/>
      <c r="CY133" s="37"/>
      <c r="CZ133" s="37"/>
      <c r="DA133" s="37"/>
      <c r="DB133" s="37"/>
      <c r="DC133" s="37"/>
      <c r="DD133" s="37"/>
      <c r="DE133" s="37"/>
      <c r="DF133" s="37"/>
      <c r="DG133" s="37"/>
      <c r="DH133" s="37"/>
      <c r="DI133" s="37"/>
      <c r="DJ133" s="37"/>
      <c r="DK133" s="37"/>
      <c r="DL133" s="37"/>
      <c r="DM133" s="37"/>
      <c r="DN133" s="37"/>
      <c r="DO133" s="37"/>
      <c r="DP133" s="37"/>
      <c r="DQ133" s="37"/>
      <c r="DR133" s="37"/>
      <c r="DS133" s="37"/>
      <c r="DT133" s="37"/>
      <c r="DU133" s="37"/>
      <c r="DV133" s="37"/>
      <c r="DW133" s="37"/>
      <c r="DX133" s="37"/>
      <c r="DY133" s="37"/>
      <c r="DZ133" s="37"/>
      <c r="EA133" s="37"/>
      <c r="EB133" s="37"/>
      <c r="EC133" s="37"/>
      <c r="ED133" s="37"/>
      <c r="EE133" s="37"/>
      <c r="EF133" s="37"/>
      <c r="EG133" s="37"/>
      <c r="EH133" s="37"/>
      <c r="EI133" s="37"/>
      <c r="EJ133" s="37"/>
      <c r="EK133" s="37"/>
      <c r="EL133" s="37"/>
      <c r="EM133" s="37"/>
      <c r="EN133" s="37"/>
      <c r="EO133" s="37"/>
      <c r="EP133" s="37"/>
      <c r="EQ133" s="37"/>
      <c r="ER133" s="37"/>
      <c r="ES133" s="37"/>
      <c r="ET133" s="37"/>
      <c r="EU133" s="37"/>
      <c r="WZC133" s="37"/>
      <c r="WZD133" s="37"/>
      <c r="WZE133" s="37"/>
      <c r="WZF133" s="37"/>
      <c r="WZG133" s="37"/>
      <c r="WZH133" s="37"/>
      <c r="WZI133" s="37"/>
      <c r="WZJ133" s="37"/>
      <c r="WZK133" s="37"/>
      <c r="WZL133" s="37"/>
      <c r="WZM133" s="37"/>
      <c r="WZN133" s="37"/>
      <c r="WZO133" s="37"/>
      <c r="WZP133" s="37"/>
      <c r="WZQ133" s="37"/>
      <c r="WZR133" s="37"/>
      <c r="WZS133" s="37"/>
      <c r="WZT133" s="37"/>
      <c r="WZU133" s="37"/>
      <c r="WZV133" s="37"/>
      <c r="WZW133" s="37"/>
      <c r="WZX133" s="37"/>
      <c r="WZY133" s="37"/>
      <c r="WZZ133" s="37"/>
      <c r="XAA133" s="37"/>
      <c r="XAB133" s="37"/>
      <c r="XAC133" s="37"/>
      <c r="XAD133" s="37"/>
      <c r="XAE133" s="37"/>
      <c r="XAF133" s="37"/>
      <c r="XAG133" s="37"/>
      <c r="XAH133" s="37"/>
      <c r="XAI133" s="37"/>
      <c r="XAJ133" s="37"/>
      <c r="XAK133" s="37"/>
      <c r="XAL133" s="37"/>
      <c r="XAM133" s="37"/>
      <c r="XAN133" s="37"/>
      <c r="XAO133" s="37"/>
      <c r="XAP133" s="37"/>
      <c r="XAQ133" s="37"/>
      <c r="XAR133" s="37"/>
      <c r="XAS133" s="37"/>
      <c r="XAT133" s="37"/>
      <c r="XAU133" s="37"/>
      <c r="XAV133" s="37"/>
      <c r="XAW133" s="37"/>
      <c r="XAX133" s="37"/>
      <c r="XAY133" s="37"/>
      <c r="XAZ133" s="37"/>
      <c r="XBA133" s="37"/>
      <c r="XBB133" s="37"/>
      <c r="XBC133" s="37"/>
      <c r="XBD133" s="37"/>
      <c r="XBE133" s="37"/>
      <c r="XBF133" s="37"/>
      <c r="XBG133" s="37"/>
      <c r="XBH133" s="37"/>
      <c r="XBI133" s="37"/>
      <c r="XBJ133" s="37"/>
      <c r="XBK133" s="37"/>
      <c r="XBL133" s="37"/>
      <c r="XBM133" s="37"/>
      <c r="XBN133" s="37"/>
      <c r="XBO133" s="37"/>
      <c r="XBP133" s="37"/>
      <c r="XBQ133" s="37"/>
      <c r="XBR133" s="37"/>
      <c r="XBS133" s="37"/>
      <c r="XBT133" s="37"/>
      <c r="XBU133" s="37"/>
      <c r="XBV133" s="37"/>
      <c r="XBW133" s="37"/>
      <c r="XBX133" s="37"/>
      <c r="XBY133" s="37"/>
      <c r="XBZ133" s="37"/>
      <c r="XCA133" s="37"/>
      <c r="XCB133" s="37"/>
      <c r="XCC133" s="37"/>
      <c r="XCD133" s="37"/>
      <c r="XCE133" s="37"/>
      <c r="XCF133" s="37"/>
      <c r="XCG133" s="37"/>
      <c r="XCH133" s="37"/>
      <c r="XCI133" s="37"/>
      <c r="XCJ133" s="37"/>
      <c r="XCK133" s="37"/>
      <c r="XCL133" s="37"/>
      <c r="XCM133" s="37"/>
      <c r="XCN133" s="37"/>
      <c r="XCO133" s="37"/>
      <c r="XCP133" s="37"/>
      <c r="XCQ133" s="37"/>
      <c r="XCR133" s="37"/>
      <c r="XCS133" s="37"/>
      <c r="XCT133" s="37"/>
      <c r="XCU133" s="37"/>
      <c r="XCV133" s="37"/>
      <c r="XCW133" s="37"/>
      <c r="XCX133" s="37"/>
      <c r="XCY133" s="37"/>
      <c r="XCZ133" s="37"/>
      <c r="XDA133" s="37"/>
      <c r="XDB133" s="37"/>
      <c r="XDC133" s="37"/>
      <c r="XDD133" s="37"/>
      <c r="XDE133" s="37"/>
      <c r="XDF133" s="37"/>
      <c r="XDG133" s="37"/>
      <c r="XDH133" s="37"/>
      <c r="XDI133" s="37"/>
      <c r="XDJ133" s="37"/>
      <c r="XDK133" s="37"/>
      <c r="XDL133" s="37"/>
      <c r="XDM133" s="37"/>
      <c r="XDN133" s="37"/>
      <c r="XDO133" s="37"/>
      <c r="XDP133" s="37"/>
      <c r="XDQ133" s="37"/>
      <c r="XDR133" s="37"/>
      <c r="XDS133" s="37"/>
      <c r="XDT133" s="37"/>
      <c r="XDU133" s="37"/>
      <c r="XDV133" s="37"/>
      <c r="XDW133" s="37"/>
      <c r="XDX133" s="37"/>
      <c r="XDY133" s="37"/>
      <c r="XDZ133" s="37"/>
      <c r="XEA133" s="37"/>
      <c r="XEB133" s="37"/>
      <c r="XEC133" s="37"/>
      <c r="XED133" s="37"/>
      <c r="XEE133" s="37"/>
      <c r="XEF133" s="37"/>
      <c r="XEG133" s="37"/>
      <c r="XEH133" s="37"/>
      <c r="XEI133" s="37"/>
      <c r="XEJ133" s="37"/>
      <c r="XEK133" s="37"/>
      <c r="XEL133" s="37"/>
      <c r="XEM133" s="37"/>
      <c r="XEN133" s="37"/>
      <c r="XEO133" s="37"/>
      <c r="XEP133" s="37"/>
      <c r="XEQ133" s="37"/>
      <c r="XER133" s="37"/>
      <c r="XES133" s="37"/>
      <c r="XET133" s="37"/>
      <c r="XEU133" s="37"/>
      <c r="XEV133" s="37"/>
      <c r="XEW133" s="37"/>
      <c r="XEX133" s="37"/>
      <c r="XEY133" s="37"/>
      <c r="XEZ133" s="37"/>
      <c r="XFA133" s="37"/>
      <c r="XFB133" s="37"/>
      <c r="XFC133" s="37"/>
      <c r="XFD133" s="37"/>
    </row>
    <row r="134" spans="1:151 16227:16384" s="11" customFormat="1" ht="20.25" customHeight="1" x14ac:dyDescent="0.25">
      <c r="A134" s="80">
        <v>14</v>
      </c>
      <c r="B134" s="80"/>
      <c r="C134" s="81" t="s">
        <v>200</v>
      </c>
      <c r="D134" s="82"/>
      <c r="E134" s="53">
        <f>(4.935*3.6+7.165*4.8)*10.764</f>
        <v>561.4287119999999</v>
      </c>
      <c r="F134" s="81">
        <v>0</v>
      </c>
      <c r="G134" s="82"/>
      <c r="H134" s="53">
        <v>0</v>
      </c>
      <c r="I134" s="53">
        <f t="shared" si="0"/>
        <v>561.4287119999999</v>
      </c>
      <c r="J134" s="37"/>
      <c r="K134" s="37"/>
      <c r="L134" s="37"/>
      <c r="M134" s="37"/>
      <c r="N134" s="37"/>
      <c r="O134" s="37"/>
      <c r="P134" s="37"/>
      <c r="Q134" s="37"/>
      <c r="R134" s="37"/>
      <c r="S134" s="37"/>
      <c r="T134" s="37"/>
      <c r="U134" s="37"/>
      <c r="V134" s="37"/>
      <c r="W134" s="37"/>
      <c r="X134" s="37"/>
      <c r="Y134" s="37"/>
      <c r="Z134" s="37"/>
      <c r="AA134" s="37"/>
      <c r="AB134" s="37"/>
      <c r="AC134" s="37"/>
      <c r="AD134" s="37"/>
      <c r="AE134" s="37"/>
      <c r="AF134" s="37"/>
      <c r="AG134" s="37"/>
      <c r="AH134" s="37"/>
      <c r="AI134" s="37"/>
      <c r="AJ134" s="37"/>
      <c r="AK134" s="37"/>
      <c r="AL134" s="37"/>
      <c r="AM134" s="37"/>
      <c r="AN134" s="37"/>
      <c r="AO134" s="37"/>
      <c r="AP134" s="37"/>
      <c r="AQ134" s="37"/>
      <c r="AR134" s="37"/>
      <c r="AS134" s="37"/>
      <c r="AT134" s="37"/>
      <c r="AU134" s="37"/>
      <c r="AV134" s="37"/>
      <c r="AW134" s="37"/>
      <c r="AX134" s="37"/>
      <c r="AY134" s="37"/>
      <c r="AZ134" s="37"/>
      <c r="BA134" s="37"/>
      <c r="BB134" s="37"/>
      <c r="BC134" s="37"/>
      <c r="BD134" s="37"/>
      <c r="BE134" s="37"/>
      <c r="BF134" s="37"/>
      <c r="BG134" s="37"/>
      <c r="BH134" s="37"/>
      <c r="BI134" s="37"/>
      <c r="BJ134" s="37"/>
      <c r="BK134" s="37"/>
      <c r="BL134" s="37"/>
      <c r="BM134" s="37"/>
      <c r="BN134" s="37"/>
      <c r="BO134" s="37"/>
      <c r="BP134" s="37"/>
      <c r="BQ134" s="37"/>
      <c r="BR134" s="37"/>
      <c r="BS134" s="37"/>
      <c r="BT134" s="37"/>
      <c r="BU134" s="37"/>
      <c r="BV134" s="37"/>
      <c r="BW134" s="37"/>
      <c r="BX134" s="37"/>
      <c r="BY134" s="37"/>
      <c r="BZ134" s="37"/>
      <c r="CA134" s="37"/>
      <c r="CB134" s="37"/>
      <c r="CC134" s="37"/>
      <c r="CD134" s="37"/>
      <c r="CE134" s="37"/>
      <c r="CF134" s="37"/>
      <c r="CG134" s="37"/>
      <c r="CH134" s="37"/>
      <c r="CI134" s="37"/>
      <c r="CJ134" s="37"/>
      <c r="CK134" s="37"/>
      <c r="CL134" s="37"/>
      <c r="CM134" s="37"/>
      <c r="CN134" s="37"/>
      <c r="CO134" s="37"/>
      <c r="CP134" s="37"/>
      <c r="CQ134" s="37"/>
      <c r="CR134" s="37"/>
      <c r="CS134" s="37"/>
      <c r="CT134" s="37"/>
      <c r="CU134" s="37"/>
      <c r="CV134" s="37"/>
      <c r="CW134" s="37"/>
      <c r="CX134" s="37"/>
      <c r="CY134" s="37"/>
      <c r="CZ134" s="37"/>
      <c r="DA134" s="37"/>
      <c r="DB134" s="37"/>
      <c r="DC134" s="37"/>
      <c r="DD134" s="37"/>
      <c r="DE134" s="37"/>
      <c r="DF134" s="37"/>
      <c r="DG134" s="37"/>
      <c r="DH134" s="37"/>
      <c r="DI134" s="37"/>
      <c r="DJ134" s="37"/>
      <c r="DK134" s="37"/>
      <c r="DL134" s="37"/>
      <c r="DM134" s="37"/>
      <c r="DN134" s="37"/>
      <c r="DO134" s="37"/>
      <c r="DP134" s="37"/>
      <c r="DQ134" s="37"/>
      <c r="DR134" s="37"/>
      <c r="DS134" s="37"/>
      <c r="DT134" s="37"/>
      <c r="DU134" s="37"/>
      <c r="DV134" s="37"/>
      <c r="DW134" s="37"/>
      <c r="DX134" s="37"/>
      <c r="DY134" s="37"/>
      <c r="DZ134" s="37"/>
      <c r="EA134" s="37"/>
      <c r="EB134" s="37"/>
      <c r="EC134" s="37"/>
      <c r="ED134" s="37"/>
      <c r="EE134" s="37"/>
      <c r="EF134" s="37"/>
      <c r="EG134" s="37"/>
      <c r="EH134" s="37"/>
      <c r="EI134" s="37"/>
      <c r="EJ134" s="37"/>
      <c r="EK134" s="37"/>
      <c r="EL134" s="37"/>
      <c r="EM134" s="37"/>
      <c r="EN134" s="37"/>
      <c r="EO134" s="37"/>
      <c r="EP134" s="37"/>
      <c r="EQ134" s="37"/>
      <c r="ER134" s="37"/>
      <c r="ES134" s="37"/>
      <c r="ET134" s="37"/>
      <c r="EU134" s="37"/>
      <c r="WZC134" s="37"/>
      <c r="WZD134" s="37"/>
      <c r="WZE134" s="37"/>
      <c r="WZF134" s="37"/>
      <c r="WZG134" s="37"/>
      <c r="WZH134" s="37"/>
      <c r="WZI134" s="37"/>
      <c r="WZJ134" s="37"/>
      <c r="WZK134" s="37"/>
      <c r="WZL134" s="37"/>
      <c r="WZM134" s="37"/>
      <c r="WZN134" s="37"/>
      <c r="WZO134" s="37"/>
      <c r="WZP134" s="37"/>
      <c r="WZQ134" s="37"/>
      <c r="WZR134" s="37"/>
      <c r="WZS134" s="37"/>
      <c r="WZT134" s="37"/>
      <c r="WZU134" s="37"/>
      <c r="WZV134" s="37"/>
      <c r="WZW134" s="37"/>
      <c r="WZX134" s="37"/>
      <c r="WZY134" s="37"/>
      <c r="WZZ134" s="37"/>
      <c r="XAA134" s="37"/>
      <c r="XAB134" s="37"/>
      <c r="XAC134" s="37"/>
      <c r="XAD134" s="37"/>
      <c r="XAE134" s="37"/>
      <c r="XAF134" s="37"/>
      <c r="XAG134" s="37"/>
      <c r="XAH134" s="37"/>
      <c r="XAI134" s="37"/>
      <c r="XAJ134" s="37"/>
      <c r="XAK134" s="37"/>
      <c r="XAL134" s="37"/>
      <c r="XAM134" s="37"/>
      <c r="XAN134" s="37"/>
      <c r="XAO134" s="37"/>
      <c r="XAP134" s="37"/>
      <c r="XAQ134" s="37"/>
      <c r="XAR134" s="37"/>
      <c r="XAS134" s="37"/>
      <c r="XAT134" s="37"/>
      <c r="XAU134" s="37"/>
      <c r="XAV134" s="37"/>
      <c r="XAW134" s="37"/>
      <c r="XAX134" s="37"/>
      <c r="XAY134" s="37"/>
      <c r="XAZ134" s="37"/>
      <c r="XBA134" s="37"/>
      <c r="XBB134" s="37"/>
      <c r="XBC134" s="37"/>
      <c r="XBD134" s="37"/>
      <c r="XBE134" s="37"/>
      <c r="XBF134" s="37"/>
      <c r="XBG134" s="37"/>
      <c r="XBH134" s="37"/>
      <c r="XBI134" s="37"/>
      <c r="XBJ134" s="37"/>
      <c r="XBK134" s="37"/>
      <c r="XBL134" s="37"/>
      <c r="XBM134" s="37"/>
      <c r="XBN134" s="37"/>
      <c r="XBO134" s="37"/>
      <c r="XBP134" s="37"/>
      <c r="XBQ134" s="37"/>
      <c r="XBR134" s="37"/>
      <c r="XBS134" s="37"/>
      <c r="XBT134" s="37"/>
      <c r="XBU134" s="37"/>
      <c r="XBV134" s="37"/>
      <c r="XBW134" s="37"/>
      <c r="XBX134" s="37"/>
      <c r="XBY134" s="37"/>
      <c r="XBZ134" s="37"/>
      <c r="XCA134" s="37"/>
      <c r="XCB134" s="37"/>
      <c r="XCC134" s="37"/>
      <c r="XCD134" s="37"/>
      <c r="XCE134" s="37"/>
      <c r="XCF134" s="37"/>
      <c r="XCG134" s="37"/>
      <c r="XCH134" s="37"/>
      <c r="XCI134" s="37"/>
      <c r="XCJ134" s="37"/>
      <c r="XCK134" s="37"/>
      <c r="XCL134" s="37"/>
      <c r="XCM134" s="37"/>
      <c r="XCN134" s="37"/>
      <c r="XCO134" s="37"/>
      <c r="XCP134" s="37"/>
      <c r="XCQ134" s="37"/>
      <c r="XCR134" s="37"/>
      <c r="XCS134" s="37"/>
      <c r="XCT134" s="37"/>
      <c r="XCU134" s="37"/>
      <c r="XCV134" s="37"/>
      <c r="XCW134" s="37"/>
      <c r="XCX134" s="37"/>
      <c r="XCY134" s="37"/>
      <c r="XCZ134" s="37"/>
      <c r="XDA134" s="37"/>
      <c r="XDB134" s="37"/>
      <c r="XDC134" s="37"/>
      <c r="XDD134" s="37"/>
      <c r="XDE134" s="37"/>
      <c r="XDF134" s="37"/>
      <c r="XDG134" s="37"/>
      <c r="XDH134" s="37"/>
      <c r="XDI134" s="37"/>
      <c r="XDJ134" s="37"/>
      <c r="XDK134" s="37"/>
      <c r="XDL134" s="37"/>
      <c r="XDM134" s="37"/>
      <c r="XDN134" s="37"/>
      <c r="XDO134" s="37"/>
      <c r="XDP134" s="37"/>
      <c r="XDQ134" s="37"/>
      <c r="XDR134" s="37"/>
      <c r="XDS134" s="37"/>
      <c r="XDT134" s="37"/>
      <c r="XDU134" s="37"/>
      <c r="XDV134" s="37"/>
      <c r="XDW134" s="37"/>
      <c r="XDX134" s="37"/>
      <c r="XDY134" s="37"/>
      <c r="XDZ134" s="37"/>
      <c r="XEA134" s="37"/>
      <c r="XEB134" s="37"/>
      <c r="XEC134" s="37"/>
      <c r="XED134" s="37"/>
      <c r="XEE134" s="37"/>
      <c r="XEF134" s="37"/>
      <c r="XEG134" s="37"/>
      <c r="XEH134" s="37"/>
      <c r="XEI134" s="37"/>
      <c r="XEJ134" s="37"/>
      <c r="XEK134" s="37"/>
      <c r="XEL134" s="37"/>
      <c r="XEM134" s="37"/>
      <c r="XEN134" s="37"/>
      <c r="XEO134" s="37"/>
      <c r="XEP134" s="37"/>
      <c r="XEQ134" s="37"/>
      <c r="XER134" s="37"/>
      <c r="XES134" s="37"/>
      <c r="XET134" s="37"/>
      <c r="XEU134" s="37"/>
      <c r="XEV134" s="37"/>
      <c r="XEW134" s="37"/>
      <c r="XEX134" s="37"/>
      <c r="XEY134" s="37"/>
      <c r="XEZ134" s="37"/>
      <c r="XFA134" s="37"/>
      <c r="XFB134" s="37"/>
      <c r="XFC134" s="37"/>
      <c r="XFD134" s="37"/>
    </row>
    <row r="135" spans="1:151 16227:16384" s="11" customFormat="1" ht="20.25" customHeight="1" x14ac:dyDescent="0.25">
      <c r="A135" s="80">
        <v>15</v>
      </c>
      <c r="B135" s="80"/>
      <c r="C135" s="81" t="s">
        <v>200</v>
      </c>
      <c r="D135" s="82"/>
      <c r="E135" s="53">
        <f>(6.805*4.425)*10.764</f>
        <v>324.12691349999994</v>
      </c>
      <c r="F135" s="81">
        <v>0</v>
      </c>
      <c r="G135" s="82"/>
      <c r="H135" s="53">
        <v>0</v>
      </c>
      <c r="I135" s="53">
        <f t="shared" si="0"/>
        <v>324.12691349999994</v>
      </c>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37"/>
      <c r="AM135" s="37"/>
      <c r="AN135" s="37"/>
      <c r="AO135" s="37"/>
      <c r="AP135" s="37"/>
      <c r="AQ135" s="37"/>
      <c r="AR135" s="37"/>
      <c r="AS135" s="37"/>
      <c r="AT135" s="37"/>
      <c r="AU135" s="37"/>
      <c r="AV135" s="37"/>
      <c r="AW135" s="37"/>
      <c r="AX135" s="37"/>
      <c r="AY135" s="37"/>
      <c r="AZ135" s="37"/>
      <c r="BA135" s="37"/>
      <c r="BB135" s="37"/>
      <c r="BC135" s="37"/>
      <c r="BD135" s="37"/>
      <c r="BE135" s="37"/>
      <c r="BF135" s="37"/>
      <c r="BG135" s="37"/>
      <c r="BH135" s="37"/>
      <c r="BI135" s="37"/>
      <c r="BJ135" s="37"/>
      <c r="BK135" s="37"/>
      <c r="BL135" s="37"/>
      <c r="BM135" s="37"/>
      <c r="BN135" s="37"/>
      <c r="BO135" s="37"/>
      <c r="BP135" s="37"/>
      <c r="BQ135" s="37"/>
      <c r="BR135" s="37"/>
      <c r="BS135" s="37"/>
      <c r="BT135" s="37"/>
      <c r="BU135" s="37"/>
      <c r="BV135" s="37"/>
      <c r="BW135" s="37"/>
      <c r="BX135" s="37"/>
      <c r="BY135" s="37"/>
      <c r="BZ135" s="37"/>
      <c r="CA135" s="37"/>
      <c r="CB135" s="37"/>
      <c r="CC135" s="37"/>
      <c r="CD135" s="37"/>
      <c r="CE135" s="37"/>
      <c r="CF135" s="37"/>
      <c r="CG135" s="37"/>
      <c r="CH135" s="37"/>
      <c r="CI135" s="37"/>
      <c r="CJ135" s="37"/>
      <c r="CK135" s="37"/>
      <c r="CL135" s="37"/>
      <c r="CM135" s="37"/>
      <c r="CN135" s="37"/>
      <c r="CO135" s="37"/>
      <c r="CP135" s="37"/>
      <c r="CQ135" s="37"/>
      <c r="CR135" s="37"/>
      <c r="CS135" s="37"/>
      <c r="CT135" s="37"/>
      <c r="CU135" s="37"/>
      <c r="CV135" s="37"/>
      <c r="CW135" s="37"/>
      <c r="CX135" s="37"/>
      <c r="CY135" s="37"/>
      <c r="CZ135" s="37"/>
      <c r="DA135" s="37"/>
      <c r="DB135" s="37"/>
      <c r="DC135" s="37"/>
      <c r="DD135" s="37"/>
      <c r="DE135" s="37"/>
      <c r="DF135" s="37"/>
      <c r="DG135" s="37"/>
      <c r="DH135" s="37"/>
      <c r="DI135" s="37"/>
      <c r="DJ135" s="37"/>
      <c r="DK135" s="37"/>
      <c r="DL135" s="37"/>
      <c r="DM135" s="37"/>
      <c r="DN135" s="37"/>
      <c r="DO135" s="37"/>
      <c r="DP135" s="37"/>
      <c r="DQ135" s="37"/>
      <c r="DR135" s="37"/>
      <c r="DS135" s="37"/>
      <c r="DT135" s="37"/>
      <c r="DU135" s="37"/>
      <c r="DV135" s="37"/>
      <c r="DW135" s="37"/>
      <c r="DX135" s="37"/>
      <c r="DY135" s="37"/>
      <c r="DZ135" s="37"/>
      <c r="EA135" s="37"/>
      <c r="EB135" s="37"/>
      <c r="EC135" s="37"/>
      <c r="ED135" s="37"/>
      <c r="EE135" s="37"/>
      <c r="EF135" s="37"/>
      <c r="EG135" s="37"/>
      <c r="EH135" s="37"/>
      <c r="EI135" s="37"/>
      <c r="EJ135" s="37"/>
      <c r="EK135" s="37"/>
      <c r="EL135" s="37"/>
      <c r="EM135" s="37"/>
      <c r="EN135" s="37"/>
      <c r="EO135" s="37"/>
      <c r="EP135" s="37"/>
      <c r="EQ135" s="37"/>
      <c r="ER135" s="37"/>
      <c r="ES135" s="37"/>
      <c r="ET135" s="37"/>
      <c r="EU135" s="37"/>
      <c r="WZC135" s="37"/>
      <c r="WZD135" s="37"/>
      <c r="WZE135" s="37"/>
      <c r="WZF135" s="37"/>
      <c r="WZG135" s="37"/>
      <c r="WZH135" s="37"/>
      <c r="WZI135" s="37"/>
      <c r="WZJ135" s="37"/>
      <c r="WZK135" s="37"/>
      <c r="WZL135" s="37"/>
      <c r="WZM135" s="37"/>
      <c r="WZN135" s="37"/>
      <c r="WZO135" s="37"/>
      <c r="WZP135" s="37"/>
      <c r="WZQ135" s="37"/>
      <c r="WZR135" s="37"/>
      <c r="WZS135" s="37"/>
      <c r="WZT135" s="37"/>
      <c r="WZU135" s="37"/>
      <c r="WZV135" s="37"/>
      <c r="WZW135" s="37"/>
      <c r="WZX135" s="37"/>
      <c r="WZY135" s="37"/>
      <c r="WZZ135" s="37"/>
      <c r="XAA135" s="37"/>
      <c r="XAB135" s="37"/>
      <c r="XAC135" s="37"/>
      <c r="XAD135" s="37"/>
      <c r="XAE135" s="37"/>
      <c r="XAF135" s="37"/>
      <c r="XAG135" s="37"/>
      <c r="XAH135" s="37"/>
      <c r="XAI135" s="37"/>
      <c r="XAJ135" s="37"/>
      <c r="XAK135" s="37"/>
      <c r="XAL135" s="37"/>
      <c r="XAM135" s="37"/>
      <c r="XAN135" s="37"/>
      <c r="XAO135" s="37"/>
      <c r="XAP135" s="37"/>
      <c r="XAQ135" s="37"/>
      <c r="XAR135" s="37"/>
      <c r="XAS135" s="37"/>
      <c r="XAT135" s="37"/>
      <c r="XAU135" s="37"/>
      <c r="XAV135" s="37"/>
      <c r="XAW135" s="37"/>
      <c r="XAX135" s="37"/>
      <c r="XAY135" s="37"/>
      <c r="XAZ135" s="37"/>
      <c r="XBA135" s="37"/>
      <c r="XBB135" s="37"/>
      <c r="XBC135" s="37"/>
      <c r="XBD135" s="37"/>
      <c r="XBE135" s="37"/>
      <c r="XBF135" s="37"/>
      <c r="XBG135" s="37"/>
      <c r="XBH135" s="37"/>
      <c r="XBI135" s="37"/>
      <c r="XBJ135" s="37"/>
      <c r="XBK135" s="37"/>
      <c r="XBL135" s="37"/>
      <c r="XBM135" s="37"/>
      <c r="XBN135" s="37"/>
      <c r="XBO135" s="37"/>
      <c r="XBP135" s="37"/>
      <c r="XBQ135" s="37"/>
      <c r="XBR135" s="37"/>
      <c r="XBS135" s="37"/>
      <c r="XBT135" s="37"/>
      <c r="XBU135" s="37"/>
      <c r="XBV135" s="37"/>
      <c r="XBW135" s="37"/>
      <c r="XBX135" s="37"/>
      <c r="XBY135" s="37"/>
      <c r="XBZ135" s="37"/>
      <c r="XCA135" s="37"/>
      <c r="XCB135" s="37"/>
      <c r="XCC135" s="37"/>
      <c r="XCD135" s="37"/>
      <c r="XCE135" s="37"/>
      <c r="XCF135" s="37"/>
      <c r="XCG135" s="37"/>
      <c r="XCH135" s="37"/>
      <c r="XCI135" s="37"/>
      <c r="XCJ135" s="37"/>
      <c r="XCK135" s="37"/>
      <c r="XCL135" s="37"/>
      <c r="XCM135" s="37"/>
      <c r="XCN135" s="37"/>
      <c r="XCO135" s="37"/>
      <c r="XCP135" s="37"/>
      <c r="XCQ135" s="37"/>
      <c r="XCR135" s="37"/>
      <c r="XCS135" s="37"/>
      <c r="XCT135" s="37"/>
      <c r="XCU135" s="37"/>
      <c r="XCV135" s="37"/>
      <c r="XCW135" s="37"/>
      <c r="XCX135" s="37"/>
      <c r="XCY135" s="37"/>
      <c r="XCZ135" s="37"/>
      <c r="XDA135" s="37"/>
      <c r="XDB135" s="37"/>
      <c r="XDC135" s="37"/>
      <c r="XDD135" s="37"/>
      <c r="XDE135" s="37"/>
      <c r="XDF135" s="37"/>
      <c r="XDG135" s="37"/>
      <c r="XDH135" s="37"/>
      <c r="XDI135" s="37"/>
      <c r="XDJ135" s="37"/>
      <c r="XDK135" s="37"/>
      <c r="XDL135" s="37"/>
      <c r="XDM135" s="37"/>
      <c r="XDN135" s="37"/>
      <c r="XDO135" s="37"/>
      <c r="XDP135" s="37"/>
      <c r="XDQ135" s="37"/>
      <c r="XDR135" s="37"/>
      <c r="XDS135" s="37"/>
      <c r="XDT135" s="37"/>
      <c r="XDU135" s="37"/>
      <c r="XDV135" s="37"/>
      <c r="XDW135" s="37"/>
      <c r="XDX135" s="37"/>
      <c r="XDY135" s="37"/>
      <c r="XDZ135" s="37"/>
      <c r="XEA135" s="37"/>
      <c r="XEB135" s="37"/>
      <c r="XEC135" s="37"/>
      <c r="XED135" s="37"/>
      <c r="XEE135" s="37"/>
      <c r="XEF135" s="37"/>
      <c r="XEG135" s="37"/>
      <c r="XEH135" s="37"/>
      <c r="XEI135" s="37"/>
      <c r="XEJ135" s="37"/>
      <c r="XEK135" s="37"/>
      <c r="XEL135" s="37"/>
      <c r="XEM135" s="37"/>
      <c r="XEN135" s="37"/>
      <c r="XEO135" s="37"/>
      <c r="XEP135" s="37"/>
      <c r="XEQ135" s="37"/>
      <c r="XER135" s="37"/>
      <c r="XES135" s="37"/>
      <c r="XET135" s="37"/>
      <c r="XEU135" s="37"/>
      <c r="XEV135" s="37"/>
      <c r="XEW135" s="37"/>
      <c r="XEX135" s="37"/>
      <c r="XEY135" s="37"/>
      <c r="XEZ135" s="37"/>
      <c r="XFA135" s="37"/>
      <c r="XFB135" s="37"/>
      <c r="XFC135" s="37"/>
      <c r="XFD135" s="37"/>
    </row>
    <row r="136" spans="1:151 16227:16384" s="11" customFormat="1" ht="20.25" x14ac:dyDescent="0.25">
      <c r="A136" s="80" t="s">
        <v>198</v>
      </c>
      <c r="B136" s="80"/>
      <c r="C136" s="81" t="s">
        <v>200</v>
      </c>
      <c r="D136" s="82"/>
      <c r="E136" s="53">
        <f>(4.69*4.275)*10.764</f>
        <v>215.81550900000002</v>
      </c>
      <c r="F136" s="81">
        <v>0</v>
      </c>
      <c r="G136" s="82"/>
      <c r="H136" s="53">
        <v>0</v>
      </c>
      <c r="I136" s="53">
        <f t="shared" si="0"/>
        <v>215.81550900000002</v>
      </c>
      <c r="J136" s="37"/>
      <c r="K136" s="37"/>
      <c r="L136" s="37"/>
      <c r="M136" s="37"/>
      <c r="N136" s="37"/>
      <c r="O136" s="37"/>
      <c r="P136" s="37"/>
      <c r="Q136" s="37"/>
      <c r="R136" s="37"/>
      <c r="S136" s="37"/>
      <c r="T136" s="37"/>
      <c r="U136" s="37"/>
      <c r="V136" s="37"/>
      <c r="W136" s="37"/>
      <c r="X136" s="37"/>
      <c r="Y136" s="37"/>
      <c r="Z136" s="37"/>
      <c r="AA136" s="37"/>
      <c r="AB136" s="37"/>
      <c r="AC136" s="37"/>
      <c r="AD136" s="37"/>
      <c r="AE136" s="37"/>
      <c r="AF136" s="37"/>
      <c r="AG136" s="37"/>
      <c r="AH136" s="37"/>
      <c r="AI136" s="37"/>
      <c r="AJ136" s="37"/>
      <c r="AK136" s="37"/>
      <c r="AL136" s="37"/>
      <c r="AM136" s="37"/>
      <c r="AN136" s="37"/>
      <c r="AO136" s="37"/>
      <c r="AP136" s="37"/>
      <c r="AQ136" s="37"/>
      <c r="AR136" s="37"/>
      <c r="AS136" s="37"/>
      <c r="AT136" s="37"/>
      <c r="AU136" s="37"/>
      <c r="AV136" s="37"/>
      <c r="AW136" s="37"/>
      <c r="AX136" s="37"/>
      <c r="AY136" s="37"/>
      <c r="AZ136" s="37"/>
      <c r="BA136" s="37"/>
      <c r="BB136" s="37"/>
      <c r="BC136" s="37"/>
      <c r="BD136" s="37"/>
      <c r="BE136" s="37"/>
      <c r="BF136" s="37"/>
      <c r="BG136" s="37"/>
      <c r="BH136" s="37"/>
      <c r="BI136" s="37"/>
      <c r="BJ136" s="37"/>
      <c r="BK136" s="37"/>
      <c r="BL136" s="37"/>
      <c r="BM136" s="37"/>
      <c r="BN136" s="37"/>
      <c r="BO136" s="37"/>
      <c r="BP136" s="37"/>
      <c r="BQ136" s="37"/>
      <c r="BR136" s="37"/>
      <c r="BS136" s="37"/>
      <c r="BT136" s="37"/>
      <c r="BU136" s="37"/>
      <c r="BV136" s="37"/>
      <c r="BW136" s="37"/>
      <c r="BX136" s="37"/>
      <c r="BY136" s="37"/>
      <c r="BZ136" s="37"/>
      <c r="CA136" s="37"/>
      <c r="CB136" s="37"/>
      <c r="CC136" s="37"/>
      <c r="CD136" s="37"/>
      <c r="CE136" s="37"/>
      <c r="CF136" s="37"/>
      <c r="CG136" s="37"/>
      <c r="CH136" s="37"/>
      <c r="CI136" s="37"/>
      <c r="CJ136" s="37"/>
      <c r="CK136" s="37"/>
      <c r="CL136" s="37"/>
      <c r="CM136" s="37"/>
      <c r="CN136" s="37"/>
      <c r="CO136" s="37"/>
      <c r="CP136" s="37"/>
      <c r="CQ136" s="37"/>
      <c r="CR136" s="37"/>
      <c r="CS136" s="37"/>
      <c r="CT136" s="37"/>
      <c r="CU136" s="37"/>
      <c r="CV136" s="37"/>
      <c r="CW136" s="37"/>
      <c r="CX136" s="37"/>
      <c r="CY136" s="37"/>
      <c r="CZ136" s="37"/>
      <c r="DA136" s="37"/>
      <c r="DB136" s="37"/>
      <c r="DC136" s="37"/>
      <c r="DD136" s="37"/>
      <c r="DE136" s="37"/>
      <c r="DF136" s="37"/>
      <c r="DG136" s="37"/>
      <c r="DH136" s="37"/>
      <c r="DI136" s="37"/>
      <c r="DJ136" s="37"/>
      <c r="DK136" s="37"/>
      <c r="DL136" s="37"/>
      <c r="DM136" s="37"/>
      <c r="DN136" s="37"/>
      <c r="DO136" s="37"/>
      <c r="DP136" s="37"/>
      <c r="DQ136" s="37"/>
      <c r="DR136" s="37"/>
      <c r="DS136" s="37"/>
      <c r="DT136" s="37"/>
      <c r="DU136" s="37"/>
      <c r="DV136" s="37"/>
      <c r="DW136" s="37"/>
      <c r="DX136" s="37"/>
      <c r="DY136" s="37"/>
      <c r="DZ136" s="37"/>
      <c r="EA136" s="37"/>
      <c r="EB136" s="37"/>
      <c r="EC136" s="37"/>
      <c r="ED136" s="37"/>
      <c r="EE136" s="37"/>
      <c r="EF136" s="37"/>
      <c r="EG136" s="37"/>
      <c r="EH136" s="37"/>
      <c r="EI136" s="37"/>
      <c r="EJ136" s="37"/>
      <c r="EK136" s="37"/>
      <c r="EL136" s="37"/>
      <c r="EM136" s="37"/>
      <c r="EN136" s="37"/>
      <c r="EO136" s="37"/>
      <c r="EP136" s="37"/>
      <c r="EQ136" s="37"/>
      <c r="ER136" s="37"/>
      <c r="ES136" s="37"/>
      <c r="ET136" s="37"/>
      <c r="EU136" s="37"/>
      <c r="WZC136" s="37"/>
      <c r="WZD136" s="37"/>
      <c r="WZE136" s="37"/>
      <c r="WZF136" s="37"/>
      <c r="WZG136" s="37"/>
      <c r="WZH136" s="37"/>
      <c r="WZI136" s="37"/>
      <c r="WZJ136" s="37"/>
      <c r="WZK136" s="37"/>
      <c r="WZL136" s="37"/>
      <c r="WZM136" s="37"/>
      <c r="WZN136" s="37"/>
      <c r="WZO136" s="37"/>
      <c r="WZP136" s="37"/>
      <c r="WZQ136" s="37"/>
      <c r="WZR136" s="37"/>
      <c r="WZS136" s="37"/>
      <c r="WZT136" s="37"/>
      <c r="WZU136" s="37"/>
      <c r="WZV136" s="37"/>
      <c r="WZW136" s="37"/>
      <c r="WZX136" s="37"/>
      <c r="WZY136" s="37"/>
      <c r="WZZ136" s="37"/>
      <c r="XAA136" s="37"/>
      <c r="XAB136" s="37"/>
      <c r="XAC136" s="37"/>
      <c r="XAD136" s="37"/>
      <c r="XAE136" s="37"/>
      <c r="XAF136" s="37"/>
      <c r="XAG136" s="37"/>
      <c r="XAH136" s="37"/>
      <c r="XAI136" s="37"/>
      <c r="XAJ136" s="37"/>
      <c r="XAK136" s="37"/>
      <c r="XAL136" s="37"/>
      <c r="XAM136" s="37"/>
      <c r="XAN136" s="37"/>
      <c r="XAO136" s="37"/>
      <c r="XAP136" s="37"/>
      <c r="XAQ136" s="37"/>
      <c r="XAR136" s="37"/>
      <c r="XAS136" s="37"/>
      <c r="XAT136" s="37"/>
      <c r="XAU136" s="37"/>
      <c r="XAV136" s="37"/>
      <c r="XAW136" s="37"/>
      <c r="XAX136" s="37"/>
      <c r="XAY136" s="37"/>
      <c r="XAZ136" s="37"/>
      <c r="XBA136" s="37"/>
      <c r="XBB136" s="37"/>
      <c r="XBC136" s="37"/>
      <c r="XBD136" s="37"/>
      <c r="XBE136" s="37"/>
      <c r="XBF136" s="37"/>
      <c r="XBG136" s="37"/>
      <c r="XBH136" s="37"/>
      <c r="XBI136" s="37"/>
      <c r="XBJ136" s="37"/>
      <c r="XBK136" s="37"/>
      <c r="XBL136" s="37"/>
      <c r="XBM136" s="37"/>
      <c r="XBN136" s="37"/>
      <c r="XBO136" s="37"/>
      <c r="XBP136" s="37"/>
      <c r="XBQ136" s="37"/>
      <c r="XBR136" s="37"/>
      <c r="XBS136" s="37"/>
      <c r="XBT136" s="37"/>
      <c r="XBU136" s="37"/>
      <c r="XBV136" s="37"/>
      <c r="XBW136" s="37"/>
      <c r="XBX136" s="37"/>
      <c r="XBY136" s="37"/>
      <c r="XBZ136" s="37"/>
      <c r="XCA136" s="37"/>
      <c r="XCB136" s="37"/>
      <c r="XCC136" s="37"/>
      <c r="XCD136" s="37"/>
      <c r="XCE136" s="37"/>
      <c r="XCF136" s="37"/>
      <c r="XCG136" s="37"/>
      <c r="XCH136" s="37"/>
      <c r="XCI136" s="37"/>
      <c r="XCJ136" s="37"/>
      <c r="XCK136" s="37"/>
      <c r="XCL136" s="37"/>
      <c r="XCM136" s="37"/>
      <c r="XCN136" s="37"/>
      <c r="XCO136" s="37"/>
      <c r="XCP136" s="37"/>
      <c r="XCQ136" s="37"/>
      <c r="XCR136" s="37"/>
      <c r="XCS136" s="37"/>
      <c r="XCT136" s="37"/>
      <c r="XCU136" s="37"/>
      <c r="XCV136" s="37"/>
      <c r="XCW136" s="37"/>
      <c r="XCX136" s="37"/>
      <c r="XCY136" s="37"/>
      <c r="XCZ136" s="37"/>
      <c r="XDA136" s="37"/>
      <c r="XDB136" s="37"/>
      <c r="XDC136" s="37"/>
      <c r="XDD136" s="37"/>
      <c r="XDE136" s="37"/>
      <c r="XDF136" s="37"/>
      <c r="XDG136" s="37"/>
      <c r="XDH136" s="37"/>
      <c r="XDI136" s="37"/>
      <c r="XDJ136" s="37"/>
      <c r="XDK136" s="37"/>
      <c r="XDL136" s="37"/>
      <c r="XDM136" s="37"/>
      <c r="XDN136" s="37"/>
      <c r="XDO136" s="37"/>
      <c r="XDP136" s="37"/>
      <c r="XDQ136" s="37"/>
      <c r="XDR136" s="37"/>
      <c r="XDS136" s="37"/>
      <c r="XDT136" s="37"/>
      <c r="XDU136" s="37"/>
      <c r="XDV136" s="37"/>
      <c r="XDW136" s="37"/>
      <c r="XDX136" s="37"/>
      <c r="XDY136" s="37"/>
      <c r="XDZ136" s="37"/>
      <c r="XEA136" s="37"/>
      <c r="XEB136" s="37"/>
      <c r="XEC136" s="37"/>
      <c r="XED136" s="37"/>
      <c r="XEE136" s="37"/>
      <c r="XEF136" s="37"/>
      <c r="XEG136" s="37"/>
      <c r="XEH136" s="37"/>
      <c r="XEI136" s="37"/>
      <c r="XEJ136" s="37"/>
      <c r="XEK136" s="37"/>
      <c r="XEL136" s="37"/>
      <c r="XEM136" s="37"/>
      <c r="XEN136" s="37"/>
      <c r="XEO136" s="37"/>
      <c r="XEP136" s="37"/>
      <c r="XEQ136" s="37"/>
      <c r="XER136" s="37"/>
      <c r="XES136" s="37"/>
      <c r="XET136" s="37"/>
      <c r="XEU136" s="37"/>
      <c r="XEV136" s="37"/>
      <c r="XEW136" s="37"/>
      <c r="XEX136" s="37"/>
      <c r="XEY136" s="37"/>
      <c r="XEZ136" s="37"/>
      <c r="XFA136" s="37"/>
      <c r="XFB136" s="37"/>
      <c r="XFC136" s="37"/>
      <c r="XFD136" s="37"/>
    </row>
    <row r="137" spans="1:151 16227:16384" s="11" customFormat="1" ht="20.25" x14ac:dyDescent="0.25">
      <c r="A137" s="80" t="s">
        <v>199</v>
      </c>
      <c r="B137" s="80"/>
      <c r="C137" s="81" t="s">
        <v>200</v>
      </c>
      <c r="D137" s="82"/>
      <c r="E137" s="53">
        <f>(4.69*4.4)*10.764</f>
        <v>222.12590400000002</v>
      </c>
      <c r="F137" s="81">
        <v>0</v>
      </c>
      <c r="G137" s="82"/>
      <c r="H137" s="53">
        <v>0</v>
      </c>
      <c r="I137" s="53">
        <f t="shared" si="0"/>
        <v>222.12590400000002</v>
      </c>
      <c r="J137" s="37"/>
      <c r="K137" s="37"/>
      <c r="L137" s="37"/>
      <c r="M137" s="37"/>
      <c r="N137" s="37"/>
      <c r="O137" s="37"/>
      <c r="P137" s="37"/>
      <c r="Q137" s="37"/>
      <c r="R137" s="37"/>
      <c r="S137" s="37"/>
      <c r="T137" s="37"/>
      <c r="U137" s="37"/>
      <c r="V137" s="37"/>
      <c r="W137" s="37"/>
      <c r="X137" s="37"/>
      <c r="Y137" s="37"/>
      <c r="Z137" s="37"/>
      <c r="AA137" s="37"/>
      <c r="AB137" s="37"/>
      <c r="AC137" s="37"/>
      <c r="AD137" s="37"/>
      <c r="AE137" s="37"/>
      <c r="AF137" s="37"/>
      <c r="AG137" s="37"/>
      <c r="AH137" s="37"/>
      <c r="AI137" s="37"/>
      <c r="AJ137" s="37"/>
      <c r="AK137" s="37"/>
      <c r="AL137" s="37"/>
      <c r="AM137" s="37"/>
      <c r="AN137" s="37"/>
      <c r="AO137" s="37"/>
      <c r="AP137" s="37"/>
      <c r="AQ137" s="37"/>
      <c r="AR137" s="37"/>
      <c r="AS137" s="37"/>
      <c r="AT137" s="37"/>
      <c r="AU137" s="37"/>
      <c r="AV137" s="37"/>
      <c r="AW137" s="37"/>
      <c r="AX137" s="37"/>
      <c r="AY137" s="37"/>
      <c r="AZ137" s="37"/>
      <c r="BA137" s="37"/>
      <c r="BB137" s="37"/>
      <c r="BC137" s="37"/>
      <c r="BD137" s="37"/>
      <c r="BE137" s="37"/>
      <c r="BF137" s="37"/>
      <c r="BG137" s="37"/>
      <c r="BH137" s="37"/>
      <c r="BI137" s="37"/>
      <c r="BJ137" s="37"/>
      <c r="BK137" s="37"/>
      <c r="BL137" s="37"/>
      <c r="BM137" s="37"/>
      <c r="BN137" s="37"/>
      <c r="BO137" s="37"/>
      <c r="BP137" s="37"/>
      <c r="BQ137" s="37"/>
      <c r="BR137" s="37"/>
      <c r="BS137" s="37"/>
      <c r="BT137" s="37"/>
      <c r="BU137" s="37"/>
      <c r="BV137" s="37"/>
      <c r="BW137" s="37"/>
      <c r="BX137" s="37"/>
      <c r="BY137" s="37"/>
      <c r="BZ137" s="37"/>
      <c r="CA137" s="37"/>
      <c r="CB137" s="37"/>
      <c r="CC137" s="37"/>
      <c r="CD137" s="37"/>
      <c r="CE137" s="37"/>
      <c r="CF137" s="37"/>
      <c r="CG137" s="37"/>
      <c r="CH137" s="37"/>
      <c r="CI137" s="37"/>
      <c r="CJ137" s="37"/>
      <c r="CK137" s="37"/>
      <c r="CL137" s="37"/>
      <c r="CM137" s="37"/>
      <c r="CN137" s="37"/>
      <c r="CO137" s="37"/>
      <c r="CP137" s="37"/>
      <c r="CQ137" s="37"/>
      <c r="CR137" s="37"/>
      <c r="CS137" s="37"/>
      <c r="CT137" s="37"/>
      <c r="CU137" s="37"/>
      <c r="CV137" s="37"/>
      <c r="CW137" s="37"/>
      <c r="CX137" s="37"/>
      <c r="CY137" s="37"/>
      <c r="CZ137" s="37"/>
      <c r="DA137" s="37"/>
      <c r="DB137" s="37"/>
      <c r="DC137" s="37"/>
      <c r="DD137" s="37"/>
      <c r="DE137" s="37"/>
      <c r="DF137" s="37"/>
      <c r="DG137" s="37"/>
      <c r="DH137" s="37"/>
      <c r="DI137" s="37"/>
      <c r="DJ137" s="37"/>
      <c r="DK137" s="37"/>
      <c r="DL137" s="37"/>
      <c r="DM137" s="37"/>
      <c r="DN137" s="37"/>
      <c r="DO137" s="37"/>
      <c r="DP137" s="37"/>
      <c r="DQ137" s="37"/>
      <c r="DR137" s="37"/>
      <c r="DS137" s="37"/>
      <c r="DT137" s="37"/>
      <c r="DU137" s="37"/>
      <c r="DV137" s="37"/>
      <c r="DW137" s="37"/>
      <c r="DX137" s="37"/>
      <c r="DY137" s="37"/>
      <c r="DZ137" s="37"/>
      <c r="EA137" s="37"/>
      <c r="EB137" s="37"/>
      <c r="EC137" s="37"/>
      <c r="ED137" s="37"/>
      <c r="EE137" s="37"/>
      <c r="EF137" s="37"/>
      <c r="EG137" s="37"/>
      <c r="EH137" s="37"/>
      <c r="EI137" s="37"/>
      <c r="EJ137" s="37"/>
      <c r="EK137" s="37"/>
      <c r="EL137" s="37"/>
      <c r="EM137" s="37"/>
      <c r="EN137" s="37"/>
      <c r="EO137" s="37"/>
      <c r="EP137" s="37"/>
      <c r="EQ137" s="37"/>
      <c r="ER137" s="37"/>
      <c r="ES137" s="37"/>
      <c r="ET137" s="37"/>
      <c r="EU137" s="37"/>
      <c r="WZC137" s="37"/>
      <c r="WZD137" s="37"/>
      <c r="WZE137" s="37"/>
      <c r="WZF137" s="37"/>
      <c r="WZG137" s="37"/>
      <c r="WZH137" s="37"/>
      <c r="WZI137" s="37"/>
      <c r="WZJ137" s="37"/>
      <c r="WZK137" s="37"/>
      <c r="WZL137" s="37"/>
      <c r="WZM137" s="37"/>
      <c r="WZN137" s="37"/>
      <c r="WZO137" s="37"/>
      <c r="WZP137" s="37"/>
      <c r="WZQ137" s="37"/>
      <c r="WZR137" s="37"/>
      <c r="WZS137" s="37"/>
      <c r="WZT137" s="37"/>
      <c r="WZU137" s="37"/>
      <c r="WZV137" s="37"/>
      <c r="WZW137" s="37"/>
      <c r="WZX137" s="37"/>
      <c r="WZY137" s="37"/>
      <c r="WZZ137" s="37"/>
      <c r="XAA137" s="37"/>
      <c r="XAB137" s="37"/>
      <c r="XAC137" s="37"/>
      <c r="XAD137" s="37"/>
      <c r="XAE137" s="37"/>
      <c r="XAF137" s="37"/>
      <c r="XAG137" s="37"/>
      <c r="XAH137" s="37"/>
      <c r="XAI137" s="37"/>
      <c r="XAJ137" s="37"/>
      <c r="XAK137" s="37"/>
      <c r="XAL137" s="37"/>
      <c r="XAM137" s="37"/>
      <c r="XAN137" s="37"/>
      <c r="XAO137" s="37"/>
      <c r="XAP137" s="37"/>
      <c r="XAQ137" s="37"/>
      <c r="XAR137" s="37"/>
      <c r="XAS137" s="37"/>
      <c r="XAT137" s="37"/>
      <c r="XAU137" s="37"/>
      <c r="XAV137" s="37"/>
      <c r="XAW137" s="37"/>
      <c r="XAX137" s="37"/>
      <c r="XAY137" s="37"/>
      <c r="XAZ137" s="37"/>
      <c r="XBA137" s="37"/>
      <c r="XBB137" s="37"/>
      <c r="XBC137" s="37"/>
      <c r="XBD137" s="37"/>
      <c r="XBE137" s="37"/>
      <c r="XBF137" s="37"/>
      <c r="XBG137" s="37"/>
      <c r="XBH137" s="37"/>
      <c r="XBI137" s="37"/>
      <c r="XBJ137" s="37"/>
      <c r="XBK137" s="37"/>
      <c r="XBL137" s="37"/>
      <c r="XBM137" s="37"/>
      <c r="XBN137" s="37"/>
      <c r="XBO137" s="37"/>
      <c r="XBP137" s="37"/>
      <c r="XBQ137" s="37"/>
      <c r="XBR137" s="37"/>
      <c r="XBS137" s="37"/>
      <c r="XBT137" s="37"/>
      <c r="XBU137" s="37"/>
      <c r="XBV137" s="37"/>
      <c r="XBW137" s="37"/>
      <c r="XBX137" s="37"/>
      <c r="XBY137" s="37"/>
      <c r="XBZ137" s="37"/>
      <c r="XCA137" s="37"/>
      <c r="XCB137" s="37"/>
      <c r="XCC137" s="37"/>
      <c r="XCD137" s="37"/>
      <c r="XCE137" s="37"/>
      <c r="XCF137" s="37"/>
      <c r="XCG137" s="37"/>
      <c r="XCH137" s="37"/>
      <c r="XCI137" s="37"/>
      <c r="XCJ137" s="37"/>
      <c r="XCK137" s="37"/>
      <c r="XCL137" s="37"/>
      <c r="XCM137" s="37"/>
      <c r="XCN137" s="37"/>
      <c r="XCO137" s="37"/>
      <c r="XCP137" s="37"/>
      <c r="XCQ137" s="37"/>
      <c r="XCR137" s="37"/>
      <c r="XCS137" s="37"/>
      <c r="XCT137" s="37"/>
      <c r="XCU137" s="37"/>
      <c r="XCV137" s="37"/>
      <c r="XCW137" s="37"/>
      <c r="XCX137" s="37"/>
      <c r="XCY137" s="37"/>
      <c r="XCZ137" s="37"/>
      <c r="XDA137" s="37"/>
      <c r="XDB137" s="37"/>
      <c r="XDC137" s="37"/>
      <c r="XDD137" s="37"/>
      <c r="XDE137" s="37"/>
      <c r="XDF137" s="37"/>
      <c r="XDG137" s="37"/>
      <c r="XDH137" s="37"/>
      <c r="XDI137" s="37"/>
      <c r="XDJ137" s="37"/>
      <c r="XDK137" s="37"/>
      <c r="XDL137" s="37"/>
      <c r="XDM137" s="37"/>
      <c r="XDN137" s="37"/>
      <c r="XDO137" s="37"/>
      <c r="XDP137" s="37"/>
      <c r="XDQ137" s="37"/>
      <c r="XDR137" s="37"/>
      <c r="XDS137" s="37"/>
      <c r="XDT137" s="37"/>
      <c r="XDU137" s="37"/>
      <c r="XDV137" s="37"/>
      <c r="XDW137" s="37"/>
      <c r="XDX137" s="37"/>
      <c r="XDY137" s="37"/>
      <c r="XDZ137" s="37"/>
      <c r="XEA137" s="37"/>
      <c r="XEB137" s="37"/>
      <c r="XEC137" s="37"/>
      <c r="XED137" s="37"/>
      <c r="XEE137" s="37"/>
      <c r="XEF137" s="37"/>
      <c r="XEG137" s="37"/>
      <c r="XEH137" s="37"/>
      <c r="XEI137" s="37"/>
      <c r="XEJ137" s="37"/>
      <c r="XEK137" s="37"/>
      <c r="XEL137" s="37"/>
      <c r="XEM137" s="37"/>
      <c r="XEN137" s="37"/>
      <c r="XEO137" s="37"/>
      <c r="XEP137" s="37"/>
      <c r="XEQ137" s="37"/>
      <c r="XER137" s="37"/>
      <c r="XES137" s="37"/>
      <c r="XET137" s="37"/>
      <c r="XEU137" s="37"/>
      <c r="XEV137" s="37"/>
      <c r="XEW137" s="37"/>
      <c r="XEX137" s="37"/>
      <c r="XEY137" s="37"/>
      <c r="XEZ137" s="37"/>
      <c r="XFA137" s="37"/>
      <c r="XFB137" s="37"/>
      <c r="XFC137" s="37"/>
      <c r="XFD137" s="37"/>
    </row>
    <row r="138" spans="1:151 16227:16384" s="11" customFormat="1" ht="20.25" x14ac:dyDescent="0.25">
      <c r="A138" s="80">
        <v>17</v>
      </c>
      <c r="B138" s="80"/>
      <c r="C138" s="81" t="s">
        <v>200</v>
      </c>
      <c r="D138" s="82"/>
      <c r="E138" s="53">
        <f>(5.1*8.825+2.835*3.675)*10.764</f>
        <v>596.60680949999983</v>
      </c>
      <c r="F138" s="81">
        <v>0</v>
      </c>
      <c r="G138" s="82"/>
      <c r="H138" s="53">
        <v>0</v>
      </c>
      <c r="I138" s="53">
        <f t="shared" si="0"/>
        <v>596.60680949999983</v>
      </c>
      <c r="J138" s="37"/>
      <c r="K138" s="37"/>
      <c r="L138" s="37"/>
      <c r="M138" s="37"/>
      <c r="N138" s="37"/>
      <c r="O138" s="37"/>
      <c r="P138" s="37"/>
      <c r="Q138" s="37"/>
      <c r="R138" s="37"/>
      <c r="S138" s="37"/>
      <c r="T138" s="37"/>
      <c r="U138" s="37"/>
      <c r="V138" s="37"/>
      <c r="W138" s="37"/>
      <c r="X138" s="37"/>
      <c r="Y138" s="37"/>
      <c r="Z138" s="37"/>
      <c r="AA138" s="37"/>
      <c r="AB138" s="37"/>
      <c r="AC138" s="37"/>
      <c r="AD138" s="37"/>
      <c r="AE138" s="37"/>
      <c r="AF138" s="37"/>
      <c r="AG138" s="37"/>
      <c r="AH138" s="37"/>
      <c r="AI138" s="37"/>
      <c r="AJ138" s="37"/>
      <c r="AK138" s="37"/>
      <c r="AL138" s="37"/>
      <c r="AM138" s="37"/>
      <c r="AN138" s="37"/>
      <c r="AO138" s="37"/>
      <c r="AP138" s="37"/>
      <c r="AQ138" s="37"/>
      <c r="AR138" s="37"/>
      <c r="AS138" s="37"/>
      <c r="AT138" s="37"/>
      <c r="AU138" s="37"/>
      <c r="AV138" s="37"/>
      <c r="AW138" s="37"/>
      <c r="AX138" s="37"/>
      <c r="AY138" s="37"/>
      <c r="AZ138" s="37"/>
      <c r="BA138" s="37"/>
      <c r="BB138" s="37"/>
      <c r="BC138" s="37"/>
      <c r="BD138" s="37"/>
      <c r="BE138" s="37"/>
      <c r="BF138" s="37"/>
      <c r="BG138" s="37"/>
      <c r="BH138" s="37"/>
      <c r="BI138" s="37"/>
      <c r="BJ138" s="37"/>
      <c r="BK138" s="37"/>
      <c r="BL138" s="37"/>
      <c r="BM138" s="37"/>
      <c r="BN138" s="37"/>
      <c r="BO138" s="37"/>
      <c r="BP138" s="37"/>
      <c r="BQ138" s="37"/>
      <c r="BR138" s="37"/>
      <c r="BS138" s="37"/>
      <c r="BT138" s="37"/>
      <c r="BU138" s="37"/>
      <c r="BV138" s="37"/>
      <c r="BW138" s="37"/>
      <c r="BX138" s="37"/>
      <c r="BY138" s="37"/>
      <c r="BZ138" s="37"/>
      <c r="CA138" s="37"/>
      <c r="CB138" s="37"/>
      <c r="CC138" s="37"/>
      <c r="CD138" s="37"/>
      <c r="CE138" s="37"/>
      <c r="CF138" s="37"/>
      <c r="CG138" s="37"/>
      <c r="CH138" s="37"/>
      <c r="CI138" s="37"/>
      <c r="CJ138" s="37"/>
      <c r="CK138" s="37"/>
      <c r="CL138" s="37"/>
      <c r="CM138" s="37"/>
      <c r="CN138" s="37"/>
      <c r="CO138" s="37"/>
      <c r="CP138" s="37"/>
      <c r="CQ138" s="37"/>
      <c r="CR138" s="37"/>
      <c r="CS138" s="37"/>
      <c r="CT138" s="37"/>
      <c r="CU138" s="37"/>
      <c r="CV138" s="37"/>
      <c r="CW138" s="37"/>
      <c r="CX138" s="37"/>
      <c r="CY138" s="37"/>
      <c r="CZ138" s="37"/>
      <c r="DA138" s="37"/>
      <c r="DB138" s="37"/>
      <c r="DC138" s="37"/>
      <c r="DD138" s="37"/>
      <c r="DE138" s="37"/>
      <c r="DF138" s="37"/>
      <c r="DG138" s="37"/>
      <c r="DH138" s="37"/>
      <c r="DI138" s="37"/>
      <c r="DJ138" s="37"/>
      <c r="DK138" s="37"/>
      <c r="DL138" s="37"/>
      <c r="DM138" s="37"/>
      <c r="DN138" s="37"/>
      <c r="DO138" s="37"/>
      <c r="DP138" s="37"/>
      <c r="DQ138" s="37"/>
      <c r="DR138" s="37"/>
      <c r="DS138" s="37"/>
      <c r="DT138" s="37"/>
      <c r="DU138" s="37"/>
      <c r="DV138" s="37"/>
      <c r="DW138" s="37"/>
      <c r="DX138" s="37"/>
      <c r="DY138" s="37"/>
      <c r="DZ138" s="37"/>
      <c r="EA138" s="37"/>
      <c r="EB138" s="37"/>
      <c r="EC138" s="37"/>
      <c r="ED138" s="37"/>
      <c r="EE138" s="37"/>
      <c r="EF138" s="37"/>
      <c r="EG138" s="37"/>
      <c r="EH138" s="37"/>
      <c r="EI138" s="37"/>
      <c r="EJ138" s="37"/>
      <c r="EK138" s="37"/>
      <c r="EL138" s="37"/>
      <c r="EM138" s="37"/>
      <c r="EN138" s="37"/>
      <c r="EO138" s="37"/>
      <c r="EP138" s="37"/>
      <c r="EQ138" s="37"/>
      <c r="ER138" s="37"/>
      <c r="ES138" s="37"/>
      <c r="ET138" s="37"/>
      <c r="EU138" s="37"/>
      <c r="WZC138" s="37"/>
      <c r="WZD138" s="37"/>
      <c r="WZE138" s="37"/>
      <c r="WZF138" s="37"/>
      <c r="WZG138" s="37"/>
      <c r="WZH138" s="37"/>
      <c r="WZI138" s="37"/>
      <c r="WZJ138" s="37"/>
      <c r="WZK138" s="37"/>
      <c r="WZL138" s="37"/>
      <c r="WZM138" s="37"/>
      <c r="WZN138" s="37"/>
      <c r="WZO138" s="37"/>
      <c r="WZP138" s="37"/>
      <c r="WZQ138" s="37"/>
      <c r="WZR138" s="37"/>
      <c r="WZS138" s="37"/>
      <c r="WZT138" s="37"/>
      <c r="WZU138" s="37"/>
      <c r="WZV138" s="37"/>
      <c r="WZW138" s="37"/>
      <c r="WZX138" s="37"/>
      <c r="WZY138" s="37"/>
      <c r="WZZ138" s="37"/>
      <c r="XAA138" s="37"/>
      <c r="XAB138" s="37"/>
      <c r="XAC138" s="37"/>
      <c r="XAD138" s="37"/>
      <c r="XAE138" s="37"/>
      <c r="XAF138" s="37"/>
      <c r="XAG138" s="37"/>
      <c r="XAH138" s="37"/>
      <c r="XAI138" s="37"/>
      <c r="XAJ138" s="37"/>
      <c r="XAK138" s="37"/>
      <c r="XAL138" s="37"/>
      <c r="XAM138" s="37"/>
      <c r="XAN138" s="37"/>
      <c r="XAO138" s="37"/>
      <c r="XAP138" s="37"/>
      <c r="XAQ138" s="37"/>
      <c r="XAR138" s="37"/>
      <c r="XAS138" s="37"/>
      <c r="XAT138" s="37"/>
      <c r="XAU138" s="37"/>
      <c r="XAV138" s="37"/>
      <c r="XAW138" s="37"/>
      <c r="XAX138" s="37"/>
      <c r="XAY138" s="37"/>
      <c r="XAZ138" s="37"/>
      <c r="XBA138" s="37"/>
      <c r="XBB138" s="37"/>
      <c r="XBC138" s="37"/>
      <c r="XBD138" s="37"/>
      <c r="XBE138" s="37"/>
      <c r="XBF138" s="37"/>
      <c r="XBG138" s="37"/>
      <c r="XBH138" s="37"/>
      <c r="XBI138" s="37"/>
      <c r="XBJ138" s="37"/>
      <c r="XBK138" s="37"/>
      <c r="XBL138" s="37"/>
      <c r="XBM138" s="37"/>
      <c r="XBN138" s="37"/>
      <c r="XBO138" s="37"/>
      <c r="XBP138" s="37"/>
      <c r="XBQ138" s="37"/>
      <c r="XBR138" s="37"/>
      <c r="XBS138" s="37"/>
      <c r="XBT138" s="37"/>
      <c r="XBU138" s="37"/>
      <c r="XBV138" s="37"/>
      <c r="XBW138" s="37"/>
      <c r="XBX138" s="37"/>
      <c r="XBY138" s="37"/>
      <c r="XBZ138" s="37"/>
      <c r="XCA138" s="37"/>
      <c r="XCB138" s="37"/>
      <c r="XCC138" s="37"/>
      <c r="XCD138" s="37"/>
      <c r="XCE138" s="37"/>
      <c r="XCF138" s="37"/>
      <c r="XCG138" s="37"/>
      <c r="XCH138" s="37"/>
      <c r="XCI138" s="37"/>
      <c r="XCJ138" s="37"/>
      <c r="XCK138" s="37"/>
      <c r="XCL138" s="37"/>
      <c r="XCM138" s="37"/>
      <c r="XCN138" s="37"/>
      <c r="XCO138" s="37"/>
      <c r="XCP138" s="37"/>
      <c r="XCQ138" s="37"/>
      <c r="XCR138" s="37"/>
      <c r="XCS138" s="37"/>
      <c r="XCT138" s="37"/>
      <c r="XCU138" s="37"/>
      <c r="XCV138" s="37"/>
      <c r="XCW138" s="37"/>
      <c r="XCX138" s="37"/>
      <c r="XCY138" s="37"/>
      <c r="XCZ138" s="37"/>
      <c r="XDA138" s="37"/>
      <c r="XDB138" s="37"/>
      <c r="XDC138" s="37"/>
      <c r="XDD138" s="37"/>
      <c r="XDE138" s="37"/>
      <c r="XDF138" s="37"/>
      <c r="XDG138" s="37"/>
      <c r="XDH138" s="37"/>
      <c r="XDI138" s="37"/>
      <c r="XDJ138" s="37"/>
      <c r="XDK138" s="37"/>
      <c r="XDL138" s="37"/>
      <c r="XDM138" s="37"/>
      <c r="XDN138" s="37"/>
      <c r="XDO138" s="37"/>
      <c r="XDP138" s="37"/>
      <c r="XDQ138" s="37"/>
      <c r="XDR138" s="37"/>
      <c r="XDS138" s="37"/>
      <c r="XDT138" s="37"/>
      <c r="XDU138" s="37"/>
      <c r="XDV138" s="37"/>
      <c r="XDW138" s="37"/>
      <c r="XDX138" s="37"/>
      <c r="XDY138" s="37"/>
      <c r="XDZ138" s="37"/>
      <c r="XEA138" s="37"/>
      <c r="XEB138" s="37"/>
      <c r="XEC138" s="37"/>
      <c r="XED138" s="37"/>
      <c r="XEE138" s="37"/>
      <c r="XEF138" s="37"/>
      <c r="XEG138" s="37"/>
      <c r="XEH138" s="37"/>
      <c r="XEI138" s="37"/>
      <c r="XEJ138" s="37"/>
      <c r="XEK138" s="37"/>
      <c r="XEL138" s="37"/>
      <c r="XEM138" s="37"/>
      <c r="XEN138" s="37"/>
      <c r="XEO138" s="37"/>
      <c r="XEP138" s="37"/>
      <c r="XEQ138" s="37"/>
      <c r="XER138" s="37"/>
      <c r="XES138" s="37"/>
      <c r="XET138" s="37"/>
      <c r="XEU138" s="37"/>
      <c r="XEV138" s="37"/>
      <c r="XEW138" s="37"/>
      <c r="XEX138" s="37"/>
      <c r="XEY138" s="37"/>
      <c r="XEZ138" s="37"/>
      <c r="XFA138" s="37"/>
      <c r="XFB138" s="37"/>
      <c r="XFC138" s="37"/>
      <c r="XFD138" s="37"/>
    </row>
    <row r="139" spans="1:151 16227:16384" s="11" customFormat="1" ht="20.25" customHeight="1" x14ac:dyDescent="0.25">
      <c r="A139" s="80">
        <v>18</v>
      </c>
      <c r="B139" s="80"/>
      <c r="C139" s="81" t="s">
        <v>200</v>
      </c>
      <c r="D139" s="82"/>
      <c r="E139" s="53">
        <f>(5.1*12.5+4.9*2.525)*10.764</f>
        <v>819.38258999999982</v>
      </c>
      <c r="F139" s="81">
        <v>0</v>
      </c>
      <c r="G139" s="82"/>
      <c r="H139" s="53">
        <v>0</v>
      </c>
      <c r="I139" s="53">
        <f t="shared" si="0"/>
        <v>819.38258999999982</v>
      </c>
      <c r="J139" s="37"/>
      <c r="K139" s="37"/>
      <c r="L139" s="37"/>
      <c r="M139" s="37"/>
      <c r="N139" s="37"/>
      <c r="O139" s="37"/>
      <c r="P139" s="37"/>
      <c r="Q139" s="37"/>
      <c r="R139" s="37"/>
      <c r="S139" s="37"/>
      <c r="T139" s="37"/>
      <c r="U139" s="37"/>
      <c r="V139" s="37"/>
      <c r="W139" s="37"/>
      <c r="X139" s="37"/>
      <c r="Y139" s="37"/>
      <c r="Z139" s="37"/>
      <c r="AA139" s="37"/>
      <c r="AB139" s="37"/>
      <c r="AC139" s="37"/>
      <c r="AD139" s="37"/>
      <c r="AE139" s="37"/>
      <c r="AF139" s="37"/>
      <c r="AG139" s="37"/>
      <c r="AH139" s="37"/>
      <c r="AI139" s="37"/>
      <c r="AJ139" s="37"/>
      <c r="AK139" s="37"/>
      <c r="AL139" s="37"/>
      <c r="AM139" s="37"/>
      <c r="AN139" s="37"/>
      <c r="AO139" s="37"/>
      <c r="AP139" s="37"/>
      <c r="AQ139" s="37"/>
      <c r="AR139" s="37"/>
      <c r="AS139" s="37"/>
      <c r="AT139" s="37"/>
      <c r="AU139" s="37"/>
      <c r="AV139" s="37"/>
      <c r="AW139" s="37"/>
      <c r="AX139" s="37"/>
      <c r="AY139" s="37"/>
      <c r="AZ139" s="37"/>
      <c r="BA139" s="37"/>
      <c r="BB139" s="37"/>
      <c r="BC139" s="37"/>
      <c r="BD139" s="37"/>
      <c r="BE139" s="37"/>
      <c r="BF139" s="37"/>
      <c r="BG139" s="37"/>
      <c r="BH139" s="37"/>
      <c r="BI139" s="37"/>
      <c r="BJ139" s="37"/>
      <c r="BK139" s="37"/>
      <c r="BL139" s="37"/>
      <c r="BM139" s="37"/>
      <c r="BN139" s="37"/>
      <c r="BO139" s="37"/>
      <c r="BP139" s="37"/>
      <c r="BQ139" s="37"/>
      <c r="BR139" s="37"/>
      <c r="BS139" s="37"/>
      <c r="BT139" s="37"/>
      <c r="BU139" s="37"/>
      <c r="BV139" s="37"/>
      <c r="BW139" s="37"/>
      <c r="BX139" s="37"/>
      <c r="BY139" s="37"/>
      <c r="BZ139" s="37"/>
      <c r="CA139" s="37"/>
      <c r="CB139" s="37"/>
      <c r="CC139" s="37"/>
      <c r="CD139" s="37"/>
      <c r="CE139" s="37"/>
      <c r="CF139" s="37"/>
      <c r="CG139" s="37"/>
      <c r="CH139" s="37"/>
      <c r="CI139" s="37"/>
      <c r="CJ139" s="37"/>
      <c r="CK139" s="37"/>
      <c r="CL139" s="37"/>
      <c r="CM139" s="37"/>
      <c r="CN139" s="37"/>
      <c r="CO139" s="37"/>
      <c r="CP139" s="37"/>
      <c r="CQ139" s="37"/>
      <c r="CR139" s="37"/>
      <c r="CS139" s="37"/>
      <c r="CT139" s="37"/>
      <c r="CU139" s="37"/>
      <c r="CV139" s="37"/>
      <c r="CW139" s="37"/>
      <c r="CX139" s="37"/>
      <c r="CY139" s="37"/>
      <c r="CZ139" s="37"/>
      <c r="DA139" s="37"/>
      <c r="DB139" s="37"/>
      <c r="DC139" s="37"/>
      <c r="DD139" s="37"/>
      <c r="DE139" s="37"/>
      <c r="DF139" s="37"/>
      <c r="DG139" s="37"/>
      <c r="DH139" s="37"/>
      <c r="DI139" s="37"/>
      <c r="DJ139" s="37"/>
      <c r="DK139" s="37"/>
      <c r="DL139" s="37"/>
      <c r="DM139" s="37"/>
      <c r="DN139" s="37"/>
      <c r="DO139" s="37"/>
      <c r="DP139" s="37"/>
      <c r="DQ139" s="37"/>
      <c r="DR139" s="37"/>
      <c r="DS139" s="37"/>
      <c r="DT139" s="37"/>
      <c r="DU139" s="37"/>
      <c r="DV139" s="37"/>
      <c r="DW139" s="37"/>
      <c r="DX139" s="37"/>
      <c r="DY139" s="37"/>
      <c r="DZ139" s="37"/>
      <c r="EA139" s="37"/>
      <c r="EB139" s="37"/>
      <c r="EC139" s="37"/>
      <c r="ED139" s="37"/>
      <c r="EE139" s="37"/>
      <c r="EF139" s="37"/>
      <c r="EG139" s="37"/>
      <c r="EH139" s="37"/>
      <c r="EI139" s="37"/>
      <c r="EJ139" s="37"/>
      <c r="EK139" s="37"/>
      <c r="EL139" s="37"/>
      <c r="EM139" s="37"/>
      <c r="EN139" s="37"/>
      <c r="EO139" s="37"/>
      <c r="EP139" s="37"/>
      <c r="EQ139" s="37"/>
      <c r="ER139" s="37"/>
      <c r="ES139" s="37"/>
      <c r="ET139" s="37"/>
      <c r="EU139" s="37"/>
      <c r="WZC139" s="37"/>
      <c r="WZD139" s="37"/>
      <c r="WZE139" s="37"/>
      <c r="WZF139" s="37"/>
      <c r="WZG139" s="37"/>
      <c r="WZH139" s="37"/>
      <c r="WZI139" s="37"/>
      <c r="WZJ139" s="37"/>
      <c r="WZK139" s="37"/>
      <c r="WZL139" s="37"/>
      <c r="WZM139" s="37"/>
      <c r="WZN139" s="37"/>
      <c r="WZO139" s="37"/>
      <c r="WZP139" s="37"/>
      <c r="WZQ139" s="37"/>
      <c r="WZR139" s="37"/>
      <c r="WZS139" s="37"/>
      <c r="WZT139" s="37"/>
      <c r="WZU139" s="37"/>
      <c r="WZV139" s="37"/>
      <c r="WZW139" s="37"/>
      <c r="WZX139" s="37"/>
      <c r="WZY139" s="37"/>
      <c r="WZZ139" s="37"/>
      <c r="XAA139" s="37"/>
      <c r="XAB139" s="37"/>
      <c r="XAC139" s="37"/>
      <c r="XAD139" s="37"/>
      <c r="XAE139" s="37"/>
      <c r="XAF139" s="37"/>
      <c r="XAG139" s="37"/>
      <c r="XAH139" s="37"/>
      <c r="XAI139" s="37"/>
      <c r="XAJ139" s="37"/>
      <c r="XAK139" s="37"/>
      <c r="XAL139" s="37"/>
      <c r="XAM139" s="37"/>
      <c r="XAN139" s="37"/>
      <c r="XAO139" s="37"/>
      <c r="XAP139" s="37"/>
      <c r="XAQ139" s="37"/>
      <c r="XAR139" s="37"/>
      <c r="XAS139" s="37"/>
      <c r="XAT139" s="37"/>
      <c r="XAU139" s="37"/>
      <c r="XAV139" s="37"/>
      <c r="XAW139" s="37"/>
      <c r="XAX139" s="37"/>
      <c r="XAY139" s="37"/>
      <c r="XAZ139" s="37"/>
      <c r="XBA139" s="37"/>
      <c r="XBB139" s="37"/>
      <c r="XBC139" s="37"/>
      <c r="XBD139" s="37"/>
      <c r="XBE139" s="37"/>
      <c r="XBF139" s="37"/>
      <c r="XBG139" s="37"/>
      <c r="XBH139" s="37"/>
      <c r="XBI139" s="37"/>
      <c r="XBJ139" s="37"/>
      <c r="XBK139" s="37"/>
      <c r="XBL139" s="37"/>
      <c r="XBM139" s="37"/>
      <c r="XBN139" s="37"/>
      <c r="XBO139" s="37"/>
      <c r="XBP139" s="37"/>
      <c r="XBQ139" s="37"/>
      <c r="XBR139" s="37"/>
      <c r="XBS139" s="37"/>
      <c r="XBT139" s="37"/>
      <c r="XBU139" s="37"/>
      <c r="XBV139" s="37"/>
      <c r="XBW139" s="37"/>
      <c r="XBX139" s="37"/>
      <c r="XBY139" s="37"/>
      <c r="XBZ139" s="37"/>
      <c r="XCA139" s="37"/>
      <c r="XCB139" s="37"/>
      <c r="XCC139" s="37"/>
      <c r="XCD139" s="37"/>
      <c r="XCE139" s="37"/>
      <c r="XCF139" s="37"/>
      <c r="XCG139" s="37"/>
      <c r="XCH139" s="37"/>
      <c r="XCI139" s="37"/>
      <c r="XCJ139" s="37"/>
      <c r="XCK139" s="37"/>
      <c r="XCL139" s="37"/>
      <c r="XCM139" s="37"/>
      <c r="XCN139" s="37"/>
      <c r="XCO139" s="37"/>
      <c r="XCP139" s="37"/>
      <c r="XCQ139" s="37"/>
      <c r="XCR139" s="37"/>
      <c r="XCS139" s="37"/>
      <c r="XCT139" s="37"/>
      <c r="XCU139" s="37"/>
      <c r="XCV139" s="37"/>
      <c r="XCW139" s="37"/>
      <c r="XCX139" s="37"/>
      <c r="XCY139" s="37"/>
      <c r="XCZ139" s="37"/>
      <c r="XDA139" s="37"/>
      <c r="XDB139" s="37"/>
      <c r="XDC139" s="37"/>
      <c r="XDD139" s="37"/>
      <c r="XDE139" s="37"/>
      <c r="XDF139" s="37"/>
      <c r="XDG139" s="37"/>
      <c r="XDH139" s="37"/>
      <c r="XDI139" s="37"/>
      <c r="XDJ139" s="37"/>
      <c r="XDK139" s="37"/>
      <c r="XDL139" s="37"/>
      <c r="XDM139" s="37"/>
      <c r="XDN139" s="37"/>
      <c r="XDO139" s="37"/>
      <c r="XDP139" s="37"/>
      <c r="XDQ139" s="37"/>
      <c r="XDR139" s="37"/>
      <c r="XDS139" s="37"/>
      <c r="XDT139" s="37"/>
      <c r="XDU139" s="37"/>
      <c r="XDV139" s="37"/>
      <c r="XDW139" s="37"/>
      <c r="XDX139" s="37"/>
      <c r="XDY139" s="37"/>
      <c r="XDZ139" s="37"/>
      <c r="XEA139" s="37"/>
      <c r="XEB139" s="37"/>
      <c r="XEC139" s="37"/>
      <c r="XED139" s="37"/>
      <c r="XEE139" s="37"/>
      <c r="XEF139" s="37"/>
      <c r="XEG139" s="37"/>
      <c r="XEH139" s="37"/>
      <c r="XEI139" s="37"/>
      <c r="XEJ139" s="37"/>
      <c r="XEK139" s="37"/>
      <c r="XEL139" s="37"/>
      <c r="XEM139" s="37"/>
      <c r="XEN139" s="37"/>
      <c r="XEO139" s="37"/>
      <c r="XEP139" s="37"/>
      <c r="XEQ139" s="37"/>
      <c r="XER139" s="37"/>
      <c r="XES139" s="37"/>
      <c r="XET139" s="37"/>
      <c r="XEU139" s="37"/>
      <c r="XEV139" s="37"/>
      <c r="XEW139" s="37"/>
      <c r="XEX139" s="37"/>
      <c r="XEY139" s="37"/>
      <c r="XEZ139" s="37"/>
      <c r="XFA139" s="37"/>
      <c r="XFB139" s="37"/>
      <c r="XFC139" s="37"/>
      <c r="XFD139" s="37"/>
    </row>
    <row r="140" spans="1:151 16227:16384" s="11" customFormat="1" ht="20.25" customHeight="1" x14ac:dyDescent="0.25">
      <c r="A140" s="80">
        <v>19</v>
      </c>
      <c r="B140" s="80"/>
      <c r="C140" s="81" t="s">
        <v>200</v>
      </c>
      <c r="D140" s="82"/>
      <c r="E140" s="53">
        <f>(4.875*9.99)*10.764</f>
        <v>524.22025499999995</v>
      </c>
      <c r="F140" s="81">
        <v>0</v>
      </c>
      <c r="G140" s="82"/>
      <c r="H140" s="53">
        <v>0</v>
      </c>
      <c r="I140" s="53">
        <f t="shared" si="0"/>
        <v>524.22025499999995</v>
      </c>
      <c r="J140" s="37"/>
      <c r="K140" s="37"/>
      <c r="L140" s="37"/>
      <c r="M140" s="37"/>
      <c r="N140" s="37"/>
      <c r="O140" s="37"/>
      <c r="P140" s="37"/>
      <c r="Q140" s="37"/>
      <c r="R140" s="37"/>
      <c r="S140" s="37"/>
      <c r="T140" s="37"/>
      <c r="U140" s="37"/>
      <c r="V140" s="37"/>
      <c r="W140" s="37"/>
      <c r="X140" s="37"/>
      <c r="Y140" s="37"/>
      <c r="Z140" s="37"/>
      <c r="AA140" s="37"/>
      <c r="AB140" s="37"/>
      <c r="AC140" s="37"/>
      <c r="AD140" s="37"/>
      <c r="AE140" s="37"/>
      <c r="AF140" s="37"/>
      <c r="AG140" s="37"/>
      <c r="AH140" s="37"/>
      <c r="AI140" s="37"/>
      <c r="AJ140" s="37"/>
      <c r="AK140" s="37"/>
      <c r="AL140" s="37"/>
      <c r="AM140" s="37"/>
      <c r="AN140" s="37"/>
      <c r="AO140" s="37"/>
      <c r="AP140" s="37"/>
      <c r="AQ140" s="37"/>
      <c r="AR140" s="37"/>
      <c r="AS140" s="37"/>
      <c r="AT140" s="37"/>
      <c r="AU140" s="37"/>
      <c r="AV140" s="37"/>
      <c r="AW140" s="37"/>
      <c r="AX140" s="37"/>
      <c r="AY140" s="37"/>
      <c r="AZ140" s="37"/>
      <c r="BA140" s="37"/>
      <c r="BB140" s="37"/>
      <c r="BC140" s="37"/>
      <c r="BD140" s="37"/>
      <c r="BE140" s="37"/>
      <c r="BF140" s="37"/>
      <c r="BG140" s="37"/>
      <c r="BH140" s="37"/>
      <c r="BI140" s="37"/>
      <c r="BJ140" s="37"/>
      <c r="BK140" s="37"/>
      <c r="BL140" s="37"/>
      <c r="BM140" s="37"/>
      <c r="BN140" s="37"/>
      <c r="BO140" s="37"/>
      <c r="BP140" s="37"/>
      <c r="BQ140" s="37"/>
      <c r="BR140" s="37"/>
      <c r="BS140" s="37"/>
      <c r="BT140" s="37"/>
      <c r="BU140" s="37"/>
      <c r="BV140" s="37"/>
      <c r="BW140" s="37"/>
      <c r="BX140" s="37"/>
      <c r="BY140" s="37"/>
      <c r="BZ140" s="37"/>
      <c r="CA140" s="37"/>
      <c r="CB140" s="37"/>
      <c r="CC140" s="37"/>
      <c r="CD140" s="37"/>
      <c r="CE140" s="37"/>
      <c r="CF140" s="37"/>
      <c r="CG140" s="37"/>
      <c r="CH140" s="37"/>
      <c r="CI140" s="37"/>
      <c r="CJ140" s="37"/>
      <c r="CK140" s="37"/>
      <c r="CL140" s="37"/>
      <c r="CM140" s="37"/>
      <c r="CN140" s="37"/>
      <c r="CO140" s="37"/>
      <c r="CP140" s="37"/>
      <c r="CQ140" s="37"/>
      <c r="CR140" s="37"/>
      <c r="CS140" s="37"/>
      <c r="CT140" s="37"/>
      <c r="CU140" s="37"/>
      <c r="CV140" s="37"/>
      <c r="CW140" s="37"/>
      <c r="CX140" s="37"/>
      <c r="CY140" s="37"/>
      <c r="CZ140" s="37"/>
      <c r="DA140" s="37"/>
      <c r="DB140" s="37"/>
      <c r="DC140" s="37"/>
      <c r="DD140" s="37"/>
      <c r="DE140" s="37"/>
      <c r="DF140" s="37"/>
      <c r="DG140" s="37"/>
      <c r="DH140" s="37"/>
      <c r="DI140" s="37"/>
      <c r="DJ140" s="37"/>
      <c r="DK140" s="37"/>
      <c r="DL140" s="37"/>
      <c r="DM140" s="37"/>
      <c r="DN140" s="37"/>
      <c r="DO140" s="37"/>
      <c r="DP140" s="37"/>
      <c r="DQ140" s="37"/>
      <c r="DR140" s="37"/>
      <c r="DS140" s="37"/>
      <c r="DT140" s="37"/>
      <c r="DU140" s="37"/>
      <c r="DV140" s="37"/>
      <c r="DW140" s="37"/>
      <c r="DX140" s="37"/>
      <c r="DY140" s="37"/>
      <c r="DZ140" s="37"/>
      <c r="EA140" s="37"/>
      <c r="EB140" s="37"/>
      <c r="EC140" s="37"/>
      <c r="ED140" s="37"/>
      <c r="EE140" s="37"/>
      <c r="EF140" s="37"/>
      <c r="EG140" s="37"/>
      <c r="EH140" s="37"/>
      <c r="EI140" s="37"/>
      <c r="EJ140" s="37"/>
      <c r="EK140" s="37"/>
      <c r="EL140" s="37"/>
      <c r="EM140" s="37"/>
      <c r="EN140" s="37"/>
      <c r="EO140" s="37"/>
      <c r="EP140" s="37"/>
      <c r="EQ140" s="37"/>
      <c r="ER140" s="37"/>
      <c r="ES140" s="37"/>
      <c r="ET140" s="37"/>
      <c r="EU140" s="37"/>
      <c r="WZC140" s="37"/>
      <c r="WZD140" s="37"/>
      <c r="WZE140" s="37"/>
      <c r="WZF140" s="37"/>
      <c r="WZG140" s="37"/>
      <c r="WZH140" s="37"/>
      <c r="WZI140" s="37"/>
      <c r="WZJ140" s="37"/>
      <c r="WZK140" s="37"/>
      <c r="WZL140" s="37"/>
      <c r="WZM140" s="37"/>
      <c r="WZN140" s="37"/>
      <c r="WZO140" s="37"/>
      <c r="WZP140" s="37"/>
      <c r="WZQ140" s="37"/>
      <c r="WZR140" s="37"/>
      <c r="WZS140" s="37"/>
      <c r="WZT140" s="37"/>
      <c r="WZU140" s="37"/>
      <c r="WZV140" s="37"/>
      <c r="WZW140" s="37"/>
      <c r="WZX140" s="37"/>
      <c r="WZY140" s="37"/>
      <c r="WZZ140" s="37"/>
      <c r="XAA140" s="37"/>
      <c r="XAB140" s="37"/>
      <c r="XAC140" s="37"/>
      <c r="XAD140" s="37"/>
      <c r="XAE140" s="37"/>
      <c r="XAF140" s="37"/>
      <c r="XAG140" s="37"/>
      <c r="XAH140" s="37"/>
      <c r="XAI140" s="37"/>
      <c r="XAJ140" s="37"/>
      <c r="XAK140" s="37"/>
      <c r="XAL140" s="37"/>
      <c r="XAM140" s="37"/>
      <c r="XAN140" s="37"/>
      <c r="XAO140" s="37"/>
      <c r="XAP140" s="37"/>
      <c r="XAQ140" s="37"/>
      <c r="XAR140" s="37"/>
      <c r="XAS140" s="37"/>
      <c r="XAT140" s="37"/>
      <c r="XAU140" s="37"/>
      <c r="XAV140" s="37"/>
      <c r="XAW140" s="37"/>
      <c r="XAX140" s="37"/>
      <c r="XAY140" s="37"/>
      <c r="XAZ140" s="37"/>
      <c r="XBA140" s="37"/>
      <c r="XBB140" s="37"/>
      <c r="XBC140" s="37"/>
      <c r="XBD140" s="37"/>
      <c r="XBE140" s="37"/>
      <c r="XBF140" s="37"/>
      <c r="XBG140" s="37"/>
      <c r="XBH140" s="37"/>
      <c r="XBI140" s="37"/>
      <c r="XBJ140" s="37"/>
      <c r="XBK140" s="37"/>
      <c r="XBL140" s="37"/>
      <c r="XBM140" s="37"/>
      <c r="XBN140" s="37"/>
      <c r="XBO140" s="37"/>
      <c r="XBP140" s="37"/>
      <c r="XBQ140" s="37"/>
      <c r="XBR140" s="37"/>
      <c r="XBS140" s="37"/>
      <c r="XBT140" s="37"/>
      <c r="XBU140" s="37"/>
      <c r="XBV140" s="37"/>
      <c r="XBW140" s="37"/>
      <c r="XBX140" s="37"/>
      <c r="XBY140" s="37"/>
      <c r="XBZ140" s="37"/>
      <c r="XCA140" s="37"/>
      <c r="XCB140" s="37"/>
      <c r="XCC140" s="37"/>
      <c r="XCD140" s="37"/>
      <c r="XCE140" s="37"/>
      <c r="XCF140" s="37"/>
      <c r="XCG140" s="37"/>
      <c r="XCH140" s="37"/>
      <c r="XCI140" s="37"/>
      <c r="XCJ140" s="37"/>
      <c r="XCK140" s="37"/>
      <c r="XCL140" s="37"/>
      <c r="XCM140" s="37"/>
      <c r="XCN140" s="37"/>
      <c r="XCO140" s="37"/>
      <c r="XCP140" s="37"/>
      <c r="XCQ140" s="37"/>
      <c r="XCR140" s="37"/>
      <c r="XCS140" s="37"/>
      <c r="XCT140" s="37"/>
      <c r="XCU140" s="37"/>
      <c r="XCV140" s="37"/>
      <c r="XCW140" s="37"/>
      <c r="XCX140" s="37"/>
      <c r="XCY140" s="37"/>
      <c r="XCZ140" s="37"/>
      <c r="XDA140" s="37"/>
      <c r="XDB140" s="37"/>
      <c r="XDC140" s="37"/>
      <c r="XDD140" s="37"/>
      <c r="XDE140" s="37"/>
      <c r="XDF140" s="37"/>
      <c r="XDG140" s="37"/>
      <c r="XDH140" s="37"/>
      <c r="XDI140" s="37"/>
      <c r="XDJ140" s="37"/>
      <c r="XDK140" s="37"/>
      <c r="XDL140" s="37"/>
      <c r="XDM140" s="37"/>
      <c r="XDN140" s="37"/>
      <c r="XDO140" s="37"/>
      <c r="XDP140" s="37"/>
      <c r="XDQ140" s="37"/>
      <c r="XDR140" s="37"/>
      <c r="XDS140" s="37"/>
      <c r="XDT140" s="37"/>
      <c r="XDU140" s="37"/>
      <c r="XDV140" s="37"/>
      <c r="XDW140" s="37"/>
      <c r="XDX140" s="37"/>
      <c r="XDY140" s="37"/>
      <c r="XDZ140" s="37"/>
      <c r="XEA140" s="37"/>
      <c r="XEB140" s="37"/>
      <c r="XEC140" s="37"/>
      <c r="XED140" s="37"/>
      <c r="XEE140" s="37"/>
      <c r="XEF140" s="37"/>
      <c r="XEG140" s="37"/>
      <c r="XEH140" s="37"/>
      <c r="XEI140" s="37"/>
      <c r="XEJ140" s="37"/>
      <c r="XEK140" s="37"/>
      <c r="XEL140" s="37"/>
      <c r="XEM140" s="37"/>
      <c r="XEN140" s="37"/>
      <c r="XEO140" s="37"/>
      <c r="XEP140" s="37"/>
      <c r="XEQ140" s="37"/>
      <c r="XER140" s="37"/>
      <c r="XES140" s="37"/>
      <c r="XET140" s="37"/>
      <c r="XEU140" s="37"/>
      <c r="XEV140" s="37"/>
      <c r="XEW140" s="37"/>
      <c r="XEX140" s="37"/>
      <c r="XEY140" s="37"/>
      <c r="XEZ140" s="37"/>
      <c r="XFA140" s="37"/>
      <c r="XFB140" s="37"/>
      <c r="XFC140" s="37"/>
      <c r="XFD140" s="37"/>
    </row>
    <row r="141" spans="1:151 16227:16384" s="11" customFormat="1" ht="20.25" customHeight="1" x14ac:dyDescent="0.25">
      <c r="A141" s="80">
        <v>20</v>
      </c>
      <c r="B141" s="80"/>
      <c r="C141" s="81" t="s">
        <v>200</v>
      </c>
      <c r="D141" s="82"/>
      <c r="E141" s="53">
        <f>(5.3*12.5+4.9*2.525)*10.764</f>
        <v>846.29259000000002</v>
      </c>
      <c r="F141" s="81">
        <v>0</v>
      </c>
      <c r="G141" s="82"/>
      <c r="H141" s="53">
        <v>0</v>
      </c>
      <c r="I141" s="53">
        <f t="shared" si="0"/>
        <v>846.29259000000002</v>
      </c>
      <c r="J141" s="37"/>
      <c r="K141" s="37"/>
      <c r="L141" s="37"/>
      <c r="M141" s="37"/>
      <c r="N141" s="37"/>
      <c r="O141" s="37"/>
      <c r="P141" s="37"/>
      <c r="Q141" s="37"/>
      <c r="R141" s="37"/>
      <c r="S141" s="37"/>
      <c r="T141" s="37"/>
      <c r="U141" s="37"/>
      <c r="V141" s="37"/>
      <c r="W141" s="37"/>
      <c r="X141" s="37"/>
      <c r="Y141" s="37"/>
      <c r="Z141" s="37"/>
      <c r="AA141" s="37"/>
      <c r="AB141" s="37"/>
      <c r="AC141" s="37"/>
      <c r="AD141" s="37"/>
      <c r="AE141" s="37"/>
      <c r="AF141" s="37"/>
      <c r="AG141" s="37"/>
      <c r="AH141" s="37"/>
      <c r="AI141" s="37"/>
      <c r="AJ141" s="37"/>
      <c r="AK141" s="37"/>
      <c r="AL141" s="37"/>
      <c r="AM141" s="37"/>
      <c r="AN141" s="37"/>
      <c r="AO141" s="37"/>
      <c r="AP141" s="37"/>
      <c r="AQ141" s="37"/>
      <c r="AR141" s="37"/>
      <c r="AS141" s="37"/>
      <c r="AT141" s="37"/>
      <c r="AU141" s="37"/>
      <c r="AV141" s="37"/>
      <c r="AW141" s="37"/>
      <c r="AX141" s="37"/>
      <c r="AY141" s="37"/>
      <c r="AZ141" s="37"/>
      <c r="BA141" s="37"/>
      <c r="BB141" s="37"/>
      <c r="BC141" s="37"/>
      <c r="BD141" s="37"/>
      <c r="BE141" s="37"/>
      <c r="BF141" s="37"/>
      <c r="BG141" s="37"/>
      <c r="BH141" s="37"/>
      <c r="BI141" s="37"/>
      <c r="BJ141" s="37"/>
      <c r="BK141" s="37"/>
      <c r="BL141" s="37"/>
      <c r="BM141" s="37"/>
      <c r="BN141" s="37"/>
      <c r="BO141" s="37"/>
      <c r="BP141" s="37"/>
      <c r="BQ141" s="37"/>
      <c r="BR141" s="37"/>
      <c r="BS141" s="37"/>
      <c r="BT141" s="37"/>
      <c r="BU141" s="37"/>
      <c r="BV141" s="37"/>
      <c r="BW141" s="37"/>
      <c r="BX141" s="37"/>
      <c r="BY141" s="37"/>
      <c r="BZ141" s="37"/>
      <c r="CA141" s="37"/>
      <c r="CB141" s="37"/>
      <c r="CC141" s="37"/>
      <c r="CD141" s="37"/>
      <c r="CE141" s="37"/>
      <c r="CF141" s="37"/>
      <c r="CG141" s="37"/>
      <c r="CH141" s="37"/>
      <c r="CI141" s="37"/>
      <c r="CJ141" s="37"/>
      <c r="CK141" s="37"/>
      <c r="CL141" s="37"/>
      <c r="CM141" s="37"/>
      <c r="CN141" s="37"/>
      <c r="CO141" s="37"/>
      <c r="CP141" s="37"/>
      <c r="CQ141" s="37"/>
      <c r="CR141" s="37"/>
      <c r="CS141" s="37"/>
      <c r="CT141" s="37"/>
      <c r="CU141" s="37"/>
      <c r="CV141" s="37"/>
      <c r="CW141" s="37"/>
      <c r="CX141" s="37"/>
      <c r="CY141" s="37"/>
      <c r="CZ141" s="37"/>
      <c r="DA141" s="37"/>
      <c r="DB141" s="37"/>
      <c r="DC141" s="37"/>
      <c r="DD141" s="37"/>
      <c r="DE141" s="37"/>
      <c r="DF141" s="37"/>
      <c r="DG141" s="37"/>
      <c r="DH141" s="37"/>
      <c r="DI141" s="37"/>
      <c r="DJ141" s="37"/>
      <c r="DK141" s="37"/>
      <c r="DL141" s="37"/>
      <c r="DM141" s="37"/>
      <c r="DN141" s="37"/>
      <c r="DO141" s="37"/>
      <c r="DP141" s="37"/>
      <c r="DQ141" s="37"/>
      <c r="DR141" s="37"/>
      <c r="DS141" s="37"/>
      <c r="DT141" s="37"/>
      <c r="DU141" s="37"/>
      <c r="DV141" s="37"/>
      <c r="DW141" s="37"/>
      <c r="DX141" s="37"/>
      <c r="DY141" s="37"/>
      <c r="DZ141" s="37"/>
      <c r="EA141" s="37"/>
      <c r="EB141" s="37"/>
      <c r="EC141" s="37"/>
      <c r="ED141" s="37"/>
      <c r="EE141" s="37"/>
      <c r="EF141" s="37"/>
      <c r="EG141" s="37"/>
      <c r="EH141" s="37"/>
      <c r="EI141" s="37"/>
      <c r="EJ141" s="37"/>
      <c r="EK141" s="37"/>
      <c r="EL141" s="37"/>
      <c r="EM141" s="37"/>
      <c r="EN141" s="37"/>
      <c r="EO141" s="37"/>
      <c r="EP141" s="37"/>
      <c r="EQ141" s="37"/>
      <c r="ER141" s="37"/>
      <c r="ES141" s="37"/>
      <c r="ET141" s="37"/>
      <c r="EU141" s="37"/>
      <c r="WZC141" s="37"/>
      <c r="WZD141" s="37"/>
      <c r="WZE141" s="37"/>
      <c r="WZF141" s="37"/>
      <c r="WZG141" s="37"/>
      <c r="WZH141" s="37"/>
      <c r="WZI141" s="37"/>
      <c r="WZJ141" s="37"/>
      <c r="WZK141" s="37"/>
      <c r="WZL141" s="37"/>
      <c r="WZM141" s="37"/>
      <c r="WZN141" s="37"/>
      <c r="WZO141" s="37"/>
      <c r="WZP141" s="37"/>
      <c r="WZQ141" s="37"/>
      <c r="WZR141" s="37"/>
      <c r="WZS141" s="37"/>
      <c r="WZT141" s="37"/>
      <c r="WZU141" s="37"/>
      <c r="WZV141" s="37"/>
      <c r="WZW141" s="37"/>
      <c r="WZX141" s="37"/>
      <c r="WZY141" s="37"/>
      <c r="WZZ141" s="37"/>
      <c r="XAA141" s="37"/>
      <c r="XAB141" s="37"/>
      <c r="XAC141" s="37"/>
      <c r="XAD141" s="37"/>
      <c r="XAE141" s="37"/>
      <c r="XAF141" s="37"/>
      <c r="XAG141" s="37"/>
      <c r="XAH141" s="37"/>
      <c r="XAI141" s="37"/>
      <c r="XAJ141" s="37"/>
      <c r="XAK141" s="37"/>
      <c r="XAL141" s="37"/>
      <c r="XAM141" s="37"/>
      <c r="XAN141" s="37"/>
      <c r="XAO141" s="37"/>
      <c r="XAP141" s="37"/>
      <c r="XAQ141" s="37"/>
      <c r="XAR141" s="37"/>
      <c r="XAS141" s="37"/>
      <c r="XAT141" s="37"/>
      <c r="XAU141" s="37"/>
      <c r="XAV141" s="37"/>
      <c r="XAW141" s="37"/>
      <c r="XAX141" s="37"/>
      <c r="XAY141" s="37"/>
      <c r="XAZ141" s="37"/>
      <c r="XBA141" s="37"/>
      <c r="XBB141" s="37"/>
      <c r="XBC141" s="37"/>
      <c r="XBD141" s="37"/>
      <c r="XBE141" s="37"/>
      <c r="XBF141" s="37"/>
      <c r="XBG141" s="37"/>
      <c r="XBH141" s="37"/>
      <c r="XBI141" s="37"/>
      <c r="XBJ141" s="37"/>
      <c r="XBK141" s="37"/>
      <c r="XBL141" s="37"/>
      <c r="XBM141" s="37"/>
      <c r="XBN141" s="37"/>
      <c r="XBO141" s="37"/>
      <c r="XBP141" s="37"/>
      <c r="XBQ141" s="37"/>
      <c r="XBR141" s="37"/>
      <c r="XBS141" s="37"/>
      <c r="XBT141" s="37"/>
      <c r="XBU141" s="37"/>
      <c r="XBV141" s="37"/>
      <c r="XBW141" s="37"/>
      <c r="XBX141" s="37"/>
      <c r="XBY141" s="37"/>
      <c r="XBZ141" s="37"/>
      <c r="XCA141" s="37"/>
      <c r="XCB141" s="37"/>
      <c r="XCC141" s="37"/>
      <c r="XCD141" s="37"/>
      <c r="XCE141" s="37"/>
      <c r="XCF141" s="37"/>
      <c r="XCG141" s="37"/>
      <c r="XCH141" s="37"/>
      <c r="XCI141" s="37"/>
      <c r="XCJ141" s="37"/>
      <c r="XCK141" s="37"/>
      <c r="XCL141" s="37"/>
      <c r="XCM141" s="37"/>
      <c r="XCN141" s="37"/>
      <c r="XCO141" s="37"/>
      <c r="XCP141" s="37"/>
      <c r="XCQ141" s="37"/>
      <c r="XCR141" s="37"/>
      <c r="XCS141" s="37"/>
      <c r="XCT141" s="37"/>
      <c r="XCU141" s="37"/>
      <c r="XCV141" s="37"/>
      <c r="XCW141" s="37"/>
      <c r="XCX141" s="37"/>
      <c r="XCY141" s="37"/>
      <c r="XCZ141" s="37"/>
      <c r="XDA141" s="37"/>
      <c r="XDB141" s="37"/>
      <c r="XDC141" s="37"/>
      <c r="XDD141" s="37"/>
      <c r="XDE141" s="37"/>
      <c r="XDF141" s="37"/>
      <c r="XDG141" s="37"/>
      <c r="XDH141" s="37"/>
      <c r="XDI141" s="37"/>
      <c r="XDJ141" s="37"/>
      <c r="XDK141" s="37"/>
      <c r="XDL141" s="37"/>
      <c r="XDM141" s="37"/>
      <c r="XDN141" s="37"/>
      <c r="XDO141" s="37"/>
      <c r="XDP141" s="37"/>
      <c r="XDQ141" s="37"/>
      <c r="XDR141" s="37"/>
      <c r="XDS141" s="37"/>
      <c r="XDT141" s="37"/>
      <c r="XDU141" s="37"/>
      <c r="XDV141" s="37"/>
      <c r="XDW141" s="37"/>
      <c r="XDX141" s="37"/>
      <c r="XDY141" s="37"/>
      <c r="XDZ141" s="37"/>
      <c r="XEA141" s="37"/>
      <c r="XEB141" s="37"/>
      <c r="XEC141" s="37"/>
      <c r="XED141" s="37"/>
      <c r="XEE141" s="37"/>
      <c r="XEF141" s="37"/>
      <c r="XEG141" s="37"/>
      <c r="XEH141" s="37"/>
      <c r="XEI141" s="37"/>
      <c r="XEJ141" s="37"/>
      <c r="XEK141" s="37"/>
      <c r="XEL141" s="37"/>
      <c r="XEM141" s="37"/>
      <c r="XEN141" s="37"/>
      <c r="XEO141" s="37"/>
      <c r="XEP141" s="37"/>
      <c r="XEQ141" s="37"/>
      <c r="XER141" s="37"/>
      <c r="XES141" s="37"/>
      <c r="XET141" s="37"/>
      <c r="XEU141" s="37"/>
      <c r="XEV141" s="37"/>
      <c r="XEW141" s="37"/>
      <c r="XEX141" s="37"/>
      <c r="XEY141" s="37"/>
      <c r="XEZ141" s="37"/>
      <c r="XFA141" s="37"/>
      <c r="XFB141" s="37"/>
      <c r="XFC141" s="37"/>
      <c r="XFD141" s="37"/>
    </row>
    <row r="142" spans="1:151 16227:16384" s="11" customFormat="1" ht="20.25" customHeight="1" x14ac:dyDescent="0.25">
      <c r="A142" s="80">
        <v>21</v>
      </c>
      <c r="B142" s="80"/>
      <c r="C142" s="81" t="s">
        <v>200</v>
      </c>
      <c r="D142" s="82"/>
      <c r="E142" s="53">
        <f>(4.96*10.65+3.9+1.85+3.75*1.2+4.3*1.3)*10.764</f>
        <v>739.09929599999998</v>
      </c>
      <c r="F142" s="81">
        <v>0</v>
      </c>
      <c r="G142" s="82"/>
      <c r="H142" s="53">
        <v>0</v>
      </c>
      <c r="I142" s="53">
        <f t="shared" si="0"/>
        <v>739.09929599999998</v>
      </c>
      <c r="J142" s="37"/>
      <c r="K142" s="37"/>
      <c r="L142" s="37"/>
      <c r="M142" s="37"/>
      <c r="N142" s="37"/>
      <c r="O142" s="37"/>
      <c r="P142" s="37"/>
      <c r="Q142" s="37"/>
      <c r="R142" s="37"/>
      <c r="S142" s="37"/>
      <c r="T142" s="37"/>
      <c r="U142" s="37"/>
      <c r="V142" s="37"/>
      <c r="W142" s="37"/>
      <c r="X142" s="37"/>
      <c r="Y142" s="37"/>
      <c r="Z142" s="37"/>
      <c r="AA142" s="37"/>
      <c r="AB142" s="37"/>
      <c r="AC142" s="37"/>
      <c r="AD142" s="37"/>
      <c r="AE142" s="37"/>
      <c r="AF142" s="37"/>
      <c r="AG142" s="37"/>
      <c r="AH142" s="37"/>
      <c r="AI142" s="37"/>
      <c r="AJ142" s="37"/>
      <c r="AK142" s="37"/>
      <c r="AL142" s="37"/>
      <c r="AM142" s="37"/>
      <c r="AN142" s="37"/>
      <c r="AO142" s="37"/>
      <c r="AP142" s="37"/>
      <c r="AQ142" s="37"/>
      <c r="AR142" s="37"/>
      <c r="AS142" s="37"/>
      <c r="AT142" s="37"/>
      <c r="AU142" s="37"/>
      <c r="AV142" s="37"/>
      <c r="AW142" s="37"/>
      <c r="AX142" s="37"/>
      <c r="AY142" s="37"/>
      <c r="AZ142" s="37"/>
      <c r="BA142" s="37"/>
      <c r="BB142" s="37"/>
      <c r="BC142" s="37"/>
      <c r="BD142" s="37"/>
      <c r="BE142" s="37"/>
      <c r="BF142" s="37"/>
      <c r="BG142" s="37"/>
      <c r="BH142" s="37"/>
      <c r="BI142" s="37"/>
      <c r="BJ142" s="37"/>
      <c r="BK142" s="37"/>
      <c r="BL142" s="37"/>
      <c r="BM142" s="37"/>
      <c r="BN142" s="37"/>
      <c r="BO142" s="37"/>
      <c r="BP142" s="37"/>
      <c r="BQ142" s="37"/>
      <c r="BR142" s="37"/>
      <c r="BS142" s="37"/>
      <c r="BT142" s="37"/>
      <c r="BU142" s="37"/>
      <c r="BV142" s="37"/>
      <c r="BW142" s="37"/>
      <c r="BX142" s="37"/>
      <c r="BY142" s="37"/>
      <c r="BZ142" s="37"/>
      <c r="CA142" s="37"/>
      <c r="CB142" s="37"/>
      <c r="CC142" s="37"/>
      <c r="CD142" s="37"/>
      <c r="CE142" s="37"/>
      <c r="CF142" s="37"/>
      <c r="CG142" s="37"/>
      <c r="CH142" s="37"/>
      <c r="CI142" s="37"/>
      <c r="CJ142" s="37"/>
      <c r="CK142" s="37"/>
      <c r="CL142" s="37"/>
      <c r="CM142" s="37"/>
      <c r="CN142" s="37"/>
      <c r="CO142" s="37"/>
      <c r="CP142" s="37"/>
      <c r="CQ142" s="37"/>
      <c r="CR142" s="37"/>
      <c r="CS142" s="37"/>
      <c r="CT142" s="37"/>
      <c r="CU142" s="37"/>
      <c r="CV142" s="37"/>
      <c r="CW142" s="37"/>
      <c r="CX142" s="37"/>
      <c r="CY142" s="37"/>
      <c r="CZ142" s="37"/>
      <c r="DA142" s="37"/>
      <c r="DB142" s="37"/>
      <c r="DC142" s="37"/>
      <c r="DD142" s="37"/>
      <c r="DE142" s="37"/>
      <c r="DF142" s="37"/>
      <c r="DG142" s="37"/>
      <c r="DH142" s="37"/>
      <c r="DI142" s="37"/>
      <c r="DJ142" s="37"/>
      <c r="DK142" s="37"/>
      <c r="DL142" s="37"/>
      <c r="DM142" s="37"/>
      <c r="DN142" s="37"/>
      <c r="DO142" s="37"/>
      <c r="DP142" s="37"/>
      <c r="DQ142" s="37"/>
      <c r="DR142" s="37"/>
      <c r="DS142" s="37"/>
      <c r="DT142" s="37"/>
      <c r="DU142" s="37"/>
      <c r="DV142" s="37"/>
      <c r="DW142" s="37"/>
      <c r="DX142" s="37"/>
      <c r="DY142" s="37"/>
      <c r="DZ142" s="37"/>
      <c r="EA142" s="37"/>
      <c r="EB142" s="37"/>
      <c r="EC142" s="37"/>
      <c r="ED142" s="37"/>
      <c r="EE142" s="37"/>
      <c r="EF142" s="37"/>
      <c r="EG142" s="37"/>
      <c r="EH142" s="37"/>
      <c r="EI142" s="37"/>
      <c r="EJ142" s="37"/>
      <c r="EK142" s="37"/>
      <c r="EL142" s="37"/>
      <c r="EM142" s="37"/>
      <c r="EN142" s="37"/>
      <c r="EO142" s="37"/>
      <c r="EP142" s="37"/>
      <c r="EQ142" s="37"/>
      <c r="ER142" s="37"/>
      <c r="ES142" s="37"/>
      <c r="ET142" s="37"/>
      <c r="EU142" s="37"/>
      <c r="WZC142" s="37"/>
      <c r="WZD142" s="37"/>
      <c r="WZE142" s="37"/>
      <c r="WZF142" s="37"/>
      <c r="WZG142" s="37"/>
      <c r="WZH142" s="37"/>
      <c r="WZI142" s="37"/>
      <c r="WZJ142" s="37"/>
      <c r="WZK142" s="37"/>
      <c r="WZL142" s="37"/>
      <c r="WZM142" s="37"/>
      <c r="WZN142" s="37"/>
      <c r="WZO142" s="37"/>
      <c r="WZP142" s="37"/>
      <c r="WZQ142" s="37"/>
      <c r="WZR142" s="37"/>
      <c r="WZS142" s="37"/>
      <c r="WZT142" s="37"/>
      <c r="WZU142" s="37"/>
      <c r="WZV142" s="37"/>
      <c r="WZW142" s="37"/>
      <c r="WZX142" s="37"/>
      <c r="WZY142" s="37"/>
      <c r="WZZ142" s="37"/>
      <c r="XAA142" s="37"/>
      <c r="XAB142" s="37"/>
      <c r="XAC142" s="37"/>
      <c r="XAD142" s="37"/>
      <c r="XAE142" s="37"/>
      <c r="XAF142" s="37"/>
      <c r="XAG142" s="37"/>
      <c r="XAH142" s="37"/>
      <c r="XAI142" s="37"/>
      <c r="XAJ142" s="37"/>
      <c r="XAK142" s="37"/>
      <c r="XAL142" s="37"/>
      <c r="XAM142" s="37"/>
      <c r="XAN142" s="37"/>
      <c r="XAO142" s="37"/>
      <c r="XAP142" s="37"/>
      <c r="XAQ142" s="37"/>
      <c r="XAR142" s="37"/>
      <c r="XAS142" s="37"/>
      <c r="XAT142" s="37"/>
      <c r="XAU142" s="37"/>
      <c r="XAV142" s="37"/>
      <c r="XAW142" s="37"/>
      <c r="XAX142" s="37"/>
      <c r="XAY142" s="37"/>
      <c r="XAZ142" s="37"/>
      <c r="XBA142" s="37"/>
      <c r="XBB142" s="37"/>
      <c r="XBC142" s="37"/>
      <c r="XBD142" s="37"/>
      <c r="XBE142" s="37"/>
      <c r="XBF142" s="37"/>
      <c r="XBG142" s="37"/>
      <c r="XBH142" s="37"/>
      <c r="XBI142" s="37"/>
      <c r="XBJ142" s="37"/>
      <c r="XBK142" s="37"/>
      <c r="XBL142" s="37"/>
      <c r="XBM142" s="37"/>
      <c r="XBN142" s="37"/>
      <c r="XBO142" s="37"/>
      <c r="XBP142" s="37"/>
      <c r="XBQ142" s="37"/>
      <c r="XBR142" s="37"/>
      <c r="XBS142" s="37"/>
      <c r="XBT142" s="37"/>
      <c r="XBU142" s="37"/>
      <c r="XBV142" s="37"/>
      <c r="XBW142" s="37"/>
      <c r="XBX142" s="37"/>
      <c r="XBY142" s="37"/>
      <c r="XBZ142" s="37"/>
      <c r="XCA142" s="37"/>
      <c r="XCB142" s="37"/>
      <c r="XCC142" s="37"/>
      <c r="XCD142" s="37"/>
      <c r="XCE142" s="37"/>
      <c r="XCF142" s="37"/>
      <c r="XCG142" s="37"/>
      <c r="XCH142" s="37"/>
      <c r="XCI142" s="37"/>
      <c r="XCJ142" s="37"/>
      <c r="XCK142" s="37"/>
      <c r="XCL142" s="37"/>
      <c r="XCM142" s="37"/>
      <c r="XCN142" s="37"/>
      <c r="XCO142" s="37"/>
      <c r="XCP142" s="37"/>
      <c r="XCQ142" s="37"/>
      <c r="XCR142" s="37"/>
      <c r="XCS142" s="37"/>
      <c r="XCT142" s="37"/>
      <c r="XCU142" s="37"/>
      <c r="XCV142" s="37"/>
      <c r="XCW142" s="37"/>
      <c r="XCX142" s="37"/>
      <c r="XCY142" s="37"/>
      <c r="XCZ142" s="37"/>
      <c r="XDA142" s="37"/>
      <c r="XDB142" s="37"/>
      <c r="XDC142" s="37"/>
      <c r="XDD142" s="37"/>
      <c r="XDE142" s="37"/>
      <c r="XDF142" s="37"/>
      <c r="XDG142" s="37"/>
      <c r="XDH142" s="37"/>
      <c r="XDI142" s="37"/>
      <c r="XDJ142" s="37"/>
      <c r="XDK142" s="37"/>
      <c r="XDL142" s="37"/>
      <c r="XDM142" s="37"/>
      <c r="XDN142" s="37"/>
      <c r="XDO142" s="37"/>
      <c r="XDP142" s="37"/>
      <c r="XDQ142" s="37"/>
      <c r="XDR142" s="37"/>
      <c r="XDS142" s="37"/>
      <c r="XDT142" s="37"/>
      <c r="XDU142" s="37"/>
      <c r="XDV142" s="37"/>
      <c r="XDW142" s="37"/>
      <c r="XDX142" s="37"/>
      <c r="XDY142" s="37"/>
      <c r="XDZ142" s="37"/>
      <c r="XEA142" s="37"/>
      <c r="XEB142" s="37"/>
      <c r="XEC142" s="37"/>
      <c r="XED142" s="37"/>
      <c r="XEE142" s="37"/>
      <c r="XEF142" s="37"/>
      <c r="XEG142" s="37"/>
      <c r="XEH142" s="37"/>
      <c r="XEI142" s="37"/>
      <c r="XEJ142" s="37"/>
      <c r="XEK142" s="37"/>
      <c r="XEL142" s="37"/>
      <c r="XEM142" s="37"/>
      <c r="XEN142" s="37"/>
      <c r="XEO142" s="37"/>
      <c r="XEP142" s="37"/>
      <c r="XEQ142" s="37"/>
      <c r="XER142" s="37"/>
      <c r="XES142" s="37"/>
      <c r="XET142" s="37"/>
      <c r="XEU142" s="37"/>
      <c r="XEV142" s="37"/>
      <c r="XEW142" s="37"/>
      <c r="XEX142" s="37"/>
      <c r="XEY142" s="37"/>
      <c r="XEZ142" s="37"/>
      <c r="XFA142" s="37"/>
      <c r="XFB142" s="37"/>
      <c r="XFC142" s="37"/>
      <c r="XFD142" s="37"/>
    </row>
    <row r="143" spans="1:151 16227:16384" s="11" customFormat="1" ht="20.25" x14ac:dyDescent="0.25">
      <c r="A143" s="92" t="s">
        <v>202</v>
      </c>
      <c r="B143" s="93"/>
      <c r="C143" s="93"/>
      <c r="D143" s="93"/>
      <c r="E143" s="93"/>
      <c r="F143" s="93"/>
      <c r="G143" s="93"/>
      <c r="H143" s="93"/>
      <c r="I143" s="95"/>
      <c r="J143" s="37"/>
      <c r="K143" s="37"/>
      <c r="L143" s="37"/>
      <c r="M143" s="37"/>
      <c r="N143" s="37"/>
      <c r="O143" s="37"/>
      <c r="P143" s="37"/>
      <c r="Q143" s="37"/>
      <c r="R143" s="37"/>
      <c r="S143" s="37"/>
      <c r="T143" s="37"/>
      <c r="U143" s="37"/>
      <c r="V143" s="37"/>
      <c r="W143" s="37"/>
      <c r="X143" s="37"/>
      <c r="Y143" s="37"/>
      <c r="Z143" s="37"/>
      <c r="AA143" s="37"/>
      <c r="AB143" s="37"/>
      <c r="AC143" s="37"/>
      <c r="AD143" s="37"/>
      <c r="AE143" s="37"/>
      <c r="AF143" s="37"/>
      <c r="AG143" s="37"/>
      <c r="AH143" s="37"/>
      <c r="AI143" s="37"/>
      <c r="AJ143" s="37"/>
      <c r="AK143" s="37"/>
      <c r="AL143" s="37"/>
      <c r="AM143" s="37"/>
      <c r="AN143" s="37"/>
      <c r="AO143" s="37"/>
      <c r="AP143" s="37"/>
      <c r="AQ143" s="37"/>
      <c r="AR143" s="37"/>
      <c r="AS143" s="37"/>
      <c r="AT143" s="37"/>
      <c r="AU143" s="37"/>
      <c r="AV143" s="37"/>
      <c r="AW143" s="37"/>
      <c r="AX143" s="37"/>
      <c r="AY143" s="37"/>
      <c r="AZ143" s="37"/>
      <c r="BA143" s="37"/>
      <c r="BB143" s="37"/>
      <c r="BC143" s="37"/>
      <c r="BD143" s="37"/>
      <c r="BE143" s="37"/>
      <c r="BF143" s="37"/>
      <c r="BG143" s="37"/>
      <c r="BH143" s="37"/>
      <c r="BI143" s="37"/>
      <c r="BJ143" s="37"/>
      <c r="BK143" s="37"/>
      <c r="BL143" s="37"/>
      <c r="BM143" s="37"/>
      <c r="BN143" s="37"/>
      <c r="BO143" s="37"/>
      <c r="BP143" s="37"/>
      <c r="BQ143" s="37"/>
      <c r="BR143" s="37"/>
      <c r="BS143" s="37"/>
      <c r="BT143" s="37"/>
      <c r="BU143" s="37"/>
      <c r="BV143" s="37"/>
      <c r="BW143" s="37"/>
      <c r="BX143" s="37"/>
      <c r="BY143" s="37"/>
      <c r="BZ143" s="37"/>
      <c r="CA143" s="37"/>
      <c r="CB143" s="37"/>
      <c r="CC143" s="37"/>
      <c r="CD143" s="37"/>
      <c r="CE143" s="37"/>
      <c r="CF143" s="37"/>
      <c r="CG143" s="37"/>
      <c r="CH143" s="37"/>
      <c r="CI143" s="37"/>
      <c r="CJ143" s="37"/>
      <c r="CK143" s="37"/>
      <c r="CL143" s="37"/>
      <c r="CM143" s="37"/>
      <c r="CN143" s="37"/>
      <c r="CO143" s="37"/>
      <c r="CP143" s="37"/>
      <c r="CQ143" s="37"/>
      <c r="CR143" s="37"/>
      <c r="CS143" s="37"/>
      <c r="CT143" s="37"/>
      <c r="CU143" s="37"/>
      <c r="CV143" s="37"/>
      <c r="CW143" s="37"/>
      <c r="CX143" s="37"/>
      <c r="CY143" s="37"/>
      <c r="CZ143" s="37"/>
      <c r="DA143" s="37"/>
      <c r="DB143" s="37"/>
      <c r="DC143" s="37"/>
      <c r="DD143" s="37"/>
      <c r="DE143" s="37"/>
      <c r="DF143" s="37"/>
      <c r="DG143" s="37"/>
      <c r="DH143" s="37"/>
      <c r="DI143" s="37"/>
      <c r="DJ143" s="37"/>
      <c r="DK143" s="37"/>
      <c r="DL143" s="37"/>
      <c r="DM143" s="37"/>
      <c r="DN143" s="37"/>
      <c r="DO143" s="37"/>
      <c r="DP143" s="37"/>
      <c r="DQ143" s="37"/>
      <c r="DR143" s="37"/>
      <c r="DS143" s="37"/>
      <c r="DT143" s="37"/>
      <c r="DU143" s="37"/>
      <c r="DV143" s="37"/>
      <c r="DW143" s="37"/>
      <c r="DX143" s="37"/>
      <c r="DY143" s="37"/>
      <c r="DZ143" s="37"/>
      <c r="EA143" s="37"/>
      <c r="EB143" s="37"/>
      <c r="EC143" s="37"/>
      <c r="ED143" s="37"/>
      <c r="EE143" s="37"/>
      <c r="EF143" s="37"/>
      <c r="EG143" s="37"/>
      <c r="EH143" s="37"/>
      <c r="EI143" s="37"/>
      <c r="EJ143" s="37"/>
      <c r="EK143" s="37"/>
      <c r="EL143" s="37"/>
      <c r="EM143" s="37"/>
      <c r="EN143" s="37"/>
      <c r="EO143" s="37"/>
      <c r="EP143" s="37"/>
      <c r="EQ143" s="37"/>
      <c r="ER143" s="37"/>
      <c r="ES143" s="37"/>
      <c r="ET143" s="37"/>
      <c r="EU143" s="37"/>
      <c r="WZC143" s="37"/>
      <c r="WZD143" s="37"/>
      <c r="WZE143" s="37"/>
      <c r="WZF143" s="37"/>
      <c r="WZG143" s="37"/>
      <c r="WZH143" s="37"/>
      <c r="WZI143" s="37"/>
      <c r="WZJ143" s="37"/>
      <c r="WZK143" s="37"/>
      <c r="WZL143" s="37"/>
      <c r="WZM143" s="37"/>
      <c r="WZN143" s="37"/>
      <c r="WZO143" s="37"/>
      <c r="WZP143" s="37"/>
      <c r="WZQ143" s="37"/>
      <c r="WZR143" s="37"/>
      <c r="WZS143" s="37"/>
      <c r="WZT143" s="37"/>
      <c r="WZU143" s="37"/>
      <c r="WZV143" s="37"/>
      <c r="WZW143" s="37"/>
      <c r="WZX143" s="37"/>
      <c r="WZY143" s="37"/>
      <c r="WZZ143" s="37"/>
      <c r="XAA143" s="37"/>
      <c r="XAB143" s="37"/>
      <c r="XAC143" s="37"/>
      <c r="XAD143" s="37"/>
      <c r="XAE143" s="37"/>
      <c r="XAF143" s="37"/>
      <c r="XAG143" s="37"/>
      <c r="XAH143" s="37"/>
      <c r="XAI143" s="37"/>
      <c r="XAJ143" s="37"/>
      <c r="XAK143" s="37"/>
      <c r="XAL143" s="37"/>
      <c r="XAM143" s="37"/>
      <c r="XAN143" s="37"/>
      <c r="XAO143" s="37"/>
      <c r="XAP143" s="37"/>
      <c r="XAQ143" s="37"/>
      <c r="XAR143" s="37"/>
      <c r="XAS143" s="37"/>
      <c r="XAT143" s="37"/>
      <c r="XAU143" s="37"/>
      <c r="XAV143" s="37"/>
      <c r="XAW143" s="37"/>
      <c r="XAX143" s="37"/>
      <c r="XAY143" s="37"/>
      <c r="XAZ143" s="37"/>
      <c r="XBA143" s="37"/>
      <c r="XBB143" s="37"/>
      <c r="XBC143" s="37"/>
      <c r="XBD143" s="37"/>
      <c r="XBE143" s="37"/>
      <c r="XBF143" s="37"/>
      <c r="XBG143" s="37"/>
      <c r="XBH143" s="37"/>
      <c r="XBI143" s="37"/>
      <c r="XBJ143" s="37"/>
      <c r="XBK143" s="37"/>
      <c r="XBL143" s="37"/>
      <c r="XBM143" s="37"/>
      <c r="XBN143" s="37"/>
      <c r="XBO143" s="37"/>
      <c r="XBP143" s="37"/>
      <c r="XBQ143" s="37"/>
      <c r="XBR143" s="37"/>
      <c r="XBS143" s="37"/>
      <c r="XBT143" s="37"/>
      <c r="XBU143" s="37"/>
      <c r="XBV143" s="37"/>
      <c r="XBW143" s="37"/>
      <c r="XBX143" s="37"/>
      <c r="XBY143" s="37"/>
      <c r="XBZ143" s="37"/>
      <c r="XCA143" s="37"/>
      <c r="XCB143" s="37"/>
      <c r="XCC143" s="37"/>
      <c r="XCD143" s="37"/>
      <c r="XCE143" s="37"/>
      <c r="XCF143" s="37"/>
      <c r="XCG143" s="37"/>
      <c r="XCH143" s="37"/>
      <c r="XCI143" s="37"/>
      <c r="XCJ143" s="37"/>
      <c r="XCK143" s="37"/>
      <c r="XCL143" s="37"/>
      <c r="XCM143" s="37"/>
      <c r="XCN143" s="37"/>
      <c r="XCO143" s="37"/>
      <c r="XCP143" s="37"/>
      <c r="XCQ143" s="37"/>
      <c r="XCR143" s="37"/>
      <c r="XCS143" s="37"/>
      <c r="XCT143" s="37"/>
      <c r="XCU143" s="37"/>
      <c r="XCV143" s="37"/>
      <c r="XCW143" s="37"/>
      <c r="XCX143" s="37"/>
      <c r="XCY143" s="37"/>
      <c r="XCZ143" s="37"/>
      <c r="XDA143" s="37"/>
      <c r="XDB143" s="37"/>
      <c r="XDC143" s="37"/>
      <c r="XDD143" s="37"/>
      <c r="XDE143" s="37"/>
      <c r="XDF143" s="37"/>
      <c r="XDG143" s="37"/>
      <c r="XDH143" s="37"/>
      <c r="XDI143" s="37"/>
      <c r="XDJ143" s="37"/>
      <c r="XDK143" s="37"/>
      <c r="XDL143" s="37"/>
      <c r="XDM143" s="37"/>
      <c r="XDN143" s="37"/>
      <c r="XDO143" s="37"/>
      <c r="XDP143" s="37"/>
      <c r="XDQ143" s="37"/>
      <c r="XDR143" s="37"/>
      <c r="XDS143" s="37"/>
      <c r="XDT143" s="37"/>
      <c r="XDU143" s="37"/>
      <c r="XDV143" s="37"/>
      <c r="XDW143" s="37"/>
      <c r="XDX143" s="37"/>
      <c r="XDY143" s="37"/>
      <c r="XDZ143" s="37"/>
      <c r="XEA143" s="37"/>
      <c r="XEB143" s="37"/>
      <c r="XEC143" s="37"/>
      <c r="XED143" s="37"/>
      <c r="XEE143" s="37"/>
      <c r="XEF143" s="37"/>
      <c r="XEG143" s="37"/>
      <c r="XEH143" s="37"/>
      <c r="XEI143" s="37"/>
      <c r="XEJ143" s="37"/>
      <c r="XEK143" s="37"/>
      <c r="XEL143" s="37"/>
      <c r="XEM143" s="37"/>
      <c r="XEN143" s="37"/>
      <c r="XEO143" s="37"/>
      <c r="XEP143" s="37"/>
      <c r="XEQ143" s="37"/>
      <c r="XER143" s="37"/>
      <c r="XES143" s="37"/>
      <c r="XET143" s="37"/>
      <c r="XEU143" s="37"/>
      <c r="XEV143" s="37"/>
      <c r="XEW143" s="37"/>
      <c r="XEX143" s="37"/>
      <c r="XEY143" s="37"/>
      <c r="XEZ143" s="37"/>
      <c r="XFA143" s="37"/>
      <c r="XFB143" s="37"/>
      <c r="XFC143" s="37"/>
      <c r="XFD143" s="37"/>
    </row>
    <row r="144" spans="1:151 16227:16384" s="11" customFormat="1" ht="20.25" x14ac:dyDescent="0.25">
      <c r="A144" s="81">
        <v>1</v>
      </c>
      <c r="B144" s="82"/>
      <c r="C144" s="81" t="s">
        <v>200</v>
      </c>
      <c r="D144" s="82"/>
      <c r="E144" s="53">
        <f>(5.35*5.05+3.15*4.25+6.73*7.725)*10.764</f>
        <v>994.53170699999998</v>
      </c>
      <c r="F144" s="81">
        <v>0</v>
      </c>
      <c r="G144" s="82"/>
      <c r="H144" s="53">
        <v>0</v>
      </c>
      <c r="I144" s="53">
        <f>E144+F144+H144</f>
        <v>994.53170699999998</v>
      </c>
      <c r="J144" s="37"/>
      <c r="K144" s="37"/>
      <c r="L144" s="37"/>
      <c r="M144" s="37"/>
      <c r="N144" s="37"/>
      <c r="O144" s="37"/>
      <c r="P144" s="37"/>
      <c r="Q144" s="37"/>
      <c r="R144" s="37"/>
      <c r="S144" s="37"/>
      <c r="T144" s="37"/>
      <c r="U144" s="37"/>
      <c r="V144" s="37"/>
      <c r="W144" s="37"/>
      <c r="X144" s="37"/>
      <c r="Y144" s="37"/>
      <c r="Z144" s="37"/>
      <c r="AA144" s="37"/>
      <c r="AB144" s="37"/>
      <c r="AC144" s="37"/>
      <c r="AD144" s="37"/>
      <c r="AE144" s="37"/>
      <c r="AF144" s="37"/>
      <c r="AG144" s="37"/>
      <c r="AH144" s="37"/>
      <c r="AI144" s="37"/>
      <c r="AJ144" s="37"/>
      <c r="AK144" s="37"/>
      <c r="AL144" s="37"/>
      <c r="AM144" s="37"/>
      <c r="AN144" s="37"/>
      <c r="AO144" s="37"/>
      <c r="AP144" s="37"/>
      <c r="AQ144" s="37"/>
      <c r="AR144" s="37"/>
      <c r="AS144" s="37"/>
      <c r="AT144" s="37"/>
      <c r="AU144" s="37"/>
      <c r="AV144" s="37"/>
      <c r="AW144" s="37"/>
      <c r="AX144" s="37"/>
      <c r="AY144" s="37"/>
      <c r="AZ144" s="37"/>
      <c r="BA144" s="37"/>
      <c r="BB144" s="37"/>
      <c r="BC144" s="37"/>
      <c r="BD144" s="37"/>
      <c r="BE144" s="37"/>
      <c r="BF144" s="37"/>
      <c r="BG144" s="37"/>
      <c r="BH144" s="37"/>
      <c r="BI144" s="37"/>
      <c r="BJ144" s="37"/>
      <c r="BK144" s="37"/>
      <c r="BL144" s="37"/>
      <c r="BM144" s="37"/>
      <c r="BN144" s="37"/>
      <c r="BO144" s="37"/>
      <c r="BP144" s="37"/>
      <c r="BQ144" s="37"/>
      <c r="BR144" s="37"/>
      <c r="BS144" s="37"/>
      <c r="BT144" s="37"/>
      <c r="BU144" s="37"/>
      <c r="BV144" s="37"/>
      <c r="BW144" s="37"/>
      <c r="BX144" s="37"/>
      <c r="BY144" s="37"/>
      <c r="BZ144" s="37"/>
      <c r="CA144" s="37"/>
      <c r="CB144" s="37"/>
      <c r="CC144" s="37"/>
      <c r="CD144" s="37"/>
      <c r="CE144" s="37"/>
      <c r="CF144" s="37"/>
      <c r="CG144" s="37"/>
      <c r="CH144" s="37"/>
      <c r="CI144" s="37"/>
      <c r="CJ144" s="37"/>
      <c r="CK144" s="37"/>
      <c r="CL144" s="37"/>
      <c r="CM144" s="37"/>
      <c r="CN144" s="37"/>
      <c r="CO144" s="37"/>
      <c r="CP144" s="37"/>
      <c r="CQ144" s="37"/>
      <c r="CR144" s="37"/>
      <c r="CS144" s="37"/>
      <c r="CT144" s="37"/>
      <c r="CU144" s="37"/>
      <c r="CV144" s="37"/>
      <c r="CW144" s="37"/>
      <c r="CX144" s="37"/>
      <c r="CY144" s="37"/>
      <c r="CZ144" s="37"/>
      <c r="DA144" s="37"/>
      <c r="DB144" s="37"/>
      <c r="DC144" s="37"/>
      <c r="DD144" s="37"/>
      <c r="DE144" s="37"/>
      <c r="DF144" s="37"/>
      <c r="DG144" s="37"/>
      <c r="DH144" s="37"/>
      <c r="DI144" s="37"/>
      <c r="DJ144" s="37"/>
      <c r="DK144" s="37"/>
      <c r="DL144" s="37"/>
      <c r="DM144" s="37"/>
      <c r="DN144" s="37"/>
      <c r="DO144" s="37"/>
      <c r="DP144" s="37"/>
      <c r="DQ144" s="37"/>
      <c r="DR144" s="37"/>
      <c r="DS144" s="37"/>
      <c r="DT144" s="37"/>
      <c r="DU144" s="37"/>
      <c r="DV144" s="37"/>
      <c r="DW144" s="37"/>
      <c r="DX144" s="37"/>
      <c r="DY144" s="37"/>
      <c r="DZ144" s="37"/>
      <c r="EA144" s="37"/>
      <c r="EB144" s="37"/>
      <c r="EC144" s="37"/>
      <c r="ED144" s="37"/>
      <c r="EE144" s="37"/>
      <c r="EF144" s="37"/>
      <c r="EG144" s="37"/>
      <c r="EH144" s="37"/>
      <c r="EI144" s="37"/>
      <c r="EJ144" s="37"/>
      <c r="EK144" s="37"/>
      <c r="EL144" s="37"/>
      <c r="EM144" s="37"/>
      <c r="EN144" s="37"/>
      <c r="EO144" s="37"/>
      <c r="EP144" s="37"/>
      <c r="EQ144" s="37"/>
      <c r="ER144" s="37"/>
      <c r="ES144" s="37"/>
      <c r="ET144" s="37"/>
      <c r="EU144" s="37"/>
      <c r="WZC144" s="37"/>
      <c r="WZD144" s="37"/>
      <c r="WZE144" s="37"/>
      <c r="WZF144" s="37"/>
      <c r="WZG144" s="37"/>
      <c r="WZH144" s="37"/>
      <c r="WZI144" s="37"/>
      <c r="WZJ144" s="37"/>
      <c r="WZK144" s="37"/>
      <c r="WZL144" s="37"/>
      <c r="WZM144" s="37"/>
      <c r="WZN144" s="37"/>
      <c r="WZO144" s="37"/>
      <c r="WZP144" s="37"/>
      <c r="WZQ144" s="37"/>
      <c r="WZR144" s="37"/>
      <c r="WZS144" s="37"/>
      <c r="WZT144" s="37"/>
      <c r="WZU144" s="37"/>
      <c r="WZV144" s="37"/>
      <c r="WZW144" s="37"/>
      <c r="WZX144" s="37"/>
      <c r="WZY144" s="37"/>
      <c r="WZZ144" s="37"/>
      <c r="XAA144" s="37"/>
      <c r="XAB144" s="37"/>
      <c r="XAC144" s="37"/>
      <c r="XAD144" s="37"/>
      <c r="XAE144" s="37"/>
      <c r="XAF144" s="37"/>
      <c r="XAG144" s="37"/>
      <c r="XAH144" s="37"/>
      <c r="XAI144" s="37"/>
      <c r="XAJ144" s="37"/>
      <c r="XAK144" s="37"/>
      <c r="XAL144" s="37"/>
      <c r="XAM144" s="37"/>
      <c r="XAN144" s="37"/>
      <c r="XAO144" s="37"/>
      <c r="XAP144" s="37"/>
      <c r="XAQ144" s="37"/>
      <c r="XAR144" s="37"/>
      <c r="XAS144" s="37"/>
      <c r="XAT144" s="37"/>
      <c r="XAU144" s="37"/>
      <c r="XAV144" s="37"/>
      <c r="XAW144" s="37"/>
      <c r="XAX144" s="37"/>
      <c r="XAY144" s="37"/>
      <c r="XAZ144" s="37"/>
      <c r="XBA144" s="37"/>
      <c r="XBB144" s="37"/>
      <c r="XBC144" s="37"/>
      <c r="XBD144" s="37"/>
      <c r="XBE144" s="37"/>
      <c r="XBF144" s="37"/>
      <c r="XBG144" s="37"/>
      <c r="XBH144" s="37"/>
      <c r="XBI144" s="37"/>
      <c r="XBJ144" s="37"/>
      <c r="XBK144" s="37"/>
      <c r="XBL144" s="37"/>
      <c r="XBM144" s="37"/>
      <c r="XBN144" s="37"/>
      <c r="XBO144" s="37"/>
      <c r="XBP144" s="37"/>
      <c r="XBQ144" s="37"/>
      <c r="XBR144" s="37"/>
      <c r="XBS144" s="37"/>
      <c r="XBT144" s="37"/>
      <c r="XBU144" s="37"/>
      <c r="XBV144" s="37"/>
      <c r="XBW144" s="37"/>
      <c r="XBX144" s="37"/>
      <c r="XBY144" s="37"/>
      <c r="XBZ144" s="37"/>
      <c r="XCA144" s="37"/>
      <c r="XCB144" s="37"/>
      <c r="XCC144" s="37"/>
      <c r="XCD144" s="37"/>
      <c r="XCE144" s="37"/>
      <c r="XCF144" s="37"/>
      <c r="XCG144" s="37"/>
      <c r="XCH144" s="37"/>
      <c r="XCI144" s="37"/>
      <c r="XCJ144" s="37"/>
      <c r="XCK144" s="37"/>
      <c r="XCL144" s="37"/>
      <c r="XCM144" s="37"/>
      <c r="XCN144" s="37"/>
      <c r="XCO144" s="37"/>
      <c r="XCP144" s="37"/>
      <c r="XCQ144" s="37"/>
      <c r="XCR144" s="37"/>
      <c r="XCS144" s="37"/>
      <c r="XCT144" s="37"/>
      <c r="XCU144" s="37"/>
      <c r="XCV144" s="37"/>
      <c r="XCW144" s="37"/>
      <c r="XCX144" s="37"/>
      <c r="XCY144" s="37"/>
      <c r="XCZ144" s="37"/>
      <c r="XDA144" s="37"/>
      <c r="XDB144" s="37"/>
      <c r="XDC144" s="37"/>
      <c r="XDD144" s="37"/>
      <c r="XDE144" s="37"/>
      <c r="XDF144" s="37"/>
      <c r="XDG144" s="37"/>
      <c r="XDH144" s="37"/>
      <c r="XDI144" s="37"/>
      <c r="XDJ144" s="37"/>
      <c r="XDK144" s="37"/>
      <c r="XDL144" s="37"/>
      <c r="XDM144" s="37"/>
      <c r="XDN144" s="37"/>
      <c r="XDO144" s="37"/>
      <c r="XDP144" s="37"/>
      <c r="XDQ144" s="37"/>
      <c r="XDR144" s="37"/>
      <c r="XDS144" s="37"/>
      <c r="XDT144" s="37"/>
      <c r="XDU144" s="37"/>
      <c r="XDV144" s="37"/>
      <c r="XDW144" s="37"/>
      <c r="XDX144" s="37"/>
      <c r="XDY144" s="37"/>
      <c r="XDZ144" s="37"/>
      <c r="XEA144" s="37"/>
      <c r="XEB144" s="37"/>
      <c r="XEC144" s="37"/>
      <c r="XED144" s="37"/>
      <c r="XEE144" s="37"/>
      <c r="XEF144" s="37"/>
      <c r="XEG144" s="37"/>
      <c r="XEH144" s="37"/>
      <c r="XEI144" s="37"/>
      <c r="XEJ144" s="37"/>
      <c r="XEK144" s="37"/>
      <c r="XEL144" s="37"/>
      <c r="XEM144" s="37"/>
      <c r="XEN144" s="37"/>
      <c r="XEO144" s="37"/>
      <c r="XEP144" s="37"/>
      <c r="XEQ144" s="37"/>
      <c r="XER144" s="37"/>
      <c r="XES144" s="37"/>
      <c r="XET144" s="37"/>
      <c r="XEU144" s="37"/>
      <c r="XEV144" s="37"/>
      <c r="XEW144" s="37"/>
      <c r="XEX144" s="37"/>
      <c r="XEY144" s="37"/>
      <c r="XEZ144" s="37"/>
      <c r="XFA144" s="37"/>
      <c r="XFB144" s="37"/>
      <c r="XFC144" s="37"/>
      <c r="XFD144" s="37"/>
    </row>
    <row r="145" spans="1:151 16227:16384" s="11" customFormat="1" ht="20.25" x14ac:dyDescent="0.25">
      <c r="A145" s="80">
        <v>2</v>
      </c>
      <c r="B145" s="80"/>
      <c r="C145" s="81" t="s">
        <v>200</v>
      </c>
      <c r="D145" s="82"/>
      <c r="E145" s="53">
        <f>(2.05*3.435*4.75*2.635+6.08*3.435+7.53*7.225)*10.764</f>
        <v>1759.1105044012497</v>
      </c>
      <c r="F145" s="81">
        <v>0</v>
      </c>
      <c r="G145" s="82"/>
      <c r="H145" s="53">
        <v>0</v>
      </c>
      <c r="I145" s="53">
        <f t="shared" ref="I145:I166" si="1">E145+F145+H145</f>
        <v>1759.1105044012497</v>
      </c>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c r="AM145" s="37"/>
      <c r="AN145" s="37"/>
      <c r="AO145" s="37"/>
      <c r="AP145" s="37"/>
      <c r="AQ145" s="37"/>
      <c r="AR145" s="37"/>
      <c r="AS145" s="37"/>
      <c r="AT145" s="37"/>
      <c r="AU145" s="37"/>
      <c r="AV145" s="37"/>
      <c r="AW145" s="37"/>
      <c r="AX145" s="37"/>
      <c r="AY145" s="37"/>
      <c r="AZ145" s="37"/>
      <c r="BA145" s="37"/>
      <c r="BB145" s="37"/>
      <c r="BC145" s="37"/>
      <c r="BD145" s="37"/>
      <c r="BE145" s="37"/>
      <c r="BF145" s="37"/>
      <c r="BG145" s="37"/>
      <c r="BH145" s="37"/>
      <c r="BI145" s="37"/>
      <c r="BJ145" s="37"/>
      <c r="BK145" s="37"/>
      <c r="BL145" s="37"/>
      <c r="BM145" s="37"/>
      <c r="BN145" s="37"/>
      <c r="BO145" s="37"/>
      <c r="BP145" s="37"/>
      <c r="BQ145" s="37"/>
      <c r="BR145" s="37"/>
      <c r="BS145" s="37"/>
      <c r="BT145" s="37"/>
      <c r="BU145" s="37"/>
      <c r="BV145" s="37"/>
      <c r="BW145" s="37"/>
      <c r="BX145" s="37"/>
      <c r="BY145" s="37"/>
      <c r="BZ145" s="37"/>
      <c r="CA145" s="37"/>
      <c r="CB145" s="37"/>
      <c r="CC145" s="37"/>
      <c r="CD145" s="37"/>
      <c r="CE145" s="37"/>
      <c r="CF145" s="37"/>
      <c r="CG145" s="37"/>
      <c r="CH145" s="37"/>
      <c r="CI145" s="37"/>
      <c r="CJ145" s="37"/>
      <c r="CK145" s="37"/>
      <c r="CL145" s="37"/>
      <c r="CM145" s="37"/>
      <c r="CN145" s="37"/>
      <c r="CO145" s="37"/>
      <c r="CP145" s="37"/>
      <c r="CQ145" s="37"/>
      <c r="CR145" s="37"/>
      <c r="CS145" s="37"/>
      <c r="CT145" s="37"/>
      <c r="CU145" s="37"/>
      <c r="CV145" s="37"/>
      <c r="CW145" s="37"/>
      <c r="CX145" s="37"/>
      <c r="CY145" s="37"/>
      <c r="CZ145" s="37"/>
      <c r="DA145" s="37"/>
      <c r="DB145" s="37"/>
      <c r="DC145" s="37"/>
      <c r="DD145" s="37"/>
      <c r="DE145" s="37"/>
      <c r="DF145" s="37"/>
      <c r="DG145" s="37"/>
      <c r="DH145" s="37"/>
      <c r="DI145" s="37"/>
      <c r="DJ145" s="37"/>
      <c r="DK145" s="37"/>
      <c r="DL145" s="37"/>
      <c r="DM145" s="37"/>
      <c r="DN145" s="37"/>
      <c r="DO145" s="37"/>
      <c r="DP145" s="37"/>
      <c r="DQ145" s="37"/>
      <c r="DR145" s="37"/>
      <c r="DS145" s="37"/>
      <c r="DT145" s="37"/>
      <c r="DU145" s="37"/>
      <c r="DV145" s="37"/>
      <c r="DW145" s="37"/>
      <c r="DX145" s="37"/>
      <c r="DY145" s="37"/>
      <c r="DZ145" s="37"/>
      <c r="EA145" s="37"/>
      <c r="EB145" s="37"/>
      <c r="EC145" s="37"/>
      <c r="ED145" s="37"/>
      <c r="EE145" s="37"/>
      <c r="EF145" s="37"/>
      <c r="EG145" s="37"/>
      <c r="EH145" s="37"/>
      <c r="EI145" s="37"/>
      <c r="EJ145" s="37"/>
      <c r="EK145" s="37"/>
      <c r="EL145" s="37"/>
      <c r="EM145" s="37"/>
      <c r="EN145" s="37"/>
      <c r="EO145" s="37"/>
      <c r="EP145" s="37"/>
      <c r="EQ145" s="37"/>
      <c r="ER145" s="37"/>
      <c r="ES145" s="37"/>
      <c r="ET145" s="37"/>
      <c r="EU145" s="37"/>
      <c r="WZC145" s="37"/>
      <c r="WZD145" s="37"/>
      <c r="WZE145" s="37"/>
      <c r="WZF145" s="37"/>
      <c r="WZG145" s="37"/>
      <c r="WZH145" s="37"/>
      <c r="WZI145" s="37"/>
      <c r="WZJ145" s="37"/>
      <c r="WZK145" s="37"/>
      <c r="WZL145" s="37"/>
      <c r="WZM145" s="37"/>
      <c r="WZN145" s="37"/>
      <c r="WZO145" s="37"/>
      <c r="WZP145" s="37"/>
      <c r="WZQ145" s="37"/>
      <c r="WZR145" s="37"/>
      <c r="WZS145" s="37"/>
      <c r="WZT145" s="37"/>
      <c r="WZU145" s="37"/>
      <c r="WZV145" s="37"/>
      <c r="WZW145" s="37"/>
      <c r="WZX145" s="37"/>
      <c r="WZY145" s="37"/>
      <c r="WZZ145" s="37"/>
      <c r="XAA145" s="37"/>
      <c r="XAB145" s="37"/>
      <c r="XAC145" s="37"/>
      <c r="XAD145" s="37"/>
      <c r="XAE145" s="37"/>
      <c r="XAF145" s="37"/>
      <c r="XAG145" s="37"/>
      <c r="XAH145" s="37"/>
      <c r="XAI145" s="37"/>
      <c r="XAJ145" s="37"/>
      <c r="XAK145" s="37"/>
      <c r="XAL145" s="37"/>
      <c r="XAM145" s="37"/>
      <c r="XAN145" s="37"/>
      <c r="XAO145" s="37"/>
      <c r="XAP145" s="37"/>
      <c r="XAQ145" s="37"/>
      <c r="XAR145" s="37"/>
      <c r="XAS145" s="37"/>
      <c r="XAT145" s="37"/>
      <c r="XAU145" s="37"/>
      <c r="XAV145" s="37"/>
      <c r="XAW145" s="37"/>
      <c r="XAX145" s="37"/>
      <c r="XAY145" s="37"/>
      <c r="XAZ145" s="37"/>
      <c r="XBA145" s="37"/>
      <c r="XBB145" s="37"/>
      <c r="XBC145" s="37"/>
      <c r="XBD145" s="37"/>
      <c r="XBE145" s="37"/>
      <c r="XBF145" s="37"/>
      <c r="XBG145" s="37"/>
      <c r="XBH145" s="37"/>
      <c r="XBI145" s="37"/>
      <c r="XBJ145" s="37"/>
      <c r="XBK145" s="37"/>
      <c r="XBL145" s="37"/>
      <c r="XBM145" s="37"/>
      <c r="XBN145" s="37"/>
      <c r="XBO145" s="37"/>
      <c r="XBP145" s="37"/>
      <c r="XBQ145" s="37"/>
      <c r="XBR145" s="37"/>
      <c r="XBS145" s="37"/>
      <c r="XBT145" s="37"/>
      <c r="XBU145" s="37"/>
      <c r="XBV145" s="37"/>
      <c r="XBW145" s="37"/>
      <c r="XBX145" s="37"/>
      <c r="XBY145" s="37"/>
      <c r="XBZ145" s="37"/>
      <c r="XCA145" s="37"/>
      <c r="XCB145" s="37"/>
      <c r="XCC145" s="37"/>
      <c r="XCD145" s="37"/>
      <c r="XCE145" s="37"/>
      <c r="XCF145" s="37"/>
      <c r="XCG145" s="37"/>
      <c r="XCH145" s="37"/>
      <c r="XCI145" s="37"/>
      <c r="XCJ145" s="37"/>
      <c r="XCK145" s="37"/>
      <c r="XCL145" s="37"/>
      <c r="XCM145" s="37"/>
      <c r="XCN145" s="37"/>
      <c r="XCO145" s="37"/>
      <c r="XCP145" s="37"/>
      <c r="XCQ145" s="37"/>
      <c r="XCR145" s="37"/>
      <c r="XCS145" s="37"/>
      <c r="XCT145" s="37"/>
      <c r="XCU145" s="37"/>
      <c r="XCV145" s="37"/>
      <c r="XCW145" s="37"/>
      <c r="XCX145" s="37"/>
      <c r="XCY145" s="37"/>
      <c r="XCZ145" s="37"/>
      <c r="XDA145" s="37"/>
      <c r="XDB145" s="37"/>
      <c r="XDC145" s="37"/>
      <c r="XDD145" s="37"/>
      <c r="XDE145" s="37"/>
      <c r="XDF145" s="37"/>
      <c r="XDG145" s="37"/>
      <c r="XDH145" s="37"/>
      <c r="XDI145" s="37"/>
      <c r="XDJ145" s="37"/>
      <c r="XDK145" s="37"/>
      <c r="XDL145" s="37"/>
      <c r="XDM145" s="37"/>
      <c r="XDN145" s="37"/>
      <c r="XDO145" s="37"/>
      <c r="XDP145" s="37"/>
      <c r="XDQ145" s="37"/>
      <c r="XDR145" s="37"/>
      <c r="XDS145" s="37"/>
      <c r="XDT145" s="37"/>
      <c r="XDU145" s="37"/>
      <c r="XDV145" s="37"/>
      <c r="XDW145" s="37"/>
      <c r="XDX145" s="37"/>
      <c r="XDY145" s="37"/>
      <c r="XDZ145" s="37"/>
      <c r="XEA145" s="37"/>
      <c r="XEB145" s="37"/>
      <c r="XEC145" s="37"/>
      <c r="XED145" s="37"/>
      <c r="XEE145" s="37"/>
      <c r="XEF145" s="37"/>
      <c r="XEG145" s="37"/>
      <c r="XEH145" s="37"/>
      <c r="XEI145" s="37"/>
      <c r="XEJ145" s="37"/>
      <c r="XEK145" s="37"/>
      <c r="XEL145" s="37"/>
      <c r="XEM145" s="37"/>
      <c r="XEN145" s="37"/>
      <c r="XEO145" s="37"/>
      <c r="XEP145" s="37"/>
      <c r="XEQ145" s="37"/>
      <c r="XER145" s="37"/>
      <c r="XES145" s="37"/>
      <c r="XET145" s="37"/>
      <c r="XEU145" s="37"/>
      <c r="XEV145" s="37"/>
      <c r="XEW145" s="37"/>
      <c r="XEX145" s="37"/>
      <c r="XEY145" s="37"/>
      <c r="XEZ145" s="37"/>
      <c r="XFA145" s="37"/>
      <c r="XFB145" s="37"/>
      <c r="XFC145" s="37"/>
      <c r="XFD145" s="37"/>
    </row>
    <row r="146" spans="1:151 16227:16384" s="11" customFormat="1" ht="20.25" x14ac:dyDescent="0.25">
      <c r="A146" s="80">
        <v>3</v>
      </c>
      <c r="B146" s="80"/>
      <c r="C146" s="81" t="s">
        <v>200</v>
      </c>
      <c r="D146" s="82"/>
      <c r="E146" s="53">
        <f>(4.4*2.235+3.15*1.085+3.67*9.7+7.55*7.55*0.5)*10.764</f>
        <v>832.61692800000003</v>
      </c>
      <c r="F146" s="81">
        <v>0</v>
      </c>
      <c r="G146" s="82"/>
      <c r="H146" s="53">
        <v>0</v>
      </c>
      <c r="I146" s="53">
        <f t="shared" si="1"/>
        <v>832.61692800000003</v>
      </c>
      <c r="J146" s="37"/>
      <c r="K146" s="37"/>
      <c r="L146" s="37"/>
      <c r="M146" s="37"/>
      <c r="N146" s="37"/>
      <c r="O146" s="37"/>
      <c r="P146" s="37"/>
      <c r="Q146" s="37"/>
      <c r="R146" s="37"/>
      <c r="S146" s="37"/>
      <c r="T146" s="37"/>
      <c r="U146" s="37"/>
      <c r="V146" s="37"/>
      <c r="W146" s="37"/>
      <c r="X146" s="37"/>
      <c r="Y146" s="37"/>
      <c r="Z146" s="37"/>
      <c r="AA146" s="37"/>
      <c r="AB146" s="37"/>
      <c r="AC146" s="37"/>
      <c r="AD146" s="37"/>
      <c r="AE146" s="37"/>
      <c r="AF146" s="37"/>
      <c r="AG146" s="37"/>
      <c r="AH146" s="37"/>
      <c r="AI146" s="37"/>
      <c r="AJ146" s="37"/>
      <c r="AK146" s="37"/>
      <c r="AL146" s="37"/>
      <c r="AM146" s="37"/>
      <c r="AN146" s="37"/>
      <c r="AO146" s="37"/>
      <c r="AP146" s="37"/>
      <c r="AQ146" s="37"/>
      <c r="AR146" s="37"/>
      <c r="AS146" s="37"/>
      <c r="AT146" s="37"/>
      <c r="AU146" s="37"/>
      <c r="AV146" s="37"/>
      <c r="AW146" s="37"/>
      <c r="AX146" s="37"/>
      <c r="AY146" s="37"/>
      <c r="AZ146" s="37"/>
      <c r="BA146" s="37"/>
      <c r="BB146" s="37"/>
      <c r="BC146" s="37"/>
      <c r="BD146" s="37"/>
      <c r="BE146" s="37"/>
      <c r="BF146" s="37"/>
      <c r="BG146" s="37"/>
      <c r="BH146" s="37"/>
      <c r="BI146" s="37"/>
      <c r="BJ146" s="37"/>
      <c r="BK146" s="37"/>
      <c r="BL146" s="37"/>
      <c r="BM146" s="37"/>
      <c r="BN146" s="37"/>
      <c r="BO146" s="37"/>
      <c r="BP146" s="37"/>
      <c r="BQ146" s="37"/>
      <c r="BR146" s="37"/>
      <c r="BS146" s="37"/>
      <c r="BT146" s="37"/>
      <c r="BU146" s="37"/>
      <c r="BV146" s="37"/>
      <c r="BW146" s="37"/>
      <c r="BX146" s="37"/>
      <c r="BY146" s="37"/>
      <c r="BZ146" s="37"/>
      <c r="CA146" s="37"/>
      <c r="CB146" s="37"/>
      <c r="CC146" s="37"/>
      <c r="CD146" s="37"/>
      <c r="CE146" s="37"/>
      <c r="CF146" s="37"/>
      <c r="CG146" s="37"/>
      <c r="CH146" s="37"/>
      <c r="CI146" s="37"/>
      <c r="CJ146" s="37"/>
      <c r="CK146" s="37"/>
      <c r="CL146" s="37"/>
      <c r="CM146" s="37"/>
      <c r="CN146" s="37"/>
      <c r="CO146" s="37"/>
      <c r="CP146" s="37"/>
      <c r="CQ146" s="37"/>
      <c r="CR146" s="37"/>
      <c r="CS146" s="37"/>
      <c r="CT146" s="37"/>
      <c r="CU146" s="37"/>
      <c r="CV146" s="37"/>
      <c r="CW146" s="37"/>
      <c r="CX146" s="37"/>
      <c r="CY146" s="37"/>
      <c r="CZ146" s="37"/>
      <c r="DA146" s="37"/>
      <c r="DB146" s="37"/>
      <c r="DC146" s="37"/>
      <c r="DD146" s="37"/>
      <c r="DE146" s="37"/>
      <c r="DF146" s="37"/>
      <c r="DG146" s="37"/>
      <c r="DH146" s="37"/>
      <c r="DI146" s="37"/>
      <c r="DJ146" s="37"/>
      <c r="DK146" s="37"/>
      <c r="DL146" s="37"/>
      <c r="DM146" s="37"/>
      <c r="DN146" s="37"/>
      <c r="DO146" s="37"/>
      <c r="DP146" s="37"/>
      <c r="DQ146" s="37"/>
      <c r="DR146" s="37"/>
      <c r="DS146" s="37"/>
      <c r="DT146" s="37"/>
      <c r="DU146" s="37"/>
      <c r="DV146" s="37"/>
      <c r="DW146" s="37"/>
      <c r="DX146" s="37"/>
      <c r="DY146" s="37"/>
      <c r="DZ146" s="37"/>
      <c r="EA146" s="37"/>
      <c r="EB146" s="37"/>
      <c r="EC146" s="37"/>
      <c r="ED146" s="37"/>
      <c r="EE146" s="37"/>
      <c r="EF146" s="37"/>
      <c r="EG146" s="37"/>
      <c r="EH146" s="37"/>
      <c r="EI146" s="37"/>
      <c r="EJ146" s="37"/>
      <c r="EK146" s="37"/>
      <c r="EL146" s="37"/>
      <c r="EM146" s="37"/>
      <c r="EN146" s="37"/>
      <c r="EO146" s="37"/>
      <c r="EP146" s="37"/>
      <c r="EQ146" s="37"/>
      <c r="ER146" s="37"/>
      <c r="ES146" s="37"/>
      <c r="ET146" s="37"/>
      <c r="EU146" s="37"/>
      <c r="WZC146" s="37"/>
      <c r="WZD146" s="37"/>
      <c r="WZE146" s="37"/>
      <c r="WZF146" s="37"/>
      <c r="WZG146" s="37"/>
      <c r="WZH146" s="37"/>
      <c r="WZI146" s="37"/>
      <c r="WZJ146" s="37"/>
      <c r="WZK146" s="37"/>
      <c r="WZL146" s="37"/>
      <c r="WZM146" s="37"/>
      <c r="WZN146" s="37"/>
      <c r="WZO146" s="37"/>
      <c r="WZP146" s="37"/>
      <c r="WZQ146" s="37"/>
      <c r="WZR146" s="37"/>
      <c r="WZS146" s="37"/>
      <c r="WZT146" s="37"/>
      <c r="WZU146" s="37"/>
      <c r="WZV146" s="37"/>
      <c r="WZW146" s="37"/>
      <c r="WZX146" s="37"/>
      <c r="WZY146" s="37"/>
      <c r="WZZ146" s="37"/>
      <c r="XAA146" s="37"/>
      <c r="XAB146" s="37"/>
      <c r="XAC146" s="37"/>
      <c r="XAD146" s="37"/>
      <c r="XAE146" s="37"/>
      <c r="XAF146" s="37"/>
      <c r="XAG146" s="37"/>
      <c r="XAH146" s="37"/>
      <c r="XAI146" s="37"/>
      <c r="XAJ146" s="37"/>
      <c r="XAK146" s="37"/>
      <c r="XAL146" s="37"/>
      <c r="XAM146" s="37"/>
      <c r="XAN146" s="37"/>
      <c r="XAO146" s="37"/>
      <c r="XAP146" s="37"/>
      <c r="XAQ146" s="37"/>
      <c r="XAR146" s="37"/>
      <c r="XAS146" s="37"/>
      <c r="XAT146" s="37"/>
      <c r="XAU146" s="37"/>
      <c r="XAV146" s="37"/>
      <c r="XAW146" s="37"/>
      <c r="XAX146" s="37"/>
      <c r="XAY146" s="37"/>
      <c r="XAZ146" s="37"/>
      <c r="XBA146" s="37"/>
      <c r="XBB146" s="37"/>
      <c r="XBC146" s="37"/>
      <c r="XBD146" s="37"/>
      <c r="XBE146" s="37"/>
      <c r="XBF146" s="37"/>
      <c r="XBG146" s="37"/>
      <c r="XBH146" s="37"/>
      <c r="XBI146" s="37"/>
      <c r="XBJ146" s="37"/>
      <c r="XBK146" s="37"/>
      <c r="XBL146" s="37"/>
      <c r="XBM146" s="37"/>
      <c r="XBN146" s="37"/>
      <c r="XBO146" s="37"/>
      <c r="XBP146" s="37"/>
      <c r="XBQ146" s="37"/>
      <c r="XBR146" s="37"/>
      <c r="XBS146" s="37"/>
      <c r="XBT146" s="37"/>
      <c r="XBU146" s="37"/>
      <c r="XBV146" s="37"/>
      <c r="XBW146" s="37"/>
      <c r="XBX146" s="37"/>
      <c r="XBY146" s="37"/>
      <c r="XBZ146" s="37"/>
      <c r="XCA146" s="37"/>
      <c r="XCB146" s="37"/>
      <c r="XCC146" s="37"/>
      <c r="XCD146" s="37"/>
      <c r="XCE146" s="37"/>
      <c r="XCF146" s="37"/>
      <c r="XCG146" s="37"/>
      <c r="XCH146" s="37"/>
      <c r="XCI146" s="37"/>
      <c r="XCJ146" s="37"/>
      <c r="XCK146" s="37"/>
      <c r="XCL146" s="37"/>
      <c r="XCM146" s="37"/>
      <c r="XCN146" s="37"/>
      <c r="XCO146" s="37"/>
      <c r="XCP146" s="37"/>
      <c r="XCQ146" s="37"/>
      <c r="XCR146" s="37"/>
      <c r="XCS146" s="37"/>
      <c r="XCT146" s="37"/>
      <c r="XCU146" s="37"/>
      <c r="XCV146" s="37"/>
      <c r="XCW146" s="37"/>
      <c r="XCX146" s="37"/>
      <c r="XCY146" s="37"/>
      <c r="XCZ146" s="37"/>
      <c r="XDA146" s="37"/>
      <c r="XDB146" s="37"/>
      <c r="XDC146" s="37"/>
      <c r="XDD146" s="37"/>
      <c r="XDE146" s="37"/>
      <c r="XDF146" s="37"/>
      <c r="XDG146" s="37"/>
      <c r="XDH146" s="37"/>
      <c r="XDI146" s="37"/>
      <c r="XDJ146" s="37"/>
      <c r="XDK146" s="37"/>
      <c r="XDL146" s="37"/>
      <c r="XDM146" s="37"/>
      <c r="XDN146" s="37"/>
      <c r="XDO146" s="37"/>
      <c r="XDP146" s="37"/>
      <c r="XDQ146" s="37"/>
      <c r="XDR146" s="37"/>
      <c r="XDS146" s="37"/>
      <c r="XDT146" s="37"/>
      <c r="XDU146" s="37"/>
      <c r="XDV146" s="37"/>
      <c r="XDW146" s="37"/>
      <c r="XDX146" s="37"/>
      <c r="XDY146" s="37"/>
      <c r="XDZ146" s="37"/>
      <c r="XEA146" s="37"/>
      <c r="XEB146" s="37"/>
      <c r="XEC146" s="37"/>
      <c r="XED146" s="37"/>
      <c r="XEE146" s="37"/>
      <c r="XEF146" s="37"/>
      <c r="XEG146" s="37"/>
      <c r="XEH146" s="37"/>
      <c r="XEI146" s="37"/>
      <c r="XEJ146" s="37"/>
      <c r="XEK146" s="37"/>
      <c r="XEL146" s="37"/>
      <c r="XEM146" s="37"/>
      <c r="XEN146" s="37"/>
      <c r="XEO146" s="37"/>
      <c r="XEP146" s="37"/>
      <c r="XEQ146" s="37"/>
      <c r="XER146" s="37"/>
      <c r="XES146" s="37"/>
      <c r="XET146" s="37"/>
      <c r="XEU146" s="37"/>
      <c r="XEV146" s="37"/>
      <c r="XEW146" s="37"/>
      <c r="XEX146" s="37"/>
      <c r="XEY146" s="37"/>
      <c r="XEZ146" s="37"/>
      <c r="XFA146" s="37"/>
      <c r="XFB146" s="37"/>
      <c r="XFC146" s="37"/>
      <c r="XFD146" s="37"/>
    </row>
    <row r="147" spans="1:151 16227:16384" s="11" customFormat="1" ht="20.25" customHeight="1" x14ac:dyDescent="0.25">
      <c r="A147" s="80">
        <v>4</v>
      </c>
      <c r="B147" s="80"/>
      <c r="C147" s="81" t="s">
        <v>200</v>
      </c>
      <c r="D147" s="82"/>
      <c r="E147" s="53">
        <f>(5.76*6.2)*10.764</f>
        <v>384.40396799999996</v>
      </c>
      <c r="F147" s="81">
        <v>0</v>
      </c>
      <c r="G147" s="82"/>
      <c r="H147" s="53">
        <v>0</v>
      </c>
      <c r="I147" s="53">
        <f t="shared" si="1"/>
        <v>384.40396799999996</v>
      </c>
      <c r="J147" s="37"/>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37"/>
      <c r="AJ147" s="37"/>
      <c r="AK147" s="37"/>
      <c r="AL147" s="37"/>
      <c r="AM147" s="37"/>
      <c r="AN147" s="37"/>
      <c r="AO147" s="37"/>
      <c r="AP147" s="37"/>
      <c r="AQ147" s="37"/>
      <c r="AR147" s="37"/>
      <c r="AS147" s="37"/>
      <c r="AT147" s="37"/>
      <c r="AU147" s="37"/>
      <c r="AV147" s="37"/>
      <c r="AW147" s="37"/>
      <c r="AX147" s="37"/>
      <c r="AY147" s="37"/>
      <c r="AZ147" s="37"/>
      <c r="BA147" s="37"/>
      <c r="BB147" s="37"/>
      <c r="BC147" s="37"/>
      <c r="BD147" s="37"/>
      <c r="BE147" s="37"/>
      <c r="BF147" s="37"/>
      <c r="BG147" s="37"/>
      <c r="BH147" s="37"/>
      <c r="BI147" s="37"/>
      <c r="BJ147" s="37"/>
      <c r="BK147" s="37"/>
      <c r="BL147" s="37"/>
      <c r="BM147" s="37"/>
      <c r="BN147" s="37"/>
      <c r="BO147" s="37"/>
      <c r="BP147" s="37"/>
      <c r="BQ147" s="37"/>
      <c r="BR147" s="37"/>
      <c r="BS147" s="37"/>
      <c r="BT147" s="37"/>
      <c r="BU147" s="37"/>
      <c r="BV147" s="37"/>
      <c r="BW147" s="37"/>
      <c r="BX147" s="37"/>
      <c r="BY147" s="37"/>
      <c r="BZ147" s="37"/>
      <c r="CA147" s="37"/>
      <c r="CB147" s="37"/>
      <c r="CC147" s="37"/>
      <c r="CD147" s="37"/>
      <c r="CE147" s="37"/>
      <c r="CF147" s="37"/>
      <c r="CG147" s="37"/>
      <c r="CH147" s="37"/>
      <c r="CI147" s="37"/>
      <c r="CJ147" s="37"/>
      <c r="CK147" s="37"/>
      <c r="CL147" s="37"/>
      <c r="CM147" s="37"/>
      <c r="CN147" s="37"/>
      <c r="CO147" s="37"/>
      <c r="CP147" s="37"/>
      <c r="CQ147" s="37"/>
      <c r="CR147" s="37"/>
      <c r="CS147" s="37"/>
      <c r="CT147" s="37"/>
      <c r="CU147" s="37"/>
      <c r="CV147" s="37"/>
      <c r="CW147" s="37"/>
      <c r="CX147" s="37"/>
      <c r="CY147" s="37"/>
      <c r="CZ147" s="37"/>
      <c r="DA147" s="37"/>
      <c r="DB147" s="37"/>
      <c r="DC147" s="37"/>
      <c r="DD147" s="37"/>
      <c r="DE147" s="37"/>
      <c r="DF147" s="37"/>
      <c r="DG147" s="37"/>
      <c r="DH147" s="37"/>
      <c r="DI147" s="37"/>
      <c r="DJ147" s="37"/>
      <c r="DK147" s="37"/>
      <c r="DL147" s="37"/>
      <c r="DM147" s="37"/>
      <c r="DN147" s="37"/>
      <c r="DO147" s="37"/>
      <c r="DP147" s="37"/>
      <c r="DQ147" s="37"/>
      <c r="DR147" s="37"/>
      <c r="DS147" s="37"/>
      <c r="DT147" s="37"/>
      <c r="DU147" s="37"/>
      <c r="DV147" s="37"/>
      <c r="DW147" s="37"/>
      <c r="DX147" s="37"/>
      <c r="DY147" s="37"/>
      <c r="DZ147" s="37"/>
      <c r="EA147" s="37"/>
      <c r="EB147" s="37"/>
      <c r="EC147" s="37"/>
      <c r="ED147" s="37"/>
      <c r="EE147" s="37"/>
      <c r="EF147" s="37"/>
      <c r="EG147" s="37"/>
      <c r="EH147" s="37"/>
      <c r="EI147" s="37"/>
      <c r="EJ147" s="37"/>
      <c r="EK147" s="37"/>
      <c r="EL147" s="37"/>
      <c r="EM147" s="37"/>
      <c r="EN147" s="37"/>
      <c r="EO147" s="37"/>
      <c r="EP147" s="37"/>
      <c r="EQ147" s="37"/>
      <c r="ER147" s="37"/>
      <c r="ES147" s="37"/>
      <c r="ET147" s="37"/>
      <c r="EU147" s="37"/>
      <c r="WZC147" s="37"/>
      <c r="WZD147" s="37"/>
      <c r="WZE147" s="37"/>
      <c r="WZF147" s="37"/>
      <c r="WZG147" s="37"/>
      <c r="WZH147" s="37"/>
      <c r="WZI147" s="37"/>
      <c r="WZJ147" s="37"/>
      <c r="WZK147" s="37"/>
      <c r="WZL147" s="37"/>
      <c r="WZM147" s="37"/>
      <c r="WZN147" s="37"/>
      <c r="WZO147" s="37"/>
      <c r="WZP147" s="37"/>
      <c r="WZQ147" s="37"/>
      <c r="WZR147" s="37"/>
      <c r="WZS147" s="37"/>
      <c r="WZT147" s="37"/>
      <c r="WZU147" s="37"/>
      <c r="WZV147" s="37"/>
      <c r="WZW147" s="37"/>
      <c r="WZX147" s="37"/>
      <c r="WZY147" s="37"/>
      <c r="WZZ147" s="37"/>
      <c r="XAA147" s="37"/>
      <c r="XAB147" s="37"/>
      <c r="XAC147" s="37"/>
      <c r="XAD147" s="37"/>
      <c r="XAE147" s="37"/>
      <c r="XAF147" s="37"/>
      <c r="XAG147" s="37"/>
      <c r="XAH147" s="37"/>
      <c r="XAI147" s="37"/>
      <c r="XAJ147" s="37"/>
      <c r="XAK147" s="37"/>
      <c r="XAL147" s="37"/>
      <c r="XAM147" s="37"/>
      <c r="XAN147" s="37"/>
      <c r="XAO147" s="37"/>
      <c r="XAP147" s="37"/>
      <c r="XAQ147" s="37"/>
      <c r="XAR147" s="37"/>
      <c r="XAS147" s="37"/>
      <c r="XAT147" s="37"/>
      <c r="XAU147" s="37"/>
      <c r="XAV147" s="37"/>
      <c r="XAW147" s="37"/>
      <c r="XAX147" s="37"/>
      <c r="XAY147" s="37"/>
      <c r="XAZ147" s="37"/>
      <c r="XBA147" s="37"/>
      <c r="XBB147" s="37"/>
      <c r="XBC147" s="37"/>
      <c r="XBD147" s="37"/>
      <c r="XBE147" s="37"/>
      <c r="XBF147" s="37"/>
      <c r="XBG147" s="37"/>
      <c r="XBH147" s="37"/>
      <c r="XBI147" s="37"/>
      <c r="XBJ147" s="37"/>
      <c r="XBK147" s="37"/>
      <c r="XBL147" s="37"/>
      <c r="XBM147" s="37"/>
      <c r="XBN147" s="37"/>
      <c r="XBO147" s="37"/>
      <c r="XBP147" s="37"/>
      <c r="XBQ147" s="37"/>
      <c r="XBR147" s="37"/>
      <c r="XBS147" s="37"/>
      <c r="XBT147" s="37"/>
      <c r="XBU147" s="37"/>
      <c r="XBV147" s="37"/>
      <c r="XBW147" s="37"/>
      <c r="XBX147" s="37"/>
      <c r="XBY147" s="37"/>
      <c r="XBZ147" s="37"/>
      <c r="XCA147" s="37"/>
      <c r="XCB147" s="37"/>
      <c r="XCC147" s="37"/>
      <c r="XCD147" s="37"/>
      <c r="XCE147" s="37"/>
      <c r="XCF147" s="37"/>
      <c r="XCG147" s="37"/>
      <c r="XCH147" s="37"/>
      <c r="XCI147" s="37"/>
      <c r="XCJ147" s="37"/>
      <c r="XCK147" s="37"/>
      <c r="XCL147" s="37"/>
      <c r="XCM147" s="37"/>
      <c r="XCN147" s="37"/>
      <c r="XCO147" s="37"/>
      <c r="XCP147" s="37"/>
      <c r="XCQ147" s="37"/>
      <c r="XCR147" s="37"/>
      <c r="XCS147" s="37"/>
      <c r="XCT147" s="37"/>
      <c r="XCU147" s="37"/>
      <c r="XCV147" s="37"/>
      <c r="XCW147" s="37"/>
      <c r="XCX147" s="37"/>
      <c r="XCY147" s="37"/>
      <c r="XCZ147" s="37"/>
      <c r="XDA147" s="37"/>
      <c r="XDB147" s="37"/>
      <c r="XDC147" s="37"/>
      <c r="XDD147" s="37"/>
      <c r="XDE147" s="37"/>
      <c r="XDF147" s="37"/>
      <c r="XDG147" s="37"/>
      <c r="XDH147" s="37"/>
      <c r="XDI147" s="37"/>
      <c r="XDJ147" s="37"/>
      <c r="XDK147" s="37"/>
      <c r="XDL147" s="37"/>
      <c r="XDM147" s="37"/>
      <c r="XDN147" s="37"/>
      <c r="XDO147" s="37"/>
      <c r="XDP147" s="37"/>
      <c r="XDQ147" s="37"/>
      <c r="XDR147" s="37"/>
      <c r="XDS147" s="37"/>
      <c r="XDT147" s="37"/>
      <c r="XDU147" s="37"/>
      <c r="XDV147" s="37"/>
      <c r="XDW147" s="37"/>
      <c r="XDX147" s="37"/>
      <c r="XDY147" s="37"/>
      <c r="XDZ147" s="37"/>
      <c r="XEA147" s="37"/>
      <c r="XEB147" s="37"/>
      <c r="XEC147" s="37"/>
      <c r="XED147" s="37"/>
      <c r="XEE147" s="37"/>
      <c r="XEF147" s="37"/>
      <c r="XEG147" s="37"/>
      <c r="XEH147" s="37"/>
      <c r="XEI147" s="37"/>
      <c r="XEJ147" s="37"/>
      <c r="XEK147" s="37"/>
      <c r="XEL147" s="37"/>
      <c r="XEM147" s="37"/>
      <c r="XEN147" s="37"/>
      <c r="XEO147" s="37"/>
      <c r="XEP147" s="37"/>
      <c r="XEQ147" s="37"/>
      <c r="XER147" s="37"/>
      <c r="XES147" s="37"/>
      <c r="XET147" s="37"/>
      <c r="XEU147" s="37"/>
      <c r="XEV147" s="37"/>
      <c r="XEW147" s="37"/>
      <c r="XEX147" s="37"/>
      <c r="XEY147" s="37"/>
      <c r="XEZ147" s="37"/>
      <c r="XFA147" s="37"/>
      <c r="XFB147" s="37"/>
      <c r="XFC147" s="37"/>
      <c r="XFD147" s="37"/>
    </row>
    <row r="148" spans="1:151 16227:16384" s="11" customFormat="1" ht="20.25" customHeight="1" x14ac:dyDescent="0.25">
      <c r="A148" s="80">
        <v>5</v>
      </c>
      <c r="B148" s="80"/>
      <c r="C148" s="81" t="s">
        <v>200</v>
      </c>
      <c r="D148" s="82"/>
      <c r="E148" s="53">
        <f>(4.69*13.425)*10.764</f>
        <v>677.73642300000006</v>
      </c>
      <c r="F148" s="81">
        <v>0</v>
      </c>
      <c r="G148" s="82"/>
      <c r="H148" s="53">
        <v>0</v>
      </c>
      <c r="I148" s="53">
        <f t="shared" si="1"/>
        <v>677.73642300000006</v>
      </c>
      <c r="J148" s="37"/>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37"/>
      <c r="AJ148" s="37"/>
      <c r="AK148" s="37"/>
      <c r="AL148" s="37"/>
      <c r="AM148" s="37"/>
      <c r="AN148" s="37"/>
      <c r="AO148" s="37"/>
      <c r="AP148" s="37"/>
      <c r="AQ148" s="37"/>
      <c r="AR148" s="37"/>
      <c r="AS148" s="37"/>
      <c r="AT148" s="37"/>
      <c r="AU148" s="37"/>
      <c r="AV148" s="37"/>
      <c r="AW148" s="37"/>
      <c r="AX148" s="37"/>
      <c r="AY148" s="37"/>
      <c r="AZ148" s="37"/>
      <c r="BA148" s="37"/>
      <c r="BB148" s="37"/>
      <c r="BC148" s="37"/>
      <c r="BD148" s="37"/>
      <c r="BE148" s="37"/>
      <c r="BF148" s="37"/>
      <c r="BG148" s="37"/>
      <c r="BH148" s="37"/>
      <c r="BI148" s="37"/>
      <c r="BJ148" s="37"/>
      <c r="BK148" s="37"/>
      <c r="BL148" s="37"/>
      <c r="BM148" s="37"/>
      <c r="BN148" s="37"/>
      <c r="BO148" s="37"/>
      <c r="BP148" s="37"/>
      <c r="BQ148" s="37"/>
      <c r="BR148" s="37"/>
      <c r="BS148" s="37"/>
      <c r="BT148" s="37"/>
      <c r="BU148" s="37"/>
      <c r="BV148" s="37"/>
      <c r="BW148" s="37"/>
      <c r="BX148" s="37"/>
      <c r="BY148" s="37"/>
      <c r="BZ148" s="37"/>
      <c r="CA148" s="37"/>
      <c r="CB148" s="37"/>
      <c r="CC148" s="37"/>
      <c r="CD148" s="37"/>
      <c r="CE148" s="37"/>
      <c r="CF148" s="37"/>
      <c r="CG148" s="37"/>
      <c r="CH148" s="37"/>
      <c r="CI148" s="37"/>
      <c r="CJ148" s="37"/>
      <c r="CK148" s="37"/>
      <c r="CL148" s="37"/>
      <c r="CM148" s="37"/>
      <c r="CN148" s="37"/>
      <c r="CO148" s="37"/>
      <c r="CP148" s="37"/>
      <c r="CQ148" s="37"/>
      <c r="CR148" s="37"/>
      <c r="CS148" s="37"/>
      <c r="CT148" s="37"/>
      <c r="CU148" s="37"/>
      <c r="CV148" s="37"/>
      <c r="CW148" s="37"/>
      <c r="CX148" s="37"/>
      <c r="CY148" s="37"/>
      <c r="CZ148" s="37"/>
      <c r="DA148" s="37"/>
      <c r="DB148" s="37"/>
      <c r="DC148" s="37"/>
      <c r="DD148" s="37"/>
      <c r="DE148" s="37"/>
      <c r="DF148" s="37"/>
      <c r="DG148" s="37"/>
      <c r="DH148" s="37"/>
      <c r="DI148" s="37"/>
      <c r="DJ148" s="37"/>
      <c r="DK148" s="37"/>
      <c r="DL148" s="37"/>
      <c r="DM148" s="37"/>
      <c r="DN148" s="37"/>
      <c r="DO148" s="37"/>
      <c r="DP148" s="37"/>
      <c r="DQ148" s="37"/>
      <c r="DR148" s="37"/>
      <c r="DS148" s="37"/>
      <c r="DT148" s="37"/>
      <c r="DU148" s="37"/>
      <c r="DV148" s="37"/>
      <c r="DW148" s="37"/>
      <c r="DX148" s="37"/>
      <c r="DY148" s="37"/>
      <c r="DZ148" s="37"/>
      <c r="EA148" s="37"/>
      <c r="EB148" s="37"/>
      <c r="EC148" s="37"/>
      <c r="ED148" s="37"/>
      <c r="EE148" s="37"/>
      <c r="EF148" s="37"/>
      <c r="EG148" s="37"/>
      <c r="EH148" s="37"/>
      <c r="EI148" s="37"/>
      <c r="EJ148" s="37"/>
      <c r="EK148" s="37"/>
      <c r="EL148" s="37"/>
      <c r="EM148" s="37"/>
      <c r="EN148" s="37"/>
      <c r="EO148" s="37"/>
      <c r="EP148" s="37"/>
      <c r="EQ148" s="37"/>
      <c r="ER148" s="37"/>
      <c r="ES148" s="37"/>
      <c r="ET148" s="37"/>
      <c r="EU148" s="37"/>
      <c r="WZC148" s="37"/>
      <c r="WZD148" s="37"/>
      <c r="WZE148" s="37"/>
      <c r="WZF148" s="37"/>
      <c r="WZG148" s="37"/>
      <c r="WZH148" s="37"/>
      <c r="WZI148" s="37"/>
      <c r="WZJ148" s="37"/>
      <c r="WZK148" s="37"/>
      <c r="WZL148" s="37"/>
      <c r="WZM148" s="37"/>
      <c r="WZN148" s="37"/>
      <c r="WZO148" s="37"/>
      <c r="WZP148" s="37"/>
      <c r="WZQ148" s="37"/>
      <c r="WZR148" s="37"/>
      <c r="WZS148" s="37"/>
      <c r="WZT148" s="37"/>
      <c r="WZU148" s="37"/>
      <c r="WZV148" s="37"/>
      <c r="WZW148" s="37"/>
      <c r="WZX148" s="37"/>
      <c r="WZY148" s="37"/>
      <c r="WZZ148" s="37"/>
      <c r="XAA148" s="37"/>
      <c r="XAB148" s="37"/>
      <c r="XAC148" s="37"/>
      <c r="XAD148" s="37"/>
      <c r="XAE148" s="37"/>
      <c r="XAF148" s="37"/>
      <c r="XAG148" s="37"/>
      <c r="XAH148" s="37"/>
      <c r="XAI148" s="37"/>
      <c r="XAJ148" s="37"/>
      <c r="XAK148" s="37"/>
      <c r="XAL148" s="37"/>
      <c r="XAM148" s="37"/>
      <c r="XAN148" s="37"/>
      <c r="XAO148" s="37"/>
      <c r="XAP148" s="37"/>
      <c r="XAQ148" s="37"/>
      <c r="XAR148" s="37"/>
      <c r="XAS148" s="37"/>
      <c r="XAT148" s="37"/>
      <c r="XAU148" s="37"/>
      <c r="XAV148" s="37"/>
      <c r="XAW148" s="37"/>
      <c r="XAX148" s="37"/>
      <c r="XAY148" s="37"/>
      <c r="XAZ148" s="37"/>
      <c r="XBA148" s="37"/>
      <c r="XBB148" s="37"/>
      <c r="XBC148" s="37"/>
      <c r="XBD148" s="37"/>
      <c r="XBE148" s="37"/>
      <c r="XBF148" s="37"/>
      <c r="XBG148" s="37"/>
      <c r="XBH148" s="37"/>
      <c r="XBI148" s="37"/>
      <c r="XBJ148" s="37"/>
      <c r="XBK148" s="37"/>
      <c r="XBL148" s="37"/>
      <c r="XBM148" s="37"/>
      <c r="XBN148" s="37"/>
      <c r="XBO148" s="37"/>
      <c r="XBP148" s="37"/>
      <c r="XBQ148" s="37"/>
      <c r="XBR148" s="37"/>
      <c r="XBS148" s="37"/>
      <c r="XBT148" s="37"/>
      <c r="XBU148" s="37"/>
      <c r="XBV148" s="37"/>
      <c r="XBW148" s="37"/>
      <c r="XBX148" s="37"/>
      <c r="XBY148" s="37"/>
      <c r="XBZ148" s="37"/>
      <c r="XCA148" s="37"/>
      <c r="XCB148" s="37"/>
      <c r="XCC148" s="37"/>
      <c r="XCD148" s="37"/>
      <c r="XCE148" s="37"/>
      <c r="XCF148" s="37"/>
      <c r="XCG148" s="37"/>
      <c r="XCH148" s="37"/>
      <c r="XCI148" s="37"/>
      <c r="XCJ148" s="37"/>
      <c r="XCK148" s="37"/>
      <c r="XCL148" s="37"/>
      <c r="XCM148" s="37"/>
      <c r="XCN148" s="37"/>
      <c r="XCO148" s="37"/>
      <c r="XCP148" s="37"/>
      <c r="XCQ148" s="37"/>
      <c r="XCR148" s="37"/>
      <c r="XCS148" s="37"/>
      <c r="XCT148" s="37"/>
      <c r="XCU148" s="37"/>
      <c r="XCV148" s="37"/>
      <c r="XCW148" s="37"/>
      <c r="XCX148" s="37"/>
      <c r="XCY148" s="37"/>
      <c r="XCZ148" s="37"/>
      <c r="XDA148" s="37"/>
      <c r="XDB148" s="37"/>
      <c r="XDC148" s="37"/>
      <c r="XDD148" s="37"/>
      <c r="XDE148" s="37"/>
      <c r="XDF148" s="37"/>
      <c r="XDG148" s="37"/>
      <c r="XDH148" s="37"/>
      <c r="XDI148" s="37"/>
      <c r="XDJ148" s="37"/>
      <c r="XDK148" s="37"/>
      <c r="XDL148" s="37"/>
      <c r="XDM148" s="37"/>
      <c r="XDN148" s="37"/>
      <c r="XDO148" s="37"/>
      <c r="XDP148" s="37"/>
      <c r="XDQ148" s="37"/>
      <c r="XDR148" s="37"/>
      <c r="XDS148" s="37"/>
      <c r="XDT148" s="37"/>
      <c r="XDU148" s="37"/>
      <c r="XDV148" s="37"/>
      <c r="XDW148" s="37"/>
      <c r="XDX148" s="37"/>
      <c r="XDY148" s="37"/>
      <c r="XDZ148" s="37"/>
      <c r="XEA148" s="37"/>
      <c r="XEB148" s="37"/>
      <c r="XEC148" s="37"/>
      <c r="XED148" s="37"/>
      <c r="XEE148" s="37"/>
      <c r="XEF148" s="37"/>
      <c r="XEG148" s="37"/>
      <c r="XEH148" s="37"/>
      <c r="XEI148" s="37"/>
      <c r="XEJ148" s="37"/>
      <c r="XEK148" s="37"/>
      <c r="XEL148" s="37"/>
      <c r="XEM148" s="37"/>
      <c r="XEN148" s="37"/>
      <c r="XEO148" s="37"/>
      <c r="XEP148" s="37"/>
      <c r="XEQ148" s="37"/>
      <c r="XER148" s="37"/>
      <c r="XES148" s="37"/>
      <c r="XET148" s="37"/>
      <c r="XEU148" s="37"/>
      <c r="XEV148" s="37"/>
      <c r="XEW148" s="37"/>
      <c r="XEX148" s="37"/>
      <c r="XEY148" s="37"/>
      <c r="XEZ148" s="37"/>
      <c r="XFA148" s="37"/>
      <c r="XFB148" s="37"/>
      <c r="XFC148" s="37"/>
      <c r="XFD148" s="37"/>
    </row>
    <row r="149" spans="1:151 16227:16384" s="11" customFormat="1" ht="20.25" customHeight="1" x14ac:dyDescent="0.25">
      <c r="A149" s="80">
        <v>6</v>
      </c>
      <c r="B149" s="80"/>
      <c r="C149" s="81" t="s">
        <v>200</v>
      </c>
      <c r="D149" s="82"/>
      <c r="E149" s="53">
        <f>(5.75*13.425)*10.764</f>
        <v>830.91352500000005</v>
      </c>
      <c r="F149" s="81">
        <v>0</v>
      </c>
      <c r="G149" s="82"/>
      <c r="H149" s="53">
        <v>0</v>
      </c>
      <c r="I149" s="53">
        <f t="shared" si="1"/>
        <v>830.91352500000005</v>
      </c>
      <c r="J149" s="37"/>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37"/>
      <c r="AJ149" s="37"/>
      <c r="AK149" s="37"/>
      <c r="AL149" s="37"/>
      <c r="AM149" s="37"/>
      <c r="AN149" s="37"/>
      <c r="AO149" s="37"/>
      <c r="AP149" s="37"/>
      <c r="AQ149" s="37"/>
      <c r="AR149" s="37"/>
      <c r="AS149" s="37"/>
      <c r="AT149" s="37"/>
      <c r="AU149" s="37"/>
      <c r="AV149" s="37"/>
      <c r="AW149" s="37"/>
      <c r="AX149" s="37"/>
      <c r="AY149" s="37"/>
      <c r="AZ149" s="37"/>
      <c r="BA149" s="37"/>
      <c r="BB149" s="37"/>
      <c r="BC149" s="37"/>
      <c r="BD149" s="37"/>
      <c r="BE149" s="37"/>
      <c r="BF149" s="37"/>
      <c r="BG149" s="37"/>
      <c r="BH149" s="37"/>
      <c r="BI149" s="37"/>
      <c r="BJ149" s="37"/>
      <c r="BK149" s="37"/>
      <c r="BL149" s="37"/>
      <c r="BM149" s="37"/>
      <c r="BN149" s="37"/>
      <c r="BO149" s="37"/>
      <c r="BP149" s="37"/>
      <c r="BQ149" s="37"/>
      <c r="BR149" s="37"/>
      <c r="BS149" s="37"/>
      <c r="BT149" s="37"/>
      <c r="BU149" s="37"/>
      <c r="BV149" s="37"/>
      <c r="BW149" s="37"/>
      <c r="BX149" s="37"/>
      <c r="BY149" s="37"/>
      <c r="BZ149" s="37"/>
      <c r="CA149" s="37"/>
      <c r="CB149" s="37"/>
      <c r="CC149" s="37"/>
      <c r="CD149" s="37"/>
      <c r="CE149" s="37"/>
      <c r="CF149" s="37"/>
      <c r="CG149" s="37"/>
      <c r="CH149" s="37"/>
      <c r="CI149" s="37"/>
      <c r="CJ149" s="37"/>
      <c r="CK149" s="37"/>
      <c r="CL149" s="37"/>
      <c r="CM149" s="37"/>
      <c r="CN149" s="37"/>
      <c r="CO149" s="37"/>
      <c r="CP149" s="37"/>
      <c r="CQ149" s="37"/>
      <c r="CR149" s="37"/>
      <c r="CS149" s="37"/>
      <c r="CT149" s="37"/>
      <c r="CU149" s="37"/>
      <c r="CV149" s="37"/>
      <c r="CW149" s="37"/>
      <c r="CX149" s="37"/>
      <c r="CY149" s="37"/>
      <c r="CZ149" s="37"/>
      <c r="DA149" s="37"/>
      <c r="DB149" s="37"/>
      <c r="DC149" s="37"/>
      <c r="DD149" s="37"/>
      <c r="DE149" s="37"/>
      <c r="DF149" s="37"/>
      <c r="DG149" s="37"/>
      <c r="DH149" s="37"/>
      <c r="DI149" s="37"/>
      <c r="DJ149" s="37"/>
      <c r="DK149" s="37"/>
      <c r="DL149" s="37"/>
      <c r="DM149" s="37"/>
      <c r="DN149" s="37"/>
      <c r="DO149" s="37"/>
      <c r="DP149" s="37"/>
      <c r="DQ149" s="37"/>
      <c r="DR149" s="37"/>
      <c r="DS149" s="37"/>
      <c r="DT149" s="37"/>
      <c r="DU149" s="37"/>
      <c r="DV149" s="37"/>
      <c r="DW149" s="37"/>
      <c r="DX149" s="37"/>
      <c r="DY149" s="37"/>
      <c r="DZ149" s="37"/>
      <c r="EA149" s="37"/>
      <c r="EB149" s="37"/>
      <c r="EC149" s="37"/>
      <c r="ED149" s="37"/>
      <c r="EE149" s="37"/>
      <c r="EF149" s="37"/>
      <c r="EG149" s="37"/>
      <c r="EH149" s="37"/>
      <c r="EI149" s="37"/>
      <c r="EJ149" s="37"/>
      <c r="EK149" s="37"/>
      <c r="EL149" s="37"/>
      <c r="EM149" s="37"/>
      <c r="EN149" s="37"/>
      <c r="EO149" s="37"/>
      <c r="EP149" s="37"/>
      <c r="EQ149" s="37"/>
      <c r="ER149" s="37"/>
      <c r="ES149" s="37"/>
      <c r="ET149" s="37"/>
      <c r="EU149" s="37"/>
      <c r="WZC149" s="37"/>
      <c r="WZD149" s="37"/>
      <c r="WZE149" s="37"/>
      <c r="WZF149" s="37"/>
      <c r="WZG149" s="37"/>
      <c r="WZH149" s="37"/>
      <c r="WZI149" s="37"/>
      <c r="WZJ149" s="37"/>
      <c r="WZK149" s="37"/>
      <c r="WZL149" s="37"/>
      <c r="WZM149" s="37"/>
      <c r="WZN149" s="37"/>
      <c r="WZO149" s="37"/>
      <c r="WZP149" s="37"/>
      <c r="WZQ149" s="37"/>
      <c r="WZR149" s="37"/>
      <c r="WZS149" s="37"/>
      <c r="WZT149" s="37"/>
      <c r="WZU149" s="37"/>
      <c r="WZV149" s="37"/>
      <c r="WZW149" s="37"/>
      <c r="WZX149" s="37"/>
      <c r="WZY149" s="37"/>
      <c r="WZZ149" s="37"/>
      <c r="XAA149" s="37"/>
      <c r="XAB149" s="37"/>
      <c r="XAC149" s="37"/>
      <c r="XAD149" s="37"/>
      <c r="XAE149" s="37"/>
      <c r="XAF149" s="37"/>
      <c r="XAG149" s="37"/>
      <c r="XAH149" s="37"/>
      <c r="XAI149" s="37"/>
      <c r="XAJ149" s="37"/>
      <c r="XAK149" s="37"/>
      <c r="XAL149" s="37"/>
      <c r="XAM149" s="37"/>
      <c r="XAN149" s="37"/>
      <c r="XAO149" s="37"/>
      <c r="XAP149" s="37"/>
      <c r="XAQ149" s="37"/>
      <c r="XAR149" s="37"/>
      <c r="XAS149" s="37"/>
      <c r="XAT149" s="37"/>
      <c r="XAU149" s="37"/>
      <c r="XAV149" s="37"/>
      <c r="XAW149" s="37"/>
      <c r="XAX149" s="37"/>
      <c r="XAY149" s="37"/>
      <c r="XAZ149" s="37"/>
      <c r="XBA149" s="37"/>
      <c r="XBB149" s="37"/>
      <c r="XBC149" s="37"/>
      <c r="XBD149" s="37"/>
      <c r="XBE149" s="37"/>
      <c r="XBF149" s="37"/>
      <c r="XBG149" s="37"/>
      <c r="XBH149" s="37"/>
      <c r="XBI149" s="37"/>
      <c r="XBJ149" s="37"/>
      <c r="XBK149" s="37"/>
      <c r="XBL149" s="37"/>
      <c r="XBM149" s="37"/>
      <c r="XBN149" s="37"/>
      <c r="XBO149" s="37"/>
      <c r="XBP149" s="37"/>
      <c r="XBQ149" s="37"/>
      <c r="XBR149" s="37"/>
      <c r="XBS149" s="37"/>
      <c r="XBT149" s="37"/>
      <c r="XBU149" s="37"/>
      <c r="XBV149" s="37"/>
      <c r="XBW149" s="37"/>
      <c r="XBX149" s="37"/>
      <c r="XBY149" s="37"/>
      <c r="XBZ149" s="37"/>
      <c r="XCA149" s="37"/>
      <c r="XCB149" s="37"/>
      <c r="XCC149" s="37"/>
      <c r="XCD149" s="37"/>
      <c r="XCE149" s="37"/>
      <c r="XCF149" s="37"/>
      <c r="XCG149" s="37"/>
      <c r="XCH149" s="37"/>
      <c r="XCI149" s="37"/>
      <c r="XCJ149" s="37"/>
      <c r="XCK149" s="37"/>
      <c r="XCL149" s="37"/>
      <c r="XCM149" s="37"/>
      <c r="XCN149" s="37"/>
      <c r="XCO149" s="37"/>
      <c r="XCP149" s="37"/>
      <c r="XCQ149" s="37"/>
      <c r="XCR149" s="37"/>
      <c r="XCS149" s="37"/>
      <c r="XCT149" s="37"/>
      <c r="XCU149" s="37"/>
      <c r="XCV149" s="37"/>
      <c r="XCW149" s="37"/>
      <c r="XCX149" s="37"/>
      <c r="XCY149" s="37"/>
      <c r="XCZ149" s="37"/>
      <c r="XDA149" s="37"/>
      <c r="XDB149" s="37"/>
      <c r="XDC149" s="37"/>
      <c r="XDD149" s="37"/>
      <c r="XDE149" s="37"/>
      <c r="XDF149" s="37"/>
      <c r="XDG149" s="37"/>
      <c r="XDH149" s="37"/>
      <c r="XDI149" s="37"/>
      <c r="XDJ149" s="37"/>
      <c r="XDK149" s="37"/>
      <c r="XDL149" s="37"/>
      <c r="XDM149" s="37"/>
      <c r="XDN149" s="37"/>
      <c r="XDO149" s="37"/>
      <c r="XDP149" s="37"/>
      <c r="XDQ149" s="37"/>
      <c r="XDR149" s="37"/>
      <c r="XDS149" s="37"/>
      <c r="XDT149" s="37"/>
      <c r="XDU149" s="37"/>
      <c r="XDV149" s="37"/>
      <c r="XDW149" s="37"/>
      <c r="XDX149" s="37"/>
      <c r="XDY149" s="37"/>
      <c r="XDZ149" s="37"/>
      <c r="XEA149" s="37"/>
      <c r="XEB149" s="37"/>
      <c r="XEC149" s="37"/>
      <c r="XED149" s="37"/>
      <c r="XEE149" s="37"/>
      <c r="XEF149" s="37"/>
      <c r="XEG149" s="37"/>
      <c r="XEH149" s="37"/>
      <c r="XEI149" s="37"/>
      <c r="XEJ149" s="37"/>
      <c r="XEK149" s="37"/>
      <c r="XEL149" s="37"/>
      <c r="XEM149" s="37"/>
      <c r="XEN149" s="37"/>
      <c r="XEO149" s="37"/>
      <c r="XEP149" s="37"/>
      <c r="XEQ149" s="37"/>
      <c r="XER149" s="37"/>
      <c r="XES149" s="37"/>
      <c r="XET149" s="37"/>
      <c r="XEU149" s="37"/>
      <c r="XEV149" s="37"/>
      <c r="XEW149" s="37"/>
      <c r="XEX149" s="37"/>
      <c r="XEY149" s="37"/>
      <c r="XEZ149" s="37"/>
      <c r="XFA149" s="37"/>
      <c r="XFB149" s="37"/>
      <c r="XFC149" s="37"/>
      <c r="XFD149" s="37"/>
    </row>
    <row r="150" spans="1:151 16227:16384" s="11" customFormat="1" ht="20.25" customHeight="1" x14ac:dyDescent="0.25">
      <c r="A150" s="80">
        <v>7</v>
      </c>
      <c r="B150" s="80"/>
      <c r="C150" s="81" t="s">
        <v>200</v>
      </c>
      <c r="D150" s="82"/>
      <c r="E150" s="53">
        <f>(5.25*12.625)*10.764</f>
        <v>713.45137499999998</v>
      </c>
      <c r="F150" s="81">
        <v>0</v>
      </c>
      <c r="G150" s="82"/>
      <c r="H150" s="53">
        <v>0</v>
      </c>
      <c r="I150" s="53">
        <f t="shared" si="1"/>
        <v>713.45137499999998</v>
      </c>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c r="AM150" s="37"/>
      <c r="AN150" s="37"/>
      <c r="AO150" s="37"/>
      <c r="AP150" s="37"/>
      <c r="AQ150" s="37"/>
      <c r="AR150" s="37"/>
      <c r="AS150" s="37"/>
      <c r="AT150" s="37"/>
      <c r="AU150" s="37"/>
      <c r="AV150" s="37"/>
      <c r="AW150" s="37"/>
      <c r="AX150" s="37"/>
      <c r="AY150" s="37"/>
      <c r="AZ150" s="37"/>
      <c r="BA150" s="37"/>
      <c r="BB150" s="37"/>
      <c r="BC150" s="37"/>
      <c r="BD150" s="37"/>
      <c r="BE150" s="37"/>
      <c r="BF150" s="37"/>
      <c r="BG150" s="37"/>
      <c r="BH150" s="37"/>
      <c r="BI150" s="37"/>
      <c r="BJ150" s="37"/>
      <c r="BK150" s="37"/>
      <c r="BL150" s="37"/>
      <c r="BM150" s="37"/>
      <c r="BN150" s="37"/>
      <c r="BO150" s="37"/>
      <c r="BP150" s="37"/>
      <c r="BQ150" s="37"/>
      <c r="BR150" s="37"/>
      <c r="BS150" s="37"/>
      <c r="BT150" s="37"/>
      <c r="BU150" s="37"/>
      <c r="BV150" s="37"/>
      <c r="BW150" s="37"/>
      <c r="BX150" s="37"/>
      <c r="BY150" s="37"/>
      <c r="BZ150" s="37"/>
      <c r="CA150" s="37"/>
      <c r="CB150" s="37"/>
      <c r="CC150" s="37"/>
      <c r="CD150" s="37"/>
      <c r="CE150" s="37"/>
      <c r="CF150" s="37"/>
      <c r="CG150" s="37"/>
      <c r="CH150" s="37"/>
      <c r="CI150" s="37"/>
      <c r="CJ150" s="37"/>
      <c r="CK150" s="37"/>
      <c r="CL150" s="37"/>
      <c r="CM150" s="37"/>
      <c r="CN150" s="37"/>
      <c r="CO150" s="37"/>
      <c r="CP150" s="37"/>
      <c r="CQ150" s="37"/>
      <c r="CR150" s="37"/>
      <c r="CS150" s="37"/>
      <c r="CT150" s="37"/>
      <c r="CU150" s="37"/>
      <c r="CV150" s="37"/>
      <c r="CW150" s="37"/>
      <c r="CX150" s="37"/>
      <c r="CY150" s="37"/>
      <c r="CZ150" s="37"/>
      <c r="DA150" s="37"/>
      <c r="DB150" s="37"/>
      <c r="DC150" s="37"/>
      <c r="DD150" s="37"/>
      <c r="DE150" s="37"/>
      <c r="DF150" s="37"/>
      <c r="DG150" s="37"/>
      <c r="DH150" s="37"/>
      <c r="DI150" s="37"/>
      <c r="DJ150" s="37"/>
      <c r="DK150" s="37"/>
      <c r="DL150" s="37"/>
      <c r="DM150" s="37"/>
      <c r="DN150" s="37"/>
      <c r="DO150" s="37"/>
      <c r="DP150" s="37"/>
      <c r="DQ150" s="37"/>
      <c r="DR150" s="37"/>
      <c r="DS150" s="37"/>
      <c r="DT150" s="37"/>
      <c r="DU150" s="37"/>
      <c r="DV150" s="37"/>
      <c r="DW150" s="37"/>
      <c r="DX150" s="37"/>
      <c r="DY150" s="37"/>
      <c r="DZ150" s="37"/>
      <c r="EA150" s="37"/>
      <c r="EB150" s="37"/>
      <c r="EC150" s="37"/>
      <c r="ED150" s="37"/>
      <c r="EE150" s="37"/>
      <c r="EF150" s="37"/>
      <c r="EG150" s="37"/>
      <c r="EH150" s="37"/>
      <c r="EI150" s="37"/>
      <c r="EJ150" s="37"/>
      <c r="EK150" s="37"/>
      <c r="EL150" s="37"/>
      <c r="EM150" s="37"/>
      <c r="EN150" s="37"/>
      <c r="EO150" s="37"/>
      <c r="EP150" s="37"/>
      <c r="EQ150" s="37"/>
      <c r="ER150" s="37"/>
      <c r="ES150" s="37"/>
      <c r="ET150" s="37"/>
      <c r="EU150" s="37"/>
      <c r="WZC150" s="37"/>
      <c r="WZD150" s="37"/>
      <c r="WZE150" s="37"/>
      <c r="WZF150" s="37"/>
      <c r="WZG150" s="37"/>
      <c r="WZH150" s="37"/>
      <c r="WZI150" s="37"/>
      <c r="WZJ150" s="37"/>
      <c r="WZK150" s="37"/>
      <c r="WZL150" s="37"/>
      <c r="WZM150" s="37"/>
      <c r="WZN150" s="37"/>
      <c r="WZO150" s="37"/>
      <c r="WZP150" s="37"/>
      <c r="WZQ150" s="37"/>
      <c r="WZR150" s="37"/>
      <c r="WZS150" s="37"/>
      <c r="WZT150" s="37"/>
      <c r="WZU150" s="37"/>
      <c r="WZV150" s="37"/>
      <c r="WZW150" s="37"/>
      <c r="WZX150" s="37"/>
      <c r="WZY150" s="37"/>
      <c r="WZZ150" s="37"/>
      <c r="XAA150" s="37"/>
      <c r="XAB150" s="37"/>
      <c r="XAC150" s="37"/>
      <c r="XAD150" s="37"/>
      <c r="XAE150" s="37"/>
      <c r="XAF150" s="37"/>
      <c r="XAG150" s="37"/>
      <c r="XAH150" s="37"/>
      <c r="XAI150" s="37"/>
      <c r="XAJ150" s="37"/>
      <c r="XAK150" s="37"/>
      <c r="XAL150" s="37"/>
      <c r="XAM150" s="37"/>
      <c r="XAN150" s="37"/>
      <c r="XAO150" s="37"/>
      <c r="XAP150" s="37"/>
      <c r="XAQ150" s="37"/>
      <c r="XAR150" s="37"/>
      <c r="XAS150" s="37"/>
      <c r="XAT150" s="37"/>
      <c r="XAU150" s="37"/>
      <c r="XAV150" s="37"/>
      <c r="XAW150" s="37"/>
      <c r="XAX150" s="37"/>
      <c r="XAY150" s="37"/>
      <c r="XAZ150" s="37"/>
      <c r="XBA150" s="37"/>
      <c r="XBB150" s="37"/>
      <c r="XBC150" s="37"/>
      <c r="XBD150" s="37"/>
      <c r="XBE150" s="37"/>
      <c r="XBF150" s="37"/>
      <c r="XBG150" s="37"/>
      <c r="XBH150" s="37"/>
      <c r="XBI150" s="37"/>
      <c r="XBJ150" s="37"/>
      <c r="XBK150" s="37"/>
      <c r="XBL150" s="37"/>
      <c r="XBM150" s="37"/>
      <c r="XBN150" s="37"/>
      <c r="XBO150" s="37"/>
      <c r="XBP150" s="37"/>
      <c r="XBQ150" s="37"/>
      <c r="XBR150" s="37"/>
      <c r="XBS150" s="37"/>
      <c r="XBT150" s="37"/>
      <c r="XBU150" s="37"/>
      <c r="XBV150" s="37"/>
      <c r="XBW150" s="37"/>
      <c r="XBX150" s="37"/>
      <c r="XBY150" s="37"/>
      <c r="XBZ150" s="37"/>
      <c r="XCA150" s="37"/>
      <c r="XCB150" s="37"/>
      <c r="XCC150" s="37"/>
      <c r="XCD150" s="37"/>
      <c r="XCE150" s="37"/>
      <c r="XCF150" s="37"/>
      <c r="XCG150" s="37"/>
      <c r="XCH150" s="37"/>
      <c r="XCI150" s="37"/>
      <c r="XCJ150" s="37"/>
      <c r="XCK150" s="37"/>
      <c r="XCL150" s="37"/>
      <c r="XCM150" s="37"/>
      <c r="XCN150" s="37"/>
      <c r="XCO150" s="37"/>
      <c r="XCP150" s="37"/>
      <c r="XCQ150" s="37"/>
      <c r="XCR150" s="37"/>
      <c r="XCS150" s="37"/>
      <c r="XCT150" s="37"/>
      <c r="XCU150" s="37"/>
      <c r="XCV150" s="37"/>
      <c r="XCW150" s="37"/>
      <c r="XCX150" s="37"/>
      <c r="XCY150" s="37"/>
      <c r="XCZ150" s="37"/>
      <c r="XDA150" s="37"/>
      <c r="XDB150" s="37"/>
      <c r="XDC150" s="37"/>
      <c r="XDD150" s="37"/>
      <c r="XDE150" s="37"/>
      <c r="XDF150" s="37"/>
      <c r="XDG150" s="37"/>
      <c r="XDH150" s="37"/>
      <c r="XDI150" s="37"/>
      <c r="XDJ150" s="37"/>
      <c r="XDK150" s="37"/>
      <c r="XDL150" s="37"/>
      <c r="XDM150" s="37"/>
      <c r="XDN150" s="37"/>
      <c r="XDO150" s="37"/>
      <c r="XDP150" s="37"/>
      <c r="XDQ150" s="37"/>
      <c r="XDR150" s="37"/>
      <c r="XDS150" s="37"/>
      <c r="XDT150" s="37"/>
      <c r="XDU150" s="37"/>
      <c r="XDV150" s="37"/>
      <c r="XDW150" s="37"/>
      <c r="XDX150" s="37"/>
      <c r="XDY150" s="37"/>
      <c r="XDZ150" s="37"/>
      <c r="XEA150" s="37"/>
      <c r="XEB150" s="37"/>
      <c r="XEC150" s="37"/>
      <c r="XED150" s="37"/>
      <c r="XEE150" s="37"/>
      <c r="XEF150" s="37"/>
      <c r="XEG150" s="37"/>
      <c r="XEH150" s="37"/>
      <c r="XEI150" s="37"/>
      <c r="XEJ150" s="37"/>
      <c r="XEK150" s="37"/>
      <c r="XEL150" s="37"/>
      <c r="XEM150" s="37"/>
      <c r="XEN150" s="37"/>
      <c r="XEO150" s="37"/>
      <c r="XEP150" s="37"/>
      <c r="XEQ150" s="37"/>
      <c r="XER150" s="37"/>
      <c r="XES150" s="37"/>
      <c r="XET150" s="37"/>
      <c r="XEU150" s="37"/>
      <c r="XEV150" s="37"/>
      <c r="XEW150" s="37"/>
      <c r="XEX150" s="37"/>
      <c r="XEY150" s="37"/>
      <c r="XEZ150" s="37"/>
      <c r="XFA150" s="37"/>
      <c r="XFB150" s="37"/>
      <c r="XFC150" s="37"/>
      <c r="XFD150" s="37"/>
    </row>
    <row r="151" spans="1:151 16227:16384" s="11" customFormat="1" ht="20.25" customHeight="1" x14ac:dyDescent="0.25">
      <c r="A151" s="80">
        <v>8</v>
      </c>
      <c r="B151" s="80"/>
      <c r="C151" s="81" t="s">
        <v>200</v>
      </c>
      <c r="D151" s="82"/>
      <c r="E151" s="53">
        <f>(15.998*4.91)*10.764</f>
        <v>845.51413751999996</v>
      </c>
      <c r="F151" s="81">
        <v>0</v>
      </c>
      <c r="G151" s="82"/>
      <c r="H151" s="53">
        <v>0</v>
      </c>
      <c r="I151" s="53">
        <f t="shared" si="1"/>
        <v>845.51413751999996</v>
      </c>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c r="AM151" s="37"/>
      <c r="AN151" s="37"/>
      <c r="AO151" s="37"/>
      <c r="AP151" s="37"/>
      <c r="AQ151" s="37"/>
      <c r="AR151" s="37"/>
      <c r="AS151" s="37"/>
      <c r="AT151" s="37"/>
      <c r="AU151" s="37"/>
      <c r="AV151" s="37"/>
      <c r="AW151" s="37"/>
      <c r="AX151" s="37"/>
      <c r="AY151" s="37"/>
      <c r="AZ151" s="37"/>
      <c r="BA151" s="37"/>
      <c r="BB151" s="37"/>
      <c r="BC151" s="37"/>
      <c r="BD151" s="37"/>
      <c r="BE151" s="37"/>
      <c r="BF151" s="37"/>
      <c r="BG151" s="37"/>
      <c r="BH151" s="37"/>
      <c r="BI151" s="37"/>
      <c r="BJ151" s="37"/>
      <c r="BK151" s="37"/>
      <c r="BL151" s="37"/>
      <c r="BM151" s="37"/>
      <c r="BN151" s="37"/>
      <c r="BO151" s="37"/>
      <c r="BP151" s="37"/>
      <c r="BQ151" s="37"/>
      <c r="BR151" s="37"/>
      <c r="BS151" s="37"/>
      <c r="BT151" s="37"/>
      <c r="BU151" s="37"/>
      <c r="BV151" s="37"/>
      <c r="BW151" s="37"/>
      <c r="BX151" s="37"/>
      <c r="BY151" s="37"/>
      <c r="BZ151" s="37"/>
      <c r="CA151" s="37"/>
      <c r="CB151" s="37"/>
      <c r="CC151" s="37"/>
      <c r="CD151" s="37"/>
      <c r="CE151" s="37"/>
      <c r="CF151" s="37"/>
      <c r="CG151" s="37"/>
      <c r="CH151" s="37"/>
      <c r="CI151" s="37"/>
      <c r="CJ151" s="37"/>
      <c r="CK151" s="37"/>
      <c r="CL151" s="37"/>
      <c r="CM151" s="37"/>
      <c r="CN151" s="37"/>
      <c r="CO151" s="37"/>
      <c r="CP151" s="37"/>
      <c r="CQ151" s="37"/>
      <c r="CR151" s="37"/>
      <c r="CS151" s="37"/>
      <c r="CT151" s="37"/>
      <c r="CU151" s="37"/>
      <c r="CV151" s="37"/>
      <c r="CW151" s="37"/>
      <c r="CX151" s="37"/>
      <c r="CY151" s="37"/>
      <c r="CZ151" s="37"/>
      <c r="DA151" s="37"/>
      <c r="DB151" s="37"/>
      <c r="DC151" s="37"/>
      <c r="DD151" s="37"/>
      <c r="DE151" s="37"/>
      <c r="DF151" s="37"/>
      <c r="DG151" s="37"/>
      <c r="DH151" s="37"/>
      <c r="DI151" s="37"/>
      <c r="DJ151" s="37"/>
      <c r="DK151" s="37"/>
      <c r="DL151" s="37"/>
      <c r="DM151" s="37"/>
      <c r="DN151" s="37"/>
      <c r="DO151" s="37"/>
      <c r="DP151" s="37"/>
      <c r="DQ151" s="37"/>
      <c r="DR151" s="37"/>
      <c r="DS151" s="37"/>
      <c r="DT151" s="37"/>
      <c r="DU151" s="37"/>
      <c r="DV151" s="37"/>
      <c r="DW151" s="37"/>
      <c r="DX151" s="37"/>
      <c r="DY151" s="37"/>
      <c r="DZ151" s="37"/>
      <c r="EA151" s="37"/>
      <c r="EB151" s="37"/>
      <c r="EC151" s="37"/>
      <c r="ED151" s="37"/>
      <c r="EE151" s="37"/>
      <c r="EF151" s="37"/>
      <c r="EG151" s="37"/>
      <c r="EH151" s="37"/>
      <c r="EI151" s="37"/>
      <c r="EJ151" s="37"/>
      <c r="EK151" s="37"/>
      <c r="EL151" s="37"/>
      <c r="EM151" s="37"/>
      <c r="EN151" s="37"/>
      <c r="EO151" s="37"/>
      <c r="EP151" s="37"/>
      <c r="EQ151" s="37"/>
      <c r="ER151" s="37"/>
      <c r="ES151" s="37"/>
      <c r="ET151" s="37"/>
      <c r="EU151" s="37"/>
      <c r="WZC151" s="37"/>
      <c r="WZD151" s="37"/>
      <c r="WZE151" s="37"/>
      <c r="WZF151" s="37"/>
      <c r="WZG151" s="37"/>
      <c r="WZH151" s="37"/>
      <c r="WZI151" s="37"/>
      <c r="WZJ151" s="37"/>
      <c r="WZK151" s="37"/>
      <c r="WZL151" s="37"/>
      <c r="WZM151" s="37"/>
      <c r="WZN151" s="37"/>
      <c r="WZO151" s="37"/>
      <c r="WZP151" s="37"/>
      <c r="WZQ151" s="37"/>
      <c r="WZR151" s="37"/>
      <c r="WZS151" s="37"/>
      <c r="WZT151" s="37"/>
      <c r="WZU151" s="37"/>
      <c r="WZV151" s="37"/>
      <c r="WZW151" s="37"/>
      <c r="WZX151" s="37"/>
      <c r="WZY151" s="37"/>
      <c r="WZZ151" s="37"/>
      <c r="XAA151" s="37"/>
      <c r="XAB151" s="37"/>
      <c r="XAC151" s="37"/>
      <c r="XAD151" s="37"/>
      <c r="XAE151" s="37"/>
      <c r="XAF151" s="37"/>
      <c r="XAG151" s="37"/>
      <c r="XAH151" s="37"/>
      <c r="XAI151" s="37"/>
      <c r="XAJ151" s="37"/>
      <c r="XAK151" s="37"/>
      <c r="XAL151" s="37"/>
      <c r="XAM151" s="37"/>
      <c r="XAN151" s="37"/>
      <c r="XAO151" s="37"/>
      <c r="XAP151" s="37"/>
      <c r="XAQ151" s="37"/>
      <c r="XAR151" s="37"/>
      <c r="XAS151" s="37"/>
      <c r="XAT151" s="37"/>
      <c r="XAU151" s="37"/>
      <c r="XAV151" s="37"/>
      <c r="XAW151" s="37"/>
      <c r="XAX151" s="37"/>
      <c r="XAY151" s="37"/>
      <c r="XAZ151" s="37"/>
      <c r="XBA151" s="37"/>
      <c r="XBB151" s="37"/>
      <c r="XBC151" s="37"/>
      <c r="XBD151" s="37"/>
      <c r="XBE151" s="37"/>
      <c r="XBF151" s="37"/>
      <c r="XBG151" s="37"/>
      <c r="XBH151" s="37"/>
      <c r="XBI151" s="37"/>
      <c r="XBJ151" s="37"/>
      <c r="XBK151" s="37"/>
      <c r="XBL151" s="37"/>
      <c r="XBM151" s="37"/>
      <c r="XBN151" s="37"/>
      <c r="XBO151" s="37"/>
      <c r="XBP151" s="37"/>
      <c r="XBQ151" s="37"/>
      <c r="XBR151" s="37"/>
      <c r="XBS151" s="37"/>
      <c r="XBT151" s="37"/>
      <c r="XBU151" s="37"/>
      <c r="XBV151" s="37"/>
      <c r="XBW151" s="37"/>
      <c r="XBX151" s="37"/>
      <c r="XBY151" s="37"/>
      <c r="XBZ151" s="37"/>
      <c r="XCA151" s="37"/>
      <c r="XCB151" s="37"/>
      <c r="XCC151" s="37"/>
      <c r="XCD151" s="37"/>
      <c r="XCE151" s="37"/>
      <c r="XCF151" s="37"/>
      <c r="XCG151" s="37"/>
      <c r="XCH151" s="37"/>
      <c r="XCI151" s="37"/>
      <c r="XCJ151" s="37"/>
      <c r="XCK151" s="37"/>
      <c r="XCL151" s="37"/>
      <c r="XCM151" s="37"/>
      <c r="XCN151" s="37"/>
      <c r="XCO151" s="37"/>
      <c r="XCP151" s="37"/>
      <c r="XCQ151" s="37"/>
      <c r="XCR151" s="37"/>
      <c r="XCS151" s="37"/>
      <c r="XCT151" s="37"/>
      <c r="XCU151" s="37"/>
      <c r="XCV151" s="37"/>
      <c r="XCW151" s="37"/>
      <c r="XCX151" s="37"/>
      <c r="XCY151" s="37"/>
      <c r="XCZ151" s="37"/>
      <c r="XDA151" s="37"/>
      <c r="XDB151" s="37"/>
      <c r="XDC151" s="37"/>
      <c r="XDD151" s="37"/>
      <c r="XDE151" s="37"/>
      <c r="XDF151" s="37"/>
      <c r="XDG151" s="37"/>
      <c r="XDH151" s="37"/>
      <c r="XDI151" s="37"/>
      <c r="XDJ151" s="37"/>
      <c r="XDK151" s="37"/>
      <c r="XDL151" s="37"/>
      <c r="XDM151" s="37"/>
      <c r="XDN151" s="37"/>
      <c r="XDO151" s="37"/>
      <c r="XDP151" s="37"/>
      <c r="XDQ151" s="37"/>
      <c r="XDR151" s="37"/>
      <c r="XDS151" s="37"/>
      <c r="XDT151" s="37"/>
      <c r="XDU151" s="37"/>
      <c r="XDV151" s="37"/>
      <c r="XDW151" s="37"/>
      <c r="XDX151" s="37"/>
      <c r="XDY151" s="37"/>
      <c r="XDZ151" s="37"/>
      <c r="XEA151" s="37"/>
      <c r="XEB151" s="37"/>
      <c r="XEC151" s="37"/>
      <c r="XED151" s="37"/>
      <c r="XEE151" s="37"/>
      <c r="XEF151" s="37"/>
      <c r="XEG151" s="37"/>
      <c r="XEH151" s="37"/>
      <c r="XEI151" s="37"/>
      <c r="XEJ151" s="37"/>
      <c r="XEK151" s="37"/>
      <c r="XEL151" s="37"/>
      <c r="XEM151" s="37"/>
      <c r="XEN151" s="37"/>
      <c r="XEO151" s="37"/>
      <c r="XEP151" s="37"/>
      <c r="XEQ151" s="37"/>
      <c r="XER151" s="37"/>
      <c r="XES151" s="37"/>
      <c r="XET151" s="37"/>
      <c r="XEU151" s="37"/>
      <c r="XEV151" s="37"/>
      <c r="XEW151" s="37"/>
      <c r="XEX151" s="37"/>
      <c r="XEY151" s="37"/>
      <c r="XEZ151" s="37"/>
      <c r="XFA151" s="37"/>
      <c r="XFB151" s="37"/>
      <c r="XFC151" s="37"/>
      <c r="XFD151" s="37"/>
    </row>
    <row r="152" spans="1:151 16227:16384" s="11" customFormat="1" ht="20.25" x14ac:dyDescent="0.25">
      <c r="A152" s="80">
        <v>9</v>
      </c>
      <c r="B152" s="80"/>
      <c r="C152" s="81" t="s">
        <v>200</v>
      </c>
      <c r="D152" s="82"/>
      <c r="E152" s="53">
        <f>(5.205*4.425)*10.764</f>
        <v>247.91779349999999</v>
      </c>
      <c r="F152" s="81">
        <v>0</v>
      </c>
      <c r="G152" s="82"/>
      <c r="H152" s="53">
        <v>0</v>
      </c>
      <c r="I152" s="53">
        <f t="shared" si="1"/>
        <v>247.91779349999999</v>
      </c>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c r="AM152" s="37"/>
      <c r="AN152" s="37"/>
      <c r="AO152" s="37"/>
      <c r="AP152" s="37"/>
      <c r="AQ152" s="37"/>
      <c r="AR152" s="37"/>
      <c r="AS152" s="37"/>
      <c r="AT152" s="37"/>
      <c r="AU152" s="37"/>
      <c r="AV152" s="37"/>
      <c r="AW152" s="37"/>
      <c r="AX152" s="37"/>
      <c r="AY152" s="37"/>
      <c r="AZ152" s="37"/>
      <c r="BA152" s="37"/>
      <c r="BB152" s="37"/>
      <c r="BC152" s="37"/>
      <c r="BD152" s="37"/>
      <c r="BE152" s="37"/>
      <c r="BF152" s="37"/>
      <c r="BG152" s="37"/>
      <c r="BH152" s="37"/>
      <c r="BI152" s="37"/>
      <c r="BJ152" s="37"/>
      <c r="BK152" s="37"/>
      <c r="BL152" s="37"/>
      <c r="BM152" s="37"/>
      <c r="BN152" s="37"/>
      <c r="BO152" s="37"/>
      <c r="BP152" s="37"/>
      <c r="BQ152" s="37"/>
      <c r="BR152" s="37"/>
      <c r="BS152" s="37"/>
      <c r="BT152" s="37"/>
      <c r="BU152" s="37"/>
      <c r="BV152" s="37"/>
      <c r="BW152" s="37"/>
      <c r="BX152" s="37"/>
      <c r="BY152" s="37"/>
      <c r="BZ152" s="37"/>
      <c r="CA152" s="37"/>
      <c r="CB152" s="37"/>
      <c r="CC152" s="37"/>
      <c r="CD152" s="37"/>
      <c r="CE152" s="37"/>
      <c r="CF152" s="37"/>
      <c r="CG152" s="37"/>
      <c r="CH152" s="37"/>
      <c r="CI152" s="37"/>
      <c r="CJ152" s="37"/>
      <c r="CK152" s="37"/>
      <c r="CL152" s="37"/>
      <c r="CM152" s="37"/>
      <c r="CN152" s="37"/>
      <c r="CO152" s="37"/>
      <c r="CP152" s="37"/>
      <c r="CQ152" s="37"/>
      <c r="CR152" s="37"/>
      <c r="CS152" s="37"/>
      <c r="CT152" s="37"/>
      <c r="CU152" s="37"/>
      <c r="CV152" s="37"/>
      <c r="CW152" s="37"/>
      <c r="CX152" s="37"/>
      <c r="CY152" s="37"/>
      <c r="CZ152" s="37"/>
      <c r="DA152" s="37"/>
      <c r="DB152" s="37"/>
      <c r="DC152" s="37"/>
      <c r="DD152" s="37"/>
      <c r="DE152" s="37"/>
      <c r="DF152" s="37"/>
      <c r="DG152" s="37"/>
      <c r="DH152" s="37"/>
      <c r="DI152" s="37"/>
      <c r="DJ152" s="37"/>
      <c r="DK152" s="37"/>
      <c r="DL152" s="37"/>
      <c r="DM152" s="37"/>
      <c r="DN152" s="37"/>
      <c r="DO152" s="37"/>
      <c r="DP152" s="37"/>
      <c r="DQ152" s="37"/>
      <c r="DR152" s="37"/>
      <c r="DS152" s="37"/>
      <c r="DT152" s="37"/>
      <c r="DU152" s="37"/>
      <c r="DV152" s="37"/>
      <c r="DW152" s="37"/>
      <c r="DX152" s="37"/>
      <c r="DY152" s="37"/>
      <c r="DZ152" s="37"/>
      <c r="EA152" s="37"/>
      <c r="EB152" s="37"/>
      <c r="EC152" s="37"/>
      <c r="ED152" s="37"/>
      <c r="EE152" s="37"/>
      <c r="EF152" s="37"/>
      <c r="EG152" s="37"/>
      <c r="EH152" s="37"/>
      <c r="EI152" s="37"/>
      <c r="EJ152" s="37"/>
      <c r="EK152" s="37"/>
      <c r="EL152" s="37"/>
      <c r="EM152" s="37"/>
      <c r="EN152" s="37"/>
      <c r="EO152" s="37"/>
      <c r="EP152" s="37"/>
      <c r="EQ152" s="37"/>
      <c r="ER152" s="37"/>
      <c r="ES152" s="37"/>
      <c r="ET152" s="37"/>
      <c r="EU152" s="37"/>
      <c r="WZC152" s="37"/>
      <c r="WZD152" s="37"/>
      <c r="WZE152" s="37"/>
      <c r="WZF152" s="37"/>
      <c r="WZG152" s="37"/>
      <c r="WZH152" s="37"/>
      <c r="WZI152" s="37"/>
      <c r="WZJ152" s="37"/>
      <c r="WZK152" s="37"/>
      <c r="WZL152" s="37"/>
      <c r="WZM152" s="37"/>
      <c r="WZN152" s="37"/>
      <c r="WZO152" s="37"/>
      <c r="WZP152" s="37"/>
      <c r="WZQ152" s="37"/>
      <c r="WZR152" s="37"/>
      <c r="WZS152" s="37"/>
      <c r="WZT152" s="37"/>
      <c r="WZU152" s="37"/>
      <c r="WZV152" s="37"/>
      <c r="WZW152" s="37"/>
      <c r="WZX152" s="37"/>
      <c r="WZY152" s="37"/>
      <c r="WZZ152" s="37"/>
      <c r="XAA152" s="37"/>
      <c r="XAB152" s="37"/>
      <c r="XAC152" s="37"/>
      <c r="XAD152" s="37"/>
      <c r="XAE152" s="37"/>
      <c r="XAF152" s="37"/>
      <c r="XAG152" s="37"/>
      <c r="XAH152" s="37"/>
      <c r="XAI152" s="37"/>
      <c r="XAJ152" s="37"/>
      <c r="XAK152" s="37"/>
      <c r="XAL152" s="37"/>
      <c r="XAM152" s="37"/>
      <c r="XAN152" s="37"/>
      <c r="XAO152" s="37"/>
      <c r="XAP152" s="37"/>
      <c r="XAQ152" s="37"/>
      <c r="XAR152" s="37"/>
      <c r="XAS152" s="37"/>
      <c r="XAT152" s="37"/>
      <c r="XAU152" s="37"/>
      <c r="XAV152" s="37"/>
      <c r="XAW152" s="37"/>
      <c r="XAX152" s="37"/>
      <c r="XAY152" s="37"/>
      <c r="XAZ152" s="37"/>
      <c r="XBA152" s="37"/>
      <c r="XBB152" s="37"/>
      <c r="XBC152" s="37"/>
      <c r="XBD152" s="37"/>
      <c r="XBE152" s="37"/>
      <c r="XBF152" s="37"/>
      <c r="XBG152" s="37"/>
      <c r="XBH152" s="37"/>
      <c r="XBI152" s="37"/>
      <c r="XBJ152" s="37"/>
      <c r="XBK152" s="37"/>
      <c r="XBL152" s="37"/>
      <c r="XBM152" s="37"/>
      <c r="XBN152" s="37"/>
      <c r="XBO152" s="37"/>
      <c r="XBP152" s="37"/>
      <c r="XBQ152" s="37"/>
      <c r="XBR152" s="37"/>
      <c r="XBS152" s="37"/>
      <c r="XBT152" s="37"/>
      <c r="XBU152" s="37"/>
      <c r="XBV152" s="37"/>
      <c r="XBW152" s="37"/>
      <c r="XBX152" s="37"/>
      <c r="XBY152" s="37"/>
      <c r="XBZ152" s="37"/>
      <c r="XCA152" s="37"/>
      <c r="XCB152" s="37"/>
      <c r="XCC152" s="37"/>
      <c r="XCD152" s="37"/>
      <c r="XCE152" s="37"/>
      <c r="XCF152" s="37"/>
      <c r="XCG152" s="37"/>
      <c r="XCH152" s="37"/>
      <c r="XCI152" s="37"/>
      <c r="XCJ152" s="37"/>
      <c r="XCK152" s="37"/>
      <c r="XCL152" s="37"/>
      <c r="XCM152" s="37"/>
      <c r="XCN152" s="37"/>
      <c r="XCO152" s="37"/>
      <c r="XCP152" s="37"/>
      <c r="XCQ152" s="37"/>
      <c r="XCR152" s="37"/>
      <c r="XCS152" s="37"/>
      <c r="XCT152" s="37"/>
      <c r="XCU152" s="37"/>
      <c r="XCV152" s="37"/>
      <c r="XCW152" s="37"/>
      <c r="XCX152" s="37"/>
      <c r="XCY152" s="37"/>
      <c r="XCZ152" s="37"/>
      <c r="XDA152" s="37"/>
      <c r="XDB152" s="37"/>
      <c r="XDC152" s="37"/>
      <c r="XDD152" s="37"/>
      <c r="XDE152" s="37"/>
      <c r="XDF152" s="37"/>
      <c r="XDG152" s="37"/>
      <c r="XDH152" s="37"/>
      <c r="XDI152" s="37"/>
      <c r="XDJ152" s="37"/>
      <c r="XDK152" s="37"/>
      <c r="XDL152" s="37"/>
      <c r="XDM152" s="37"/>
      <c r="XDN152" s="37"/>
      <c r="XDO152" s="37"/>
      <c r="XDP152" s="37"/>
      <c r="XDQ152" s="37"/>
      <c r="XDR152" s="37"/>
      <c r="XDS152" s="37"/>
      <c r="XDT152" s="37"/>
      <c r="XDU152" s="37"/>
      <c r="XDV152" s="37"/>
      <c r="XDW152" s="37"/>
      <c r="XDX152" s="37"/>
      <c r="XDY152" s="37"/>
      <c r="XDZ152" s="37"/>
      <c r="XEA152" s="37"/>
      <c r="XEB152" s="37"/>
      <c r="XEC152" s="37"/>
      <c r="XED152" s="37"/>
      <c r="XEE152" s="37"/>
      <c r="XEF152" s="37"/>
      <c r="XEG152" s="37"/>
      <c r="XEH152" s="37"/>
      <c r="XEI152" s="37"/>
      <c r="XEJ152" s="37"/>
      <c r="XEK152" s="37"/>
      <c r="XEL152" s="37"/>
      <c r="XEM152" s="37"/>
      <c r="XEN152" s="37"/>
      <c r="XEO152" s="37"/>
      <c r="XEP152" s="37"/>
      <c r="XEQ152" s="37"/>
      <c r="XER152" s="37"/>
      <c r="XES152" s="37"/>
      <c r="XET152" s="37"/>
      <c r="XEU152" s="37"/>
      <c r="XEV152" s="37"/>
      <c r="XEW152" s="37"/>
      <c r="XEX152" s="37"/>
      <c r="XEY152" s="37"/>
      <c r="XEZ152" s="37"/>
      <c r="XFA152" s="37"/>
      <c r="XFB152" s="37"/>
      <c r="XFC152" s="37"/>
      <c r="XFD152" s="37"/>
    </row>
    <row r="153" spans="1:151 16227:16384" s="11" customFormat="1" ht="20.25" x14ac:dyDescent="0.25">
      <c r="A153" s="80">
        <v>10</v>
      </c>
      <c r="B153" s="80"/>
      <c r="C153" s="81" t="s">
        <v>200</v>
      </c>
      <c r="D153" s="82"/>
      <c r="E153" s="53">
        <f>(4.69*5.725)*10.764</f>
        <v>289.01609099999996</v>
      </c>
      <c r="F153" s="81">
        <v>0</v>
      </c>
      <c r="G153" s="82"/>
      <c r="H153" s="53">
        <v>0</v>
      </c>
      <c r="I153" s="53">
        <f t="shared" si="1"/>
        <v>289.01609099999996</v>
      </c>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c r="AM153" s="37"/>
      <c r="AN153" s="37"/>
      <c r="AO153" s="37"/>
      <c r="AP153" s="37"/>
      <c r="AQ153" s="37"/>
      <c r="AR153" s="37"/>
      <c r="AS153" s="37"/>
      <c r="AT153" s="37"/>
      <c r="AU153" s="37"/>
      <c r="AV153" s="37"/>
      <c r="AW153" s="37"/>
      <c r="AX153" s="37"/>
      <c r="AY153" s="37"/>
      <c r="AZ153" s="37"/>
      <c r="BA153" s="37"/>
      <c r="BB153" s="37"/>
      <c r="BC153" s="37"/>
      <c r="BD153" s="37"/>
      <c r="BE153" s="37"/>
      <c r="BF153" s="37"/>
      <c r="BG153" s="37"/>
      <c r="BH153" s="37"/>
      <c r="BI153" s="37"/>
      <c r="BJ153" s="37"/>
      <c r="BK153" s="37"/>
      <c r="BL153" s="37"/>
      <c r="BM153" s="37"/>
      <c r="BN153" s="37"/>
      <c r="BO153" s="37"/>
      <c r="BP153" s="37"/>
      <c r="BQ153" s="37"/>
      <c r="BR153" s="37"/>
      <c r="BS153" s="37"/>
      <c r="BT153" s="37"/>
      <c r="BU153" s="37"/>
      <c r="BV153" s="37"/>
      <c r="BW153" s="37"/>
      <c r="BX153" s="37"/>
      <c r="BY153" s="37"/>
      <c r="BZ153" s="37"/>
      <c r="CA153" s="37"/>
      <c r="CB153" s="37"/>
      <c r="CC153" s="37"/>
      <c r="CD153" s="37"/>
      <c r="CE153" s="37"/>
      <c r="CF153" s="37"/>
      <c r="CG153" s="37"/>
      <c r="CH153" s="37"/>
      <c r="CI153" s="37"/>
      <c r="CJ153" s="37"/>
      <c r="CK153" s="37"/>
      <c r="CL153" s="37"/>
      <c r="CM153" s="37"/>
      <c r="CN153" s="37"/>
      <c r="CO153" s="37"/>
      <c r="CP153" s="37"/>
      <c r="CQ153" s="37"/>
      <c r="CR153" s="37"/>
      <c r="CS153" s="37"/>
      <c r="CT153" s="37"/>
      <c r="CU153" s="37"/>
      <c r="CV153" s="37"/>
      <c r="CW153" s="37"/>
      <c r="CX153" s="37"/>
      <c r="CY153" s="37"/>
      <c r="CZ153" s="37"/>
      <c r="DA153" s="37"/>
      <c r="DB153" s="37"/>
      <c r="DC153" s="37"/>
      <c r="DD153" s="37"/>
      <c r="DE153" s="37"/>
      <c r="DF153" s="37"/>
      <c r="DG153" s="37"/>
      <c r="DH153" s="37"/>
      <c r="DI153" s="37"/>
      <c r="DJ153" s="37"/>
      <c r="DK153" s="37"/>
      <c r="DL153" s="37"/>
      <c r="DM153" s="37"/>
      <c r="DN153" s="37"/>
      <c r="DO153" s="37"/>
      <c r="DP153" s="37"/>
      <c r="DQ153" s="37"/>
      <c r="DR153" s="37"/>
      <c r="DS153" s="37"/>
      <c r="DT153" s="37"/>
      <c r="DU153" s="37"/>
      <c r="DV153" s="37"/>
      <c r="DW153" s="37"/>
      <c r="DX153" s="37"/>
      <c r="DY153" s="37"/>
      <c r="DZ153" s="37"/>
      <c r="EA153" s="37"/>
      <c r="EB153" s="37"/>
      <c r="EC153" s="37"/>
      <c r="ED153" s="37"/>
      <c r="EE153" s="37"/>
      <c r="EF153" s="37"/>
      <c r="EG153" s="37"/>
      <c r="EH153" s="37"/>
      <c r="EI153" s="37"/>
      <c r="EJ153" s="37"/>
      <c r="EK153" s="37"/>
      <c r="EL153" s="37"/>
      <c r="EM153" s="37"/>
      <c r="EN153" s="37"/>
      <c r="EO153" s="37"/>
      <c r="EP153" s="37"/>
      <c r="EQ153" s="37"/>
      <c r="ER153" s="37"/>
      <c r="ES153" s="37"/>
      <c r="ET153" s="37"/>
      <c r="EU153" s="37"/>
      <c r="WZC153" s="37"/>
      <c r="WZD153" s="37"/>
      <c r="WZE153" s="37"/>
      <c r="WZF153" s="37"/>
      <c r="WZG153" s="37"/>
      <c r="WZH153" s="37"/>
      <c r="WZI153" s="37"/>
      <c r="WZJ153" s="37"/>
      <c r="WZK153" s="37"/>
      <c r="WZL153" s="37"/>
      <c r="WZM153" s="37"/>
      <c r="WZN153" s="37"/>
      <c r="WZO153" s="37"/>
      <c r="WZP153" s="37"/>
      <c r="WZQ153" s="37"/>
      <c r="WZR153" s="37"/>
      <c r="WZS153" s="37"/>
      <c r="WZT153" s="37"/>
      <c r="WZU153" s="37"/>
      <c r="WZV153" s="37"/>
      <c r="WZW153" s="37"/>
      <c r="WZX153" s="37"/>
      <c r="WZY153" s="37"/>
      <c r="WZZ153" s="37"/>
      <c r="XAA153" s="37"/>
      <c r="XAB153" s="37"/>
      <c r="XAC153" s="37"/>
      <c r="XAD153" s="37"/>
      <c r="XAE153" s="37"/>
      <c r="XAF153" s="37"/>
      <c r="XAG153" s="37"/>
      <c r="XAH153" s="37"/>
      <c r="XAI153" s="37"/>
      <c r="XAJ153" s="37"/>
      <c r="XAK153" s="37"/>
      <c r="XAL153" s="37"/>
      <c r="XAM153" s="37"/>
      <c r="XAN153" s="37"/>
      <c r="XAO153" s="37"/>
      <c r="XAP153" s="37"/>
      <c r="XAQ153" s="37"/>
      <c r="XAR153" s="37"/>
      <c r="XAS153" s="37"/>
      <c r="XAT153" s="37"/>
      <c r="XAU153" s="37"/>
      <c r="XAV153" s="37"/>
      <c r="XAW153" s="37"/>
      <c r="XAX153" s="37"/>
      <c r="XAY153" s="37"/>
      <c r="XAZ153" s="37"/>
      <c r="XBA153" s="37"/>
      <c r="XBB153" s="37"/>
      <c r="XBC153" s="37"/>
      <c r="XBD153" s="37"/>
      <c r="XBE153" s="37"/>
      <c r="XBF153" s="37"/>
      <c r="XBG153" s="37"/>
      <c r="XBH153" s="37"/>
      <c r="XBI153" s="37"/>
      <c r="XBJ153" s="37"/>
      <c r="XBK153" s="37"/>
      <c r="XBL153" s="37"/>
      <c r="XBM153" s="37"/>
      <c r="XBN153" s="37"/>
      <c r="XBO153" s="37"/>
      <c r="XBP153" s="37"/>
      <c r="XBQ153" s="37"/>
      <c r="XBR153" s="37"/>
      <c r="XBS153" s="37"/>
      <c r="XBT153" s="37"/>
      <c r="XBU153" s="37"/>
      <c r="XBV153" s="37"/>
      <c r="XBW153" s="37"/>
      <c r="XBX153" s="37"/>
      <c r="XBY153" s="37"/>
      <c r="XBZ153" s="37"/>
      <c r="XCA153" s="37"/>
      <c r="XCB153" s="37"/>
      <c r="XCC153" s="37"/>
      <c r="XCD153" s="37"/>
      <c r="XCE153" s="37"/>
      <c r="XCF153" s="37"/>
      <c r="XCG153" s="37"/>
      <c r="XCH153" s="37"/>
      <c r="XCI153" s="37"/>
      <c r="XCJ153" s="37"/>
      <c r="XCK153" s="37"/>
      <c r="XCL153" s="37"/>
      <c r="XCM153" s="37"/>
      <c r="XCN153" s="37"/>
      <c r="XCO153" s="37"/>
      <c r="XCP153" s="37"/>
      <c r="XCQ153" s="37"/>
      <c r="XCR153" s="37"/>
      <c r="XCS153" s="37"/>
      <c r="XCT153" s="37"/>
      <c r="XCU153" s="37"/>
      <c r="XCV153" s="37"/>
      <c r="XCW153" s="37"/>
      <c r="XCX153" s="37"/>
      <c r="XCY153" s="37"/>
      <c r="XCZ153" s="37"/>
      <c r="XDA153" s="37"/>
      <c r="XDB153" s="37"/>
      <c r="XDC153" s="37"/>
      <c r="XDD153" s="37"/>
      <c r="XDE153" s="37"/>
      <c r="XDF153" s="37"/>
      <c r="XDG153" s="37"/>
      <c r="XDH153" s="37"/>
      <c r="XDI153" s="37"/>
      <c r="XDJ153" s="37"/>
      <c r="XDK153" s="37"/>
      <c r="XDL153" s="37"/>
      <c r="XDM153" s="37"/>
      <c r="XDN153" s="37"/>
      <c r="XDO153" s="37"/>
      <c r="XDP153" s="37"/>
      <c r="XDQ153" s="37"/>
      <c r="XDR153" s="37"/>
      <c r="XDS153" s="37"/>
      <c r="XDT153" s="37"/>
      <c r="XDU153" s="37"/>
      <c r="XDV153" s="37"/>
      <c r="XDW153" s="37"/>
      <c r="XDX153" s="37"/>
      <c r="XDY153" s="37"/>
      <c r="XDZ153" s="37"/>
      <c r="XEA153" s="37"/>
      <c r="XEB153" s="37"/>
      <c r="XEC153" s="37"/>
      <c r="XED153" s="37"/>
      <c r="XEE153" s="37"/>
      <c r="XEF153" s="37"/>
      <c r="XEG153" s="37"/>
      <c r="XEH153" s="37"/>
      <c r="XEI153" s="37"/>
      <c r="XEJ153" s="37"/>
      <c r="XEK153" s="37"/>
      <c r="XEL153" s="37"/>
      <c r="XEM153" s="37"/>
      <c r="XEN153" s="37"/>
      <c r="XEO153" s="37"/>
      <c r="XEP153" s="37"/>
      <c r="XEQ153" s="37"/>
      <c r="XER153" s="37"/>
      <c r="XES153" s="37"/>
      <c r="XET153" s="37"/>
      <c r="XEU153" s="37"/>
      <c r="XEV153" s="37"/>
      <c r="XEW153" s="37"/>
      <c r="XEX153" s="37"/>
      <c r="XEY153" s="37"/>
      <c r="XEZ153" s="37"/>
      <c r="XFA153" s="37"/>
      <c r="XFB153" s="37"/>
      <c r="XFC153" s="37"/>
      <c r="XFD153" s="37"/>
    </row>
    <row r="154" spans="1:151 16227:16384" s="11" customFormat="1" ht="20.25" x14ac:dyDescent="0.25">
      <c r="A154" s="80">
        <v>11</v>
      </c>
      <c r="B154" s="80"/>
      <c r="C154" s="81" t="s">
        <v>200</v>
      </c>
      <c r="D154" s="82"/>
      <c r="E154" s="53">
        <f>(5.1*5.725)*10.764</f>
        <v>314.28188999999992</v>
      </c>
      <c r="F154" s="81">
        <v>0</v>
      </c>
      <c r="G154" s="82"/>
      <c r="H154" s="53">
        <v>0</v>
      </c>
      <c r="I154" s="53">
        <f t="shared" si="1"/>
        <v>314.28188999999992</v>
      </c>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c r="AI154" s="37"/>
      <c r="AJ154" s="37"/>
      <c r="AK154" s="37"/>
      <c r="AL154" s="37"/>
      <c r="AM154" s="37"/>
      <c r="AN154" s="37"/>
      <c r="AO154" s="37"/>
      <c r="AP154" s="37"/>
      <c r="AQ154" s="37"/>
      <c r="AR154" s="37"/>
      <c r="AS154" s="37"/>
      <c r="AT154" s="37"/>
      <c r="AU154" s="37"/>
      <c r="AV154" s="37"/>
      <c r="AW154" s="37"/>
      <c r="AX154" s="37"/>
      <c r="AY154" s="37"/>
      <c r="AZ154" s="37"/>
      <c r="BA154" s="37"/>
      <c r="BB154" s="37"/>
      <c r="BC154" s="37"/>
      <c r="BD154" s="37"/>
      <c r="BE154" s="37"/>
      <c r="BF154" s="37"/>
      <c r="BG154" s="37"/>
      <c r="BH154" s="37"/>
      <c r="BI154" s="37"/>
      <c r="BJ154" s="37"/>
      <c r="BK154" s="37"/>
      <c r="BL154" s="37"/>
      <c r="BM154" s="37"/>
      <c r="BN154" s="37"/>
      <c r="BO154" s="37"/>
      <c r="BP154" s="37"/>
      <c r="BQ154" s="37"/>
      <c r="BR154" s="37"/>
      <c r="BS154" s="37"/>
      <c r="BT154" s="37"/>
      <c r="BU154" s="37"/>
      <c r="BV154" s="37"/>
      <c r="BW154" s="37"/>
      <c r="BX154" s="37"/>
      <c r="BY154" s="37"/>
      <c r="BZ154" s="37"/>
      <c r="CA154" s="37"/>
      <c r="CB154" s="37"/>
      <c r="CC154" s="37"/>
      <c r="CD154" s="37"/>
      <c r="CE154" s="37"/>
      <c r="CF154" s="37"/>
      <c r="CG154" s="37"/>
      <c r="CH154" s="37"/>
      <c r="CI154" s="37"/>
      <c r="CJ154" s="37"/>
      <c r="CK154" s="37"/>
      <c r="CL154" s="37"/>
      <c r="CM154" s="37"/>
      <c r="CN154" s="37"/>
      <c r="CO154" s="37"/>
      <c r="CP154" s="37"/>
      <c r="CQ154" s="37"/>
      <c r="CR154" s="37"/>
      <c r="CS154" s="37"/>
      <c r="CT154" s="37"/>
      <c r="CU154" s="37"/>
      <c r="CV154" s="37"/>
      <c r="CW154" s="37"/>
      <c r="CX154" s="37"/>
      <c r="CY154" s="37"/>
      <c r="CZ154" s="37"/>
      <c r="DA154" s="37"/>
      <c r="DB154" s="37"/>
      <c r="DC154" s="37"/>
      <c r="DD154" s="37"/>
      <c r="DE154" s="37"/>
      <c r="DF154" s="37"/>
      <c r="DG154" s="37"/>
      <c r="DH154" s="37"/>
      <c r="DI154" s="37"/>
      <c r="DJ154" s="37"/>
      <c r="DK154" s="37"/>
      <c r="DL154" s="37"/>
      <c r="DM154" s="37"/>
      <c r="DN154" s="37"/>
      <c r="DO154" s="37"/>
      <c r="DP154" s="37"/>
      <c r="DQ154" s="37"/>
      <c r="DR154" s="37"/>
      <c r="DS154" s="37"/>
      <c r="DT154" s="37"/>
      <c r="DU154" s="37"/>
      <c r="DV154" s="37"/>
      <c r="DW154" s="37"/>
      <c r="DX154" s="37"/>
      <c r="DY154" s="37"/>
      <c r="DZ154" s="37"/>
      <c r="EA154" s="37"/>
      <c r="EB154" s="37"/>
      <c r="EC154" s="37"/>
      <c r="ED154" s="37"/>
      <c r="EE154" s="37"/>
      <c r="EF154" s="37"/>
      <c r="EG154" s="37"/>
      <c r="EH154" s="37"/>
      <c r="EI154" s="37"/>
      <c r="EJ154" s="37"/>
      <c r="EK154" s="37"/>
      <c r="EL154" s="37"/>
      <c r="EM154" s="37"/>
      <c r="EN154" s="37"/>
      <c r="EO154" s="37"/>
      <c r="EP154" s="37"/>
      <c r="EQ154" s="37"/>
      <c r="ER154" s="37"/>
      <c r="ES154" s="37"/>
      <c r="ET154" s="37"/>
      <c r="EU154" s="37"/>
      <c r="WZC154" s="37"/>
      <c r="WZD154" s="37"/>
      <c r="WZE154" s="37"/>
      <c r="WZF154" s="37"/>
      <c r="WZG154" s="37"/>
      <c r="WZH154" s="37"/>
      <c r="WZI154" s="37"/>
      <c r="WZJ154" s="37"/>
      <c r="WZK154" s="37"/>
      <c r="WZL154" s="37"/>
      <c r="WZM154" s="37"/>
      <c r="WZN154" s="37"/>
      <c r="WZO154" s="37"/>
      <c r="WZP154" s="37"/>
      <c r="WZQ154" s="37"/>
      <c r="WZR154" s="37"/>
      <c r="WZS154" s="37"/>
      <c r="WZT154" s="37"/>
      <c r="WZU154" s="37"/>
      <c r="WZV154" s="37"/>
      <c r="WZW154" s="37"/>
      <c r="WZX154" s="37"/>
      <c r="WZY154" s="37"/>
      <c r="WZZ154" s="37"/>
      <c r="XAA154" s="37"/>
      <c r="XAB154" s="37"/>
      <c r="XAC154" s="37"/>
      <c r="XAD154" s="37"/>
      <c r="XAE154" s="37"/>
      <c r="XAF154" s="37"/>
      <c r="XAG154" s="37"/>
      <c r="XAH154" s="37"/>
      <c r="XAI154" s="37"/>
      <c r="XAJ154" s="37"/>
      <c r="XAK154" s="37"/>
      <c r="XAL154" s="37"/>
      <c r="XAM154" s="37"/>
      <c r="XAN154" s="37"/>
      <c r="XAO154" s="37"/>
      <c r="XAP154" s="37"/>
      <c r="XAQ154" s="37"/>
      <c r="XAR154" s="37"/>
      <c r="XAS154" s="37"/>
      <c r="XAT154" s="37"/>
      <c r="XAU154" s="37"/>
      <c r="XAV154" s="37"/>
      <c r="XAW154" s="37"/>
      <c r="XAX154" s="37"/>
      <c r="XAY154" s="37"/>
      <c r="XAZ154" s="37"/>
      <c r="XBA154" s="37"/>
      <c r="XBB154" s="37"/>
      <c r="XBC154" s="37"/>
      <c r="XBD154" s="37"/>
      <c r="XBE154" s="37"/>
      <c r="XBF154" s="37"/>
      <c r="XBG154" s="37"/>
      <c r="XBH154" s="37"/>
      <c r="XBI154" s="37"/>
      <c r="XBJ154" s="37"/>
      <c r="XBK154" s="37"/>
      <c r="XBL154" s="37"/>
      <c r="XBM154" s="37"/>
      <c r="XBN154" s="37"/>
      <c r="XBO154" s="37"/>
      <c r="XBP154" s="37"/>
      <c r="XBQ154" s="37"/>
      <c r="XBR154" s="37"/>
      <c r="XBS154" s="37"/>
      <c r="XBT154" s="37"/>
      <c r="XBU154" s="37"/>
      <c r="XBV154" s="37"/>
      <c r="XBW154" s="37"/>
      <c r="XBX154" s="37"/>
      <c r="XBY154" s="37"/>
      <c r="XBZ154" s="37"/>
      <c r="XCA154" s="37"/>
      <c r="XCB154" s="37"/>
      <c r="XCC154" s="37"/>
      <c r="XCD154" s="37"/>
      <c r="XCE154" s="37"/>
      <c r="XCF154" s="37"/>
      <c r="XCG154" s="37"/>
      <c r="XCH154" s="37"/>
      <c r="XCI154" s="37"/>
      <c r="XCJ154" s="37"/>
      <c r="XCK154" s="37"/>
      <c r="XCL154" s="37"/>
      <c r="XCM154" s="37"/>
      <c r="XCN154" s="37"/>
      <c r="XCO154" s="37"/>
      <c r="XCP154" s="37"/>
      <c r="XCQ154" s="37"/>
      <c r="XCR154" s="37"/>
      <c r="XCS154" s="37"/>
      <c r="XCT154" s="37"/>
      <c r="XCU154" s="37"/>
      <c r="XCV154" s="37"/>
      <c r="XCW154" s="37"/>
      <c r="XCX154" s="37"/>
      <c r="XCY154" s="37"/>
      <c r="XCZ154" s="37"/>
      <c r="XDA154" s="37"/>
      <c r="XDB154" s="37"/>
      <c r="XDC154" s="37"/>
      <c r="XDD154" s="37"/>
      <c r="XDE154" s="37"/>
      <c r="XDF154" s="37"/>
      <c r="XDG154" s="37"/>
      <c r="XDH154" s="37"/>
      <c r="XDI154" s="37"/>
      <c r="XDJ154" s="37"/>
      <c r="XDK154" s="37"/>
      <c r="XDL154" s="37"/>
      <c r="XDM154" s="37"/>
      <c r="XDN154" s="37"/>
      <c r="XDO154" s="37"/>
      <c r="XDP154" s="37"/>
      <c r="XDQ154" s="37"/>
      <c r="XDR154" s="37"/>
      <c r="XDS154" s="37"/>
      <c r="XDT154" s="37"/>
      <c r="XDU154" s="37"/>
      <c r="XDV154" s="37"/>
      <c r="XDW154" s="37"/>
      <c r="XDX154" s="37"/>
      <c r="XDY154" s="37"/>
      <c r="XDZ154" s="37"/>
      <c r="XEA154" s="37"/>
      <c r="XEB154" s="37"/>
      <c r="XEC154" s="37"/>
      <c r="XED154" s="37"/>
      <c r="XEE154" s="37"/>
      <c r="XEF154" s="37"/>
      <c r="XEG154" s="37"/>
      <c r="XEH154" s="37"/>
      <c r="XEI154" s="37"/>
      <c r="XEJ154" s="37"/>
      <c r="XEK154" s="37"/>
      <c r="XEL154" s="37"/>
      <c r="XEM154" s="37"/>
      <c r="XEN154" s="37"/>
      <c r="XEO154" s="37"/>
      <c r="XEP154" s="37"/>
      <c r="XEQ154" s="37"/>
      <c r="XER154" s="37"/>
      <c r="XES154" s="37"/>
      <c r="XET154" s="37"/>
      <c r="XEU154" s="37"/>
      <c r="XEV154" s="37"/>
      <c r="XEW154" s="37"/>
      <c r="XEX154" s="37"/>
      <c r="XEY154" s="37"/>
      <c r="XEZ154" s="37"/>
      <c r="XFA154" s="37"/>
      <c r="XFB154" s="37"/>
      <c r="XFC154" s="37"/>
      <c r="XFD154" s="37"/>
    </row>
    <row r="155" spans="1:151 16227:16384" s="11" customFormat="1" ht="20.25" customHeight="1" x14ac:dyDescent="0.25">
      <c r="A155" s="80">
        <v>12</v>
      </c>
      <c r="B155" s="80"/>
      <c r="C155" s="81" t="s">
        <v>200</v>
      </c>
      <c r="D155" s="82"/>
      <c r="E155" s="53">
        <f>(5.1*10.15+4.9*2.525)*10.764</f>
        <v>690.37604999999996</v>
      </c>
      <c r="F155" s="81">
        <v>0</v>
      </c>
      <c r="G155" s="82"/>
      <c r="H155" s="53">
        <v>0</v>
      </c>
      <c r="I155" s="53">
        <f t="shared" si="1"/>
        <v>690.37604999999996</v>
      </c>
      <c r="J155" s="37"/>
      <c r="K155" s="37"/>
      <c r="L155" s="37"/>
      <c r="M155" s="37"/>
      <c r="N155" s="37"/>
      <c r="O155" s="37"/>
      <c r="P155" s="37"/>
      <c r="Q155" s="37"/>
      <c r="R155" s="37"/>
      <c r="S155" s="37"/>
      <c r="T155" s="37"/>
      <c r="U155" s="37"/>
      <c r="V155" s="37"/>
      <c r="W155" s="37"/>
      <c r="X155" s="37"/>
      <c r="Y155" s="37"/>
      <c r="Z155" s="37"/>
      <c r="AA155" s="37"/>
      <c r="AB155" s="37"/>
      <c r="AC155" s="37"/>
      <c r="AD155" s="37"/>
      <c r="AE155" s="37"/>
      <c r="AF155" s="37"/>
      <c r="AG155" s="37"/>
      <c r="AH155" s="37"/>
      <c r="AI155" s="37"/>
      <c r="AJ155" s="37"/>
      <c r="AK155" s="37"/>
      <c r="AL155" s="37"/>
      <c r="AM155" s="37"/>
      <c r="AN155" s="37"/>
      <c r="AO155" s="37"/>
      <c r="AP155" s="37"/>
      <c r="AQ155" s="37"/>
      <c r="AR155" s="37"/>
      <c r="AS155" s="37"/>
      <c r="AT155" s="37"/>
      <c r="AU155" s="37"/>
      <c r="AV155" s="37"/>
      <c r="AW155" s="37"/>
      <c r="AX155" s="37"/>
      <c r="AY155" s="37"/>
      <c r="AZ155" s="37"/>
      <c r="BA155" s="37"/>
      <c r="BB155" s="37"/>
      <c r="BC155" s="37"/>
      <c r="BD155" s="37"/>
      <c r="BE155" s="37"/>
      <c r="BF155" s="37"/>
      <c r="BG155" s="37"/>
      <c r="BH155" s="37"/>
      <c r="BI155" s="37"/>
      <c r="BJ155" s="37"/>
      <c r="BK155" s="37"/>
      <c r="BL155" s="37"/>
      <c r="BM155" s="37"/>
      <c r="BN155" s="37"/>
      <c r="BO155" s="37"/>
      <c r="BP155" s="37"/>
      <c r="BQ155" s="37"/>
      <c r="BR155" s="37"/>
      <c r="BS155" s="37"/>
      <c r="BT155" s="37"/>
      <c r="BU155" s="37"/>
      <c r="BV155" s="37"/>
      <c r="BW155" s="37"/>
      <c r="BX155" s="37"/>
      <c r="BY155" s="37"/>
      <c r="BZ155" s="37"/>
      <c r="CA155" s="37"/>
      <c r="CB155" s="37"/>
      <c r="CC155" s="37"/>
      <c r="CD155" s="37"/>
      <c r="CE155" s="37"/>
      <c r="CF155" s="37"/>
      <c r="CG155" s="37"/>
      <c r="CH155" s="37"/>
      <c r="CI155" s="37"/>
      <c r="CJ155" s="37"/>
      <c r="CK155" s="37"/>
      <c r="CL155" s="37"/>
      <c r="CM155" s="37"/>
      <c r="CN155" s="37"/>
      <c r="CO155" s="37"/>
      <c r="CP155" s="37"/>
      <c r="CQ155" s="37"/>
      <c r="CR155" s="37"/>
      <c r="CS155" s="37"/>
      <c r="CT155" s="37"/>
      <c r="CU155" s="37"/>
      <c r="CV155" s="37"/>
      <c r="CW155" s="37"/>
      <c r="CX155" s="37"/>
      <c r="CY155" s="37"/>
      <c r="CZ155" s="37"/>
      <c r="DA155" s="37"/>
      <c r="DB155" s="37"/>
      <c r="DC155" s="37"/>
      <c r="DD155" s="37"/>
      <c r="DE155" s="37"/>
      <c r="DF155" s="37"/>
      <c r="DG155" s="37"/>
      <c r="DH155" s="37"/>
      <c r="DI155" s="37"/>
      <c r="DJ155" s="37"/>
      <c r="DK155" s="37"/>
      <c r="DL155" s="37"/>
      <c r="DM155" s="37"/>
      <c r="DN155" s="37"/>
      <c r="DO155" s="37"/>
      <c r="DP155" s="37"/>
      <c r="DQ155" s="37"/>
      <c r="DR155" s="37"/>
      <c r="DS155" s="37"/>
      <c r="DT155" s="37"/>
      <c r="DU155" s="37"/>
      <c r="DV155" s="37"/>
      <c r="DW155" s="37"/>
      <c r="DX155" s="37"/>
      <c r="DY155" s="37"/>
      <c r="DZ155" s="37"/>
      <c r="EA155" s="37"/>
      <c r="EB155" s="37"/>
      <c r="EC155" s="37"/>
      <c r="ED155" s="37"/>
      <c r="EE155" s="37"/>
      <c r="EF155" s="37"/>
      <c r="EG155" s="37"/>
      <c r="EH155" s="37"/>
      <c r="EI155" s="37"/>
      <c r="EJ155" s="37"/>
      <c r="EK155" s="37"/>
      <c r="EL155" s="37"/>
      <c r="EM155" s="37"/>
      <c r="EN155" s="37"/>
      <c r="EO155" s="37"/>
      <c r="EP155" s="37"/>
      <c r="EQ155" s="37"/>
      <c r="ER155" s="37"/>
      <c r="ES155" s="37"/>
      <c r="ET155" s="37"/>
      <c r="EU155" s="37"/>
      <c r="WZC155" s="37"/>
      <c r="WZD155" s="37"/>
      <c r="WZE155" s="37"/>
      <c r="WZF155" s="37"/>
      <c r="WZG155" s="37"/>
      <c r="WZH155" s="37"/>
      <c r="WZI155" s="37"/>
      <c r="WZJ155" s="37"/>
      <c r="WZK155" s="37"/>
      <c r="WZL155" s="37"/>
      <c r="WZM155" s="37"/>
      <c r="WZN155" s="37"/>
      <c r="WZO155" s="37"/>
      <c r="WZP155" s="37"/>
      <c r="WZQ155" s="37"/>
      <c r="WZR155" s="37"/>
      <c r="WZS155" s="37"/>
      <c r="WZT155" s="37"/>
      <c r="WZU155" s="37"/>
      <c r="WZV155" s="37"/>
      <c r="WZW155" s="37"/>
      <c r="WZX155" s="37"/>
      <c r="WZY155" s="37"/>
      <c r="WZZ155" s="37"/>
      <c r="XAA155" s="37"/>
      <c r="XAB155" s="37"/>
      <c r="XAC155" s="37"/>
      <c r="XAD155" s="37"/>
      <c r="XAE155" s="37"/>
      <c r="XAF155" s="37"/>
      <c r="XAG155" s="37"/>
      <c r="XAH155" s="37"/>
      <c r="XAI155" s="37"/>
      <c r="XAJ155" s="37"/>
      <c r="XAK155" s="37"/>
      <c r="XAL155" s="37"/>
      <c r="XAM155" s="37"/>
      <c r="XAN155" s="37"/>
      <c r="XAO155" s="37"/>
      <c r="XAP155" s="37"/>
      <c r="XAQ155" s="37"/>
      <c r="XAR155" s="37"/>
      <c r="XAS155" s="37"/>
      <c r="XAT155" s="37"/>
      <c r="XAU155" s="37"/>
      <c r="XAV155" s="37"/>
      <c r="XAW155" s="37"/>
      <c r="XAX155" s="37"/>
      <c r="XAY155" s="37"/>
      <c r="XAZ155" s="37"/>
      <c r="XBA155" s="37"/>
      <c r="XBB155" s="37"/>
      <c r="XBC155" s="37"/>
      <c r="XBD155" s="37"/>
      <c r="XBE155" s="37"/>
      <c r="XBF155" s="37"/>
      <c r="XBG155" s="37"/>
      <c r="XBH155" s="37"/>
      <c r="XBI155" s="37"/>
      <c r="XBJ155" s="37"/>
      <c r="XBK155" s="37"/>
      <c r="XBL155" s="37"/>
      <c r="XBM155" s="37"/>
      <c r="XBN155" s="37"/>
      <c r="XBO155" s="37"/>
      <c r="XBP155" s="37"/>
      <c r="XBQ155" s="37"/>
      <c r="XBR155" s="37"/>
      <c r="XBS155" s="37"/>
      <c r="XBT155" s="37"/>
      <c r="XBU155" s="37"/>
      <c r="XBV155" s="37"/>
      <c r="XBW155" s="37"/>
      <c r="XBX155" s="37"/>
      <c r="XBY155" s="37"/>
      <c r="XBZ155" s="37"/>
      <c r="XCA155" s="37"/>
      <c r="XCB155" s="37"/>
      <c r="XCC155" s="37"/>
      <c r="XCD155" s="37"/>
      <c r="XCE155" s="37"/>
      <c r="XCF155" s="37"/>
      <c r="XCG155" s="37"/>
      <c r="XCH155" s="37"/>
      <c r="XCI155" s="37"/>
      <c r="XCJ155" s="37"/>
      <c r="XCK155" s="37"/>
      <c r="XCL155" s="37"/>
      <c r="XCM155" s="37"/>
      <c r="XCN155" s="37"/>
      <c r="XCO155" s="37"/>
      <c r="XCP155" s="37"/>
      <c r="XCQ155" s="37"/>
      <c r="XCR155" s="37"/>
      <c r="XCS155" s="37"/>
      <c r="XCT155" s="37"/>
      <c r="XCU155" s="37"/>
      <c r="XCV155" s="37"/>
      <c r="XCW155" s="37"/>
      <c r="XCX155" s="37"/>
      <c r="XCY155" s="37"/>
      <c r="XCZ155" s="37"/>
      <c r="XDA155" s="37"/>
      <c r="XDB155" s="37"/>
      <c r="XDC155" s="37"/>
      <c r="XDD155" s="37"/>
      <c r="XDE155" s="37"/>
      <c r="XDF155" s="37"/>
      <c r="XDG155" s="37"/>
      <c r="XDH155" s="37"/>
      <c r="XDI155" s="37"/>
      <c r="XDJ155" s="37"/>
      <c r="XDK155" s="37"/>
      <c r="XDL155" s="37"/>
      <c r="XDM155" s="37"/>
      <c r="XDN155" s="37"/>
      <c r="XDO155" s="37"/>
      <c r="XDP155" s="37"/>
      <c r="XDQ155" s="37"/>
      <c r="XDR155" s="37"/>
      <c r="XDS155" s="37"/>
      <c r="XDT155" s="37"/>
      <c r="XDU155" s="37"/>
      <c r="XDV155" s="37"/>
      <c r="XDW155" s="37"/>
      <c r="XDX155" s="37"/>
      <c r="XDY155" s="37"/>
      <c r="XDZ155" s="37"/>
      <c r="XEA155" s="37"/>
      <c r="XEB155" s="37"/>
      <c r="XEC155" s="37"/>
      <c r="XED155" s="37"/>
      <c r="XEE155" s="37"/>
      <c r="XEF155" s="37"/>
      <c r="XEG155" s="37"/>
      <c r="XEH155" s="37"/>
      <c r="XEI155" s="37"/>
      <c r="XEJ155" s="37"/>
      <c r="XEK155" s="37"/>
      <c r="XEL155" s="37"/>
      <c r="XEM155" s="37"/>
      <c r="XEN155" s="37"/>
      <c r="XEO155" s="37"/>
      <c r="XEP155" s="37"/>
      <c r="XEQ155" s="37"/>
      <c r="XER155" s="37"/>
      <c r="XES155" s="37"/>
      <c r="XET155" s="37"/>
      <c r="XEU155" s="37"/>
      <c r="XEV155" s="37"/>
      <c r="XEW155" s="37"/>
      <c r="XEX155" s="37"/>
      <c r="XEY155" s="37"/>
      <c r="XEZ155" s="37"/>
      <c r="XFA155" s="37"/>
      <c r="XFB155" s="37"/>
      <c r="XFC155" s="37"/>
      <c r="XFD155" s="37"/>
    </row>
    <row r="156" spans="1:151 16227:16384" s="11" customFormat="1" ht="20.25" customHeight="1" x14ac:dyDescent="0.25">
      <c r="A156" s="80">
        <v>13</v>
      </c>
      <c r="B156" s="80"/>
      <c r="C156" s="81" t="s">
        <v>200</v>
      </c>
      <c r="D156" s="82"/>
      <c r="E156" s="53">
        <f>(4.875*7.64)*10.764</f>
        <v>400.90517999999997</v>
      </c>
      <c r="F156" s="81">
        <v>0</v>
      </c>
      <c r="G156" s="82"/>
      <c r="H156" s="53">
        <v>0</v>
      </c>
      <c r="I156" s="53">
        <f t="shared" si="1"/>
        <v>400.90517999999997</v>
      </c>
      <c r="J156" s="37"/>
      <c r="K156" s="37"/>
      <c r="L156" s="37"/>
      <c r="M156" s="37"/>
      <c r="N156" s="37"/>
      <c r="O156" s="37"/>
      <c r="P156" s="37"/>
      <c r="Q156" s="37"/>
      <c r="R156" s="37"/>
      <c r="S156" s="37"/>
      <c r="T156" s="37"/>
      <c r="U156" s="37"/>
      <c r="V156" s="37"/>
      <c r="W156" s="37"/>
      <c r="X156" s="37"/>
      <c r="Y156" s="37"/>
      <c r="Z156" s="37"/>
      <c r="AA156" s="37"/>
      <c r="AB156" s="37"/>
      <c r="AC156" s="37"/>
      <c r="AD156" s="37"/>
      <c r="AE156" s="37"/>
      <c r="AF156" s="37"/>
      <c r="AG156" s="37"/>
      <c r="AH156" s="37"/>
      <c r="AI156" s="37"/>
      <c r="AJ156" s="37"/>
      <c r="AK156" s="37"/>
      <c r="AL156" s="37"/>
      <c r="AM156" s="37"/>
      <c r="AN156" s="37"/>
      <c r="AO156" s="37"/>
      <c r="AP156" s="37"/>
      <c r="AQ156" s="37"/>
      <c r="AR156" s="37"/>
      <c r="AS156" s="37"/>
      <c r="AT156" s="37"/>
      <c r="AU156" s="37"/>
      <c r="AV156" s="37"/>
      <c r="AW156" s="37"/>
      <c r="AX156" s="37"/>
      <c r="AY156" s="37"/>
      <c r="AZ156" s="37"/>
      <c r="BA156" s="37"/>
      <c r="BB156" s="37"/>
      <c r="BC156" s="37"/>
      <c r="BD156" s="37"/>
      <c r="BE156" s="37"/>
      <c r="BF156" s="37"/>
      <c r="BG156" s="37"/>
      <c r="BH156" s="37"/>
      <c r="BI156" s="37"/>
      <c r="BJ156" s="37"/>
      <c r="BK156" s="37"/>
      <c r="BL156" s="37"/>
      <c r="BM156" s="37"/>
      <c r="BN156" s="37"/>
      <c r="BO156" s="37"/>
      <c r="BP156" s="37"/>
      <c r="BQ156" s="37"/>
      <c r="BR156" s="37"/>
      <c r="BS156" s="37"/>
      <c r="BT156" s="37"/>
      <c r="BU156" s="37"/>
      <c r="BV156" s="37"/>
      <c r="BW156" s="37"/>
      <c r="BX156" s="37"/>
      <c r="BY156" s="37"/>
      <c r="BZ156" s="37"/>
      <c r="CA156" s="37"/>
      <c r="CB156" s="37"/>
      <c r="CC156" s="37"/>
      <c r="CD156" s="37"/>
      <c r="CE156" s="37"/>
      <c r="CF156" s="37"/>
      <c r="CG156" s="37"/>
      <c r="CH156" s="37"/>
      <c r="CI156" s="37"/>
      <c r="CJ156" s="37"/>
      <c r="CK156" s="37"/>
      <c r="CL156" s="37"/>
      <c r="CM156" s="37"/>
      <c r="CN156" s="37"/>
      <c r="CO156" s="37"/>
      <c r="CP156" s="37"/>
      <c r="CQ156" s="37"/>
      <c r="CR156" s="37"/>
      <c r="CS156" s="37"/>
      <c r="CT156" s="37"/>
      <c r="CU156" s="37"/>
      <c r="CV156" s="37"/>
      <c r="CW156" s="37"/>
      <c r="CX156" s="37"/>
      <c r="CY156" s="37"/>
      <c r="CZ156" s="37"/>
      <c r="DA156" s="37"/>
      <c r="DB156" s="37"/>
      <c r="DC156" s="37"/>
      <c r="DD156" s="37"/>
      <c r="DE156" s="37"/>
      <c r="DF156" s="37"/>
      <c r="DG156" s="37"/>
      <c r="DH156" s="37"/>
      <c r="DI156" s="37"/>
      <c r="DJ156" s="37"/>
      <c r="DK156" s="37"/>
      <c r="DL156" s="37"/>
      <c r="DM156" s="37"/>
      <c r="DN156" s="37"/>
      <c r="DO156" s="37"/>
      <c r="DP156" s="37"/>
      <c r="DQ156" s="37"/>
      <c r="DR156" s="37"/>
      <c r="DS156" s="37"/>
      <c r="DT156" s="37"/>
      <c r="DU156" s="37"/>
      <c r="DV156" s="37"/>
      <c r="DW156" s="37"/>
      <c r="DX156" s="37"/>
      <c r="DY156" s="37"/>
      <c r="DZ156" s="37"/>
      <c r="EA156" s="37"/>
      <c r="EB156" s="37"/>
      <c r="EC156" s="37"/>
      <c r="ED156" s="37"/>
      <c r="EE156" s="37"/>
      <c r="EF156" s="37"/>
      <c r="EG156" s="37"/>
      <c r="EH156" s="37"/>
      <c r="EI156" s="37"/>
      <c r="EJ156" s="37"/>
      <c r="EK156" s="37"/>
      <c r="EL156" s="37"/>
      <c r="EM156" s="37"/>
      <c r="EN156" s="37"/>
      <c r="EO156" s="37"/>
      <c r="EP156" s="37"/>
      <c r="EQ156" s="37"/>
      <c r="ER156" s="37"/>
      <c r="ES156" s="37"/>
      <c r="ET156" s="37"/>
      <c r="EU156" s="37"/>
      <c r="WZC156" s="37"/>
      <c r="WZD156" s="37"/>
      <c r="WZE156" s="37"/>
      <c r="WZF156" s="37"/>
      <c r="WZG156" s="37"/>
      <c r="WZH156" s="37"/>
      <c r="WZI156" s="37"/>
      <c r="WZJ156" s="37"/>
      <c r="WZK156" s="37"/>
      <c r="WZL156" s="37"/>
      <c r="WZM156" s="37"/>
      <c r="WZN156" s="37"/>
      <c r="WZO156" s="37"/>
      <c r="WZP156" s="37"/>
      <c r="WZQ156" s="37"/>
      <c r="WZR156" s="37"/>
      <c r="WZS156" s="37"/>
      <c r="WZT156" s="37"/>
      <c r="WZU156" s="37"/>
      <c r="WZV156" s="37"/>
      <c r="WZW156" s="37"/>
      <c r="WZX156" s="37"/>
      <c r="WZY156" s="37"/>
      <c r="WZZ156" s="37"/>
      <c r="XAA156" s="37"/>
      <c r="XAB156" s="37"/>
      <c r="XAC156" s="37"/>
      <c r="XAD156" s="37"/>
      <c r="XAE156" s="37"/>
      <c r="XAF156" s="37"/>
      <c r="XAG156" s="37"/>
      <c r="XAH156" s="37"/>
      <c r="XAI156" s="37"/>
      <c r="XAJ156" s="37"/>
      <c r="XAK156" s="37"/>
      <c r="XAL156" s="37"/>
      <c r="XAM156" s="37"/>
      <c r="XAN156" s="37"/>
      <c r="XAO156" s="37"/>
      <c r="XAP156" s="37"/>
      <c r="XAQ156" s="37"/>
      <c r="XAR156" s="37"/>
      <c r="XAS156" s="37"/>
      <c r="XAT156" s="37"/>
      <c r="XAU156" s="37"/>
      <c r="XAV156" s="37"/>
      <c r="XAW156" s="37"/>
      <c r="XAX156" s="37"/>
      <c r="XAY156" s="37"/>
      <c r="XAZ156" s="37"/>
      <c r="XBA156" s="37"/>
      <c r="XBB156" s="37"/>
      <c r="XBC156" s="37"/>
      <c r="XBD156" s="37"/>
      <c r="XBE156" s="37"/>
      <c r="XBF156" s="37"/>
      <c r="XBG156" s="37"/>
      <c r="XBH156" s="37"/>
      <c r="XBI156" s="37"/>
      <c r="XBJ156" s="37"/>
      <c r="XBK156" s="37"/>
      <c r="XBL156" s="37"/>
      <c r="XBM156" s="37"/>
      <c r="XBN156" s="37"/>
      <c r="XBO156" s="37"/>
      <c r="XBP156" s="37"/>
      <c r="XBQ156" s="37"/>
      <c r="XBR156" s="37"/>
      <c r="XBS156" s="37"/>
      <c r="XBT156" s="37"/>
      <c r="XBU156" s="37"/>
      <c r="XBV156" s="37"/>
      <c r="XBW156" s="37"/>
      <c r="XBX156" s="37"/>
      <c r="XBY156" s="37"/>
      <c r="XBZ156" s="37"/>
      <c r="XCA156" s="37"/>
      <c r="XCB156" s="37"/>
      <c r="XCC156" s="37"/>
      <c r="XCD156" s="37"/>
      <c r="XCE156" s="37"/>
      <c r="XCF156" s="37"/>
      <c r="XCG156" s="37"/>
      <c r="XCH156" s="37"/>
      <c r="XCI156" s="37"/>
      <c r="XCJ156" s="37"/>
      <c r="XCK156" s="37"/>
      <c r="XCL156" s="37"/>
      <c r="XCM156" s="37"/>
      <c r="XCN156" s="37"/>
      <c r="XCO156" s="37"/>
      <c r="XCP156" s="37"/>
      <c r="XCQ156" s="37"/>
      <c r="XCR156" s="37"/>
      <c r="XCS156" s="37"/>
      <c r="XCT156" s="37"/>
      <c r="XCU156" s="37"/>
      <c r="XCV156" s="37"/>
      <c r="XCW156" s="37"/>
      <c r="XCX156" s="37"/>
      <c r="XCY156" s="37"/>
      <c r="XCZ156" s="37"/>
      <c r="XDA156" s="37"/>
      <c r="XDB156" s="37"/>
      <c r="XDC156" s="37"/>
      <c r="XDD156" s="37"/>
      <c r="XDE156" s="37"/>
      <c r="XDF156" s="37"/>
      <c r="XDG156" s="37"/>
      <c r="XDH156" s="37"/>
      <c r="XDI156" s="37"/>
      <c r="XDJ156" s="37"/>
      <c r="XDK156" s="37"/>
      <c r="XDL156" s="37"/>
      <c r="XDM156" s="37"/>
      <c r="XDN156" s="37"/>
      <c r="XDO156" s="37"/>
      <c r="XDP156" s="37"/>
      <c r="XDQ156" s="37"/>
      <c r="XDR156" s="37"/>
      <c r="XDS156" s="37"/>
      <c r="XDT156" s="37"/>
      <c r="XDU156" s="37"/>
      <c r="XDV156" s="37"/>
      <c r="XDW156" s="37"/>
      <c r="XDX156" s="37"/>
      <c r="XDY156" s="37"/>
      <c r="XDZ156" s="37"/>
      <c r="XEA156" s="37"/>
      <c r="XEB156" s="37"/>
      <c r="XEC156" s="37"/>
      <c r="XED156" s="37"/>
      <c r="XEE156" s="37"/>
      <c r="XEF156" s="37"/>
      <c r="XEG156" s="37"/>
      <c r="XEH156" s="37"/>
      <c r="XEI156" s="37"/>
      <c r="XEJ156" s="37"/>
      <c r="XEK156" s="37"/>
      <c r="XEL156" s="37"/>
      <c r="XEM156" s="37"/>
      <c r="XEN156" s="37"/>
      <c r="XEO156" s="37"/>
      <c r="XEP156" s="37"/>
      <c r="XEQ156" s="37"/>
      <c r="XER156" s="37"/>
      <c r="XES156" s="37"/>
      <c r="XET156" s="37"/>
      <c r="XEU156" s="37"/>
      <c r="XEV156" s="37"/>
      <c r="XEW156" s="37"/>
      <c r="XEX156" s="37"/>
      <c r="XEY156" s="37"/>
      <c r="XEZ156" s="37"/>
      <c r="XFA156" s="37"/>
      <c r="XFB156" s="37"/>
      <c r="XFC156" s="37"/>
      <c r="XFD156" s="37"/>
    </row>
    <row r="157" spans="1:151 16227:16384" s="11" customFormat="1" ht="20.25" customHeight="1" x14ac:dyDescent="0.25">
      <c r="A157" s="80">
        <v>14</v>
      </c>
      <c r="B157" s="80"/>
      <c r="C157" s="81" t="s">
        <v>200</v>
      </c>
      <c r="D157" s="82"/>
      <c r="E157" s="53">
        <f>(5.3*10.15+4.9*2.525+2.725*2.275)*10.764</f>
        <v>778.95704250000006</v>
      </c>
      <c r="F157" s="81">
        <v>0</v>
      </c>
      <c r="G157" s="82"/>
      <c r="H157" s="53">
        <v>0</v>
      </c>
      <c r="I157" s="53">
        <f t="shared" si="1"/>
        <v>778.95704250000006</v>
      </c>
      <c r="J157" s="37"/>
      <c r="K157" s="37"/>
      <c r="L157" s="37"/>
      <c r="M157" s="37"/>
      <c r="N157" s="37"/>
      <c r="O157" s="37"/>
      <c r="P157" s="37"/>
      <c r="Q157" s="37"/>
      <c r="R157" s="37"/>
      <c r="S157" s="37"/>
      <c r="T157" s="37"/>
      <c r="U157" s="37"/>
      <c r="V157" s="37"/>
      <c r="W157" s="37"/>
      <c r="X157" s="37"/>
      <c r="Y157" s="37"/>
      <c r="Z157" s="37"/>
      <c r="AA157" s="37"/>
      <c r="AB157" s="37"/>
      <c r="AC157" s="37"/>
      <c r="AD157" s="37"/>
      <c r="AE157" s="37"/>
      <c r="AF157" s="37"/>
      <c r="AG157" s="37"/>
      <c r="AH157" s="37"/>
      <c r="AI157" s="37"/>
      <c r="AJ157" s="37"/>
      <c r="AK157" s="37"/>
      <c r="AL157" s="37"/>
      <c r="AM157" s="37"/>
      <c r="AN157" s="37"/>
      <c r="AO157" s="37"/>
      <c r="AP157" s="37"/>
      <c r="AQ157" s="37"/>
      <c r="AR157" s="37"/>
      <c r="AS157" s="37"/>
      <c r="AT157" s="37"/>
      <c r="AU157" s="37"/>
      <c r="AV157" s="37"/>
      <c r="AW157" s="37"/>
      <c r="AX157" s="37"/>
      <c r="AY157" s="37"/>
      <c r="AZ157" s="37"/>
      <c r="BA157" s="37"/>
      <c r="BB157" s="37"/>
      <c r="BC157" s="37"/>
      <c r="BD157" s="37"/>
      <c r="BE157" s="37"/>
      <c r="BF157" s="37"/>
      <c r="BG157" s="37"/>
      <c r="BH157" s="37"/>
      <c r="BI157" s="37"/>
      <c r="BJ157" s="37"/>
      <c r="BK157" s="37"/>
      <c r="BL157" s="37"/>
      <c r="BM157" s="37"/>
      <c r="BN157" s="37"/>
      <c r="BO157" s="37"/>
      <c r="BP157" s="37"/>
      <c r="BQ157" s="37"/>
      <c r="BR157" s="37"/>
      <c r="BS157" s="37"/>
      <c r="BT157" s="37"/>
      <c r="BU157" s="37"/>
      <c r="BV157" s="37"/>
      <c r="BW157" s="37"/>
      <c r="BX157" s="37"/>
      <c r="BY157" s="37"/>
      <c r="BZ157" s="37"/>
      <c r="CA157" s="37"/>
      <c r="CB157" s="37"/>
      <c r="CC157" s="37"/>
      <c r="CD157" s="37"/>
      <c r="CE157" s="37"/>
      <c r="CF157" s="37"/>
      <c r="CG157" s="37"/>
      <c r="CH157" s="37"/>
      <c r="CI157" s="37"/>
      <c r="CJ157" s="37"/>
      <c r="CK157" s="37"/>
      <c r="CL157" s="37"/>
      <c r="CM157" s="37"/>
      <c r="CN157" s="37"/>
      <c r="CO157" s="37"/>
      <c r="CP157" s="37"/>
      <c r="CQ157" s="37"/>
      <c r="CR157" s="37"/>
      <c r="CS157" s="37"/>
      <c r="CT157" s="37"/>
      <c r="CU157" s="37"/>
      <c r="CV157" s="37"/>
      <c r="CW157" s="37"/>
      <c r="CX157" s="37"/>
      <c r="CY157" s="37"/>
      <c r="CZ157" s="37"/>
      <c r="DA157" s="37"/>
      <c r="DB157" s="37"/>
      <c r="DC157" s="37"/>
      <c r="DD157" s="37"/>
      <c r="DE157" s="37"/>
      <c r="DF157" s="37"/>
      <c r="DG157" s="37"/>
      <c r="DH157" s="37"/>
      <c r="DI157" s="37"/>
      <c r="DJ157" s="37"/>
      <c r="DK157" s="37"/>
      <c r="DL157" s="37"/>
      <c r="DM157" s="37"/>
      <c r="DN157" s="37"/>
      <c r="DO157" s="37"/>
      <c r="DP157" s="37"/>
      <c r="DQ157" s="37"/>
      <c r="DR157" s="37"/>
      <c r="DS157" s="37"/>
      <c r="DT157" s="37"/>
      <c r="DU157" s="37"/>
      <c r="DV157" s="37"/>
      <c r="DW157" s="37"/>
      <c r="DX157" s="37"/>
      <c r="DY157" s="37"/>
      <c r="DZ157" s="37"/>
      <c r="EA157" s="37"/>
      <c r="EB157" s="37"/>
      <c r="EC157" s="37"/>
      <c r="ED157" s="37"/>
      <c r="EE157" s="37"/>
      <c r="EF157" s="37"/>
      <c r="EG157" s="37"/>
      <c r="EH157" s="37"/>
      <c r="EI157" s="37"/>
      <c r="EJ157" s="37"/>
      <c r="EK157" s="37"/>
      <c r="EL157" s="37"/>
      <c r="EM157" s="37"/>
      <c r="EN157" s="37"/>
      <c r="EO157" s="37"/>
      <c r="EP157" s="37"/>
      <c r="EQ157" s="37"/>
      <c r="ER157" s="37"/>
      <c r="ES157" s="37"/>
      <c r="ET157" s="37"/>
      <c r="EU157" s="37"/>
      <c r="WZC157" s="37"/>
      <c r="WZD157" s="37"/>
      <c r="WZE157" s="37"/>
      <c r="WZF157" s="37"/>
      <c r="WZG157" s="37"/>
      <c r="WZH157" s="37"/>
      <c r="WZI157" s="37"/>
      <c r="WZJ157" s="37"/>
      <c r="WZK157" s="37"/>
      <c r="WZL157" s="37"/>
      <c r="WZM157" s="37"/>
      <c r="WZN157" s="37"/>
      <c r="WZO157" s="37"/>
      <c r="WZP157" s="37"/>
      <c r="WZQ157" s="37"/>
      <c r="WZR157" s="37"/>
      <c r="WZS157" s="37"/>
      <c r="WZT157" s="37"/>
      <c r="WZU157" s="37"/>
      <c r="WZV157" s="37"/>
      <c r="WZW157" s="37"/>
      <c r="WZX157" s="37"/>
      <c r="WZY157" s="37"/>
      <c r="WZZ157" s="37"/>
      <c r="XAA157" s="37"/>
      <c r="XAB157" s="37"/>
      <c r="XAC157" s="37"/>
      <c r="XAD157" s="37"/>
      <c r="XAE157" s="37"/>
      <c r="XAF157" s="37"/>
      <c r="XAG157" s="37"/>
      <c r="XAH157" s="37"/>
      <c r="XAI157" s="37"/>
      <c r="XAJ157" s="37"/>
      <c r="XAK157" s="37"/>
      <c r="XAL157" s="37"/>
      <c r="XAM157" s="37"/>
      <c r="XAN157" s="37"/>
      <c r="XAO157" s="37"/>
      <c r="XAP157" s="37"/>
      <c r="XAQ157" s="37"/>
      <c r="XAR157" s="37"/>
      <c r="XAS157" s="37"/>
      <c r="XAT157" s="37"/>
      <c r="XAU157" s="37"/>
      <c r="XAV157" s="37"/>
      <c r="XAW157" s="37"/>
      <c r="XAX157" s="37"/>
      <c r="XAY157" s="37"/>
      <c r="XAZ157" s="37"/>
      <c r="XBA157" s="37"/>
      <c r="XBB157" s="37"/>
      <c r="XBC157" s="37"/>
      <c r="XBD157" s="37"/>
      <c r="XBE157" s="37"/>
      <c r="XBF157" s="37"/>
      <c r="XBG157" s="37"/>
      <c r="XBH157" s="37"/>
      <c r="XBI157" s="37"/>
      <c r="XBJ157" s="37"/>
      <c r="XBK157" s="37"/>
      <c r="XBL157" s="37"/>
      <c r="XBM157" s="37"/>
      <c r="XBN157" s="37"/>
      <c r="XBO157" s="37"/>
      <c r="XBP157" s="37"/>
      <c r="XBQ157" s="37"/>
      <c r="XBR157" s="37"/>
      <c r="XBS157" s="37"/>
      <c r="XBT157" s="37"/>
      <c r="XBU157" s="37"/>
      <c r="XBV157" s="37"/>
      <c r="XBW157" s="37"/>
      <c r="XBX157" s="37"/>
      <c r="XBY157" s="37"/>
      <c r="XBZ157" s="37"/>
      <c r="XCA157" s="37"/>
      <c r="XCB157" s="37"/>
      <c r="XCC157" s="37"/>
      <c r="XCD157" s="37"/>
      <c r="XCE157" s="37"/>
      <c r="XCF157" s="37"/>
      <c r="XCG157" s="37"/>
      <c r="XCH157" s="37"/>
      <c r="XCI157" s="37"/>
      <c r="XCJ157" s="37"/>
      <c r="XCK157" s="37"/>
      <c r="XCL157" s="37"/>
      <c r="XCM157" s="37"/>
      <c r="XCN157" s="37"/>
      <c r="XCO157" s="37"/>
      <c r="XCP157" s="37"/>
      <c r="XCQ157" s="37"/>
      <c r="XCR157" s="37"/>
      <c r="XCS157" s="37"/>
      <c r="XCT157" s="37"/>
      <c r="XCU157" s="37"/>
      <c r="XCV157" s="37"/>
      <c r="XCW157" s="37"/>
      <c r="XCX157" s="37"/>
      <c r="XCY157" s="37"/>
      <c r="XCZ157" s="37"/>
      <c r="XDA157" s="37"/>
      <c r="XDB157" s="37"/>
      <c r="XDC157" s="37"/>
      <c r="XDD157" s="37"/>
      <c r="XDE157" s="37"/>
      <c r="XDF157" s="37"/>
      <c r="XDG157" s="37"/>
      <c r="XDH157" s="37"/>
      <c r="XDI157" s="37"/>
      <c r="XDJ157" s="37"/>
      <c r="XDK157" s="37"/>
      <c r="XDL157" s="37"/>
      <c r="XDM157" s="37"/>
      <c r="XDN157" s="37"/>
      <c r="XDO157" s="37"/>
      <c r="XDP157" s="37"/>
      <c r="XDQ157" s="37"/>
      <c r="XDR157" s="37"/>
      <c r="XDS157" s="37"/>
      <c r="XDT157" s="37"/>
      <c r="XDU157" s="37"/>
      <c r="XDV157" s="37"/>
      <c r="XDW157" s="37"/>
      <c r="XDX157" s="37"/>
      <c r="XDY157" s="37"/>
      <c r="XDZ157" s="37"/>
      <c r="XEA157" s="37"/>
      <c r="XEB157" s="37"/>
      <c r="XEC157" s="37"/>
      <c r="XED157" s="37"/>
      <c r="XEE157" s="37"/>
      <c r="XEF157" s="37"/>
      <c r="XEG157" s="37"/>
      <c r="XEH157" s="37"/>
      <c r="XEI157" s="37"/>
      <c r="XEJ157" s="37"/>
      <c r="XEK157" s="37"/>
      <c r="XEL157" s="37"/>
      <c r="XEM157" s="37"/>
      <c r="XEN157" s="37"/>
      <c r="XEO157" s="37"/>
      <c r="XEP157" s="37"/>
      <c r="XEQ157" s="37"/>
      <c r="XER157" s="37"/>
      <c r="XES157" s="37"/>
      <c r="XET157" s="37"/>
      <c r="XEU157" s="37"/>
      <c r="XEV157" s="37"/>
      <c r="XEW157" s="37"/>
      <c r="XEX157" s="37"/>
      <c r="XEY157" s="37"/>
      <c r="XEZ157" s="37"/>
      <c r="XFA157" s="37"/>
      <c r="XFB157" s="37"/>
      <c r="XFC157" s="37"/>
      <c r="XFD157" s="37"/>
    </row>
    <row r="158" spans="1:151 16227:16384" s="11" customFormat="1" ht="20.25" customHeight="1" x14ac:dyDescent="0.25">
      <c r="A158" s="80">
        <v>15</v>
      </c>
      <c r="B158" s="80"/>
      <c r="C158" s="81" t="s">
        <v>200</v>
      </c>
      <c r="D158" s="82"/>
      <c r="E158" s="53">
        <f>(4.81*1.675+3.9*1.85+3.75*1.2+4.45*3.75)*10.764</f>
        <v>392.44736699999993</v>
      </c>
      <c r="F158" s="81">
        <v>0</v>
      </c>
      <c r="G158" s="82"/>
      <c r="H158" s="53">
        <v>0</v>
      </c>
      <c r="I158" s="53">
        <f t="shared" si="1"/>
        <v>392.44736699999993</v>
      </c>
      <c r="J158" s="37"/>
      <c r="K158" s="37"/>
      <c r="L158" s="37"/>
      <c r="M158" s="37"/>
      <c r="N158" s="37"/>
      <c r="O158" s="37"/>
      <c r="P158" s="37"/>
      <c r="Q158" s="37"/>
      <c r="R158" s="37"/>
      <c r="S158" s="37"/>
      <c r="T158" s="37"/>
      <c r="U158" s="37"/>
      <c r="V158" s="37"/>
      <c r="W158" s="37"/>
      <c r="X158" s="37"/>
      <c r="Y158" s="37"/>
      <c r="Z158" s="37"/>
      <c r="AA158" s="37"/>
      <c r="AB158" s="37"/>
      <c r="AC158" s="37"/>
      <c r="AD158" s="37"/>
      <c r="AE158" s="37"/>
      <c r="AF158" s="37"/>
      <c r="AG158" s="37"/>
      <c r="AH158" s="37"/>
      <c r="AI158" s="37"/>
      <c r="AJ158" s="37"/>
      <c r="AK158" s="37"/>
      <c r="AL158" s="37"/>
      <c r="AM158" s="37"/>
      <c r="AN158" s="37"/>
      <c r="AO158" s="37"/>
      <c r="AP158" s="37"/>
      <c r="AQ158" s="37"/>
      <c r="AR158" s="37"/>
      <c r="AS158" s="37"/>
      <c r="AT158" s="37"/>
      <c r="AU158" s="37"/>
      <c r="AV158" s="37"/>
      <c r="AW158" s="37"/>
      <c r="AX158" s="37"/>
      <c r="AY158" s="37"/>
      <c r="AZ158" s="37"/>
      <c r="BA158" s="37"/>
      <c r="BB158" s="37"/>
      <c r="BC158" s="37"/>
      <c r="BD158" s="37"/>
      <c r="BE158" s="37"/>
      <c r="BF158" s="37"/>
      <c r="BG158" s="37"/>
      <c r="BH158" s="37"/>
      <c r="BI158" s="37"/>
      <c r="BJ158" s="37"/>
      <c r="BK158" s="37"/>
      <c r="BL158" s="37"/>
      <c r="BM158" s="37"/>
      <c r="BN158" s="37"/>
      <c r="BO158" s="37"/>
      <c r="BP158" s="37"/>
      <c r="BQ158" s="37"/>
      <c r="BR158" s="37"/>
      <c r="BS158" s="37"/>
      <c r="BT158" s="37"/>
      <c r="BU158" s="37"/>
      <c r="BV158" s="37"/>
      <c r="BW158" s="37"/>
      <c r="BX158" s="37"/>
      <c r="BY158" s="37"/>
      <c r="BZ158" s="37"/>
      <c r="CA158" s="37"/>
      <c r="CB158" s="37"/>
      <c r="CC158" s="37"/>
      <c r="CD158" s="37"/>
      <c r="CE158" s="37"/>
      <c r="CF158" s="37"/>
      <c r="CG158" s="37"/>
      <c r="CH158" s="37"/>
      <c r="CI158" s="37"/>
      <c r="CJ158" s="37"/>
      <c r="CK158" s="37"/>
      <c r="CL158" s="37"/>
      <c r="CM158" s="37"/>
      <c r="CN158" s="37"/>
      <c r="CO158" s="37"/>
      <c r="CP158" s="37"/>
      <c r="CQ158" s="37"/>
      <c r="CR158" s="37"/>
      <c r="CS158" s="37"/>
      <c r="CT158" s="37"/>
      <c r="CU158" s="37"/>
      <c r="CV158" s="37"/>
      <c r="CW158" s="37"/>
      <c r="CX158" s="37"/>
      <c r="CY158" s="37"/>
      <c r="CZ158" s="37"/>
      <c r="DA158" s="37"/>
      <c r="DB158" s="37"/>
      <c r="DC158" s="37"/>
      <c r="DD158" s="37"/>
      <c r="DE158" s="37"/>
      <c r="DF158" s="37"/>
      <c r="DG158" s="37"/>
      <c r="DH158" s="37"/>
      <c r="DI158" s="37"/>
      <c r="DJ158" s="37"/>
      <c r="DK158" s="37"/>
      <c r="DL158" s="37"/>
      <c r="DM158" s="37"/>
      <c r="DN158" s="37"/>
      <c r="DO158" s="37"/>
      <c r="DP158" s="37"/>
      <c r="DQ158" s="37"/>
      <c r="DR158" s="37"/>
      <c r="DS158" s="37"/>
      <c r="DT158" s="37"/>
      <c r="DU158" s="37"/>
      <c r="DV158" s="37"/>
      <c r="DW158" s="37"/>
      <c r="DX158" s="37"/>
      <c r="DY158" s="37"/>
      <c r="DZ158" s="37"/>
      <c r="EA158" s="37"/>
      <c r="EB158" s="37"/>
      <c r="EC158" s="37"/>
      <c r="ED158" s="37"/>
      <c r="EE158" s="37"/>
      <c r="EF158" s="37"/>
      <c r="EG158" s="37"/>
      <c r="EH158" s="37"/>
      <c r="EI158" s="37"/>
      <c r="EJ158" s="37"/>
      <c r="EK158" s="37"/>
      <c r="EL158" s="37"/>
      <c r="EM158" s="37"/>
      <c r="EN158" s="37"/>
      <c r="EO158" s="37"/>
      <c r="EP158" s="37"/>
      <c r="EQ158" s="37"/>
      <c r="ER158" s="37"/>
      <c r="ES158" s="37"/>
      <c r="ET158" s="37"/>
      <c r="EU158" s="37"/>
      <c r="WZC158" s="37"/>
      <c r="WZD158" s="37"/>
      <c r="WZE158" s="37"/>
      <c r="WZF158" s="37"/>
      <c r="WZG158" s="37"/>
      <c r="WZH158" s="37"/>
      <c r="WZI158" s="37"/>
      <c r="WZJ158" s="37"/>
      <c r="WZK158" s="37"/>
      <c r="WZL158" s="37"/>
      <c r="WZM158" s="37"/>
      <c r="WZN158" s="37"/>
      <c r="WZO158" s="37"/>
      <c r="WZP158" s="37"/>
      <c r="WZQ158" s="37"/>
      <c r="WZR158" s="37"/>
      <c r="WZS158" s="37"/>
      <c r="WZT158" s="37"/>
      <c r="WZU158" s="37"/>
      <c r="WZV158" s="37"/>
      <c r="WZW158" s="37"/>
      <c r="WZX158" s="37"/>
      <c r="WZY158" s="37"/>
      <c r="WZZ158" s="37"/>
      <c r="XAA158" s="37"/>
      <c r="XAB158" s="37"/>
      <c r="XAC158" s="37"/>
      <c r="XAD158" s="37"/>
      <c r="XAE158" s="37"/>
      <c r="XAF158" s="37"/>
      <c r="XAG158" s="37"/>
      <c r="XAH158" s="37"/>
      <c r="XAI158" s="37"/>
      <c r="XAJ158" s="37"/>
      <c r="XAK158" s="37"/>
      <c r="XAL158" s="37"/>
      <c r="XAM158" s="37"/>
      <c r="XAN158" s="37"/>
      <c r="XAO158" s="37"/>
      <c r="XAP158" s="37"/>
      <c r="XAQ158" s="37"/>
      <c r="XAR158" s="37"/>
      <c r="XAS158" s="37"/>
      <c r="XAT158" s="37"/>
      <c r="XAU158" s="37"/>
      <c r="XAV158" s="37"/>
      <c r="XAW158" s="37"/>
      <c r="XAX158" s="37"/>
      <c r="XAY158" s="37"/>
      <c r="XAZ158" s="37"/>
      <c r="XBA158" s="37"/>
      <c r="XBB158" s="37"/>
      <c r="XBC158" s="37"/>
      <c r="XBD158" s="37"/>
      <c r="XBE158" s="37"/>
      <c r="XBF158" s="37"/>
      <c r="XBG158" s="37"/>
      <c r="XBH158" s="37"/>
      <c r="XBI158" s="37"/>
      <c r="XBJ158" s="37"/>
      <c r="XBK158" s="37"/>
      <c r="XBL158" s="37"/>
      <c r="XBM158" s="37"/>
      <c r="XBN158" s="37"/>
      <c r="XBO158" s="37"/>
      <c r="XBP158" s="37"/>
      <c r="XBQ158" s="37"/>
      <c r="XBR158" s="37"/>
      <c r="XBS158" s="37"/>
      <c r="XBT158" s="37"/>
      <c r="XBU158" s="37"/>
      <c r="XBV158" s="37"/>
      <c r="XBW158" s="37"/>
      <c r="XBX158" s="37"/>
      <c r="XBY158" s="37"/>
      <c r="XBZ158" s="37"/>
      <c r="XCA158" s="37"/>
      <c r="XCB158" s="37"/>
      <c r="XCC158" s="37"/>
      <c r="XCD158" s="37"/>
      <c r="XCE158" s="37"/>
      <c r="XCF158" s="37"/>
      <c r="XCG158" s="37"/>
      <c r="XCH158" s="37"/>
      <c r="XCI158" s="37"/>
      <c r="XCJ158" s="37"/>
      <c r="XCK158" s="37"/>
      <c r="XCL158" s="37"/>
      <c r="XCM158" s="37"/>
      <c r="XCN158" s="37"/>
      <c r="XCO158" s="37"/>
      <c r="XCP158" s="37"/>
      <c r="XCQ158" s="37"/>
      <c r="XCR158" s="37"/>
      <c r="XCS158" s="37"/>
      <c r="XCT158" s="37"/>
      <c r="XCU158" s="37"/>
      <c r="XCV158" s="37"/>
      <c r="XCW158" s="37"/>
      <c r="XCX158" s="37"/>
      <c r="XCY158" s="37"/>
      <c r="XCZ158" s="37"/>
      <c r="XDA158" s="37"/>
      <c r="XDB158" s="37"/>
      <c r="XDC158" s="37"/>
      <c r="XDD158" s="37"/>
      <c r="XDE158" s="37"/>
      <c r="XDF158" s="37"/>
      <c r="XDG158" s="37"/>
      <c r="XDH158" s="37"/>
      <c r="XDI158" s="37"/>
      <c r="XDJ158" s="37"/>
      <c r="XDK158" s="37"/>
      <c r="XDL158" s="37"/>
      <c r="XDM158" s="37"/>
      <c r="XDN158" s="37"/>
      <c r="XDO158" s="37"/>
      <c r="XDP158" s="37"/>
      <c r="XDQ158" s="37"/>
      <c r="XDR158" s="37"/>
      <c r="XDS158" s="37"/>
      <c r="XDT158" s="37"/>
      <c r="XDU158" s="37"/>
      <c r="XDV158" s="37"/>
      <c r="XDW158" s="37"/>
      <c r="XDX158" s="37"/>
      <c r="XDY158" s="37"/>
      <c r="XDZ158" s="37"/>
      <c r="XEA158" s="37"/>
      <c r="XEB158" s="37"/>
      <c r="XEC158" s="37"/>
      <c r="XED158" s="37"/>
      <c r="XEE158" s="37"/>
      <c r="XEF158" s="37"/>
      <c r="XEG158" s="37"/>
      <c r="XEH158" s="37"/>
      <c r="XEI158" s="37"/>
      <c r="XEJ158" s="37"/>
      <c r="XEK158" s="37"/>
      <c r="XEL158" s="37"/>
      <c r="XEM158" s="37"/>
      <c r="XEN158" s="37"/>
      <c r="XEO158" s="37"/>
      <c r="XEP158" s="37"/>
      <c r="XEQ158" s="37"/>
      <c r="XER158" s="37"/>
      <c r="XES158" s="37"/>
      <c r="XET158" s="37"/>
      <c r="XEU158" s="37"/>
      <c r="XEV158" s="37"/>
      <c r="XEW158" s="37"/>
      <c r="XEX158" s="37"/>
      <c r="XEY158" s="37"/>
      <c r="XEZ158" s="37"/>
      <c r="XFA158" s="37"/>
      <c r="XFB158" s="37"/>
      <c r="XFC158" s="37"/>
      <c r="XFD158" s="37"/>
    </row>
    <row r="159" spans="1:151 16227:16384" s="11" customFormat="1" ht="20.25" customHeight="1" x14ac:dyDescent="0.25">
      <c r="A159" s="80">
        <v>16</v>
      </c>
      <c r="B159" s="80"/>
      <c r="C159" s="81" t="s">
        <v>200</v>
      </c>
      <c r="D159" s="82"/>
      <c r="E159" s="53">
        <f>(6.655*4.675+3.6*3.75)*10.764</f>
        <v>480.20491349999998</v>
      </c>
      <c r="F159" s="81">
        <v>0</v>
      </c>
      <c r="G159" s="82"/>
      <c r="H159" s="53">
        <v>0</v>
      </c>
      <c r="I159" s="53">
        <f t="shared" si="1"/>
        <v>480.20491349999998</v>
      </c>
      <c r="J159" s="37"/>
      <c r="K159" s="37"/>
      <c r="L159" s="37"/>
      <c r="M159" s="37"/>
      <c r="N159" s="37"/>
      <c r="O159" s="37"/>
      <c r="P159" s="37"/>
      <c r="Q159" s="37"/>
      <c r="R159" s="37"/>
      <c r="S159" s="37"/>
      <c r="T159" s="37"/>
      <c r="U159" s="37"/>
      <c r="V159" s="37"/>
      <c r="W159" s="37"/>
      <c r="X159" s="37"/>
      <c r="Y159" s="37"/>
      <c r="Z159" s="37"/>
      <c r="AA159" s="37"/>
      <c r="AB159" s="37"/>
      <c r="AC159" s="37"/>
      <c r="AD159" s="37"/>
      <c r="AE159" s="37"/>
      <c r="AF159" s="37"/>
      <c r="AG159" s="37"/>
      <c r="AH159" s="37"/>
      <c r="AI159" s="37"/>
      <c r="AJ159" s="37"/>
      <c r="AK159" s="37"/>
      <c r="AL159" s="37"/>
      <c r="AM159" s="37"/>
      <c r="AN159" s="37"/>
      <c r="AO159" s="37"/>
      <c r="AP159" s="37"/>
      <c r="AQ159" s="37"/>
      <c r="AR159" s="37"/>
      <c r="AS159" s="37"/>
      <c r="AT159" s="37"/>
      <c r="AU159" s="37"/>
      <c r="AV159" s="37"/>
      <c r="AW159" s="37"/>
      <c r="AX159" s="37"/>
      <c r="AY159" s="37"/>
      <c r="AZ159" s="37"/>
      <c r="BA159" s="37"/>
      <c r="BB159" s="37"/>
      <c r="BC159" s="37"/>
      <c r="BD159" s="37"/>
      <c r="BE159" s="37"/>
      <c r="BF159" s="37"/>
      <c r="BG159" s="37"/>
      <c r="BH159" s="37"/>
      <c r="BI159" s="37"/>
      <c r="BJ159" s="37"/>
      <c r="BK159" s="37"/>
      <c r="BL159" s="37"/>
      <c r="BM159" s="37"/>
      <c r="BN159" s="37"/>
      <c r="BO159" s="37"/>
      <c r="BP159" s="37"/>
      <c r="BQ159" s="37"/>
      <c r="BR159" s="37"/>
      <c r="BS159" s="37"/>
      <c r="BT159" s="37"/>
      <c r="BU159" s="37"/>
      <c r="BV159" s="37"/>
      <c r="BW159" s="37"/>
      <c r="BX159" s="37"/>
      <c r="BY159" s="37"/>
      <c r="BZ159" s="37"/>
      <c r="CA159" s="37"/>
      <c r="CB159" s="37"/>
      <c r="CC159" s="37"/>
      <c r="CD159" s="37"/>
      <c r="CE159" s="37"/>
      <c r="CF159" s="37"/>
      <c r="CG159" s="37"/>
      <c r="CH159" s="37"/>
      <c r="CI159" s="37"/>
      <c r="CJ159" s="37"/>
      <c r="CK159" s="37"/>
      <c r="CL159" s="37"/>
      <c r="CM159" s="37"/>
      <c r="CN159" s="37"/>
      <c r="CO159" s="37"/>
      <c r="CP159" s="37"/>
      <c r="CQ159" s="37"/>
      <c r="CR159" s="37"/>
      <c r="CS159" s="37"/>
      <c r="CT159" s="37"/>
      <c r="CU159" s="37"/>
      <c r="CV159" s="37"/>
      <c r="CW159" s="37"/>
      <c r="CX159" s="37"/>
      <c r="CY159" s="37"/>
      <c r="CZ159" s="37"/>
      <c r="DA159" s="37"/>
      <c r="DB159" s="37"/>
      <c r="DC159" s="37"/>
      <c r="DD159" s="37"/>
      <c r="DE159" s="37"/>
      <c r="DF159" s="37"/>
      <c r="DG159" s="37"/>
      <c r="DH159" s="37"/>
      <c r="DI159" s="37"/>
      <c r="DJ159" s="37"/>
      <c r="DK159" s="37"/>
      <c r="DL159" s="37"/>
      <c r="DM159" s="37"/>
      <c r="DN159" s="37"/>
      <c r="DO159" s="37"/>
      <c r="DP159" s="37"/>
      <c r="DQ159" s="37"/>
      <c r="DR159" s="37"/>
      <c r="DS159" s="37"/>
      <c r="DT159" s="37"/>
      <c r="DU159" s="37"/>
      <c r="DV159" s="37"/>
      <c r="DW159" s="37"/>
      <c r="DX159" s="37"/>
      <c r="DY159" s="37"/>
      <c r="DZ159" s="37"/>
      <c r="EA159" s="37"/>
      <c r="EB159" s="37"/>
      <c r="EC159" s="37"/>
      <c r="ED159" s="37"/>
      <c r="EE159" s="37"/>
      <c r="EF159" s="37"/>
      <c r="EG159" s="37"/>
      <c r="EH159" s="37"/>
      <c r="EI159" s="37"/>
      <c r="EJ159" s="37"/>
      <c r="EK159" s="37"/>
      <c r="EL159" s="37"/>
      <c r="EM159" s="37"/>
      <c r="EN159" s="37"/>
      <c r="EO159" s="37"/>
      <c r="EP159" s="37"/>
      <c r="EQ159" s="37"/>
      <c r="ER159" s="37"/>
      <c r="ES159" s="37"/>
      <c r="ET159" s="37"/>
      <c r="EU159" s="37"/>
      <c r="WZC159" s="37"/>
      <c r="WZD159" s="37"/>
      <c r="WZE159" s="37"/>
      <c r="WZF159" s="37"/>
      <c r="WZG159" s="37"/>
      <c r="WZH159" s="37"/>
      <c r="WZI159" s="37"/>
      <c r="WZJ159" s="37"/>
      <c r="WZK159" s="37"/>
      <c r="WZL159" s="37"/>
      <c r="WZM159" s="37"/>
      <c r="WZN159" s="37"/>
      <c r="WZO159" s="37"/>
      <c r="WZP159" s="37"/>
      <c r="WZQ159" s="37"/>
      <c r="WZR159" s="37"/>
      <c r="WZS159" s="37"/>
      <c r="WZT159" s="37"/>
      <c r="WZU159" s="37"/>
      <c r="WZV159" s="37"/>
      <c r="WZW159" s="37"/>
      <c r="WZX159" s="37"/>
      <c r="WZY159" s="37"/>
      <c r="WZZ159" s="37"/>
      <c r="XAA159" s="37"/>
      <c r="XAB159" s="37"/>
      <c r="XAC159" s="37"/>
      <c r="XAD159" s="37"/>
      <c r="XAE159" s="37"/>
      <c r="XAF159" s="37"/>
      <c r="XAG159" s="37"/>
      <c r="XAH159" s="37"/>
      <c r="XAI159" s="37"/>
      <c r="XAJ159" s="37"/>
      <c r="XAK159" s="37"/>
      <c r="XAL159" s="37"/>
      <c r="XAM159" s="37"/>
      <c r="XAN159" s="37"/>
      <c r="XAO159" s="37"/>
      <c r="XAP159" s="37"/>
      <c r="XAQ159" s="37"/>
      <c r="XAR159" s="37"/>
      <c r="XAS159" s="37"/>
      <c r="XAT159" s="37"/>
      <c r="XAU159" s="37"/>
      <c r="XAV159" s="37"/>
      <c r="XAW159" s="37"/>
      <c r="XAX159" s="37"/>
      <c r="XAY159" s="37"/>
      <c r="XAZ159" s="37"/>
      <c r="XBA159" s="37"/>
      <c r="XBB159" s="37"/>
      <c r="XBC159" s="37"/>
      <c r="XBD159" s="37"/>
      <c r="XBE159" s="37"/>
      <c r="XBF159" s="37"/>
      <c r="XBG159" s="37"/>
      <c r="XBH159" s="37"/>
      <c r="XBI159" s="37"/>
      <c r="XBJ159" s="37"/>
      <c r="XBK159" s="37"/>
      <c r="XBL159" s="37"/>
      <c r="XBM159" s="37"/>
      <c r="XBN159" s="37"/>
      <c r="XBO159" s="37"/>
      <c r="XBP159" s="37"/>
      <c r="XBQ159" s="37"/>
      <c r="XBR159" s="37"/>
      <c r="XBS159" s="37"/>
      <c r="XBT159" s="37"/>
      <c r="XBU159" s="37"/>
      <c r="XBV159" s="37"/>
      <c r="XBW159" s="37"/>
      <c r="XBX159" s="37"/>
      <c r="XBY159" s="37"/>
      <c r="XBZ159" s="37"/>
      <c r="XCA159" s="37"/>
      <c r="XCB159" s="37"/>
      <c r="XCC159" s="37"/>
      <c r="XCD159" s="37"/>
      <c r="XCE159" s="37"/>
      <c r="XCF159" s="37"/>
      <c r="XCG159" s="37"/>
      <c r="XCH159" s="37"/>
      <c r="XCI159" s="37"/>
      <c r="XCJ159" s="37"/>
      <c r="XCK159" s="37"/>
      <c r="XCL159" s="37"/>
      <c r="XCM159" s="37"/>
      <c r="XCN159" s="37"/>
      <c r="XCO159" s="37"/>
      <c r="XCP159" s="37"/>
      <c r="XCQ159" s="37"/>
      <c r="XCR159" s="37"/>
      <c r="XCS159" s="37"/>
      <c r="XCT159" s="37"/>
      <c r="XCU159" s="37"/>
      <c r="XCV159" s="37"/>
      <c r="XCW159" s="37"/>
      <c r="XCX159" s="37"/>
      <c r="XCY159" s="37"/>
      <c r="XCZ159" s="37"/>
      <c r="XDA159" s="37"/>
      <c r="XDB159" s="37"/>
      <c r="XDC159" s="37"/>
      <c r="XDD159" s="37"/>
      <c r="XDE159" s="37"/>
      <c r="XDF159" s="37"/>
      <c r="XDG159" s="37"/>
      <c r="XDH159" s="37"/>
      <c r="XDI159" s="37"/>
      <c r="XDJ159" s="37"/>
      <c r="XDK159" s="37"/>
      <c r="XDL159" s="37"/>
      <c r="XDM159" s="37"/>
      <c r="XDN159" s="37"/>
      <c r="XDO159" s="37"/>
      <c r="XDP159" s="37"/>
      <c r="XDQ159" s="37"/>
      <c r="XDR159" s="37"/>
      <c r="XDS159" s="37"/>
      <c r="XDT159" s="37"/>
      <c r="XDU159" s="37"/>
      <c r="XDV159" s="37"/>
      <c r="XDW159" s="37"/>
      <c r="XDX159" s="37"/>
      <c r="XDY159" s="37"/>
      <c r="XDZ159" s="37"/>
      <c r="XEA159" s="37"/>
      <c r="XEB159" s="37"/>
      <c r="XEC159" s="37"/>
      <c r="XED159" s="37"/>
      <c r="XEE159" s="37"/>
      <c r="XEF159" s="37"/>
      <c r="XEG159" s="37"/>
      <c r="XEH159" s="37"/>
      <c r="XEI159" s="37"/>
      <c r="XEJ159" s="37"/>
      <c r="XEK159" s="37"/>
      <c r="XEL159" s="37"/>
      <c r="XEM159" s="37"/>
      <c r="XEN159" s="37"/>
      <c r="XEO159" s="37"/>
      <c r="XEP159" s="37"/>
      <c r="XEQ159" s="37"/>
      <c r="XER159" s="37"/>
      <c r="XES159" s="37"/>
      <c r="XET159" s="37"/>
      <c r="XEU159" s="37"/>
      <c r="XEV159" s="37"/>
      <c r="XEW159" s="37"/>
      <c r="XEX159" s="37"/>
      <c r="XEY159" s="37"/>
      <c r="XEZ159" s="37"/>
      <c r="XFA159" s="37"/>
      <c r="XFB159" s="37"/>
      <c r="XFC159" s="37"/>
      <c r="XFD159" s="37"/>
    </row>
    <row r="160" spans="1:151 16227:16384" s="11" customFormat="1" ht="20.25" x14ac:dyDescent="0.25">
      <c r="A160" s="80">
        <v>17</v>
      </c>
      <c r="B160" s="80"/>
      <c r="C160" s="81" t="s">
        <v>200</v>
      </c>
      <c r="D160" s="82"/>
      <c r="E160" s="53">
        <f>(4.665*3.675+5.065*4.65)*10.764</f>
        <v>438.0530895</v>
      </c>
      <c r="F160" s="81">
        <v>0</v>
      </c>
      <c r="G160" s="82"/>
      <c r="H160" s="53">
        <v>0</v>
      </c>
      <c r="I160" s="53">
        <f t="shared" si="1"/>
        <v>438.0530895</v>
      </c>
      <c r="J160" s="37"/>
      <c r="K160" s="37"/>
      <c r="L160" s="37"/>
      <c r="M160" s="37"/>
      <c r="N160" s="37"/>
      <c r="O160" s="37"/>
      <c r="P160" s="37"/>
      <c r="Q160" s="37"/>
      <c r="R160" s="37"/>
      <c r="S160" s="37"/>
      <c r="T160" s="37"/>
      <c r="U160" s="37"/>
      <c r="V160" s="37"/>
      <c r="W160" s="37"/>
      <c r="X160" s="37"/>
      <c r="Y160" s="37"/>
      <c r="Z160" s="37"/>
      <c r="AA160" s="37"/>
      <c r="AB160" s="37"/>
      <c r="AC160" s="37"/>
      <c r="AD160" s="37"/>
      <c r="AE160" s="37"/>
      <c r="AF160" s="37"/>
      <c r="AG160" s="37"/>
      <c r="AH160" s="37"/>
      <c r="AI160" s="37"/>
      <c r="AJ160" s="37"/>
      <c r="AK160" s="37"/>
      <c r="AL160" s="37"/>
      <c r="AM160" s="37"/>
      <c r="AN160" s="37"/>
      <c r="AO160" s="37"/>
      <c r="AP160" s="37"/>
      <c r="AQ160" s="37"/>
      <c r="AR160" s="37"/>
      <c r="AS160" s="37"/>
      <c r="AT160" s="37"/>
      <c r="AU160" s="37"/>
      <c r="AV160" s="37"/>
      <c r="AW160" s="37"/>
      <c r="AX160" s="37"/>
      <c r="AY160" s="37"/>
      <c r="AZ160" s="37"/>
      <c r="BA160" s="37"/>
      <c r="BB160" s="37"/>
      <c r="BC160" s="37"/>
      <c r="BD160" s="37"/>
      <c r="BE160" s="37"/>
      <c r="BF160" s="37"/>
      <c r="BG160" s="37"/>
      <c r="BH160" s="37"/>
      <c r="BI160" s="37"/>
      <c r="BJ160" s="37"/>
      <c r="BK160" s="37"/>
      <c r="BL160" s="37"/>
      <c r="BM160" s="37"/>
      <c r="BN160" s="37"/>
      <c r="BO160" s="37"/>
      <c r="BP160" s="37"/>
      <c r="BQ160" s="37"/>
      <c r="BR160" s="37"/>
      <c r="BS160" s="37"/>
      <c r="BT160" s="37"/>
      <c r="BU160" s="37"/>
      <c r="BV160" s="37"/>
      <c r="BW160" s="37"/>
      <c r="BX160" s="37"/>
      <c r="BY160" s="37"/>
      <c r="BZ160" s="37"/>
      <c r="CA160" s="37"/>
      <c r="CB160" s="37"/>
      <c r="CC160" s="37"/>
      <c r="CD160" s="37"/>
      <c r="CE160" s="37"/>
      <c r="CF160" s="37"/>
      <c r="CG160" s="37"/>
      <c r="CH160" s="37"/>
      <c r="CI160" s="37"/>
      <c r="CJ160" s="37"/>
      <c r="CK160" s="37"/>
      <c r="CL160" s="37"/>
      <c r="CM160" s="37"/>
      <c r="CN160" s="37"/>
      <c r="CO160" s="37"/>
      <c r="CP160" s="37"/>
      <c r="CQ160" s="37"/>
      <c r="CR160" s="37"/>
      <c r="CS160" s="37"/>
      <c r="CT160" s="37"/>
      <c r="CU160" s="37"/>
      <c r="CV160" s="37"/>
      <c r="CW160" s="37"/>
      <c r="CX160" s="37"/>
      <c r="CY160" s="37"/>
      <c r="CZ160" s="37"/>
      <c r="DA160" s="37"/>
      <c r="DB160" s="37"/>
      <c r="DC160" s="37"/>
      <c r="DD160" s="37"/>
      <c r="DE160" s="37"/>
      <c r="DF160" s="37"/>
      <c r="DG160" s="37"/>
      <c r="DH160" s="37"/>
      <c r="DI160" s="37"/>
      <c r="DJ160" s="37"/>
      <c r="DK160" s="37"/>
      <c r="DL160" s="37"/>
      <c r="DM160" s="37"/>
      <c r="DN160" s="37"/>
      <c r="DO160" s="37"/>
      <c r="DP160" s="37"/>
      <c r="DQ160" s="37"/>
      <c r="DR160" s="37"/>
      <c r="DS160" s="37"/>
      <c r="DT160" s="37"/>
      <c r="DU160" s="37"/>
      <c r="DV160" s="37"/>
      <c r="DW160" s="37"/>
      <c r="DX160" s="37"/>
      <c r="DY160" s="37"/>
      <c r="DZ160" s="37"/>
      <c r="EA160" s="37"/>
      <c r="EB160" s="37"/>
      <c r="EC160" s="37"/>
      <c r="ED160" s="37"/>
      <c r="EE160" s="37"/>
      <c r="EF160" s="37"/>
      <c r="EG160" s="37"/>
      <c r="EH160" s="37"/>
      <c r="EI160" s="37"/>
      <c r="EJ160" s="37"/>
      <c r="EK160" s="37"/>
      <c r="EL160" s="37"/>
      <c r="EM160" s="37"/>
      <c r="EN160" s="37"/>
      <c r="EO160" s="37"/>
      <c r="EP160" s="37"/>
      <c r="EQ160" s="37"/>
      <c r="ER160" s="37"/>
      <c r="ES160" s="37"/>
      <c r="ET160" s="37"/>
      <c r="EU160" s="37"/>
      <c r="WZC160" s="37"/>
      <c r="WZD160" s="37"/>
      <c r="WZE160" s="37"/>
      <c r="WZF160" s="37"/>
      <c r="WZG160" s="37"/>
      <c r="WZH160" s="37"/>
      <c r="WZI160" s="37"/>
      <c r="WZJ160" s="37"/>
      <c r="WZK160" s="37"/>
      <c r="WZL160" s="37"/>
      <c r="WZM160" s="37"/>
      <c r="WZN160" s="37"/>
      <c r="WZO160" s="37"/>
      <c r="WZP160" s="37"/>
      <c r="WZQ160" s="37"/>
      <c r="WZR160" s="37"/>
      <c r="WZS160" s="37"/>
      <c r="WZT160" s="37"/>
      <c r="WZU160" s="37"/>
      <c r="WZV160" s="37"/>
      <c r="WZW160" s="37"/>
      <c r="WZX160" s="37"/>
      <c r="WZY160" s="37"/>
      <c r="WZZ160" s="37"/>
      <c r="XAA160" s="37"/>
      <c r="XAB160" s="37"/>
      <c r="XAC160" s="37"/>
      <c r="XAD160" s="37"/>
      <c r="XAE160" s="37"/>
      <c r="XAF160" s="37"/>
      <c r="XAG160" s="37"/>
      <c r="XAH160" s="37"/>
      <c r="XAI160" s="37"/>
      <c r="XAJ160" s="37"/>
      <c r="XAK160" s="37"/>
      <c r="XAL160" s="37"/>
      <c r="XAM160" s="37"/>
      <c r="XAN160" s="37"/>
      <c r="XAO160" s="37"/>
      <c r="XAP160" s="37"/>
      <c r="XAQ160" s="37"/>
      <c r="XAR160" s="37"/>
      <c r="XAS160" s="37"/>
      <c r="XAT160" s="37"/>
      <c r="XAU160" s="37"/>
      <c r="XAV160" s="37"/>
      <c r="XAW160" s="37"/>
      <c r="XAX160" s="37"/>
      <c r="XAY160" s="37"/>
      <c r="XAZ160" s="37"/>
      <c r="XBA160" s="37"/>
      <c r="XBB160" s="37"/>
      <c r="XBC160" s="37"/>
      <c r="XBD160" s="37"/>
      <c r="XBE160" s="37"/>
      <c r="XBF160" s="37"/>
      <c r="XBG160" s="37"/>
      <c r="XBH160" s="37"/>
      <c r="XBI160" s="37"/>
      <c r="XBJ160" s="37"/>
      <c r="XBK160" s="37"/>
      <c r="XBL160" s="37"/>
      <c r="XBM160" s="37"/>
      <c r="XBN160" s="37"/>
      <c r="XBO160" s="37"/>
      <c r="XBP160" s="37"/>
      <c r="XBQ160" s="37"/>
      <c r="XBR160" s="37"/>
      <c r="XBS160" s="37"/>
      <c r="XBT160" s="37"/>
      <c r="XBU160" s="37"/>
      <c r="XBV160" s="37"/>
      <c r="XBW160" s="37"/>
      <c r="XBX160" s="37"/>
      <c r="XBY160" s="37"/>
      <c r="XBZ160" s="37"/>
      <c r="XCA160" s="37"/>
      <c r="XCB160" s="37"/>
      <c r="XCC160" s="37"/>
      <c r="XCD160" s="37"/>
      <c r="XCE160" s="37"/>
      <c r="XCF160" s="37"/>
      <c r="XCG160" s="37"/>
      <c r="XCH160" s="37"/>
      <c r="XCI160" s="37"/>
      <c r="XCJ160" s="37"/>
      <c r="XCK160" s="37"/>
      <c r="XCL160" s="37"/>
      <c r="XCM160" s="37"/>
      <c r="XCN160" s="37"/>
      <c r="XCO160" s="37"/>
      <c r="XCP160" s="37"/>
      <c r="XCQ160" s="37"/>
      <c r="XCR160" s="37"/>
      <c r="XCS160" s="37"/>
      <c r="XCT160" s="37"/>
      <c r="XCU160" s="37"/>
      <c r="XCV160" s="37"/>
      <c r="XCW160" s="37"/>
      <c r="XCX160" s="37"/>
      <c r="XCY160" s="37"/>
      <c r="XCZ160" s="37"/>
      <c r="XDA160" s="37"/>
      <c r="XDB160" s="37"/>
      <c r="XDC160" s="37"/>
      <c r="XDD160" s="37"/>
      <c r="XDE160" s="37"/>
      <c r="XDF160" s="37"/>
      <c r="XDG160" s="37"/>
      <c r="XDH160" s="37"/>
      <c r="XDI160" s="37"/>
      <c r="XDJ160" s="37"/>
      <c r="XDK160" s="37"/>
      <c r="XDL160" s="37"/>
      <c r="XDM160" s="37"/>
      <c r="XDN160" s="37"/>
      <c r="XDO160" s="37"/>
      <c r="XDP160" s="37"/>
      <c r="XDQ160" s="37"/>
      <c r="XDR160" s="37"/>
      <c r="XDS160" s="37"/>
      <c r="XDT160" s="37"/>
      <c r="XDU160" s="37"/>
      <c r="XDV160" s="37"/>
      <c r="XDW160" s="37"/>
      <c r="XDX160" s="37"/>
      <c r="XDY160" s="37"/>
      <c r="XDZ160" s="37"/>
      <c r="XEA160" s="37"/>
      <c r="XEB160" s="37"/>
      <c r="XEC160" s="37"/>
      <c r="XED160" s="37"/>
      <c r="XEE160" s="37"/>
      <c r="XEF160" s="37"/>
      <c r="XEG160" s="37"/>
      <c r="XEH160" s="37"/>
      <c r="XEI160" s="37"/>
      <c r="XEJ160" s="37"/>
      <c r="XEK160" s="37"/>
      <c r="XEL160" s="37"/>
      <c r="XEM160" s="37"/>
      <c r="XEN160" s="37"/>
      <c r="XEO160" s="37"/>
      <c r="XEP160" s="37"/>
      <c r="XEQ160" s="37"/>
      <c r="XER160" s="37"/>
      <c r="XES160" s="37"/>
      <c r="XET160" s="37"/>
      <c r="XEU160" s="37"/>
      <c r="XEV160" s="37"/>
      <c r="XEW160" s="37"/>
      <c r="XEX160" s="37"/>
      <c r="XEY160" s="37"/>
      <c r="XEZ160" s="37"/>
      <c r="XFA160" s="37"/>
      <c r="XFB160" s="37"/>
      <c r="XFC160" s="37"/>
      <c r="XFD160" s="37"/>
    </row>
    <row r="161" spans="1:151 16227:16384" s="11" customFormat="1" ht="20.25" x14ac:dyDescent="0.25">
      <c r="A161" s="80">
        <v>18</v>
      </c>
      <c r="B161" s="80"/>
      <c r="C161" s="81" t="s">
        <v>200</v>
      </c>
      <c r="D161" s="82"/>
      <c r="E161" s="53">
        <f>(5.3*3.525+4.9*2.525+2.025*2.275)*10.764</f>
        <v>383.86442249999999</v>
      </c>
      <c r="F161" s="81">
        <v>0</v>
      </c>
      <c r="G161" s="82"/>
      <c r="H161" s="53">
        <v>0</v>
      </c>
      <c r="I161" s="53">
        <f t="shared" si="1"/>
        <v>383.86442249999999</v>
      </c>
      <c r="J161" s="37"/>
      <c r="K161" s="37"/>
      <c r="L161" s="37"/>
      <c r="M161" s="37"/>
      <c r="N161" s="37"/>
      <c r="O161" s="37"/>
      <c r="P161" s="37"/>
      <c r="Q161" s="37"/>
      <c r="R161" s="37"/>
      <c r="S161" s="37"/>
      <c r="T161" s="37"/>
      <c r="U161" s="37"/>
      <c r="V161" s="37"/>
      <c r="W161" s="37"/>
      <c r="X161" s="37"/>
      <c r="Y161" s="37"/>
      <c r="Z161" s="37"/>
      <c r="AA161" s="37"/>
      <c r="AB161" s="37"/>
      <c r="AC161" s="37"/>
      <c r="AD161" s="37"/>
      <c r="AE161" s="37"/>
      <c r="AF161" s="37"/>
      <c r="AG161" s="37"/>
      <c r="AH161" s="37"/>
      <c r="AI161" s="37"/>
      <c r="AJ161" s="37"/>
      <c r="AK161" s="37"/>
      <c r="AL161" s="37"/>
      <c r="AM161" s="37"/>
      <c r="AN161" s="37"/>
      <c r="AO161" s="37"/>
      <c r="AP161" s="37"/>
      <c r="AQ161" s="37"/>
      <c r="AR161" s="37"/>
      <c r="AS161" s="37"/>
      <c r="AT161" s="37"/>
      <c r="AU161" s="37"/>
      <c r="AV161" s="37"/>
      <c r="AW161" s="37"/>
      <c r="AX161" s="37"/>
      <c r="AY161" s="37"/>
      <c r="AZ161" s="37"/>
      <c r="BA161" s="37"/>
      <c r="BB161" s="37"/>
      <c r="BC161" s="37"/>
      <c r="BD161" s="37"/>
      <c r="BE161" s="37"/>
      <c r="BF161" s="37"/>
      <c r="BG161" s="37"/>
      <c r="BH161" s="37"/>
      <c r="BI161" s="37"/>
      <c r="BJ161" s="37"/>
      <c r="BK161" s="37"/>
      <c r="BL161" s="37"/>
      <c r="BM161" s="37"/>
      <c r="BN161" s="37"/>
      <c r="BO161" s="37"/>
      <c r="BP161" s="37"/>
      <c r="BQ161" s="37"/>
      <c r="BR161" s="37"/>
      <c r="BS161" s="37"/>
      <c r="BT161" s="37"/>
      <c r="BU161" s="37"/>
      <c r="BV161" s="37"/>
      <c r="BW161" s="37"/>
      <c r="BX161" s="37"/>
      <c r="BY161" s="37"/>
      <c r="BZ161" s="37"/>
      <c r="CA161" s="37"/>
      <c r="CB161" s="37"/>
      <c r="CC161" s="37"/>
      <c r="CD161" s="37"/>
      <c r="CE161" s="37"/>
      <c r="CF161" s="37"/>
      <c r="CG161" s="37"/>
      <c r="CH161" s="37"/>
      <c r="CI161" s="37"/>
      <c r="CJ161" s="37"/>
      <c r="CK161" s="37"/>
      <c r="CL161" s="37"/>
      <c r="CM161" s="37"/>
      <c r="CN161" s="37"/>
      <c r="CO161" s="37"/>
      <c r="CP161" s="37"/>
      <c r="CQ161" s="37"/>
      <c r="CR161" s="37"/>
      <c r="CS161" s="37"/>
      <c r="CT161" s="37"/>
      <c r="CU161" s="37"/>
      <c r="CV161" s="37"/>
      <c r="CW161" s="37"/>
      <c r="CX161" s="37"/>
      <c r="CY161" s="37"/>
      <c r="CZ161" s="37"/>
      <c r="DA161" s="37"/>
      <c r="DB161" s="37"/>
      <c r="DC161" s="37"/>
      <c r="DD161" s="37"/>
      <c r="DE161" s="37"/>
      <c r="DF161" s="37"/>
      <c r="DG161" s="37"/>
      <c r="DH161" s="37"/>
      <c r="DI161" s="37"/>
      <c r="DJ161" s="37"/>
      <c r="DK161" s="37"/>
      <c r="DL161" s="37"/>
      <c r="DM161" s="37"/>
      <c r="DN161" s="37"/>
      <c r="DO161" s="37"/>
      <c r="DP161" s="37"/>
      <c r="DQ161" s="37"/>
      <c r="DR161" s="37"/>
      <c r="DS161" s="37"/>
      <c r="DT161" s="37"/>
      <c r="DU161" s="37"/>
      <c r="DV161" s="37"/>
      <c r="DW161" s="37"/>
      <c r="DX161" s="37"/>
      <c r="DY161" s="37"/>
      <c r="DZ161" s="37"/>
      <c r="EA161" s="37"/>
      <c r="EB161" s="37"/>
      <c r="EC161" s="37"/>
      <c r="ED161" s="37"/>
      <c r="EE161" s="37"/>
      <c r="EF161" s="37"/>
      <c r="EG161" s="37"/>
      <c r="EH161" s="37"/>
      <c r="EI161" s="37"/>
      <c r="EJ161" s="37"/>
      <c r="EK161" s="37"/>
      <c r="EL161" s="37"/>
      <c r="EM161" s="37"/>
      <c r="EN161" s="37"/>
      <c r="EO161" s="37"/>
      <c r="EP161" s="37"/>
      <c r="EQ161" s="37"/>
      <c r="ER161" s="37"/>
      <c r="ES161" s="37"/>
      <c r="ET161" s="37"/>
      <c r="EU161" s="37"/>
      <c r="WZC161" s="37"/>
      <c r="WZD161" s="37"/>
      <c r="WZE161" s="37"/>
      <c r="WZF161" s="37"/>
      <c r="WZG161" s="37"/>
      <c r="WZH161" s="37"/>
      <c r="WZI161" s="37"/>
      <c r="WZJ161" s="37"/>
      <c r="WZK161" s="37"/>
      <c r="WZL161" s="37"/>
      <c r="WZM161" s="37"/>
      <c r="WZN161" s="37"/>
      <c r="WZO161" s="37"/>
      <c r="WZP161" s="37"/>
      <c r="WZQ161" s="37"/>
      <c r="WZR161" s="37"/>
      <c r="WZS161" s="37"/>
      <c r="WZT161" s="37"/>
      <c r="WZU161" s="37"/>
      <c r="WZV161" s="37"/>
      <c r="WZW161" s="37"/>
      <c r="WZX161" s="37"/>
      <c r="WZY161" s="37"/>
      <c r="WZZ161" s="37"/>
      <c r="XAA161" s="37"/>
      <c r="XAB161" s="37"/>
      <c r="XAC161" s="37"/>
      <c r="XAD161" s="37"/>
      <c r="XAE161" s="37"/>
      <c r="XAF161" s="37"/>
      <c r="XAG161" s="37"/>
      <c r="XAH161" s="37"/>
      <c r="XAI161" s="37"/>
      <c r="XAJ161" s="37"/>
      <c r="XAK161" s="37"/>
      <c r="XAL161" s="37"/>
      <c r="XAM161" s="37"/>
      <c r="XAN161" s="37"/>
      <c r="XAO161" s="37"/>
      <c r="XAP161" s="37"/>
      <c r="XAQ161" s="37"/>
      <c r="XAR161" s="37"/>
      <c r="XAS161" s="37"/>
      <c r="XAT161" s="37"/>
      <c r="XAU161" s="37"/>
      <c r="XAV161" s="37"/>
      <c r="XAW161" s="37"/>
      <c r="XAX161" s="37"/>
      <c r="XAY161" s="37"/>
      <c r="XAZ161" s="37"/>
      <c r="XBA161" s="37"/>
      <c r="XBB161" s="37"/>
      <c r="XBC161" s="37"/>
      <c r="XBD161" s="37"/>
      <c r="XBE161" s="37"/>
      <c r="XBF161" s="37"/>
      <c r="XBG161" s="37"/>
      <c r="XBH161" s="37"/>
      <c r="XBI161" s="37"/>
      <c r="XBJ161" s="37"/>
      <c r="XBK161" s="37"/>
      <c r="XBL161" s="37"/>
      <c r="XBM161" s="37"/>
      <c r="XBN161" s="37"/>
      <c r="XBO161" s="37"/>
      <c r="XBP161" s="37"/>
      <c r="XBQ161" s="37"/>
      <c r="XBR161" s="37"/>
      <c r="XBS161" s="37"/>
      <c r="XBT161" s="37"/>
      <c r="XBU161" s="37"/>
      <c r="XBV161" s="37"/>
      <c r="XBW161" s="37"/>
      <c r="XBX161" s="37"/>
      <c r="XBY161" s="37"/>
      <c r="XBZ161" s="37"/>
      <c r="XCA161" s="37"/>
      <c r="XCB161" s="37"/>
      <c r="XCC161" s="37"/>
      <c r="XCD161" s="37"/>
      <c r="XCE161" s="37"/>
      <c r="XCF161" s="37"/>
      <c r="XCG161" s="37"/>
      <c r="XCH161" s="37"/>
      <c r="XCI161" s="37"/>
      <c r="XCJ161" s="37"/>
      <c r="XCK161" s="37"/>
      <c r="XCL161" s="37"/>
      <c r="XCM161" s="37"/>
      <c r="XCN161" s="37"/>
      <c r="XCO161" s="37"/>
      <c r="XCP161" s="37"/>
      <c r="XCQ161" s="37"/>
      <c r="XCR161" s="37"/>
      <c r="XCS161" s="37"/>
      <c r="XCT161" s="37"/>
      <c r="XCU161" s="37"/>
      <c r="XCV161" s="37"/>
      <c r="XCW161" s="37"/>
      <c r="XCX161" s="37"/>
      <c r="XCY161" s="37"/>
      <c r="XCZ161" s="37"/>
      <c r="XDA161" s="37"/>
      <c r="XDB161" s="37"/>
      <c r="XDC161" s="37"/>
      <c r="XDD161" s="37"/>
      <c r="XDE161" s="37"/>
      <c r="XDF161" s="37"/>
      <c r="XDG161" s="37"/>
      <c r="XDH161" s="37"/>
      <c r="XDI161" s="37"/>
      <c r="XDJ161" s="37"/>
      <c r="XDK161" s="37"/>
      <c r="XDL161" s="37"/>
      <c r="XDM161" s="37"/>
      <c r="XDN161" s="37"/>
      <c r="XDO161" s="37"/>
      <c r="XDP161" s="37"/>
      <c r="XDQ161" s="37"/>
      <c r="XDR161" s="37"/>
      <c r="XDS161" s="37"/>
      <c r="XDT161" s="37"/>
      <c r="XDU161" s="37"/>
      <c r="XDV161" s="37"/>
      <c r="XDW161" s="37"/>
      <c r="XDX161" s="37"/>
      <c r="XDY161" s="37"/>
      <c r="XDZ161" s="37"/>
      <c r="XEA161" s="37"/>
      <c r="XEB161" s="37"/>
      <c r="XEC161" s="37"/>
      <c r="XED161" s="37"/>
      <c r="XEE161" s="37"/>
      <c r="XEF161" s="37"/>
      <c r="XEG161" s="37"/>
      <c r="XEH161" s="37"/>
      <c r="XEI161" s="37"/>
      <c r="XEJ161" s="37"/>
      <c r="XEK161" s="37"/>
      <c r="XEL161" s="37"/>
      <c r="XEM161" s="37"/>
      <c r="XEN161" s="37"/>
      <c r="XEO161" s="37"/>
      <c r="XEP161" s="37"/>
      <c r="XEQ161" s="37"/>
      <c r="XER161" s="37"/>
      <c r="XES161" s="37"/>
      <c r="XET161" s="37"/>
      <c r="XEU161" s="37"/>
      <c r="XEV161" s="37"/>
      <c r="XEW161" s="37"/>
      <c r="XEX161" s="37"/>
      <c r="XEY161" s="37"/>
      <c r="XEZ161" s="37"/>
      <c r="XFA161" s="37"/>
      <c r="XFB161" s="37"/>
      <c r="XFC161" s="37"/>
      <c r="XFD161" s="37"/>
    </row>
    <row r="162" spans="1:151 16227:16384" s="11" customFormat="1" ht="20.25" x14ac:dyDescent="0.25">
      <c r="A162" s="80">
        <v>19</v>
      </c>
      <c r="B162" s="80"/>
      <c r="C162" s="81" t="s">
        <v>200</v>
      </c>
      <c r="D162" s="82"/>
      <c r="E162" s="53">
        <f>(5.3*3.525+4.9*2.525+2.025*2.275)*10.764</f>
        <v>383.86442249999999</v>
      </c>
      <c r="F162" s="81">
        <v>0</v>
      </c>
      <c r="G162" s="82"/>
      <c r="H162" s="53">
        <v>0</v>
      </c>
      <c r="I162" s="53">
        <f t="shared" si="1"/>
        <v>383.86442249999999</v>
      </c>
      <c r="J162" s="37"/>
      <c r="K162" s="37"/>
      <c r="L162" s="37"/>
      <c r="M162" s="37"/>
      <c r="N162" s="37"/>
      <c r="O162" s="37"/>
      <c r="P162" s="37"/>
      <c r="Q162" s="37"/>
      <c r="R162" s="37"/>
      <c r="S162" s="37"/>
      <c r="T162" s="37"/>
      <c r="U162" s="37"/>
      <c r="V162" s="37"/>
      <c r="W162" s="37"/>
      <c r="X162" s="37"/>
      <c r="Y162" s="37"/>
      <c r="Z162" s="37"/>
      <c r="AA162" s="37"/>
      <c r="AB162" s="37"/>
      <c r="AC162" s="37"/>
      <c r="AD162" s="37"/>
      <c r="AE162" s="37"/>
      <c r="AF162" s="37"/>
      <c r="AG162" s="37"/>
      <c r="AH162" s="37"/>
      <c r="AI162" s="37"/>
      <c r="AJ162" s="37"/>
      <c r="AK162" s="37"/>
      <c r="AL162" s="37"/>
      <c r="AM162" s="37"/>
      <c r="AN162" s="37"/>
      <c r="AO162" s="37"/>
      <c r="AP162" s="37"/>
      <c r="AQ162" s="37"/>
      <c r="AR162" s="37"/>
      <c r="AS162" s="37"/>
      <c r="AT162" s="37"/>
      <c r="AU162" s="37"/>
      <c r="AV162" s="37"/>
      <c r="AW162" s="37"/>
      <c r="AX162" s="37"/>
      <c r="AY162" s="37"/>
      <c r="AZ162" s="37"/>
      <c r="BA162" s="37"/>
      <c r="BB162" s="37"/>
      <c r="BC162" s="37"/>
      <c r="BD162" s="37"/>
      <c r="BE162" s="37"/>
      <c r="BF162" s="37"/>
      <c r="BG162" s="37"/>
      <c r="BH162" s="37"/>
      <c r="BI162" s="37"/>
      <c r="BJ162" s="37"/>
      <c r="BK162" s="37"/>
      <c r="BL162" s="37"/>
      <c r="BM162" s="37"/>
      <c r="BN162" s="37"/>
      <c r="BO162" s="37"/>
      <c r="BP162" s="37"/>
      <c r="BQ162" s="37"/>
      <c r="BR162" s="37"/>
      <c r="BS162" s="37"/>
      <c r="BT162" s="37"/>
      <c r="BU162" s="37"/>
      <c r="BV162" s="37"/>
      <c r="BW162" s="37"/>
      <c r="BX162" s="37"/>
      <c r="BY162" s="37"/>
      <c r="BZ162" s="37"/>
      <c r="CA162" s="37"/>
      <c r="CB162" s="37"/>
      <c r="CC162" s="37"/>
      <c r="CD162" s="37"/>
      <c r="CE162" s="37"/>
      <c r="CF162" s="37"/>
      <c r="CG162" s="37"/>
      <c r="CH162" s="37"/>
      <c r="CI162" s="37"/>
      <c r="CJ162" s="37"/>
      <c r="CK162" s="37"/>
      <c r="CL162" s="37"/>
      <c r="CM162" s="37"/>
      <c r="CN162" s="37"/>
      <c r="CO162" s="37"/>
      <c r="CP162" s="37"/>
      <c r="CQ162" s="37"/>
      <c r="CR162" s="37"/>
      <c r="CS162" s="37"/>
      <c r="CT162" s="37"/>
      <c r="CU162" s="37"/>
      <c r="CV162" s="37"/>
      <c r="CW162" s="37"/>
      <c r="CX162" s="37"/>
      <c r="CY162" s="37"/>
      <c r="CZ162" s="37"/>
      <c r="DA162" s="37"/>
      <c r="DB162" s="37"/>
      <c r="DC162" s="37"/>
      <c r="DD162" s="37"/>
      <c r="DE162" s="37"/>
      <c r="DF162" s="37"/>
      <c r="DG162" s="37"/>
      <c r="DH162" s="37"/>
      <c r="DI162" s="37"/>
      <c r="DJ162" s="37"/>
      <c r="DK162" s="37"/>
      <c r="DL162" s="37"/>
      <c r="DM162" s="37"/>
      <c r="DN162" s="37"/>
      <c r="DO162" s="37"/>
      <c r="DP162" s="37"/>
      <c r="DQ162" s="37"/>
      <c r="DR162" s="37"/>
      <c r="DS162" s="37"/>
      <c r="DT162" s="37"/>
      <c r="DU162" s="37"/>
      <c r="DV162" s="37"/>
      <c r="DW162" s="37"/>
      <c r="DX162" s="37"/>
      <c r="DY162" s="37"/>
      <c r="DZ162" s="37"/>
      <c r="EA162" s="37"/>
      <c r="EB162" s="37"/>
      <c r="EC162" s="37"/>
      <c r="ED162" s="37"/>
      <c r="EE162" s="37"/>
      <c r="EF162" s="37"/>
      <c r="EG162" s="37"/>
      <c r="EH162" s="37"/>
      <c r="EI162" s="37"/>
      <c r="EJ162" s="37"/>
      <c r="EK162" s="37"/>
      <c r="EL162" s="37"/>
      <c r="EM162" s="37"/>
      <c r="EN162" s="37"/>
      <c r="EO162" s="37"/>
      <c r="EP162" s="37"/>
      <c r="EQ162" s="37"/>
      <c r="ER162" s="37"/>
      <c r="ES162" s="37"/>
      <c r="ET162" s="37"/>
      <c r="EU162" s="37"/>
      <c r="WZC162" s="37"/>
      <c r="WZD162" s="37"/>
      <c r="WZE162" s="37"/>
      <c r="WZF162" s="37"/>
      <c r="WZG162" s="37"/>
      <c r="WZH162" s="37"/>
      <c r="WZI162" s="37"/>
      <c r="WZJ162" s="37"/>
      <c r="WZK162" s="37"/>
      <c r="WZL162" s="37"/>
      <c r="WZM162" s="37"/>
      <c r="WZN162" s="37"/>
      <c r="WZO162" s="37"/>
      <c r="WZP162" s="37"/>
      <c r="WZQ162" s="37"/>
      <c r="WZR162" s="37"/>
      <c r="WZS162" s="37"/>
      <c r="WZT162" s="37"/>
      <c r="WZU162" s="37"/>
      <c r="WZV162" s="37"/>
      <c r="WZW162" s="37"/>
      <c r="WZX162" s="37"/>
      <c r="WZY162" s="37"/>
      <c r="WZZ162" s="37"/>
      <c r="XAA162" s="37"/>
      <c r="XAB162" s="37"/>
      <c r="XAC162" s="37"/>
      <c r="XAD162" s="37"/>
      <c r="XAE162" s="37"/>
      <c r="XAF162" s="37"/>
      <c r="XAG162" s="37"/>
      <c r="XAH162" s="37"/>
      <c r="XAI162" s="37"/>
      <c r="XAJ162" s="37"/>
      <c r="XAK162" s="37"/>
      <c r="XAL162" s="37"/>
      <c r="XAM162" s="37"/>
      <c r="XAN162" s="37"/>
      <c r="XAO162" s="37"/>
      <c r="XAP162" s="37"/>
      <c r="XAQ162" s="37"/>
      <c r="XAR162" s="37"/>
      <c r="XAS162" s="37"/>
      <c r="XAT162" s="37"/>
      <c r="XAU162" s="37"/>
      <c r="XAV162" s="37"/>
      <c r="XAW162" s="37"/>
      <c r="XAX162" s="37"/>
      <c r="XAY162" s="37"/>
      <c r="XAZ162" s="37"/>
      <c r="XBA162" s="37"/>
      <c r="XBB162" s="37"/>
      <c r="XBC162" s="37"/>
      <c r="XBD162" s="37"/>
      <c r="XBE162" s="37"/>
      <c r="XBF162" s="37"/>
      <c r="XBG162" s="37"/>
      <c r="XBH162" s="37"/>
      <c r="XBI162" s="37"/>
      <c r="XBJ162" s="37"/>
      <c r="XBK162" s="37"/>
      <c r="XBL162" s="37"/>
      <c r="XBM162" s="37"/>
      <c r="XBN162" s="37"/>
      <c r="XBO162" s="37"/>
      <c r="XBP162" s="37"/>
      <c r="XBQ162" s="37"/>
      <c r="XBR162" s="37"/>
      <c r="XBS162" s="37"/>
      <c r="XBT162" s="37"/>
      <c r="XBU162" s="37"/>
      <c r="XBV162" s="37"/>
      <c r="XBW162" s="37"/>
      <c r="XBX162" s="37"/>
      <c r="XBY162" s="37"/>
      <c r="XBZ162" s="37"/>
      <c r="XCA162" s="37"/>
      <c r="XCB162" s="37"/>
      <c r="XCC162" s="37"/>
      <c r="XCD162" s="37"/>
      <c r="XCE162" s="37"/>
      <c r="XCF162" s="37"/>
      <c r="XCG162" s="37"/>
      <c r="XCH162" s="37"/>
      <c r="XCI162" s="37"/>
      <c r="XCJ162" s="37"/>
      <c r="XCK162" s="37"/>
      <c r="XCL162" s="37"/>
      <c r="XCM162" s="37"/>
      <c r="XCN162" s="37"/>
      <c r="XCO162" s="37"/>
      <c r="XCP162" s="37"/>
      <c r="XCQ162" s="37"/>
      <c r="XCR162" s="37"/>
      <c r="XCS162" s="37"/>
      <c r="XCT162" s="37"/>
      <c r="XCU162" s="37"/>
      <c r="XCV162" s="37"/>
      <c r="XCW162" s="37"/>
      <c r="XCX162" s="37"/>
      <c r="XCY162" s="37"/>
      <c r="XCZ162" s="37"/>
      <c r="XDA162" s="37"/>
      <c r="XDB162" s="37"/>
      <c r="XDC162" s="37"/>
      <c r="XDD162" s="37"/>
      <c r="XDE162" s="37"/>
      <c r="XDF162" s="37"/>
      <c r="XDG162" s="37"/>
      <c r="XDH162" s="37"/>
      <c r="XDI162" s="37"/>
      <c r="XDJ162" s="37"/>
      <c r="XDK162" s="37"/>
      <c r="XDL162" s="37"/>
      <c r="XDM162" s="37"/>
      <c r="XDN162" s="37"/>
      <c r="XDO162" s="37"/>
      <c r="XDP162" s="37"/>
      <c r="XDQ162" s="37"/>
      <c r="XDR162" s="37"/>
      <c r="XDS162" s="37"/>
      <c r="XDT162" s="37"/>
      <c r="XDU162" s="37"/>
      <c r="XDV162" s="37"/>
      <c r="XDW162" s="37"/>
      <c r="XDX162" s="37"/>
      <c r="XDY162" s="37"/>
      <c r="XDZ162" s="37"/>
      <c r="XEA162" s="37"/>
      <c r="XEB162" s="37"/>
      <c r="XEC162" s="37"/>
      <c r="XED162" s="37"/>
      <c r="XEE162" s="37"/>
      <c r="XEF162" s="37"/>
      <c r="XEG162" s="37"/>
      <c r="XEH162" s="37"/>
      <c r="XEI162" s="37"/>
      <c r="XEJ162" s="37"/>
      <c r="XEK162" s="37"/>
      <c r="XEL162" s="37"/>
      <c r="XEM162" s="37"/>
      <c r="XEN162" s="37"/>
      <c r="XEO162" s="37"/>
      <c r="XEP162" s="37"/>
      <c r="XEQ162" s="37"/>
      <c r="XER162" s="37"/>
      <c r="XES162" s="37"/>
      <c r="XET162" s="37"/>
      <c r="XEU162" s="37"/>
      <c r="XEV162" s="37"/>
      <c r="XEW162" s="37"/>
      <c r="XEX162" s="37"/>
      <c r="XEY162" s="37"/>
      <c r="XEZ162" s="37"/>
      <c r="XFA162" s="37"/>
      <c r="XFB162" s="37"/>
      <c r="XFC162" s="37"/>
      <c r="XFD162" s="37"/>
    </row>
    <row r="163" spans="1:151 16227:16384" s="11" customFormat="1" ht="20.25" customHeight="1" x14ac:dyDescent="0.25">
      <c r="A163" s="80">
        <v>20</v>
      </c>
      <c r="B163" s="80"/>
      <c r="C163" s="81" t="s">
        <v>200</v>
      </c>
      <c r="D163" s="82"/>
      <c r="E163" s="53">
        <f>(4.66*3.675+5.06*4.65)*10.764</f>
        <v>437.60503799999998</v>
      </c>
      <c r="F163" s="81">
        <v>0</v>
      </c>
      <c r="G163" s="82"/>
      <c r="H163" s="53">
        <v>0</v>
      </c>
      <c r="I163" s="53">
        <f t="shared" si="1"/>
        <v>437.60503799999998</v>
      </c>
      <c r="J163" s="37"/>
      <c r="K163" s="37"/>
      <c r="L163" s="37"/>
      <c r="M163" s="37"/>
      <c r="N163" s="37"/>
      <c r="O163" s="37"/>
      <c r="P163" s="37"/>
      <c r="Q163" s="37"/>
      <c r="R163" s="37"/>
      <c r="S163" s="37"/>
      <c r="T163" s="37"/>
      <c r="U163" s="37"/>
      <c r="V163" s="37"/>
      <c r="W163" s="37"/>
      <c r="X163" s="37"/>
      <c r="Y163" s="37"/>
      <c r="Z163" s="37"/>
      <c r="AA163" s="37"/>
      <c r="AB163" s="37"/>
      <c r="AC163" s="37"/>
      <c r="AD163" s="37"/>
      <c r="AE163" s="37"/>
      <c r="AF163" s="37"/>
      <c r="AG163" s="37"/>
      <c r="AH163" s="37"/>
      <c r="AI163" s="37"/>
      <c r="AJ163" s="37"/>
      <c r="AK163" s="37"/>
      <c r="AL163" s="37"/>
      <c r="AM163" s="37"/>
      <c r="AN163" s="37"/>
      <c r="AO163" s="37"/>
      <c r="AP163" s="37"/>
      <c r="AQ163" s="37"/>
      <c r="AR163" s="37"/>
      <c r="AS163" s="37"/>
      <c r="AT163" s="37"/>
      <c r="AU163" s="37"/>
      <c r="AV163" s="37"/>
      <c r="AW163" s="37"/>
      <c r="AX163" s="37"/>
      <c r="AY163" s="37"/>
      <c r="AZ163" s="37"/>
      <c r="BA163" s="37"/>
      <c r="BB163" s="37"/>
      <c r="BC163" s="37"/>
      <c r="BD163" s="37"/>
      <c r="BE163" s="37"/>
      <c r="BF163" s="37"/>
      <c r="BG163" s="37"/>
      <c r="BH163" s="37"/>
      <c r="BI163" s="37"/>
      <c r="BJ163" s="37"/>
      <c r="BK163" s="37"/>
      <c r="BL163" s="37"/>
      <c r="BM163" s="37"/>
      <c r="BN163" s="37"/>
      <c r="BO163" s="37"/>
      <c r="BP163" s="37"/>
      <c r="BQ163" s="37"/>
      <c r="BR163" s="37"/>
      <c r="BS163" s="37"/>
      <c r="BT163" s="37"/>
      <c r="BU163" s="37"/>
      <c r="BV163" s="37"/>
      <c r="BW163" s="37"/>
      <c r="BX163" s="37"/>
      <c r="BY163" s="37"/>
      <c r="BZ163" s="37"/>
      <c r="CA163" s="37"/>
      <c r="CB163" s="37"/>
      <c r="CC163" s="37"/>
      <c r="CD163" s="37"/>
      <c r="CE163" s="37"/>
      <c r="CF163" s="37"/>
      <c r="CG163" s="37"/>
      <c r="CH163" s="37"/>
      <c r="CI163" s="37"/>
      <c r="CJ163" s="37"/>
      <c r="CK163" s="37"/>
      <c r="CL163" s="37"/>
      <c r="CM163" s="37"/>
      <c r="CN163" s="37"/>
      <c r="CO163" s="37"/>
      <c r="CP163" s="37"/>
      <c r="CQ163" s="37"/>
      <c r="CR163" s="37"/>
      <c r="CS163" s="37"/>
      <c r="CT163" s="37"/>
      <c r="CU163" s="37"/>
      <c r="CV163" s="37"/>
      <c r="CW163" s="37"/>
      <c r="CX163" s="37"/>
      <c r="CY163" s="37"/>
      <c r="CZ163" s="37"/>
      <c r="DA163" s="37"/>
      <c r="DB163" s="37"/>
      <c r="DC163" s="37"/>
      <c r="DD163" s="37"/>
      <c r="DE163" s="37"/>
      <c r="DF163" s="37"/>
      <c r="DG163" s="37"/>
      <c r="DH163" s="37"/>
      <c r="DI163" s="37"/>
      <c r="DJ163" s="37"/>
      <c r="DK163" s="37"/>
      <c r="DL163" s="37"/>
      <c r="DM163" s="37"/>
      <c r="DN163" s="37"/>
      <c r="DO163" s="37"/>
      <c r="DP163" s="37"/>
      <c r="DQ163" s="37"/>
      <c r="DR163" s="37"/>
      <c r="DS163" s="37"/>
      <c r="DT163" s="37"/>
      <c r="DU163" s="37"/>
      <c r="DV163" s="37"/>
      <c r="DW163" s="37"/>
      <c r="DX163" s="37"/>
      <c r="DY163" s="37"/>
      <c r="DZ163" s="37"/>
      <c r="EA163" s="37"/>
      <c r="EB163" s="37"/>
      <c r="EC163" s="37"/>
      <c r="ED163" s="37"/>
      <c r="EE163" s="37"/>
      <c r="EF163" s="37"/>
      <c r="EG163" s="37"/>
      <c r="EH163" s="37"/>
      <c r="EI163" s="37"/>
      <c r="EJ163" s="37"/>
      <c r="EK163" s="37"/>
      <c r="EL163" s="37"/>
      <c r="EM163" s="37"/>
      <c r="EN163" s="37"/>
      <c r="EO163" s="37"/>
      <c r="EP163" s="37"/>
      <c r="EQ163" s="37"/>
      <c r="ER163" s="37"/>
      <c r="ES163" s="37"/>
      <c r="ET163" s="37"/>
      <c r="EU163" s="37"/>
      <c r="WZC163" s="37"/>
      <c r="WZD163" s="37"/>
      <c r="WZE163" s="37"/>
      <c r="WZF163" s="37"/>
      <c r="WZG163" s="37"/>
      <c r="WZH163" s="37"/>
      <c r="WZI163" s="37"/>
      <c r="WZJ163" s="37"/>
      <c r="WZK163" s="37"/>
      <c r="WZL163" s="37"/>
      <c r="WZM163" s="37"/>
      <c r="WZN163" s="37"/>
      <c r="WZO163" s="37"/>
      <c r="WZP163" s="37"/>
      <c r="WZQ163" s="37"/>
      <c r="WZR163" s="37"/>
      <c r="WZS163" s="37"/>
      <c r="WZT163" s="37"/>
      <c r="WZU163" s="37"/>
      <c r="WZV163" s="37"/>
      <c r="WZW163" s="37"/>
      <c r="WZX163" s="37"/>
      <c r="WZY163" s="37"/>
      <c r="WZZ163" s="37"/>
      <c r="XAA163" s="37"/>
      <c r="XAB163" s="37"/>
      <c r="XAC163" s="37"/>
      <c r="XAD163" s="37"/>
      <c r="XAE163" s="37"/>
      <c r="XAF163" s="37"/>
      <c r="XAG163" s="37"/>
      <c r="XAH163" s="37"/>
      <c r="XAI163" s="37"/>
      <c r="XAJ163" s="37"/>
      <c r="XAK163" s="37"/>
      <c r="XAL163" s="37"/>
      <c r="XAM163" s="37"/>
      <c r="XAN163" s="37"/>
      <c r="XAO163" s="37"/>
      <c r="XAP163" s="37"/>
      <c r="XAQ163" s="37"/>
      <c r="XAR163" s="37"/>
      <c r="XAS163" s="37"/>
      <c r="XAT163" s="37"/>
      <c r="XAU163" s="37"/>
      <c r="XAV163" s="37"/>
      <c r="XAW163" s="37"/>
      <c r="XAX163" s="37"/>
      <c r="XAY163" s="37"/>
      <c r="XAZ163" s="37"/>
      <c r="XBA163" s="37"/>
      <c r="XBB163" s="37"/>
      <c r="XBC163" s="37"/>
      <c r="XBD163" s="37"/>
      <c r="XBE163" s="37"/>
      <c r="XBF163" s="37"/>
      <c r="XBG163" s="37"/>
      <c r="XBH163" s="37"/>
      <c r="XBI163" s="37"/>
      <c r="XBJ163" s="37"/>
      <c r="XBK163" s="37"/>
      <c r="XBL163" s="37"/>
      <c r="XBM163" s="37"/>
      <c r="XBN163" s="37"/>
      <c r="XBO163" s="37"/>
      <c r="XBP163" s="37"/>
      <c r="XBQ163" s="37"/>
      <c r="XBR163" s="37"/>
      <c r="XBS163" s="37"/>
      <c r="XBT163" s="37"/>
      <c r="XBU163" s="37"/>
      <c r="XBV163" s="37"/>
      <c r="XBW163" s="37"/>
      <c r="XBX163" s="37"/>
      <c r="XBY163" s="37"/>
      <c r="XBZ163" s="37"/>
      <c r="XCA163" s="37"/>
      <c r="XCB163" s="37"/>
      <c r="XCC163" s="37"/>
      <c r="XCD163" s="37"/>
      <c r="XCE163" s="37"/>
      <c r="XCF163" s="37"/>
      <c r="XCG163" s="37"/>
      <c r="XCH163" s="37"/>
      <c r="XCI163" s="37"/>
      <c r="XCJ163" s="37"/>
      <c r="XCK163" s="37"/>
      <c r="XCL163" s="37"/>
      <c r="XCM163" s="37"/>
      <c r="XCN163" s="37"/>
      <c r="XCO163" s="37"/>
      <c r="XCP163" s="37"/>
      <c r="XCQ163" s="37"/>
      <c r="XCR163" s="37"/>
      <c r="XCS163" s="37"/>
      <c r="XCT163" s="37"/>
      <c r="XCU163" s="37"/>
      <c r="XCV163" s="37"/>
      <c r="XCW163" s="37"/>
      <c r="XCX163" s="37"/>
      <c r="XCY163" s="37"/>
      <c r="XCZ163" s="37"/>
      <c r="XDA163" s="37"/>
      <c r="XDB163" s="37"/>
      <c r="XDC163" s="37"/>
      <c r="XDD163" s="37"/>
      <c r="XDE163" s="37"/>
      <c r="XDF163" s="37"/>
      <c r="XDG163" s="37"/>
      <c r="XDH163" s="37"/>
      <c r="XDI163" s="37"/>
      <c r="XDJ163" s="37"/>
      <c r="XDK163" s="37"/>
      <c r="XDL163" s="37"/>
      <c r="XDM163" s="37"/>
      <c r="XDN163" s="37"/>
      <c r="XDO163" s="37"/>
      <c r="XDP163" s="37"/>
      <c r="XDQ163" s="37"/>
      <c r="XDR163" s="37"/>
      <c r="XDS163" s="37"/>
      <c r="XDT163" s="37"/>
      <c r="XDU163" s="37"/>
      <c r="XDV163" s="37"/>
      <c r="XDW163" s="37"/>
      <c r="XDX163" s="37"/>
      <c r="XDY163" s="37"/>
      <c r="XDZ163" s="37"/>
      <c r="XEA163" s="37"/>
      <c r="XEB163" s="37"/>
      <c r="XEC163" s="37"/>
      <c r="XED163" s="37"/>
      <c r="XEE163" s="37"/>
      <c r="XEF163" s="37"/>
      <c r="XEG163" s="37"/>
      <c r="XEH163" s="37"/>
      <c r="XEI163" s="37"/>
      <c r="XEJ163" s="37"/>
      <c r="XEK163" s="37"/>
      <c r="XEL163" s="37"/>
      <c r="XEM163" s="37"/>
      <c r="XEN163" s="37"/>
      <c r="XEO163" s="37"/>
      <c r="XEP163" s="37"/>
      <c r="XEQ163" s="37"/>
      <c r="XER163" s="37"/>
      <c r="XES163" s="37"/>
      <c r="XET163" s="37"/>
      <c r="XEU163" s="37"/>
      <c r="XEV163" s="37"/>
      <c r="XEW163" s="37"/>
      <c r="XEX163" s="37"/>
      <c r="XEY163" s="37"/>
      <c r="XEZ163" s="37"/>
      <c r="XFA163" s="37"/>
      <c r="XFB163" s="37"/>
      <c r="XFC163" s="37"/>
      <c r="XFD163" s="37"/>
    </row>
    <row r="164" spans="1:151 16227:16384" s="11" customFormat="1" ht="20.25" customHeight="1" x14ac:dyDescent="0.25">
      <c r="A164" s="80">
        <v>21</v>
      </c>
      <c r="B164" s="80"/>
      <c r="C164" s="81" t="s">
        <v>200</v>
      </c>
      <c r="D164" s="82"/>
      <c r="E164" s="53">
        <f>(6.655*4.675+3.6*3.75)*10.764</f>
        <v>480.20491349999998</v>
      </c>
      <c r="F164" s="81">
        <v>0</v>
      </c>
      <c r="G164" s="82"/>
      <c r="H164" s="53">
        <v>0</v>
      </c>
      <c r="I164" s="53">
        <f t="shared" si="1"/>
        <v>480.20491349999998</v>
      </c>
      <c r="J164" s="37"/>
      <c r="K164" s="37"/>
      <c r="L164" s="37"/>
      <c r="M164" s="37"/>
      <c r="N164" s="37"/>
      <c r="O164" s="37"/>
      <c r="P164" s="37"/>
      <c r="Q164" s="37"/>
      <c r="R164" s="37"/>
      <c r="S164" s="37"/>
      <c r="T164" s="37"/>
      <c r="U164" s="37"/>
      <c r="V164" s="37"/>
      <c r="W164" s="37"/>
      <c r="X164" s="37"/>
      <c r="Y164" s="37"/>
      <c r="Z164" s="37"/>
      <c r="AA164" s="37"/>
      <c r="AB164" s="37"/>
      <c r="AC164" s="37"/>
      <c r="AD164" s="37"/>
      <c r="AE164" s="37"/>
      <c r="AF164" s="37"/>
      <c r="AG164" s="37"/>
      <c r="AH164" s="37"/>
      <c r="AI164" s="37"/>
      <c r="AJ164" s="37"/>
      <c r="AK164" s="37"/>
      <c r="AL164" s="37"/>
      <c r="AM164" s="37"/>
      <c r="AN164" s="37"/>
      <c r="AO164" s="37"/>
      <c r="AP164" s="37"/>
      <c r="AQ164" s="37"/>
      <c r="AR164" s="37"/>
      <c r="AS164" s="37"/>
      <c r="AT164" s="37"/>
      <c r="AU164" s="37"/>
      <c r="AV164" s="37"/>
      <c r="AW164" s="37"/>
      <c r="AX164" s="37"/>
      <c r="AY164" s="37"/>
      <c r="AZ164" s="37"/>
      <c r="BA164" s="37"/>
      <c r="BB164" s="37"/>
      <c r="BC164" s="37"/>
      <c r="BD164" s="37"/>
      <c r="BE164" s="37"/>
      <c r="BF164" s="37"/>
      <c r="BG164" s="37"/>
      <c r="BH164" s="37"/>
      <c r="BI164" s="37"/>
      <c r="BJ164" s="37"/>
      <c r="BK164" s="37"/>
      <c r="BL164" s="37"/>
      <c r="BM164" s="37"/>
      <c r="BN164" s="37"/>
      <c r="BO164" s="37"/>
      <c r="BP164" s="37"/>
      <c r="BQ164" s="37"/>
      <c r="BR164" s="37"/>
      <c r="BS164" s="37"/>
      <c r="BT164" s="37"/>
      <c r="BU164" s="37"/>
      <c r="BV164" s="37"/>
      <c r="BW164" s="37"/>
      <c r="BX164" s="37"/>
      <c r="BY164" s="37"/>
      <c r="BZ164" s="37"/>
      <c r="CA164" s="37"/>
      <c r="CB164" s="37"/>
      <c r="CC164" s="37"/>
      <c r="CD164" s="37"/>
      <c r="CE164" s="37"/>
      <c r="CF164" s="37"/>
      <c r="CG164" s="37"/>
      <c r="CH164" s="37"/>
      <c r="CI164" s="37"/>
      <c r="CJ164" s="37"/>
      <c r="CK164" s="37"/>
      <c r="CL164" s="37"/>
      <c r="CM164" s="37"/>
      <c r="CN164" s="37"/>
      <c r="CO164" s="37"/>
      <c r="CP164" s="37"/>
      <c r="CQ164" s="37"/>
      <c r="CR164" s="37"/>
      <c r="CS164" s="37"/>
      <c r="CT164" s="37"/>
      <c r="CU164" s="37"/>
      <c r="CV164" s="37"/>
      <c r="CW164" s="37"/>
      <c r="CX164" s="37"/>
      <c r="CY164" s="37"/>
      <c r="CZ164" s="37"/>
      <c r="DA164" s="37"/>
      <c r="DB164" s="37"/>
      <c r="DC164" s="37"/>
      <c r="DD164" s="37"/>
      <c r="DE164" s="37"/>
      <c r="DF164" s="37"/>
      <c r="DG164" s="37"/>
      <c r="DH164" s="37"/>
      <c r="DI164" s="37"/>
      <c r="DJ164" s="37"/>
      <c r="DK164" s="37"/>
      <c r="DL164" s="37"/>
      <c r="DM164" s="37"/>
      <c r="DN164" s="37"/>
      <c r="DO164" s="37"/>
      <c r="DP164" s="37"/>
      <c r="DQ164" s="37"/>
      <c r="DR164" s="37"/>
      <c r="DS164" s="37"/>
      <c r="DT164" s="37"/>
      <c r="DU164" s="37"/>
      <c r="DV164" s="37"/>
      <c r="DW164" s="37"/>
      <c r="DX164" s="37"/>
      <c r="DY164" s="37"/>
      <c r="DZ164" s="37"/>
      <c r="EA164" s="37"/>
      <c r="EB164" s="37"/>
      <c r="EC164" s="37"/>
      <c r="ED164" s="37"/>
      <c r="EE164" s="37"/>
      <c r="EF164" s="37"/>
      <c r="EG164" s="37"/>
      <c r="EH164" s="37"/>
      <c r="EI164" s="37"/>
      <c r="EJ164" s="37"/>
      <c r="EK164" s="37"/>
      <c r="EL164" s="37"/>
      <c r="EM164" s="37"/>
      <c r="EN164" s="37"/>
      <c r="EO164" s="37"/>
      <c r="EP164" s="37"/>
      <c r="EQ164" s="37"/>
      <c r="ER164" s="37"/>
      <c r="ES164" s="37"/>
      <c r="ET164" s="37"/>
      <c r="EU164" s="37"/>
      <c r="WZC164" s="37"/>
      <c r="WZD164" s="37"/>
      <c r="WZE164" s="37"/>
      <c r="WZF164" s="37"/>
      <c r="WZG164" s="37"/>
      <c r="WZH164" s="37"/>
      <c r="WZI164" s="37"/>
      <c r="WZJ164" s="37"/>
      <c r="WZK164" s="37"/>
      <c r="WZL164" s="37"/>
      <c r="WZM164" s="37"/>
      <c r="WZN164" s="37"/>
      <c r="WZO164" s="37"/>
      <c r="WZP164" s="37"/>
      <c r="WZQ164" s="37"/>
      <c r="WZR164" s="37"/>
      <c r="WZS164" s="37"/>
      <c r="WZT164" s="37"/>
      <c r="WZU164" s="37"/>
      <c r="WZV164" s="37"/>
      <c r="WZW164" s="37"/>
      <c r="WZX164" s="37"/>
      <c r="WZY164" s="37"/>
      <c r="WZZ164" s="37"/>
      <c r="XAA164" s="37"/>
      <c r="XAB164" s="37"/>
      <c r="XAC164" s="37"/>
      <c r="XAD164" s="37"/>
      <c r="XAE164" s="37"/>
      <c r="XAF164" s="37"/>
      <c r="XAG164" s="37"/>
      <c r="XAH164" s="37"/>
      <c r="XAI164" s="37"/>
      <c r="XAJ164" s="37"/>
      <c r="XAK164" s="37"/>
      <c r="XAL164" s="37"/>
      <c r="XAM164" s="37"/>
      <c r="XAN164" s="37"/>
      <c r="XAO164" s="37"/>
      <c r="XAP164" s="37"/>
      <c r="XAQ164" s="37"/>
      <c r="XAR164" s="37"/>
      <c r="XAS164" s="37"/>
      <c r="XAT164" s="37"/>
      <c r="XAU164" s="37"/>
      <c r="XAV164" s="37"/>
      <c r="XAW164" s="37"/>
      <c r="XAX164" s="37"/>
      <c r="XAY164" s="37"/>
      <c r="XAZ164" s="37"/>
      <c r="XBA164" s="37"/>
      <c r="XBB164" s="37"/>
      <c r="XBC164" s="37"/>
      <c r="XBD164" s="37"/>
      <c r="XBE164" s="37"/>
      <c r="XBF164" s="37"/>
      <c r="XBG164" s="37"/>
      <c r="XBH164" s="37"/>
      <c r="XBI164" s="37"/>
      <c r="XBJ164" s="37"/>
      <c r="XBK164" s="37"/>
      <c r="XBL164" s="37"/>
      <c r="XBM164" s="37"/>
      <c r="XBN164" s="37"/>
      <c r="XBO164" s="37"/>
      <c r="XBP164" s="37"/>
      <c r="XBQ164" s="37"/>
      <c r="XBR164" s="37"/>
      <c r="XBS164" s="37"/>
      <c r="XBT164" s="37"/>
      <c r="XBU164" s="37"/>
      <c r="XBV164" s="37"/>
      <c r="XBW164" s="37"/>
      <c r="XBX164" s="37"/>
      <c r="XBY164" s="37"/>
      <c r="XBZ164" s="37"/>
      <c r="XCA164" s="37"/>
      <c r="XCB164" s="37"/>
      <c r="XCC164" s="37"/>
      <c r="XCD164" s="37"/>
      <c r="XCE164" s="37"/>
      <c r="XCF164" s="37"/>
      <c r="XCG164" s="37"/>
      <c r="XCH164" s="37"/>
      <c r="XCI164" s="37"/>
      <c r="XCJ164" s="37"/>
      <c r="XCK164" s="37"/>
      <c r="XCL164" s="37"/>
      <c r="XCM164" s="37"/>
      <c r="XCN164" s="37"/>
      <c r="XCO164" s="37"/>
      <c r="XCP164" s="37"/>
      <c r="XCQ164" s="37"/>
      <c r="XCR164" s="37"/>
      <c r="XCS164" s="37"/>
      <c r="XCT164" s="37"/>
      <c r="XCU164" s="37"/>
      <c r="XCV164" s="37"/>
      <c r="XCW164" s="37"/>
      <c r="XCX164" s="37"/>
      <c r="XCY164" s="37"/>
      <c r="XCZ164" s="37"/>
      <c r="XDA164" s="37"/>
      <c r="XDB164" s="37"/>
      <c r="XDC164" s="37"/>
      <c r="XDD164" s="37"/>
      <c r="XDE164" s="37"/>
      <c r="XDF164" s="37"/>
      <c r="XDG164" s="37"/>
      <c r="XDH164" s="37"/>
      <c r="XDI164" s="37"/>
      <c r="XDJ164" s="37"/>
      <c r="XDK164" s="37"/>
      <c r="XDL164" s="37"/>
      <c r="XDM164" s="37"/>
      <c r="XDN164" s="37"/>
      <c r="XDO164" s="37"/>
      <c r="XDP164" s="37"/>
      <c r="XDQ164" s="37"/>
      <c r="XDR164" s="37"/>
      <c r="XDS164" s="37"/>
      <c r="XDT164" s="37"/>
      <c r="XDU164" s="37"/>
      <c r="XDV164" s="37"/>
      <c r="XDW164" s="37"/>
      <c r="XDX164" s="37"/>
      <c r="XDY164" s="37"/>
      <c r="XDZ164" s="37"/>
      <c r="XEA164" s="37"/>
      <c r="XEB164" s="37"/>
      <c r="XEC164" s="37"/>
      <c r="XED164" s="37"/>
      <c r="XEE164" s="37"/>
      <c r="XEF164" s="37"/>
      <c r="XEG164" s="37"/>
      <c r="XEH164" s="37"/>
      <c r="XEI164" s="37"/>
      <c r="XEJ164" s="37"/>
      <c r="XEK164" s="37"/>
      <c r="XEL164" s="37"/>
      <c r="XEM164" s="37"/>
      <c r="XEN164" s="37"/>
      <c r="XEO164" s="37"/>
      <c r="XEP164" s="37"/>
      <c r="XEQ164" s="37"/>
      <c r="XER164" s="37"/>
      <c r="XES164" s="37"/>
      <c r="XET164" s="37"/>
      <c r="XEU164" s="37"/>
      <c r="XEV164" s="37"/>
      <c r="XEW164" s="37"/>
      <c r="XEX164" s="37"/>
      <c r="XEY164" s="37"/>
      <c r="XEZ164" s="37"/>
      <c r="XFA164" s="37"/>
      <c r="XFB164" s="37"/>
      <c r="XFC164" s="37"/>
      <c r="XFD164" s="37"/>
    </row>
    <row r="165" spans="1:151 16227:16384" s="11" customFormat="1" ht="20.25" customHeight="1" x14ac:dyDescent="0.25">
      <c r="A165" s="80">
        <v>22</v>
      </c>
      <c r="B165" s="80"/>
      <c r="C165" s="81" t="s">
        <v>200</v>
      </c>
      <c r="D165" s="82"/>
      <c r="E165" s="53">
        <f>(4.277*4.725)*10.764</f>
        <v>217.52779229999996</v>
      </c>
      <c r="F165" s="81">
        <v>0</v>
      </c>
      <c r="G165" s="82"/>
      <c r="H165" s="53">
        <v>0</v>
      </c>
      <c r="I165" s="53">
        <f t="shared" si="1"/>
        <v>217.52779229999996</v>
      </c>
      <c r="J165" s="37"/>
      <c r="K165" s="37"/>
      <c r="L165" s="37"/>
      <c r="M165" s="37"/>
      <c r="N165" s="37"/>
      <c r="O165" s="37"/>
      <c r="P165" s="37"/>
      <c r="Q165" s="37"/>
      <c r="R165" s="37"/>
      <c r="S165" s="37"/>
      <c r="T165" s="37"/>
      <c r="U165" s="37"/>
      <c r="V165" s="37"/>
      <c r="W165" s="37"/>
      <c r="X165" s="37"/>
      <c r="Y165" s="37"/>
      <c r="Z165" s="37"/>
      <c r="AA165" s="37"/>
      <c r="AB165" s="37"/>
      <c r="AC165" s="37"/>
      <c r="AD165" s="37"/>
      <c r="AE165" s="37"/>
      <c r="AF165" s="37"/>
      <c r="AG165" s="37"/>
      <c r="AH165" s="37"/>
      <c r="AI165" s="37"/>
      <c r="AJ165" s="37"/>
      <c r="AK165" s="37"/>
      <c r="AL165" s="37"/>
      <c r="AM165" s="37"/>
      <c r="AN165" s="37"/>
      <c r="AO165" s="37"/>
      <c r="AP165" s="37"/>
      <c r="AQ165" s="37"/>
      <c r="AR165" s="37"/>
      <c r="AS165" s="37"/>
      <c r="AT165" s="37"/>
      <c r="AU165" s="37"/>
      <c r="AV165" s="37"/>
      <c r="AW165" s="37"/>
      <c r="AX165" s="37"/>
      <c r="AY165" s="37"/>
      <c r="AZ165" s="37"/>
      <c r="BA165" s="37"/>
      <c r="BB165" s="37"/>
      <c r="BC165" s="37"/>
      <c r="BD165" s="37"/>
      <c r="BE165" s="37"/>
      <c r="BF165" s="37"/>
      <c r="BG165" s="37"/>
      <c r="BH165" s="37"/>
      <c r="BI165" s="37"/>
      <c r="BJ165" s="37"/>
      <c r="BK165" s="37"/>
      <c r="BL165" s="37"/>
      <c r="BM165" s="37"/>
      <c r="BN165" s="37"/>
      <c r="BO165" s="37"/>
      <c r="BP165" s="37"/>
      <c r="BQ165" s="37"/>
      <c r="BR165" s="37"/>
      <c r="BS165" s="37"/>
      <c r="BT165" s="37"/>
      <c r="BU165" s="37"/>
      <c r="BV165" s="37"/>
      <c r="BW165" s="37"/>
      <c r="BX165" s="37"/>
      <c r="BY165" s="37"/>
      <c r="BZ165" s="37"/>
      <c r="CA165" s="37"/>
      <c r="CB165" s="37"/>
      <c r="CC165" s="37"/>
      <c r="CD165" s="37"/>
      <c r="CE165" s="37"/>
      <c r="CF165" s="37"/>
      <c r="CG165" s="37"/>
      <c r="CH165" s="37"/>
      <c r="CI165" s="37"/>
      <c r="CJ165" s="37"/>
      <c r="CK165" s="37"/>
      <c r="CL165" s="37"/>
      <c r="CM165" s="37"/>
      <c r="CN165" s="37"/>
      <c r="CO165" s="37"/>
      <c r="CP165" s="37"/>
      <c r="CQ165" s="37"/>
      <c r="CR165" s="37"/>
      <c r="CS165" s="37"/>
      <c r="CT165" s="37"/>
      <c r="CU165" s="37"/>
      <c r="CV165" s="37"/>
      <c r="CW165" s="37"/>
      <c r="CX165" s="37"/>
      <c r="CY165" s="37"/>
      <c r="CZ165" s="37"/>
      <c r="DA165" s="37"/>
      <c r="DB165" s="37"/>
      <c r="DC165" s="37"/>
      <c r="DD165" s="37"/>
      <c r="DE165" s="37"/>
      <c r="DF165" s="37"/>
      <c r="DG165" s="37"/>
      <c r="DH165" s="37"/>
      <c r="DI165" s="37"/>
      <c r="DJ165" s="37"/>
      <c r="DK165" s="37"/>
      <c r="DL165" s="37"/>
      <c r="DM165" s="37"/>
      <c r="DN165" s="37"/>
      <c r="DO165" s="37"/>
      <c r="DP165" s="37"/>
      <c r="DQ165" s="37"/>
      <c r="DR165" s="37"/>
      <c r="DS165" s="37"/>
      <c r="DT165" s="37"/>
      <c r="DU165" s="37"/>
      <c r="DV165" s="37"/>
      <c r="DW165" s="37"/>
      <c r="DX165" s="37"/>
      <c r="DY165" s="37"/>
      <c r="DZ165" s="37"/>
      <c r="EA165" s="37"/>
      <c r="EB165" s="37"/>
      <c r="EC165" s="37"/>
      <c r="ED165" s="37"/>
      <c r="EE165" s="37"/>
      <c r="EF165" s="37"/>
      <c r="EG165" s="37"/>
      <c r="EH165" s="37"/>
      <c r="EI165" s="37"/>
      <c r="EJ165" s="37"/>
      <c r="EK165" s="37"/>
      <c r="EL165" s="37"/>
      <c r="EM165" s="37"/>
      <c r="EN165" s="37"/>
      <c r="EO165" s="37"/>
      <c r="EP165" s="37"/>
      <c r="EQ165" s="37"/>
      <c r="ER165" s="37"/>
      <c r="ES165" s="37"/>
      <c r="ET165" s="37"/>
      <c r="EU165" s="37"/>
      <c r="WZC165" s="37"/>
      <c r="WZD165" s="37"/>
      <c r="WZE165" s="37"/>
      <c r="WZF165" s="37"/>
      <c r="WZG165" s="37"/>
      <c r="WZH165" s="37"/>
      <c r="WZI165" s="37"/>
      <c r="WZJ165" s="37"/>
      <c r="WZK165" s="37"/>
      <c r="WZL165" s="37"/>
      <c r="WZM165" s="37"/>
      <c r="WZN165" s="37"/>
      <c r="WZO165" s="37"/>
      <c r="WZP165" s="37"/>
      <c r="WZQ165" s="37"/>
      <c r="WZR165" s="37"/>
      <c r="WZS165" s="37"/>
      <c r="WZT165" s="37"/>
      <c r="WZU165" s="37"/>
      <c r="WZV165" s="37"/>
      <c r="WZW165" s="37"/>
      <c r="WZX165" s="37"/>
      <c r="WZY165" s="37"/>
      <c r="WZZ165" s="37"/>
      <c r="XAA165" s="37"/>
      <c r="XAB165" s="37"/>
      <c r="XAC165" s="37"/>
      <c r="XAD165" s="37"/>
      <c r="XAE165" s="37"/>
      <c r="XAF165" s="37"/>
      <c r="XAG165" s="37"/>
      <c r="XAH165" s="37"/>
      <c r="XAI165" s="37"/>
      <c r="XAJ165" s="37"/>
      <c r="XAK165" s="37"/>
      <c r="XAL165" s="37"/>
      <c r="XAM165" s="37"/>
      <c r="XAN165" s="37"/>
      <c r="XAO165" s="37"/>
      <c r="XAP165" s="37"/>
      <c r="XAQ165" s="37"/>
      <c r="XAR165" s="37"/>
      <c r="XAS165" s="37"/>
      <c r="XAT165" s="37"/>
      <c r="XAU165" s="37"/>
      <c r="XAV165" s="37"/>
      <c r="XAW165" s="37"/>
      <c r="XAX165" s="37"/>
      <c r="XAY165" s="37"/>
      <c r="XAZ165" s="37"/>
      <c r="XBA165" s="37"/>
      <c r="XBB165" s="37"/>
      <c r="XBC165" s="37"/>
      <c r="XBD165" s="37"/>
      <c r="XBE165" s="37"/>
      <c r="XBF165" s="37"/>
      <c r="XBG165" s="37"/>
      <c r="XBH165" s="37"/>
      <c r="XBI165" s="37"/>
      <c r="XBJ165" s="37"/>
      <c r="XBK165" s="37"/>
      <c r="XBL165" s="37"/>
      <c r="XBM165" s="37"/>
      <c r="XBN165" s="37"/>
      <c r="XBO165" s="37"/>
      <c r="XBP165" s="37"/>
      <c r="XBQ165" s="37"/>
      <c r="XBR165" s="37"/>
      <c r="XBS165" s="37"/>
      <c r="XBT165" s="37"/>
      <c r="XBU165" s="37"/>
      <c r="XBV165" s="37"/>
      <c r="XBW165" s="37"/>
      <c r="XBX165" s="37"/>
      <c r="XBY165" s="37"/>
      <c r="XBZ165" s="37"/>
      <c r="XCA165" s="37"/>
      <c r="XCB165" s="37"/>
      <c r="XCC165" s="37"/>
      <c r="XCD165" s="37"/>
      <c r="XCE165" s="37"/>
      <c r="XCF165" s="37"/>
      <c r="XCG165" s="37"/>
      <c r="XCH165" s="37"/>
      <c r="XCI165" s="37"/>
      <c r="XCJ165" s="37"/>
      <c r="XCK165" s="37"/>
      <c r="XCL165" s="37"/>
      <c r="XCM165" s="37"/>
      <c r="XCN165" s="37"/>
      <c r="XCO165" s="37"/>
      <c r="XCP165" s="37"/>
      <c r="XCQ165" s="37"/>
      <c r="XCR165" s="37"/>
      <c r="XCS165" s="37"/>
      <c r="XCT165" s="37"/>
      <c r="XCU165" s="37"/>
      <c r="XCV165" s="37"/>
      <c r="XCW165" s="37"/>
      <c r="XCX165" s="37"/>
      <c r="XCY165" s="37"/>
      <c r="XCZ165" s="37"/>
      <c r="XDA165" s="37"/>
      <c r="XDB165" s="37"/>
      <c r="XDC165" s="37"/>
      <c r="XDD165" s="37"/>
      <c r="XDE165" s="37"/>
      <c r="XDF165" s="37"/>
      <c r="XDG165" s="37"/>
      <c r="XDH165" s="37"/>
      <c r="XDI165" s="37"/>
      <c r="XDJ165" s="37"/>
      <c r="XDK165" s="37"/>
      <c r="XDL165" s="37"/>
      <c r="XDM165" s="37"/>
      <c r="XDN165" s="37"/>
      <c r="XDO165" s="37"/>
      <c r="XDP165" s="37"/>
      <c r="XDQ165" s="37"/>
      <c r="XDR165" s="37"/>
      <c r="XDS165" s="37"/>
      <c r="XDT165" s="37"/>
      <c r="XDU165" s="37"/>
      <c r="XDV165" s="37"/>
      <c r="XDW165" s="37"/>
      <c r="XDX165" s="37"/>
      <c r="XDY165" s="37"/>
      <c r="XDZ165" s="37"/>
      <c r="XEA165" s="37"/>
      <c r="XEB165" s="37"/>
      <c r="XEC165" s="37"/>
      <c r="XED165" s="37"/>
      <c r="XEE165" s="37"/>
      <c r="XEF165" s="37"/>
      <c r="XEG165" s="37"/>
      <c r="XEH165" s="37"/>
      <c r="XEI165" s="37"/>
      <c r="XEJ165" s="37"/>
      <c r="XEK165" s="37"/>
      <c r="XEL165" s="37"/>
      <c r="XEM165" s="37"/>
      <c r="XEN165" s="37"/>
      <c r="XEO165" s="37"/>
      <c r="XEP165" s="37"/>
      <c r="XEQ165" s="37"/>
      <c r="XER165" s="37"/>
      <c r="XES165" s="37"/>
      <c r="XET165" s="37"/>
      <c r="XEU165" s="37"/>
      <c r="XEV165" s="37"/>
      <c r="XEW165" s="37"/>
      <c r="XEX165" s="37"/>
      <c r="XEY165" s="37"/>
      <c r="XEZ165" s="37"/>
      <c r="XFA165" s="37"/>
      <c r="XFB165" s="37"/>
      <c r="XFC165" s="37"/>
      <c r="XFD165" s="37"/>
    </row>
    <row r="166" spans="1:151 16227:16384" s="11" customFormat="1" ht="20.25" customHeight="1" x14ac:dyDescent="0.25">
      <c r="A166" s="80">
        <v>23</v>
      </c>
      <c r="B166" s="80"/>
      <c r="C166" s="81" t="s">
        <v>200</v>
      </c>
      <c r="D166" s="82"/>
      <c r="E166" s="53">
        <f>(9.375*4.725)*10.764</f>
        <v>476.81156249999998</v>
      </c>
      <c r="F166" s="81">
        <v>0</v>
      </c>
      <c r="G166" s="82"/>
      <c r="H166" s="53">
        <v>0</v>
      </c>
      <c r="I166" s="53">
        <f t="shared" si="1"/>
        <v>476.81156249999998</v>
      </c>
      <c r="J166" s="37"/>
      <c r="K166" s="37"/>
      <c r="L166" s="37"/>
      <c r="M166" s="37"/>
      <c r="N166" s="37"/>
      <c r="O166" s="37"/>
      <c r="P166" s="37"/>
      <c r="Q166" s="37"/>
      <c r="R166" s="37"/>
      <c r="S166" s="37"/>
      <c r="T166" s="37"/>
      <c r="U166" s="37"/>
      <c r="V166" s="37"/>
      <c r="W166" s="37"/>
      <c r="X166" s="37"/>
      <c r="Y166" s="37"/>
      <c r="Z166" s="37"/>
      <c r="AA166" s="37"/>
      <c r="AB166" s="37"/>
      <c r="AC166" s="37"/>
      <c r="AD166" s="37"/>
      <c r="AE166" s="37"/>
      <c r="AF166" s="37"/>
      <c r="AG166" s="37"/>
      <c r="AH166" s="37"/>
      <c r="AI166" s="37"/>
      <c r="AJ166" s="37"/>
      <c r="AK166" s="37"/>
      <c r="AL166" s="37"/>
      <c r="AM166" s="37"/>
      <c r="AN166" s="37"/>
      <c r="AO166" s="37"/>
      <c r="AP166" s="37"/>
      <c r="AQ166" s="37"/>
      <c r="AR166" s="37"/>
      <c r="AS166" s="37"/>
      <c r="AT166" s="37"/>
      <c r="AU166" s="37"/>
      <c r="AV166" s="37"/>
      <c r="AW166" s="37"/>
      <c r="AX166" s="37"/>
      <c r="AY166" s="37"/>
      <c r="AZ166" s="37"/>
      <c r="BA166" s="37"/>
      <c r="BB166" s="37"/>
      <c r="BC166" s="37"/>
      <c r="BD166" s="37"/>
      <c r="BE166" s="37"/>
      <c r="BF166" s="37"/>
      <c r="BG166" s="37"/>
      <c r="BH166" s="37"/>
      <c r="BI166" s="37"/>
      <c r="BJ166" s="37"/>
      <c r="BK166" s="37"/>
      <c r="BL166" s="37"/>
      <c r="BM166" s="37"/>
      <c r="BN166" s="37"/>
      <c r="BO166" s="37"/>
      <c r="BP166" s="37"/>
      <c r="BQ166" s="37"/>
      <c r="BR166" s="37"/>
      <c r="BS166" s="37"/>
      <c r="BT166" s="37"/>
      <c r="BU166" s="37"/>
      <c r="BV166" s="37"/>
      <c r="BW166" s="37"/>
      <c r="BX166" s="37"/>
      <c r="BY166" s="37"/>
      <c r="BZ166" s="37"/>
      <c r="CA166" s="37"/>
      <c r="CB166" s="37"/>
      <c r="CC166" s="37"/>
      <c r="CD166" s="37"/>
      <c r="CE166" s="37"/>
      <c r="CF166" s="37"/>
      <c r="CG166" s="37"/>
      <c r="CH166" s="37"/>
      <c r="CI166" s="37"/>
      <c r="CJ166" s="37"/>
      <c r="CK166" s="37"/>
      <c r="CL166" s="37"/>
      <c r="CM166" s="37"/>
      <c r="CN166" s="37"/>
      <c r="CO166" s="37"/>
      <c r="CP166" s="37"/>
      <c r="CQ166" s="37"/>
      <c r="CR166" s="37"/>
      <c r="CS166" s="37"/>
      <c r="CT166" s="37"/>
      <c r="CU166" s="37"/>
      <c r="CV166" s="37"/>
      <c r="CW166" s="37"/>
      <c r="CX166" s="37"/>
      <c r="CY166" s="37"/>
      <c r="CZ166" s="37"/>
      <c r="DA166" s="37"/>
      <c r="DB166" s="37"/>
      <c r="DC166" s="37"/>
      <c r="DD166" s="37"/>
      <c r="DE166" s="37"/>
      <c r="DF166" s="37"/>
      <c r="DG166" s="37"/>
      <c r="DH166" s="37"/>
      <c r="DI166" s="37"/>
      <c r="DJ166" s="37"/>
      <c r="DK166" s="37"/>
      <c r="DL166" s="37"/>
      <c r="DM166" s="37"/>
      <c r="DN166" s="37"/>
      <c r="DO166" s="37"/>
      <c r="DP166" s="37"/>
      <c r="DQ166" s="37"/>
      <c r="DR166" s="37"/>
      <c r="DS166" s="37"/>
      <c r="DT166" s="37"/>
      <c r="DU166" s="37"/>
      <c r="DV166" s="37"/>
      <c r="DW166" s="37"/>
      <c r="DX166" s="37"/>
      <c r="DY166" s="37"/>
      <c r="DZ166" s="37"/>
      <c r="EA166" s="37"/>
      <c r="EB166" s="37"/>
      <c r="EC166" s="37"/>
      <c r="ED166" s="37"/>
      <c r="EE166" s="37"/>
      <c r="EF166" s="37"/>
      <c r="EG166" s="37"/>
      <c r="EH166" s="37"/>
      <c r="EI166" s="37"/>
      <c r="EJ166" s="37"/>
      <c r="EK166" s="37"/>
      <c r="EL166" s="37"/>
      <c r="EM166" s="37"/>
      <c r="EN166" s="37"/>
      <c r="EO166" s="37"/>
      <c r="EP166" s="37"/>
      <c r="EQ166" s="37"/>
      <c r="ER166" s="37"/>
      <c r="ES166" s="37"/>
      <c r="ET166" s="37"/>
      <c r="EU166" s="37"/>
      <c r="WZC166" s="37"/>
      <c r="WZD166" s="37"/>
      <c r="WZE166" s="37"/>
      <c r="WZF166" s="37"/>
      <c r="WZG166" s="37"/>
      <c r="WZH166" s="37"/>
      <c r="WZI166" s="37"/>
      <c r="WZJ166" s="37"/>
      <c r="WZK166" s="37"/>
      <c r="WZL166" s="37"/>
      <c r="WZM166" s="37"/>
      <c r="WZN166" s="37"/>
      <c r="WZO166" s="37"/>
      <c r="WZP166" s="37"/>
      <c r="WZQ166" s="37"/>
      <c r="WZR166" s="37"/>
      <c r="WZS166" s="37"/>
      <c r="WZT166" s="37"/>
      <c r="WZU166" s="37"/>
      <c r="WZV166" s="37"/>
      <c r="WZW166" s="37"/>
      <c r="WZX166" s="37"/>
      <c r="WZY166" s="37"/>
      <c r="WZZ166" s="37"/>
      <c r="XAA166" s="37"/>
      <c r="XAB166" s="37"/>
      <c r="XAC166" s="37"/>
      <c r="XAD166" s="37"/>
      <c r="XAE166" s="37"/>
      <c r="XAF166" s="37"/>
      <c r="XAG166" s="37"/>
      <c r="XAH166" s="37"/>
      <c r="XAI166" s="37"/>
      <c r="XAJ166" s="37"/>
      <c r="XAK166" s="37"/>
      <c r="XAL166" s="37"/>
      <c r="XAM166" s="37"/>
      <c r="XAN166" s="37"/>
      <c r="XAO166" s="37"/>
      <c r="XAP166" s="37"/>
      <c r="XAQ166" s="37"/>
      <c r="XAR166" s="37"/>
      <c r="XAS166" s="37"/>
      <c r="XAT166" s="37"/>
      <c r="XAU166" s="37"/>
      <c r="XAV166" s="37"/>
      <c r="XAW166" s="37"/>
      <c r="XAX166" s="37"/>
      <c r="XAY166" s="37"/>
      <c r="XAZ166" s="37"/>
      <c r="XBA166" s="37"/>
      <c r="XBB166" s="37"/>
      <c r="XBC166" s="37"/>
      <c r="XBD166" s="37"/>
      <c r="XBE166" s="37"/>
      <c r="XBF166" s="37"/>
      <c r="XBG166" s="37"/>
      <c r="XBH166" s="37"/>
      <c r="XBI166" s="37"/>
      <c r="XBJ166" s="37"/>
      <c r="XBK166" s="37"/>
      <c r="XBL166" s="37"/>
      <c r="XBM166" s="37"/>
      <c r="XBN166" s="37"/>
      <c r="XBO166" s="37"/>
      <c r="XBP166" s="37"/>
      <c r="XBQ166" s="37"/>
      <c r="XBR166" s="37"/>
      <c r="XBS166" s="37"/>
      <c r="XBT166" s="37"/>
      <c r="XBU166" s="37"/>
      <c r="XBV166" s="37"/>
      <c r="XBW166" s="37"/>
      <c r="XBX166" s="37"/>
      <c r="XBY166" s="37"/>
      <c r="XBZ166" s="37"/>
      <c r="XCA166" s="37"/>
      <c r="XCB166" s="37"/>
      <c r="XCC166" s="37"/>
      <c r="XCD166" s="37"/>
      <c r="XCE166" s="37"/>
      <c r="XCF166" s="37"/>
      <c r="XCG166" s="37"/>
      <c r="XCH166" s="37"/>
      <c r="XCI166" s="37"/>
      <c r="XCJ166" s="37"/>
      <c r="XCK166" s="37"/>
      <c r="XCL166" s="37"/>
      <c r="XCM166" s="37"/>
      <c r="XCN166" s="37"/>
      <c r="XCO166" s="37"/>
      <c r="XCP166" s="37"/>
      <c r="XCQ166" s="37"/>
      <c r="XCR166" s="37"/>
      <c r="XCS166" s="37"/>
      <c r="XCT166" s="37"/>
      <c r="XCU166" s="37"/>
      <c r="XCV166" s="37"/>
      <c r="XCW166" s="37"/>
      <c r="XCX166" s="37"/>
      <c r="XCY166" s="37"/>
      <c r="XCZ166" s="37"/>
      <c r="XDA166" s="37"/>
      <c r="XDB166" s="37"/>
      <c r="XDC166" s="37"/>
      <c r="XDD166" s="37"/>
      <c r="XDE166" s="37"/>
      <c r="XDF166" s="37"/>
      <c r="XDG166" s="37"/>
      <c r="XDH166" s="37"/>
      <c r="XDI166" s="37"/>
      <c r="XDJ166" s="37"/>
      <c r="XDK166" s="37"/>
      <c r="XDL166" s="37"/>
      <c r="XDM166" s="37"/>
      <c r="XDN166" s="37"/>
      <c r="XDO166" s="37"/>
      <c r="XDP166" s="37"/>
      <c r="XDQ166" s="37"/>
      <c r="XDR166" s="37"/>
      <c r="XDS166" s="37"/>
      <c r="XDT166" s="37"/>
      <c r="XDU166" s="37"/>
      <c r="XDV166" s="37"/>
      <c r="XDW166" s="37"/>
      <c r="XDX166" s="37"/>
      <c r="XDY166" s="37"/>
      <c r="XDZ166" s="37"/>
      <c r="XEA166" s="37"/>
      <c r="XEB166" s="37"/>
      <c r="XEC166" s="37"/>
      <c r="XED166" s="37"/>
      <c r="XEE166" s="37"/>
      <c r="XEF166" s="37"/>
      <c r="XEG166" s="37"/>
      <c r="XEH166" s="37"/>
      <c r="XEI166" s="37"/>
      <c r="XEJ166" s="37"/>
      <c r="XEK166" s="37"/>
      <c r="XEL166" s="37"/>
      <c r="XEM166" s="37"/>
      <c r="XEN166" s="37"/>
      <c r="XEO166" s="37"/>
      <c r="XEP166" s="37"/>
      <c r="XEQ166" s="37"/>
      <c r="XER166" s="37"/>
      <c r="XES166" s="37"/>
      <c r="XET166" s="37"/>
      <c r="XEU166" s="37"/>
      <c r="XEV166" s="37"/>
      <c r="XEW166" s="37"/>
      <c r="XEX166" s="37"/>
      <c r="XEY166" s="37"/>
      <c r="XEZ166" s="37"/>
      <c r="XFA166" s="37"/>
      <c r="XFB166" s="37"/>
      <c r="XFC166" s="37"/>
      <c r="XFD166" s="37"/>
    </row>
    <row r="167" spans="1:151 16227:16384" s="11" customFormat="1" ht="20.25" x14ac:dyDescent="0.25">
      <c r="A167" s="81">
        <v>24</v>
      </c>
      <c r="B167" s="82"/>
      <c r="C167" s="81" t="s">
        <v>200</v>
      </c>
      <c r="D167" s="82"/>
      <c r="E167" s="53">
        <f>(4.9*5.4)*10.764</f>
        <v>284.81544000000002</v>
      </c>
      <c r="F167" s="81">
        <v>0</v>
      </c>
      <c r="G167" s="82"/>
      <c r="H167" s="53">
        <v>0</v>
      </c>
      <c r="I167" s="53">
        <f>E167+F167+H167</f>
        <v>284.81544000000002</v>
      </c>
      <c r="J167" s="37"/>
      <c r="K167" s="37"/>
      <c r="L167" s="37"/>
      <c r="M167" s="37"/>
      <c r="N167" s="37"/>
      <c r="O167" s="37"/>
      <c r="P167" s="37"/>
      <c r="Q167" s="37"/>
      <c r="R167" s="37"/>
      <c r="S167" s="37"/>
      <c r="T167" s="37"/>
      <c r="U167" s="37"/>
      <c r="V167" s="37"/>
      <c r="W167" s="37"/>
      <c r="X167" s="37"/>
      <c r="Y167" s="37"/>
      <c r="Z167" s="37"/>
      <c r="AA167" s="37"/>
      <c r="AB167" s="37"/>
      <c r="AC167" s="37"/>
      <c r="AD167" s="37"/>
      <c r="AE167" s="37"/>
      <c r="AF167" s="37"/>
      <c r="AG167" s="37"/>
      <c r="AH167" s="37"/>
      <c r="AI167" s="37"/>
      <c r="AJ167" s="37"/>
      <c r="AK167" s="37"/>
      <c r="AL167" s="37"/>
      <c r="AM167" s="37"/>
      <c r="AN167" s="37"/>
      <c r="AO167" s="37"/>
      <c r="AP167" s="37"/>
      <c r="AQ167" s="37"/>
      <c r="AR167" s="37"/>
      <c r="AS167" s="37"/>
      <c r="AT167" s="37"/>
      <c r="AU167" s="37"/>
      <c r="AV167" s="37"/>
      <c r="AW167" s="37"/>
      <c r="AX167" s="37"/>
      <c r="AY167" s="37"/>
      <c r="AZ167" s="37"/>
      <c r="BA167" s="37"/>
      <c r="BB167" s="37"/>
      <c r="BC167" s="37"/>
      <c r="BD167" s="37"/>
      <c r="BE167" s="37"/>
      <c r="BF167" s="37"/>
      <c r="BG167" s="37"/>
      <c r="BH167" s="37"/>
      <c r="BI167" s="37"/>
      <c r="BJ167" s="37"/>
      <c r="BK167" s="37"/>
      <c r="BL167" s="37"/>
      <c r="BM167" s="37"/>
      <c r="BN167" s="37"/>
      <c r="BO167" s="37"/>
      <c r="BP167" s="37"/>
      <c r="BQ167" s="37"/>
      <c r="BR167" s="37"/>
      <c r="BS167" s="37"/>
      <c r="BT167" s="37"/>
      <c r="BU167" s="37"/>
      <c r="BV167" s="37"/>
      <c r="BW167" s="37"/>
      <c r="BX167" s="37"/>
      <c r="BY167" s="37"/>
      <c r="BZ167" s="37"/>
      <c r="CA167" s="37"/>
      <c r="CB167" s="37"/>
      <c r="CC167" s="37"/>
      <c r="CD167" s="37"/>
      <c r="CE167" s="37"/>
      <c r="CF167" s="37"/>
      <c r="CG167" s="37"/>
      <c r="CH167" s="37"/>
      <c r="CI167" s="37"/>
      <c r="CJ167" s="37"/>
      <c r="CK167" s="37"/>
      <c r="CL167" s="37"/>
      <c r="CM167" s="37"/>
      <c r="CN167" s="37"/>
      <c r="CO167" s="37"/>
      <c r="CP167" s="37"/>
      <c r="CQ167" s="37"/>
      <c r="CR167" s="37"/>
      <c r="CS167" s="37"/>
      <c r="CT167" s="37"/>
      <c r="CU167" s="37"/>
      <c r="CV167" s="37"/>
      <c r="CW167" s="37"/>
      <c r="CX167" s="37"/>
      <c r="CY167" s="37"/>
      <c r="CZ167" s="37"/>
      <c r="DA167" s="37"/>
      <c r="DB167" s="37"/>
      <c r="DC167" s="37"/>
      <c r="DD167" s="37"/>
      <c r="DE167" s="37"/>
      <c r="DF167" s="37"/>
      <c r="DG167" s="37"/>
      <c r="DH167" s="37"/>
      <c r="DI167" s="37"/>
      <c r="DJ167" s="37"/>
      <c r="DK167" s="37"/>
      <c r="DL167" s="37"/>
      <c r="DM167" s="37"/>
      <c r="DN167" s="37"/>
      <c r="DO167" s="37"/>
      <c r="DP167" s="37"/>
      <c r="DQ167" s="37"/>
      <c r="DR167" s="37"/>
      <c r="DS167" s="37"/>
      <c r="DT167" s="37"/>
      <c r="DU167" s="37"/>
      <c r="DV167" s="37"/>
      <c r="DW167" s="37"/>
      <c r="DX167" s="37"/>
      <c r="DY167" s="37"/>
      <c r="DZ167" s="37"/>
      <c r="EA167" s="37"/>
      <c r="EB167" s="37"/>
      <c r="EC167" s="37"/>
      <c r="ED167" s="37"/>
      <c r="EE167" s="37"/>
      <c r="EF167" s="37"/>
      <c r="EG167" s="37"/>
      <c r="EH167" s="37"/>
      <c r="EI167" s="37"/>
      <c r="EJ167" s="37"/>
      <c r="EK167" s="37"/>
      <c r="EL167" s="37"/>
      <c r="EM167" s="37"/>
      <c r="EN167" s="37"/>
      <c r="EO167" s="37"/>
      <c r="EP167" s="37"/>
      <c r="EQ167" s="37"/>
      <c r="ER167" s="37"/>
      <c r="ES167" s="37"/>
      <c r="ET167" s="37"/>
      <c r="EU167" s="37"/>
      <c r="WZC167" s="37"/>
      <c r="WZD167" s="37"/>
      <c r="WZE167" s="37"/>
      <c r="WZF167" s="37"/>
      <c r="WZG167" s="37"/>
      <c r="WZH167" s="37"/>
      <c r="WZI167" s="37"/>
      <c r="WZJ167" s="37"/>
      <c r="WZK167" s="37"/>
      <c r="WZL167" s="37"/>
      <c r="WZM167" s="37"/>
      <c r="WZN167" s="37"/>
      <c r="WZO167" s="37"/>
      <c r="WZP167" s="37"/>
      <c r="WZQ167" s="37"/>
      <c r="WZR167" s="37"/>
      <c r="WZS167" s="37"/>
      <c r="WZT167" s="37"/>
      <c r="WZU167" s="37"/>
      <c r="WZV167" s="37"/>
      <c r="WZW167" s="37"/>
      <c r="WZX167" s="37"/>
      <c r="WZY167" s="37"/>
      <c r="WZZ167" s="37"/>
      <c r="XAA167" s="37"/>
      <c r="XAB167" s="37"/>
      <c r="XAC167" s="37"/>
      <c r="XAD167" s="37"/>
      <c r="XAE167" s="37"/>
      <c r="XAF167" s="37"/>
      <c r="XAG167" s="37"/>
      <c r="XAH167" s="37"/>
      <c r="XAI167" s="37"/>
      <c r="XAJ167" s="37"/>
      <c r="XAK167" s="37"/>
      <c r="XAL167" s="37"/>
      <c r="XAM167" s="37"/>
      <c r="XAN167" s="37"/>
      <c r="XAO167" s="37"/>
      <c r="XAP167" s="37"/>
      <c r="XAQ167" s="37"/>
      <c r="XAR167" s="37"/>
      <c r="XAS167" s="37"/>
      <c r="XAT167" s="37"/>
      <c r="XAU167" s="37"/>
      <c r="XAV167" s="37"/>
      <c r="XAW167" s="37"/>
      <c r="XAX167" s="37"/>
      <c r="XAY167" s="37"/>
      <c r="XAZ167" s="37"/>
      <c r="XBA167" s="37"/>
      <c r="XBB167" s="37"/>
      <c r="XBC167" s="37"/>
      <c r="XBD167" s="37"/>
      <c r="XBE167" s="37"/>
      <c r="XBF167" s="37"/>
      <c r="XBG167" s="37"/>
      <c r="XBH167" s="37"/>
      <c r="XBI167" s="37"/>
      <c r="XBJ167" s="37"/>
      <c r="XBK167" s="37"/>
      <c r="XBL167" s="37"/>
      <c r="XBM167" s="37"/>
      <c r="XBN167" s="37"/>
      <c r="XBO167" s="37"/>
      <c r="XBP167" s="37"/>
      <c r="XBQ167" s="37"/>
      <c r="XBR167" s="37"/>
      <c r="XBS167" s="37"/>
      <c r="XBT167" s="37"/>
      <c r="XBU167" s="37"/>
      <c r="XBV167" s="37"/>
      <c r="XBW167" s="37"/>
      <c r="XBX167" s="37"/>
      <c r="XBY167" s="37"/>
      <c r="XBZ167" s="37"/>
      <c r="XCA167" s="37"/>
      <c r="XCB167" s="37"/>
      <c r="XCC167" s="37"/>
      <c r="XCD167" s="37"/>
      <c r="XCE167" s="37"/>
      <c r="XCF167" s="37"/>
      <c r="XCG167" s="37"/>
      <c r="XCH167" s="37"/>
      <c r="XCI167" s="37"/>
      <c r="XCJ167" s="37"/>
      <c r="XCK167" s="37"/>
      <c r="XCL167" s="37"/>
      <c r="XCM167" s="37"/>
      <c r="XCN167" s="37"/>
      <c r="XCO167" s="37"/>
      <c r="XCP167" s="37"/>
      <c r="XCQ167" s="37"/>
      <c r="XCR167" s="37"/>
      <c r="XCS167" s="37"/>
      <c r="XCT167" s="37"/>
      <c r="XCU167" s="37"/>
      <c r="XCV167" s="37"/>
      <c r="XCW167" s="37"/>
      <c r="XCX167" s="37"/>
      <c r="XCY167" s="37"/>
      <c r="XCZ167" s="37"/>
      <c r="XDA167" s="37"/>
      <c r="XDB167" s="37"/>
      <c r="XDC167" s="37"/>
      <c r="XDD167" s="37"/>
      <c r="XDE167" s="37"/>
      <c r="XDF167" s="37"/>
      <c r="XDG167" s="37"/>
      <c r="XDH167" s="37"/>
      <c r="XDI167" s="37"/>
      <c r="XDJ167" s="37"/>
      <c r="XDK167" s="37"/>
      <c r="XDL167" s="37"/>
      <c r="XDM167" s="37"/>
      <c r="XDN167" s="37"/>
      <c r="XDO167" s="37"/>
      <c r="XDP167" s="37"/>
      <c r="XDQ167" s="37"/>
      <c r="XDR167" s="37"/>
      <c r="XDS167" s="37"/>
      <c r="XDT167" s="37"/>
      <c r="XDU167" s="37"/>
      <c r="XDV167" s="37"/>
      <c r="XDW167" s="37"/>
      <c r="XDX167" s="37"/>
      <c r="XDY167" s="37"/>
      <c r="XDZ167" s="37"/>
      <c r="XEA167" s="37"/>
      <c r="XEB167" s="37"/>
      <c r="XEC167" s="37"/>
      <c r="XED167" s="37"/>
      <c r="XEE167" s="37"/>
      <c r="XEF167" s="37"/>
      <c r="XEG167" s="37"/>
      <c r="XEH167" s="37"/>
      <c r="XEI167" s="37"/>
      <c r="XEJ167" s="37"/>
      <c r="XEK167" s="37"/>
      <c r="XEL167" s="37"/>
      <c r="XEM167" s="37"/>
      <c r="XEN167" s="37"/>
      <c r="XEO167" s="37"/>
      <c r="XEP167" s="37"/>
      <c r="XEQ167" s="37"/>
      <c r="XER167" s="37"/>
      <c r="XES167" s="37"/>
      <c r="XET167" s="37"/>
      <c r="XEU167" s="37"/>
      <c r="XEV167" s="37"/>
      <c r="XEW167" s="37"/>
      <c r="XEX167" s="37"/>
      <c r="XEY167" s="37"/>
      <c r="XEZ167" s="37"/>
      <c r="XFA167" s="37"/>
      <c r="XFB167" s="37"/>
      <c r="XFC167" s="37"/>
      <c r="XFD167" s="37"/>
    </row>
    <row r="168" spans="1:151 16227:16384" s="11" customFormat="1" ht="20.25" x14ac:dyDescent="0.25">
      <c r="A168" s="80">
        <v>25</v>
      </c>
      <c r="B168" s="80"/>
      <c r="C168" s="81" t="s">
        <v>200</v>
      </c>
      <c r="D168" s="82"/>
      <c r="E168" s="53">
        <f>(3.7*9.4)*10.764</f>
        <v>374.37191999999999</v>
      </c>
      <c r="F168" s="81">
        <v>0</v>
      </c>
      <c r="G168" s="82"/>
      <c r="H168" s="53">
        <v>0</v>
      </c>
      <c r="I168" s="53">
        <f t="shared" ref="I168:I176" si="2">E168+F168+H168</f>
        <v>374.37191999999999</v>
      </c>
      <c r="J168" s="37"/>
      <c r="K168" s="37"/>
      <c r="L168" s="37"/>
      <c r="M168" s="37"/>
      <c r="N168" s="37"/>
      <c r="O168" s="37"/>
      <c r="P168" s="37"/>
      <c r="Q168" s="37"/>
      <c r="R168" s="37"/>
      <c r="S168" s="37"/>
      <c r="T168" s="37"/>
      <c r="U168" s="37"/>
      <c r="V168" s="37"/>
      <c r="W168" s="37"/>
      <c r="X168" s="37"/>
      <c r="Y168" s="37"/>
      <c r="Z168" s="37"/>
      <c r="AA168" s="37"/>
      <c r="AB168" s="37"/>
      <c r="AC168" s="37"/>
      <c r="AD168" s="37"/>
      <c r="AE168" s="37"/>
      <c r="AF168" s="37"/>
      <c r="AG168" s="37"/>
      <c r="AH168" s="37"/>
      <c r="AI168" s="37"/>
      <c r="AJ168" s="37"/>
      <c r="AK168" s="37"/>
      <c r="AL168" s="37"/>
      <c r="AM168" s="37"/>
      <c r="AN168" s="37"/>
      <c r="AO168" s="37"/>
      <c r="AP168" s="37"/>
      <c r="AQ168" s="37"/>
      <c r="AR168" s="37"/>
      <c r="AS168" s="37"/>
      <c r="AT168" s="37"/>
      <c r="AU168" s="37"/>
      <c r="AV168" s="37"/>
      <c r="AW168" s="37"/>
      <c r="AX168" s="37"/>
      <c r="AY168" s="37"/>
      <c r="AZ168" s="37"/>
      <c r="BA168" s="37"/>
      <c r="BB168" s="37"/>
      <c r="BC168" s="37"/>
      <c r="BD168" s="37"/>
      <c r="BE168" s="37"/>
      <c r="BF168" s="37"/>
      <c r="BG168" s="37"/>
      <c r="BH168" s="37"/>
      <c r="BI168" s="37"/>
      <c r="BJ168" s="37"/>
      <c r="BK168" s="37"/>
      <c r="BL168" s="37"/>
      <c r="BM168" s="37"/>
      <c r="BN168" s="37"/>
      <c r="BO168" s="37"/>
      <c r="BP168" s="37"/>
      <c r="BQ168" s="37"/>
      <c r="BR168" s="37"/>
      <c r="BS168" s="37"/>
      <c r="BT168" s="37"/>
      <c r="BU168" s="37"/>
      <c r="BV168" s="37"/>
      <c r="BW168" s="37"/>
      <c r="BX168" s="37"/>
      <c r="BY168" s="37"/>
      <c r="BZ168" s="37"/>
      <c r="CA168" s="37"/>
      <c r="CB168" s="37"/>
      <c r="CC168" s="37"/>
      <c r="CD168" s="37"/>
      <c r="CE168" s="37"/>
      <c r="CF168" s="37"/>
      <c r="CG168" s="37"/>
      <c r="CH168" s="37"/>
      <c r="CI168" s="37"/>
      <c r="CJ168" s="37"/>
      <c r="CK168" s="37"/>
      <c r="CL168" s="37"/>
      <c r="CM168" s="37"/>
      <c r="CN168" s="37"/>
      <c r="CO168" s="37"/>
      <c r="CP168" s="37"/>
      <c r="CQ168" s="37"/>
      <c r="CR168" s="37"/>
      <c r="CS168" s="37"/>
      <c r="CT168" s="37"/>
      <c r="CU168" s="37"/>
      <c r="CV168" s="37"/>
      <c r="CW168" s="37"/>
      <c r="CX168" s="37"/>
      <c r="CY168" s="37"/>
      <c r="CZ168" s="37"/>
      <c r="DA168" s="37"/>
      <c r="DB168" s="37"/>
      <c r="DC168" s="37"/>
      <c r="DD168" s="37"/>
      <c r="DE168" s="37"/>
      <c r="DF168" s="37"/>
      <c r="DG168" s="37"/>
      <c r="DH168" s="37"/>
      <c r="DI168" s="37"/>
      <c r="DJ168" s="37"/>
      <c r="DK168" s="37"/>
      <c r="DL168" s="37"/>
      <c r="DM168" s="37"/>
      <c r="DN168" s="37"/>
      <c r="DO168" s="37"/>
      <c r="DP168" s="37"/>
      <c r="DQ168" s="37"/>
      <c r="DR168" s="37"/>
      <c r="DS168" s="37"/>
      <c r="DT168" s="37"/>
      <c r="DU168" s="37"/>
      <c r="DV168" s="37"/>
      <c r="DW168" s="37"/>
      <c r="DX168" s="37"/>
      <c r="DY168" s="37"/>
      <c r="DZ168" s="37"/>
      <c r="EA168" s="37"/>
      <c r="EB168" s="37"/>
      <c r="EC168" s="37"/>
      <c r="ED168" s="37"/>
      <c r="EE168" s="37"/>
      <c r="EF168" s="37"/>
      <c r="EG168" s="37"/>
      <c r="EH168" s="37"/>
      <c r="EI168" s="37"/>
      <c r="EJ168" s="37"/>
      <c r="EK168" s="37"/>
      <c r="EL168" s="37"/>
      <c r="EM168" s="37"/>
      <c r="EN168" s="37"/>
      <c r="EO168" s="37"/>
      <c r="EP168" s="37"/>
      <c r="EQ168" s="37"/>
      <c r="ER168" s="37"/>
      <c r="ES168" s="37"/>
      <c r="ET168" s="37"/>
      <c r="EU168" s="37"/>
      <c r="WZC168" s="37"/>
      <c r="WZD168" s="37"/>
      <c r="WZE168" s="37"/>
      <c r="WZF168" s="37"/>
      <c r="WZG168" s="37"/>
      <c r="WZH168" s="37"/>
      <c r="WZI168" s="37"/>
      <c r="WZJ168" s="37"/>
      <c r="WZK168" s="37"/>
      <c r="WZL168" s="37"/>
      <c r="WZM168" s="37"/>
      <c r="WZN168" s="37"/>
      <c r="WZO168" s="37"/>
      <c r="WZP168" s="37"/>
      <c r="WZQ168" s="37"/>
      <c r="WZR168" s="37"/>
      <c r="WZS168" s="37"/>
      <c r="WZT168" s="37"/>
      <c r="WZU168" s="37"/>
      <c r="WZV168" s="37"/>
      <c r="WZW168" s="37"/>
      <c r="WZX168" s="37"/>
      <c r="WZY168" s="37"/>
      <c r="WZZ168" s="37"/>
      <c r="XAA168" s="37"/>
      <c r="XAB168" s="37"/>
      <c r="XAC168" s="37"/>
      <c r="XAD168" s="37"/>
      <c r="XAE168" s="37"/>
      <c r="XAF168" s="37"/>
      <c r="XAG168" s="37"/>
      <c r="XAH168" s="37"/>
      <c r="XAI168" s="37"/>
      <c r="XAJ168" s="37"/>
      <c r="XAK168" s="37"/>
      <c r="XAL168" s="37"/>
      <c r="XAM168" s="37"/>
      <c r="XAN168" s="37"/>
      <c r="XAO168" s="37"/>
      <c r="XAP168" s="37"/>
      <c r="XAQ168" s="37"/>
      <c r="XAR168" s="37"/>
      <c r="XAS168" s="37"/>
      <c r="XAT168" s="37"/>
      <c r="XAU168" s="37"/>
      <c r="XAV168" s="37"/>
      <c r="XAW168" s="37"/>
      <c r="XAX168" s="37"/>
      <c r="XAY168" s="37"/>
      <c r="XAZ168" s="37"/>
      <c r="XBA168" s="37"/>
      <c r="XBB168" s="37"/>
      <c r="XBC168" s="37"/>
      <c r="XBD168" s="37"/>
      <c r="XBE168" s="37"/>
      <c r="XBF168" s="37"/>
      <c r="XBG168" s="37"/>
      <c r="XBH168" s="37"/>
      <c r="XBI168" s="37"/>
      <c r="XBJ168" s="37"/>
      <c r="XBK168" s="37"/>
      <c r="XBL168" s="37"/>
      <c r="XBM168" s="37"/>
      <c r="XBN168" s="37"/>
      <c r="XBO168" s="37"/>
      <c r="XBP168" s="37"/>
      <c r="XBQ168" s="37"/>
      <c r="XBR168" s="37"/>
      <c r="XBS168" s="37"/>
      <c r="XBT168" s="37"/>
      <c r="XBU168" s="37"/>
      <c r="XBV168" s="37"/>
      <c r="XBW168" s="37"/>
      <c r="XBX168" s="37"/>
      <c r="XBY168" s="37"/>
      <c r="XBZ168" s="37"/>
      <c r="XCA168" s="37"/>
      <c r="XCB168" s="37"/>
      <c r="XCC168" s="37"/>
      <c r="XCD168" s="37"/>
      <c r="XCE168" s="37"/>
      <c r="XCF168" s="37"/>
      <c r="XCG168" s="37"/>
      <c r="XCH168" s="37"/>
      <c r="XCI168" s="37"/>
      <c r="XCJ168" s="37"/>
      <c r="XCK168" s="37"/>
      <c r="XCL168" s="37"/>
      <c r="XCM168" s="37"/>
      <c r="XCN168" s="37"/>
      <c r="XCO168" s="37"/>
      <c r="XCP168" s="37"/>
      <c r="XCQ168" s="37"/>
      <c r="XCR168" s="37"/>
      <c r="XCS168" s="37"/>
      <c r="XCT168" s="37"/>
      <c r="XCU168" s="37"/>
      <c r="XCV168" s="37"/>
      <c r="XCW168" s="37"/>
      <c r="XCX168" s="37"/>
      <c r="XCY168" s="37"/>
      <c r="XCZ168" s="37"/>
      <c r="XDA168" s="37"/>
      <c r="XDB168" s="37"/>
      <c r="XDC168" s="37"/>
      <c r="XDD168" s="37"/>
      <c r="XDE168" s="37"/>
      <c r="XDF168" s="37"/>
      <c r="XDG168" s="37"/>
      <c r="XDH168" s="37"/>
      <c r="XDI168" s="37"/>
      <c r="XDJ168" s="37"/>
      <c r="XDK168" s="37"/>
      <c r="XDL168" s="37"/>
      <c r="XDM168" s="37"/>
      <c r="XDN168" s="37"/>
      <c r="XDO168" s="37"/>
      <c r="XDP168" s="37"/>
      <c r="XDQ168" s="37"/>
      <c r="XDR168" s="37"/>
      <c r="XDS168" s="37"/>
      <c r="XDT168" s="37"/>
      <c r="XDU168" s="37"/>
      <c r="XDV168" s="37"/>
      <c r="XDW168" s="37"/>
      <c r="XDX168" s="37"/>
      <c r="XDY168" s="37"/>
      <c r="XDZ168" s="37"/>
      <c r="XEA168" s="37"/>
      <c r="XEB168" s="37"/>
      <c r="XEC168" s="37"/>
      <c r="XED168" s="37"/>
      <c r="XEE168" s="37"/>
      <c r="XEF168" s="37"/>
      <c r="XEG168" s="37"/>
      <c r="XEH168" s="37"/>
      <c r="XEI168" s="37"/>
      <c r="XEJ168" s="37"/>
      <c r="XEK168" s="37"/>
      <c r="XEL168" s="37"/>
      <c r="XEM168" s="37"/>
      <c r="XEN168" s="37"/>
      <c r="XEO168" s="37"/>
      <c r="XEP168" s="37"/>
      <c r="XEQ168" s="37"/>
      <c r="XER168" s="37"/>
      <c r="XES168" s="37"/>
      <c r="XET168" s="37"/>
      <c r="XEU168" s="37"/>
      <c r="XEV168" s="37"/>
      <c r="XEW168" s="37"/>
      <c r="XEX168" s="37"/>
      <c r="XEY168" s="37"/>
      <c r="XEZ168" s="37"/>
      <c r="XFA168" s="37"/>
      <c r="XFB168" s="37"/>
      <c r="XFC168" s="37"/>
      <c r="XFD168" s="37"/>
    </row>
    <row r="169" spans="1:151 16227:16384" s="11" customFormat="1" ht="20.25" x14ac:dyDescent="0.25">
      <c r="A169" s="80">
        <v>26</v>
      </c>
      <c r="B169" s="80"/>
      <c r="C169" s="81" t="s">
        <v>200</v>
      </c>
      <c r="D169" s="82"/>
      <c r="E169" s="53">
        <f>(4.51*9.4)*10.764</f>
        <v>456.32901599999997</v>
      </c>
      <c r="F169" s="81">
        <v>0</v>
      </c>
      <c r="G169" s="82"/>
      <c r="H169" s="53">
        <v>0</v>
      </c>
      <c r="I169" s="53">
        <f t="shared" si="2"/>
        <v>456.32901599999997</v>
      </c>
      <c r="J169" s="37"/>
      <c r="K169" s="37"/>
      <c r="L169" s="37"/>
      <c r="M169" s="37"/>
      <c r="N169" s="37"/>
      <c r="O169" s="37"/>
      <c r="P169" s="37"/>
      <c r="Q169" s="37"/>
      <c r="R169" s="37"/>
      <c r="S169" s="37"/>
      <c r="T169" s="37"/>
      <c r="U169" s="37"/>
      <c r="V169" s="37"/>
      <c r="W169" s="37"/>
      <c r="X169" s="37"/>
      <c r="Y169" s="37"/>
      <c r="Z169" s="37"/>
      <c r="AA169" s="37"/>
      <c r="AB169" s="37"/>
      <c r="AC169" s="37"/>
      <c r="AD169" s="37"/>
      <c r="AE169" s="37"/>
      <c r="AF169" s="37"/>
      <c r="AG169" s="37"/>
      <c r="AH169" s="37"/>
      <c r="AI169" s="37"/>
      <c r="AJ169" s="37"/>
      <c r="AK169" s="37"/>
      <c r="AL169" s="37"/>
      <c r="AM169" s="37"/>
      <c r="AN169" s="37"/>
      <c r="AO169" s="37"/>
      <c r="AP169" s="37"/>
      <c r="AQ169" s="37"/>
      <c r="AR169" s="37"/>
      <c r="AS169" s="37"/>
      <c r="AT169" s="37"/>
      <c r="AU169" s="37"/>
      <c r="AV169" s="37"/>
      <c r="AW169" s="37"/>
      <c r="AX169" s="37"/>
      <c r="AY169" s="37"/>
      <c r="AZ169" s="37"/>
      <c r="BA169" s="37"/>
      <c r="BB169" s="37"/>
      <c r="BC169" s="37"/>
      <c r="BD169" s="37"/>
      <c r="BE169" s="37"/>
      <c r="BF169" s="37"/>
      <c r="BG169" s="37"/>
      <c r="BH169" s="37"/>
      <c r="BI169" s="37"/>
      <c r="BJ169" s="37"/>
      <c r="BK169" s="37"/>
      <c r="BL169" s="37"/>
      <c r="BM169" s="37"/>
      <c r="BN169" s="37"/>
      <c r="BO169" s="37"/>
      <c r="BP169" s="37"/>
      <c r="BQ169" s="37"/>
      <c r="BR169" s="37"/>
      <c r="BS169" s="37"/>
      <c r="BT169" s="37"/>
      <c r="BU169" s="37"/>
      <c r="BV169" s="37"/>
      <c r="BW169" s="37"/>
      <c r="BX169" s="37"/>
      <c r="BY169" s="37"/>
      <c r="BZ169" s="37"/>
      <c r="CA169" s="37"/>
      <c r="CB169" s="37"/>
      <c r="CC169" s="37"/>
      <c r="CD169" s="37"/>
      <c r="CE169" s="37"/>
      <c r="CF169" s="37"/>
      <c r="CG169" s="37"/>
      <c r="CH169" s="37"/>
      <c r="CI169" s="37"/>
      <c r="CJ169" s="37"/>
      <c r="CK169" s="37"/>
      <c r="CL169" s="37"/>
      <c r="CM169" s="37"/>
      <c r="CN169" s="37"/>
      <c r="CO169" s="37"/>
      <c r="CP169" s="37"/>
      <c r="CQ169" s="37"/>
      <c r="CR169" s="37"/>
      <c r="CS169" s="37"/>
      <c r="CT169" s="37"/>
      <c r="CU169" s="37"/>
      <c r="CV169" s="37"/>
      <c r="CW169" s="37"/>
      <c r="CX169" s="37"/>
      <c r="CY169" s="37"/>
      <c r="CZ169" s="37"/>
      <c r="DA169" s="37"/>
      <c r="DB169" s="37"/>
      <c r="DC169" s="37"/>
      <c r="DD169" s="37"/>
      <c r="DE169" s="37"/>
      <c r="DF169" s="37"/>
      <c r="DG169" s="37"/>
      <c r="DH169" s="37"/>
      <c r="DI169" s="37"/>
      <c r="DJ169" s="37"/>
      <c r="DK169" s="37"/>
      <c r="DL169" s="37"/>
      <c r="DM169" s="37"/>
      <c r="DN169" s="37"/>
      <c r="DO169" s="37"/>
      <c r="DP169" s="37"/>
      <c r="DQ169" s="37"/>
      <c r="DR169" s="37"/>
      <c r="DS169" s="37"/>
      <c r="DT169" s="37"/>
      <c r="DU169" s="37"/>
      <c r="DV169" s="37"/>
      <c r="DW169" s="37"/>
      <c r="DX169" s="37"/>
      <c r="DY169" s="37"/>
      <c r="DZ169" s="37"/>
      <c r="EA169" s="37"/>
      <c r="EB169" s="37"/>
      <c r="EC169" s="37"/>
      <c r="ED169" s="37"/>
      <c r="EE169" s="37"/>
      <c r="EF169" s="37"/>
      <c r="EG169" s="37"/>
      <c r="EH169" s="37"/>
      <c r="EI169" s="37"/>
      <c r="EJ169" s="37"/>
      <c r="EK169" s="37"/>
      <c r="EL169" s="37"/>
      <c r="EM169" s="37"/>
      <c r="EN169" s="37"/>
      <c r="EO169" s="37"/>
      <c r="EP169" s="37"/>
      <c r="EQ169" s="37"/>
      <c r="ER169" s="37"/>
      <c r="ES169" s="37"/>
      <c r="ET169" s="37"/>
      <c r="EU169" s="37"/>
      <c r="WZC169" s="37"/>
      <c r="WZD169" s="37"/>
      <c r="WZE169" s="37"/>
      <c r="WZF169" s="37"/>
      <c r="WZG169" s="37"/>
      <c r="WZH169" s="37"/>
      <c r="WZI169" s="37"/>
      <c r="WZJ169" s="37"/>
      <c r="WZK169" s="37"/>
      <c r="WZL169" s="37"/>
      <c r="WZM169" s="37"/>
      <c r="WZN169" s="37"/>
      <c r="WZO169" s="37"/>
      <c r="WZP169" s="37"/>
      <c r="WZQ169" s="37"/>
      <c r="WZR169" s="37"/>
      <c r="WZS169" s="37"/>
      <c r="WZT169" s="37"/>
      <c r="WZU169" s="37"/>
      <c r="WZV169" s="37"/>
      <c r="WZW169" s="37"/>
      <c r="WZX169" s="37"/>
      <c r="WZY169" s="37"/>
      <c r="WZZ169" s="37"/>
      <c r="XAA169" s="37"/>
      <c r="XAB169" s="37"/>
      <c r="XAC169" s="37"/>
      <c r="XAD169" s="37"/>
      <c r="XAE169" s="37"/>
      <c r="XAF169" s="37"/>
      <c r="XAG169" s="37"/>
      <c r="XAH169" s="37"/>
      <c r="XAI169" s="37"/>
      <c r="XAJ169" s="37"/>
      <c r="XAK169" s="37"/>
      <c r="XAL169" s="37"/>
      <c r="XAM169" s="37"/>
      <c r="XAN169" s="37"/>
      <c r="XAO169" s="37"/>
      <c r="XAP169" s="37"/>
      <c r="XAQ169" s="37"/>
      <c r="XAR169" s="37"/>
      <c r="XAS169" s="37"/>
      <c r="XAT169" s="37"/>
      <c r="XAU169" s="37"/>
      <c r="XAV169" s="37"/>
      <c r="XAW169" s="37"/>
      <c r="XAX169" s="37"/>
      <c r="XAY169" s="37"/>
      <c r="XAZ169" s="37"/>
      <c r="XBA169" s="37"/>
      <c r="XBB169" s="37"/>
      <c r="XBC169" s="37"/>
      <c r="XBD169" s="37"/>
      <c r="XBE169" s="37"/>
      <c r="XBF169" s="37"/>
      <c r="XBG169" s="37"/>
      <c r="XBH169" s="37"/>
      <c r="XBI169" s="37"/>
      <c r="XBJ169" s="37"/>
      <c r="XBK169" s="37"/>
      <c r="XBL169" s="37"/>
      <c r="XBM169" s="37"/>
      <c r="XBN169" s="37"/>
      <c r="XBO169" s="37"/>
      <c r="XBP169" s="37"/>
      <c r="XBQ169" s="37"/>
      <c r="XBR169" s="37"/>
      <c r="XBS169" s="37"/>
      <c r="XBT169" s="37"/>
      <c r="XBU169" s="37"/>
      <c r="XBV169" s="37"/>
      <c r="XBW169" s="37"/>
      <c r="XBX169" s="37"/>
      <c r="XBY169" s="37"/>
      <c r="XBZ169" s="37"/>
      <c r="XCA169" s="37"/>
      <c r="XCB169" s="37"/>
      <c r="XCC169" s="37"/>
      <c r="XCD169" s="37"/>
      <c r="XCE169" s="37"/>
      <c r="XCF169" s="37"/>
      <c r="XCG169" s="37"/>
      <c r="XCH169" s="37"/>
      <c r="XCI169" s="37"/>
      <c r="XCJ169" s="37"/>
      <c r="XCK169" s="37"/>
      <c r="XCL169" s="37"/>
      <c r="XCM169" s="37"/>
      <c r="XCN169" s="37"/>
      <c r="XCO169" s="37"/>
      <c r="XCP169" s="37"/>
      <c r="XCQ169" s="37"/>
      <c r="XCR169" s="37"/>
      <c r="XCS169" s="37"/>
      <c r="XCT169" s="37"/>
      <c r="XCU169" s="37"/>
      <c r="XCV169" s="37"/>
      <c r="XCW169" s="37"/>
      <c r="XCX169" s="37"/>
      <c r="XCY169" s="37"/>
      <c r="XCZ169" s="37"/>
      <c r="XDA169" s="37"/>
      <c r="XDB169" s="37"/>
      <c r="XDC169" s="37"/>
      <c r="XDD169" s="37"/>
      <c r="XDE169" s="37"/>
      <c r="XDF169" s="37"/>
      <c r="XDG169" s="37"/>
      <c r="XDH169" s="37"/>
      <c r="XDI169" s="37"/>
      <c r="XDJ169" s="37"/>
      <c r="XDK169" s="37"/>
      <c r="XDL169" s="37"/>
      <c r="XDM169" s="37"/>
      <c r="XDN169" s="37"/>
      <c r="XDO169" s="37"/>
      <c r="XDP169" s="37"/>
      <c r="XDQ169" s="37"/>
      <c r="XDR169" s="37"/>
      <c r="XDS169" s="37"/>
      <c r="XDT169" s="37"/>
      <c r="XDU169" s="37"/>
      <c r="XDV169" s="37"/>
      <c r="XDW169" s="37"/>
      <c r="XDX169" s="37"/>
      <c r="XDY169" s="37"/>
      <c r="XDZ169" s="37"/>
      <c r="XEA169" s="37"/>
      <c r="XEB169" s="37"/>
      <c r="XEC169" s="37"/>
      <c r="XED169" s="37"/>
      <c r="XEE169" s="37"/>
      <c r="XEF169" s="37"/>
      <c r="XEG169" s="37"/>
      <c r="XEH169" s="37"/>
      <c r="XEI169" s="37"/>
      <c r="XEJ169" s="37"/>
      <c r="XEK169" s="37"/>
      <c r="XEL169" s="37"/>
      <c r="XEM169" s="37"/>
      <c r="XEN169" s="37"/>
      <c r="XEO169" s="37"/>
      <c r="XEP169" s="37"/>
      <c r="XEQ169" s="37"/>
      <c r="XER169" s="37"/>
      <c r="XES169" s="37"/>
      <c r="XET169" s="37"/>
      <c r="XEU169" s="37"/>
      <c r="XEV169" s="37"/>
      <c r="XEW169" s="37"/>
      <c r="XEX169" s="37"/>
      <c r="XEY169" s="37"/>
      <c r="XEZ169" s="37"/>
      <c r="XFA169" s="37"/>
      <c r="XFB169" s="37"/>
      <c r="XFC169" s="37"/>
      <c r="XFD169" s="37"/>
    </row>
    <row r="170" spans="1:151 16227:16384" s="11" customFormat="1" ht="20.25" customHeight="1" x14ac:dyDescent="0.25">
      <c r="A170" s="80">
        <v>27</v>
      </c>
      <c r="B170" s="80"/>
      <c r="C170" s="81" t="s">
        <v>200</v>
      </c>
      <c r="D170" s="82"/>
      <c r="E170" s="53">
        <f>(5.94*9.4)*10.764</f>
        <v>601.01870400000007</v>
      </c>
      <c r="F170" s="81">
        <v>0</v>
      </c>
      <c r="G170" s="82"/>
      <c r="H170" s="53">
        <v>0</v>
      </c>
      <c r="I170" s="53">
        <f t="shared" si="2"/>
        <v>601.01870400000007</v>
      </c>
      <c r="J170" s="37"/>
      <c r="K170" s="37"/>
      <c r="L170" s="37"/>
      <c r="M170" s="37"/>
      <c r="N170" s="37"/>
      <c r="O170" s="37"/>
      <c r="P170" s="37"/>
      <c r="Q170" s="37"/>
      <c r="R170" s="37"/>
      <c r="S170" s="37"/>
      <c r="T170" s="37"/>
      <c r="U170" s="37"/>
      <c r="V170" s="37"/>
      <c r="W170" s="37"/>
      <c r="X170" s="37"/>
      <c r="Y170" s="37"/>
      <c r="Z170" s="37"/>
      <c r="AA170" s="37"/>
      <c r="AB170" s="37"/>
      <c r="AC170" s="37"/>
      <c r="AD170" s="37"/>
      <c r="AE170" s="37"/>
      <c r="AF170" s="37"/>
      <c r="AG170" s="37"/>
      <c r="AH170" s="37"/>
      <c r="AI170" s="37"/>
      <c r="AJ170" s="37"/>
      <c r="AK170" s="37"/>
      <c r="AL170" s="37"/>
      <c r="AM170" s="37"/>
      <c r="AN170" s="37"/>
      <c r="AO170" s="37"/>
      <c r="AP170" s="37"/>
      <c r="AQ170" s="37"/>
      <c r="AR170" s="37"/>
      <c r="AS170" s="37"/>
      <c r="AT170" s="37"/>
      <c r="AU170" s="37"/>
      <c r="AV170" s="37"/>
      <c r="AW170" s="37"/>
      <c r="AX170" s="37"/>
      <c r="AY170" s="37"/>
      <c r="AZ170" s="37"/>
      <c r="BA170" s="37"/>
      <c r="BB170" s="37"/>
      <c r="BC170" s="37"/>
      <c r="BD170" s="37"/>
      <c r="BE170" s="37"/>
      <c r="BF170" s="37"/>
      <c r="BG170" s="37"/>
      <c r="BH170" s="37"/>
      <c r="BI170" s="37"/>
      <c r="BJ170" s="37"/>
      <c r="BK170" s="37"/>
      <c r="BL170" s="37"/>
      <c r="BM170" s="37"/>
      <c r="BN170" s="37"/>
      <c r="BO170" s="37"/>
      <c r="BP170" s="37"/>
      <c r="BQ170" s="37"/>
      <c r="BR170" s="37"/>
      <c r="BS170" s="37"/>
      <c r="BT170" s="37"/>
      <c r="BU170" s="37"/>
      <c r="BV170" s="37"/>
      <c r="BW170" s="37"/>
      <c r="BX170" s="37"/>
      <c r="BY170" s="37"/>
      <c r="BZ170" s="37"/>
      <c r="CA170" s="37"/>
      <c r="CB170" s="37"/>
      <c r="CC170" s="37"/>
      <c r="CD170" s="37"/>
      <c r="CE170" s="37"/>
      <c r="CF170" s="37"/>
      <c r="CG170" s="37"/>
      <c r="CH170" s="37"/>
      <c r="CI170" s="37"/>
      <c r="CJ170" s="37"/>
      <c r="CK170" s="37"/>
      <c r="CL170" s="37"/>
      <c r="CM170" s="37"/>
      <c r="CN170" s="37"/>
      <c r="CO170" s="37"/>
      <c r="CP170" s="37"/>
      <c r="CQ170" s="37"/>
      <c r="CR170" s="37"/>
      <c r="CS170" s="37"/>
      <c r="CT170" s="37"/>
      <c r="CU170" s="37"/>
      <c r="CV170" s="37"/>
      <c r="CW170" s="37"/>
      <c r="CX170" s="37"/>
      <c r="CY170" s="37"/>
      <c r="CZ170" s="37"/>
      <c r="DA170" s="37"/>
      <c r="DB170" s="37"/>
      <c r="DC170" s="37"/>
      <c r="DD170" s="37"/>
      <c r="DE170" s="37"/>
      <c r="DF170" s="37"/>
      <c r="DG170" s="37"/>
      <c r="DH170" s="37"/>
      <c r="DI170" s="37"/>
      <c r="DJ170" s="37"/>
      <c r="DK170" s="37"/>
      <c r="DL170" s="37"/>
      <c r="DM170" s="37"/>
      <c r="DN170" s="37"/>
      <c r="DO170" s="37"/>
      <c r="DP170" s="37"/>
      <c r="DQ170" s="37"/>
      <c r="DR170" s="37"/>
      <c r="DS170" s="37"/>
      <c r="DT170" s="37"/>
      <c r="DU170" s="37"/>
      <c r="DV170" s="37"/>
      <c r="DW170" s="37"/>
      <c r="DX170" s="37"/>
      <c r="DY170" s="37"/>
      <c r="DZ170" s="37"/>
      <c r="EA170" s="37"/>
      <c r="EB170" s="37"/>
      <c r="EC170" s="37"/>
      <c r="ED170" s="37"/>
      <c r="EE170" s="37"/>
      <c r="EF170" s="37"/>
      <c r="EG170" s="37"/>
      <c r="EH170" s="37"/>
      <c r="EI170" s="37"/>
      <c r="EJ170" s="37"/>
      <c r="EK170" s="37"/>
      <c r="EL170" s="37"/>
      <c r="EM170" s="37"/>
      <c r="EN170" s="37"/>
      <c r="EO170" s="37"/>
      <c r="EP170" s="37"/>
      <c r="EQ170" s="37"/>
      <c r="ER170" s="37"/>
      <c r="ES170" s="37"/>
      <c r="ET170" s="37"/>
      <c r="EU170" s="37"/>
      <c r="WZC170" s="37"/>
      <c r="WZD170" s="37"/>
      <c r="WZE170" s="37"/>
      <c r="WZF170" s="37"/>
      <c r="WZG170" s="37"/>
      <c r="WZH170" s="37"/>
      <c r="WZI170" s="37"/>
      <c r="WZJ170" s="37"/>
      <c r="WZK170" s="37"/>
      <c r="WZL170" s="37"/>
      <c r="WZM170" s="37"/>
      <c r="WZN170" s="37"/>
      <c r="WZO170" s="37"/>
      <c r="WZP170" s="37"/>
      <c r="WZQ170" s="37"/>
      <c r="WZR170" s="37"/>
      <c r="WZS170" s="37"/>
      <c r="WZT170" s="37"/>
      <c r="WZU170" s="37"/>
      <c r="WZV170" s="37"/>
      <c r="WZW170" s="37"/>
      <c r="WZX170" s="37"/>
      <c r="WZY170" s="37"/>
      <c r="WZZ170" s="37"/>
      <c r="XAA170" s="37"/>
      <c r="XAB170" s="37"/>
      <c r="XAC170" s="37"/>
      <c r="XAD170" s="37"/>
      <c r="XAE170" s="37"/>
      <c r="XAF170" s="37"/>
      <c r="XAG170" s="37"/>
      <c r="XAH170" s="37"/>
      <c r="XAI170" s="37"/>
      <c r="XAJ170" s="37"/>
      <c r="XAK170" s="37"/>
      <c r="XAL170" s="37"/>
      <c r="XAM170" s="37"/>
      <c r="XAN170" s="37"/>
      <c r="XAO170" s="37"/>
      <c r="XAP170" s="37"/>
      <c r="XAQ170" s="37"/>
      <c r="XAR170" s="37"/>
      <c r="XAS170" s="37"/>
      <c r="XAT170" s="37"/>
      <c r="XAU170" s="37"/>
      <c r="XAV170" s="37"/>
      <c r="XAW170" s="37"/>
      <c r="XAX170" s="37"/>
      <c r="XAY170" s="37"/>
      <c r="XAZ170" s="37"/>
      <c r="XBA170" s="37"/>
      <c r="XBB170" s="37"/>
      <c r="XBC170" s="37"/>
      <c r="XBD170" s="37"/>
      <c r="XBE170" s="37"/>
      <c r="XBF170" s="37"/>
      <c r="XBG170" s="37"/>
      <c r="XBH170" s="37"/>
      <c r="XBI170" s="37"/>
      <c r="XBJ170" s="37"/>
      <c r="XBK170" s="37"/>
      <c r="XBL170" s="37"/>
      <c r="XBM170" s="37"/>
      <c r="XBN170" s="37"/>
      <c r="XBO170" s="37"/>
      <c r="XBP170" s="37"/>
      <c r="XBQ170" s="37"/>
      <c r="XBR170" s="37"/>
      <c r="XBS170" s="37"/>
      <c r="XBT170" s="37"/>
      <c r="XBU170" s="37"/>
      <c r="XBV170" s="37"/>
      <c r="XBW170" s="37"/>
      <c r="XBX170" s="37"/>
      <c r="XBY170" s="37"/>
      <c r="XBZ170" s="37"/>
      <c r="XCA170" s="37"/>
      <c r="XCB170" s="37"/>
      <c r="XCC170" s="37"/>
      <c r="XCD170" s="37"/>
      <c r="XCE170" s="37"/>
      <c r="XCF170" s="37"/>
      <c r="XCG170" s="37"/>
      <c r="XCH170" s="37"/>
      <c r="XCI170" s="37"/>
      <c r="XCJ170" s="37"/>
      <c r="XCK170" s="37"/>
      <c r="XCL170" s="37"/>
      <c r="XCM170" s="37"/>
      <c r="XCN170" s="37"/>
      <c r="XCO170" s="37"/>
      <c r="XCP170" s="37"/>
      <c r="XCQ170" s="37"/>
      <c r="XCR170" s="37"/>
      <c r="XCS170" s="37"/>
      <c r="XCT170" s="37"/>
      <c r="XCU170" s="37"/>
      <c r="XCV170" s="37"/>
      <c r="XCW170" s="37"/>
      <c r="XCX170" s="37"/>
      <c r="XCY170" s="37"/>
      <c r="XCZ170" s="37"/>
      <c r="XDA170" s="37"/>
      <c r="XDB170" s="37"/>
      <c r="XDC170" s="37"/>
      <c r="XDD170" s="37"/>
      <c r="XDE170" s="37"/>
      <c r="XDF170" s="37"/>
      <c r="XDG170" s="37"/>
      <c r="XDH170" s="37"/>
      <c r="XDI170" s="37"/>
      <c r="XDJ170" s="37"/>
      <c r="XDK170" s="37"/>
      <c r="XDL170" s="37"/>
      <c r="XDM170" s="37"/>
      <c r="XDN170" s="37"/>
      <c r="XDO170" s="37"/>
      <c r="XDP170" s="37"/>
      <c r="XDQ170" s="37"/>
      <c r="XDR170" s="37"/>
      <c r="XDS170" s="37"/>
      <c r="XDT170" s="37"/>
      <c r="XDU170" s="37"/>
      <c r="XDV170" s="37"/>
      <c r="XDW170" s="37"/>
      <c r="XDX170" s="37"/>
      <c r="XDY170" s="37"/>
      <c r="XDZ170" s="37"/>
      <c r="XEA170" s="37"/>
      <c r="XEB170" s="37"/>
      <c r="XEC170" s="37"/>
      <c r="XED170" s="37"/>
      <c r="XEE170" s="37"/>
      <c r="XEF170" s="37"/>
      <c r="XEG170" s="37"/>
      <c r="XEH170" s="37"/>
      <c r="XEI170" s="37"/>
      <c r="XEJ170" s="37"/>
      <c r="XEK170" s="37"/>
      <c r="XEL170" s="37"/>
      <c r="XEM170" s="37"/>
      <c r="XEN170" s="37"/>
      <c r="XEO170" s="37"/>
      <c r="XEP170" s="37"/>
      <c r="XEQ170" s="37"/>
      <c r="XER170" s="37"/>
      <c r="XES170" s="37"/>
      <c r="XET170" s="37"/>
      <c r="XEU170" s="37"/>
      <c r="XEV170" s="37"/>
      <c r="XEW170" s="37"/>
      <c r="XEX170" s="37"/>
      <c r="XEY170" s="37"/>
      <c r="XEZ170" s="37"/>
      <c r="XFA170" s="37"/>
      <c r="XFB170" s="37"/>
      <c r="XFC170" s="37"/>
      <c r="XFD170" s="37"/>
    </row>
    <row r="171" spans="1:151 16227:16384" s="11" customFormat="1" ht="20.25" customHeight="1" x14ac:dyDescent="0.25">
      <c r="A171" s="80">
        <v>28</v>
      </c>
      <c r="B171" s="80"/>
      <c r="C171" s="81" t="s">
        <v>200</v>
      </c>
      <c r="D171" s="82"/>
      <c r="E171" s="53">
        <f>(5.89*4.655+5.24*4.745)*10.764</f>
        <v>562.76075700000001</v>
      </c>
      <c r="F171" s="81">
        <v>0</v>
      </c>
      <c r="G171" s="82"/>
      <c r="H171" s="53">
        <v>0</v>
      </c>
      <c r="I171" s="53">
        <f t="shared" si="2"/>
        <v>562.76075700000001</v>
      </c>
      <c r="J171" s="37"/>
      <c r="K171" s="37"/>
      <c r="L171" s="37"/>
      <c r="M171" s="37"/>
      <c r="N171" s="37"/>
      <c r="O171" s="37"/>
      <c r="P171" s="37"/>
      <c r="Q171" s="37"/>
      <c r="R171" s="37"/>
      <c r="S171" s="37"/>
      <c r="T171" s="37"/>
      <c r="U171" s="37"/>
      <c r="V171" s="37"/>
      <c r="W171" s="37"/>
      <c r="X171" s="37"/>
      <c r="Y171" s="37"/>
      <c r="Z171" s="37"/>
      <c r="AA171" s="37"/>
      <c r="AB171" s="37"/>
      <c r="AC171" s="37"/>
      <c r="AD171" s="37"/>
      <c r="AE171" s="37"/>
      <c r="AF171" s="37"/>
      <c r="AG171" s="37"/>
      <c r="AH171" s="37"/>
      <c r="AI171" s="37"/>
      <c r="AJ171" s="37"/>
      <c r="AK171" s="37"/>
      <c r="AL171" s="37"/>
      <c r="AM171" s="37"/>
      <c r="AN171" s="37"/>
      <c r="AO171" s="37"/>
      <c r="AP171" s="37"/>
      <c r="AQ171" s="37"/>
      <c r="AR171" s="37"/>
      <c r="AS171" s="37"/>
      <c r="AT171" s="37"/>
      <c r="AU171" s="37"/>
      <c r="AV171" s="37"/>
      <c r="AW171" s="37"/>
      <c r="AX171" s="37"/>
      <c r="AY171" s="37"/>
      <c r="AZ171" s="37"/>
      <c r="BA171" s="37"/>
      <c r="BB171" s="37"/>
      <c r="BC171" s="37"/>
      <c r="BD171" s="37"/>
      <c r="BE171" s="37"/>
      <c r="BF171" s="37"/>
      <c r="BG171" s="37"/>
      <c r="BH171" s="37"/>
      <c r="BI171" s="37"/>
      <c r="BJ171" s="37"/>
      <c r="BK171" s="37"/>
      <c r="BL171" s="37"/>
      <c r="BM171" s="37"/>
      <c r="BN171" s="37"/>
      <c r="BO171" s="37"/>
      <c r="BP171" s="37"/>
      <c r="BQ171" s="37"/>
      <c r="BR171" s="37"/>
      <c r="BS171" s="37"/>
      <c r="BT171" s="37"/>
      <c r="BU171" s="37"/>
      <c r="BV171" s="37"/>
      <c r="BW171" s="37"/>
      <c r="BX171" s="37"/>
      <c r="BY171" s="37"/>
      <c r="BZ171" s="37"/>
      <c r="CA171" s="37"/>
      <c r="CB171" s="37"/>
      <c r="CC171" s="37"/>
      <c r="CD171" s="37"/>
      <c r="CE171" s="37"/>
      <c r="CF171" s="37"/>
      <c r="CG171" s="37"/>
      <c r="CH171" s="37"/>
      <c r="CI171" s="37"/>
      <c r="CJ171" s="37"/>
      <c r="CK171" s="37"/>
      <c r="CL171" s="37"/>
      <c r="CM171" s="37"/>
      <c r="CN171" s="37"/>
      <c r="CO171" s="37"/>
      <c r="CP171" s="37"/>
      <c r="CQ171" s="37"/>
      <c r="CR171" s="37"/>
      <c r="CS171" s="37"/>
      <c r="CT171" s="37"/>
      <c r="CU171" s="37"/>
      <c r="CV171" s="37"/>
      <c r="CW171" s="37"/>
      <c r="CX171" s="37"/>
      <c r="CY171" s="37"/>
      <c r="CZ171" s="37"/>
      <c r="DA171" s="37"/>
      <c r="DB171" s="37"/>
      <c r="DC171" s="37"/>
      <c r="DD171" s="37"/>
      <c r="DE171" s="37"/>
      <c r="DF171" s="37"/>
      <c r="DG171" s="37"/>
      <c r="DH171" s="37"/>
      <c r="DI171" s="37"/>
      <c r="DJ171" s="37"/>
      <c r="DK171" s="37"/>
      <c r="DL171" s="37"/>
      <c r="DM171" s="37"/>
      <c r="DN171" s="37"/>
      <c r="DO171" s="37"/>
      <c r="DP171" s="37"/>
      <c r="DQ171" s="37"/>
      <c r="DR171" s="37"/>
      <c r="DS171" s="37"/>
      <c r="DT171" s="37"/>
      <c r="DU171" s="37"/>
      <c r="DV171" s="37"/>
      <c r="DW171" s="37"/>
      <c r="DX171" s="37"/>
      <c r="DY171" s="37"/>
      <c r="DZ171" s="37"/>
      <c r="EA171" s="37"/>
      <c r="EB171" s="37"/>
      <c r="EC171" s="37"/>
      <c r="ED171" s="37"/>
      <c r="EE171" s="37"/>
      <c r="EF171" s="37"/>
      <c r="EG171" s="37"/>
      <c r="EH171" s="37"/>
      <c r="EI171" s="37"/>
      <c r="EJ171" s="37"/>
      <c r="EK171" s="37"/>
      <c r="EL171" s="37"/>
      <c r="EM171" s="37"/>
      <c r="EN171" s="37"/>
      <c r="EO171" s="37"/>
      <c r="EP171" s="37"/>
      <c r="EQ171" s="37"/>
      <c r="ER171" s="37"/>
      <c r="ES171" s="37"/>
      <c r="ET171" s="37"/>
      <c r="EU171" s="37"/>
      <c r="WZC171" s="37"/>
      <c r="WZD171" s="37"/>
      <c r="WZE171" s="37"/>
      <c r="WZF171" s="37"/>
      <c r="WZG171" s="37"/>
      <c r="WZH171" s="37"/>
      <c r="WZI171" s="37"/>
      <c r="WZJ171" s="37"/>
      <c r="WZK171" s="37"/>
      <c r="WZL171" s="37"/>
      <c r="WZM171" s="37"/>
      <c r="WZN171" s="37"/>
      <c r="WZO171" s="37"/>
      <c r="WZP171" s="37"/>
      <c r="WZQ171" s="37"/>
      <c r="WZR171" s="37"/>
      <c r="WZS171" s="37"/>
      <c r="WZT171" s="37"/>
      <c r="WZU171" s="37"/>
      <c r="WZV171" s="37"/>
      <c r="WZW171" s="37"/>
      <c r="WZX171" s="37"/>
      <c r="WZY171" s="37"/>
      <c r="WZZ171" s="37"/>
      <c r="XAA171" s="37"/>
      <c r="XAB171" s="37"/>
      <c r="XAC171" s="37"/>
      <c r="XAD171" s="37"/>
      <c r="XAE171" s="37"/>
      <c r="XAF171" s="37"/>
      <c r="XAG171" s="37"/>
      <c r="XAH171" s="37"/>
      <c r="XAI171" s="37"/>
      <c r="XAJ171" s="37"/>
      <c r="XAK171" s="37"/>
      <c r="XAL171" s="37"/>
      <c r="XAM171" s="37"/>
      <c r="XAN171" s="37"/>
      <c r="XAO171" s="37"/>
      <c r="XAP171" s="37"/>
      <c r="XAQ171" s="37"/>
      <c r="XAR171" s="37"/>
      <c r="XAS171" s="37"/>
      <c r="XAT171" s="37"/>
      <c r="XAU171" s="37"/>
      <c r="XAV171" s="37"/>
      <c r="XAW171" s="37"/>
      <c r="XAX171" s="37"/>
      <c r="XAY171" s="37"/>
      <c r="XAZ171" s="37"/>
      <c r="XBA171" s="37"/>
      <c r="XBB171" s="37"/>
      <c r="XBC171" s="37"/>
      <c r="XBD171" s="37"/>
      <c r="XBE171" s="37"/>
      <c r="XBF171" s="37"/>
      <c r="XBG171" s="37"/>
      <c r="XBH171" s="37"/>
      <c r="XBI171" s="37"/>
      <c r="XBJ171" s="37"/>
      <c r="XBK171" s="37"/>
      <c r="XBL171" s="37"/>
      <c r="XBM171" s="37"/>
      <c r="XBN171" s="37"/>
      <c r="XBO171" s="37"/>
      <c r="XBP171" s="37"/>
      <c r="XBQ171" s="37"/>
      <c r="XBR171" s="37"/>
      <c r="XBS171" s="37"/>
      <c r="XBT171" s="37"/>
      <c r="XBU171" s="37"/>
      <c r="XBV171" s="37"/>
      <c r="XBW171" s="37"/>
      <c r="XBX171" s="37"/>
      <c r="XBY171" s="37"/>
      <c r="XBZ171" s="37"/>
      <c r="XCA171" s="37"/>
      <c r="XCB171" s="37"/>
      <c r="XCC171" s="37"/>
      <c r="XCD171" s="37"/>
      <c r="XCE171" s="37"/>
      <c r="XCF171" s="37"/>
      <c r="XCG171" s="37"/>
      <c r="XCH171" s="37"/>
      <c r="XCI171" s="37"/>
      <c r="XCJ171" s="37"/>
      <c r="XCK171" s="37"/>
      <c r="XCL171" s="37"/>
      <c r="XCM171" s="37"/>
      <c r="XCN171" s="37"/>
      <c r="XCO171" s="37"/>
      <c r="XCP171" s="37"/>
      <c r="XCQ171" s="37"/>
      <c r="XCR171" s="37"/>
      <c r="XCS171" s="37"/>
      <c r="XCT171" s="37"/>
      <c r="XCU171" s="37"/>
      <c r="XCV171" s="37"/>
      <c r="XCW171" s="37"/>
      <c r="XCX171" s="37"/>
      <c r="XCY171" s="37"/>
      <c r="XCZ171" s="37"/>
      <c r="XDA171" s="37"/>
      <c r="XDB171" s="37"/>
      <c r="XDC171" s="37"/>
      <c r="XDD171" s="37"/>
      <c r="XDE171" s="37"/>
      <c r="XDF171" s="37"/>
      <c r="XDG171" s="37"/>
      <c r="XDH171" s="37"/>
      <c r="XDI171" s="37"/>
      <c r="XDJ171" s="37"/>
      <c r="XDK171" s="37"/>
      <c r="XDL171" s="37"/>
      <c r="XDM171" s="37"/>
      <c r="XDN171" s="37"/>
      <c r="XDO171" s="37"/>
      <c r="XDP171" s="37"/>
      <c r="XDQ171" s="37"/>
      <c r="XDR171" s="37"/>
      <c r="XDS171" s="37"/>
      <c r="XDT171" s="37"/>
      <c r="XDU171" s="37"/>
      <c r="XDV171" s="37"/>
      <c r="XDW171" s="37"/>
      <c r="XDX171" s="37"/>
      <c r="XDY171" s="37"/>
      <c r="XDZ171" s="37"/>
      <c r="XEA171" s="37"/>
      <c r="XEB171" s="37"/>
      <c r="XEC171" s="37"/>
      <c r="XED171" s="37"/>
      <c r="XEE171" s="37"/>
      <c r="XEF171" s="37"/>
      <c r="XEG171" s="37"/>
      <c r="XEH171" s="37"/>
      <c r="XEI171" s="37"/>
      <c r="XEJ171" s="37"/>
      <c r="XEK171" s="37"/>
      <c r="XEL171" s="37"/>
      <c r="XEM171" s="37"/>
      <c r="XEN171" s="37"/>
      <c r="XEO171" s="37"/>
      <c r="XEP171" s="37"/>
      <c r="XEQ171" s="37"/>
      <c r="XER171" s="37"/>
      <c r="XES171" s="37"/>
      <c r="XET171" s="37"/>
      <c r="XEU171" s="37"/>
      <c r="XEV171" s="37"/>
      <c r="XEW171" s="37"/>
      <c r="XEX171" s="37"/>
      <c r="XEY171" s="37"/>
      <c r="XEZ171" s="37"/>
      <c r="XFA171" s="37"/>
      <c r="XFB171" s="37"/>
      <c r="XFC171" s="37"/>
      <c r="XFD171" s="37"/>
    </row>
    <row r="172" spans="1:151 16227:16384" s="11" customFormat="1" ht="20.25" customHeight="1" x14ac:dyDescent="0.25">
      <c r="A172" s="80">
        <v>29</v>
      </c>
      <c r="B172" s="80"/>
      <c r="C172" s="81" t="s">
        <v>200</v>
      </c>
      <c r="D172" s="82"/>
      <c r="E172" s="53">
        <f>(3.757*4.655+4.407*3.695)*10.764</f>
        <v>363.52934279999999</v>
      </c>
      <c r="F172" s="81">
        <v>0</v>
      </c>
      <c r="G172" s="82"/>
      <c r="H172" s="53">
        <v>0</v>
      </c>
      <c r="I172" s="53">
        <f t="shared" si="2"/>
        <v>363.52934279999999</v>
      </c>
      <c r="J172" s="37"/>
      <c r="K172" s="37"/>
      <c r="L172" s="37"/>
      <c r="M172" s="37"/>
      <c r="N172" s="37"/>
      <c r="O172" s="37"/>
      <c r="P172" s="37"/>
      <c r="Q172" s="37"/>
      <c r="R172" s="37"/>
      <c r="S172" s="37"/>
      <c r="T172" s="37"/>
      <c r="U172" s="37"/>
      <c r="V172" s="37"/>
      <c r="W172" s="37"/>
      <c r="X172" s="37"/>
      <c r="Y172" s="37"/>
      <c r="Z172" s="37"/>
      <c r="AA172" s="37"/>
      <c r="AB172" s="37"/>
      <c r="AC172" s="37"/>
      <c r="AD172" s="37"/>
      <c r="AE172" s="37"/>
      <c r="AF172" s="37"/>
      <c r="AG172" s="37"/>
      <c r="AH172" s="37"/>
      <c r="AI172" s="37"/>
      <c r="AJ172" s="37"/>
      <c r="AK172" s="37"/>
      <c r="AL172" s="37"/>
      <c r="AM172" s="37"/>
      <c r="AN172" s="37"/>
      <c r="AO172" s="37"/>
      <c r="AP172" s="37"/>
      <c r="AQ172" s="37"/>
      <c r="AR172" s="37"/>
      <c r="AS172" s="37"/>
      <c r="AT172" s="37"/>
      <c r="AU172" s="37"/>
      <c r="AV172" s="37"/>
      <c r="AW172" s="37"/>
      <c r="AX172" s="37"/>
      <c r="AY172" s="37"/>
      <c r="AZ172" s="37"/>
      <c r="BA172" s="37"/>
      <c r="BB172" s="37"/>
      <c r="BC172" s="37"/>
      <c r="BD172" s="37"/>
      <c r="BE172" s="37"/>
      <c r="BF172" s="37"/>
      <c r="BG172" s="37"/>
      <c r="BH172" s="37"/>
      <c r="BI172" s="37"/>
      <c r="BJ172" s="37"/>
      <c r="BK172" s="37"/>
      <c r="BL172" s="37"/>
      <c r="BM172" s="37"/>
      <c r="BN172" s="37"/>
      <c r="BO172" s="37"/>
      <c r="BP172" s="37"/>
      <c r="BQ172" s="37"/>
      <c r="BR172" s="37"/>
      <c r="BS172" s="37"/>
      <c r="BT172" s="37"/>
      <c r="BU172" s="37"/>
      <c r="BV172" s="37"/>
      <c r="BW172" s="37"/>
      <c r="BX172" s="37"/>
      <c r="BY172" s="37"/>
      <c r="BZ172" s="37"/>
      <c r="CA172" s="37"/>
      <c r="CB172" s="37"/>
      <c r="CC172" s="37"/>
      <c r="CD172" s="37"/>
      <c r="CE172" s="37"/>
      <c r="CF172" s="37"/>
      <c r="CG172" s="37"/>
      <c r="CH172" s="37"/>
      <c r="CI172" s="37"/>
      <c r="CJ172" s="37"/>
      <c r="CK172" s="37"/>
      <c r="CL172" s="37"/>
      <c r="CM172" s="37"/>
      <c r="CN172" s="37"/>
      <c r="CO172" s="37"/>
      <c r="CP172" s="37"/>
      <c r="CQ172" s="37"/>
      <c r="CR172" s="37"/>
      <c r="CS172" s="37"/>
      <c r="CT172" s="37"/>
      <c r="CU172" s="37"/>
      <c r="CV172" s="37"/>
      <c r="CW172" s="37"/>
      <c r="CX172" s="37"/>
      <c r="CY172" s="37"/>
      <c r="CZ172" s="37"/>
      <c r="DA172" s="37"/>
      <c r="DB172" s="37"/>
      <c r="DC172" s="37"/>
      <c r="DD172" s="37"/>
      <c r="DE172" s="37"/>
      <c r="DF172" s="37"/>
      <c r="DG172" s="37"/>
      <c r="DH172" s="37"/>
      <c r="DI172" s="37"/>
      <c r="DJ172" s="37"/>
      <c r="DK172" s="37"/>
      <c r="DL172" s="37"/>
      <c r="DM172" s="37"/>
      <c r="DN172" s="37"/>
      <c r="DO172" s="37"/>
      <c r="DP172" s="37"/>
      <c r="DQ172" s="37"/>
      <c r="DR172" s="37"/>
      <c r="DS172" s="37"/>
      <c r="DT172" s="37"/>
      <c r="DU172" s="37"/>
      <c r="DV172" s="37"/>
      <c r="DW172" s="37"/>
      <c r="DX172" s="37"/>
      <c r="DY172" s="37"/>
      <c r="DZ172" s="37"/>
      <c r="EA172" s="37"/>
      <c r="EB172" s="37"/>
      <c r="EC172" s="37"/>
      <c r="ED172" s="37"/>
      <c r="EE172" s="37"/>
      <c r="EF172" s="37"/>
      <c r="EG172" s="37"/>
      <c r="EH172" s="37"/>
      <c r="EI172" s="37"/>
      <c r="EJ172" s="37"/>
      <c r="EK172" s="37"/>
      <c r="EL172" s="37"/>
      <c r="EM172" s="37"/>
      <c r="EN172" s="37"/>
      <c r="EO172" s="37"/>
      <c r="EP172" s="37"/>
      <c r="EQ172" s="37"/>
      <c r="ER172" s="37"/>
      <c r="ES172" s="37"/>
      <c r="ET172" s="37"/>
      <c r="EU172" s="37"/>
      <c r="WZC172" s="37"/>
      <c r="WZD172" s="37"/>
      <c r="WZE172" s="37"/>
      <c r="WZF172" s="37"/>
      <c r="WZG172" s="37"/>
      <c r="WZH172" s="37"/>
      <c r="WZI172" s="37"/>
      <c r="WZJ172" s="37"/>
      <c r="WZK172" s="37"/>
      <c r="WZL172" s="37"/>
      <c r="WZM172" s="37"/>
      <c r="WZN172" s="37"/>
      <c r="WZO172" s="37"/>
      <c r="WZP172" s="37"/>
      <c r="WZQ172" s="37"/>
      <c r="WZR172" s="37"/>
      <c r="WZS172" s="37"/>
      <c r="WZT172" s="37"/>
      <c r="WZU172" s="37"/>
      <c r="WZV172" s="37"/>
      <c r="WZW172" s="37"/>
      <c r="WZX172" s="37"/>
      <c r="WZY172" s="37"/>
      <c r="WZZ172" s="37"/>
      <c r="XAA172" s="37"/>
      <c r="XAB172" s="37"/>
      <c r="XAC172" s="37"/>
      <c r="XAD172" s="37"/>
      <c r="XAE172" s="37"/>
      <c r="XAF172" s="37"/>
      <c r="XAG172" s="37"/>
      <c r="XAH172" s="37"/>
      <c r="XAI172" s="37"/>
      <c r="XAJ172" s="37"/>
      <c r="XAK172" s="37"/>
      <c r="XAL172" s="37"/>
      <c r="XAM172" s="37"/>
      <c r="XAN172" s="37"/>
      <c r="XAO172" s="37"/>
      <c r="XAP172" s="37"/>
      <c r="XAQ172" s="37"/>
      <c r="XAR172" s="37"/>
      <c r="XAS172" s="37"/>
      <c r="XAT172" s="37"/>
      <c r="XAU172" s="37"/>
      <c r="XAV172" s="37"/>
      <c r="XAW172" s="37"/>
      <c r="XAX172" s="37"/>
      <c r="XAY172" s="37"/>
      <c r="XAZ172" s="37"/>
      <c r="XBA172" s="37"/>
      <c r="XBB172" s="37"/>
      <c r="XBC172" s="37"/>
      <c r="XBD172" s="37"/>
      <c r="XBE172" s="37"/>
      <c r="XBF172" s="37"/>
      <c r="XBG172" s="37"/>
      <c r="XBH172" s="37"/>
      <c r="XBI172" s="37"/>
      <c r="XBJ172" s="37"/>
      <c r="XBK172" s="37"/>
      <c r="XBL172" s="37"/>
      <c r="XBM172" s="37"/>
      <c r="XBN172" s="37"/>
      <c r="XBO172" s="37"/>
      <c r="XBP172" s="37"/>
      <c r="XBQ172" s="37"/>
      <c r="XBR172" s="37"/>
      <c r="XBS172" s="37"/>
      <c r="XBT172" s="37"/>
      <c r="XBU172" s="37"/>
      <c r="XBV172" s="37"/>
      <c r="XBW172" s="37"/>
      <c r="XBX172" s="37"/>
      <c r="XBY172" s="37"/>
      <c r="XBZ172" s="37"/>
      <c r="XCA172" s="37"/>
      <c r="XCB172" s="37"/>
      <c r="XCC172" s="37"/>
      <c r="XCD172" s="37"/>
      <c r="XCE172" s="37"/>
      <c r="XCF172" s="37"/>
      <c r="XCG172" s="37"/>
      <c r="XCH172" s="37"/>
      <c r="XCI172" s="37"/>
      <c r="XCJ172" s="37"/>
      <c r="XCK172" s="37"/>
      <c r="XCL172" s="37"/>
      <c r="XCM172" s="37"/>
      <c r="XCN172" s="37"/>
      <c r="XCO172" s="37"/>
      <c r="XCP172" s="37"/>
      <c r="XCQ172" s="37"/>
      <c r="XCR172" s="37"/>
      <c r="XCS172" s="37"/>
      <c r="XCT172" s="37"/>
      <c r="XCU172" s="37"/>
      <c r="XCV172" s="37"/>
      <c r="XCW172" s="37"/>
      <c r="XCX172" s="37"/>
      <c r="XCY172" s="37"/>
      <c r="XCZ172" s="37"/>
      <c r="XDA172" s="37"/>
      <c r="XDB172" s="37"/>
      <c r="XDC172" s="37"/>
      <c r="XDD172" s="37"/>
      <c r="XDE172" s="37"/>
      <c r="XDF172" s="37"/>
      <c r="XDG172" s="37"/>
      <c r="XDH172" s="37"/>
      <c r="XDI172" s="37"/>
      <c r="XDJ172" s="37"/>
      <c r="XDK172" s="37"/>
      <c r="XDL172" s="37"/>
      <c r="XDM172" s="37"/>
      <c r="XDN172" s="37"/>
      <c r="XDO172" s="37"/>
      <c r="XDP172" s="37"/>
      <c r="XDQ172" s="37"/>
      <c r="XDR172" s="37"/>
      <c r="XDS172" s="37"/>
      <c r="XDT172" s="37"/>
      <c r="XDU172" s="37"/>
      <c r="XDV172" s="37"/>
      <c r="XDW172" s="37"/>
      <c r="XDX172" s="37"/>
      <c r="XDY172" s="37"/>
      <c r="XDZ172" s="37"/>
      <c r="XEA172" s="37"/>
      <c r="XEB172" s="37"/>
      <c r="XEC172" s="37"/>
      <c r="XED172" s="37"/>
      <c r="XEE172" s="37"/>
      <c r="XEF172" s="37"/>
      <c r="XEG172" s="37"/>
      <c r="XEH172" s="37"/>
      <c r="XEI172" s="37"/>
      <c r="XEJ172" s="37"/>
      <c r="XEK172" s="37"/>
      <c r="XEL172" s="37"/>
      <c r="XEM172" s="37"/>
      <c r="XEN172" s="37"/>
      <c r="XEO172" s="37"/>
      <c r="XEP172" s="37"/>
      <c r="XEQ172" s="37"/>
      <c r="XER172" s="37"/>
      <c r="XES172" s="37"/>
      <c r="XET172" s="37"/>
      <c r="XEU172" s="37"/>
      <c r="XEV172" s="37"/>
      <c r="XEW172" s="37"/>
      <c r="XEX172" s="37"/>
      <c r="XEY172" s="37"/>
      <c r="XEZ172" s="37"/>
      <c r="XFA172" s="37"/>
      <c r="XFB172" s="37"/>
      <c r="XFC172" s="37"/>
      <c r="XFD172" s="37"/>
    </row>
    <row r="173" spans="1:151 16227:16384" s="11" customFormat="1" ht="20.25" customHeight="1" x14ac:dyDescent="0.25">
      <c r="A173" s="80">
        <v>30</v>
      </c>
      <c r="B173" s="80"/>
      <c r="C173" s="81" t="s">
        <v>200</v>
      </c>
      <c r="D173" s="82"/>
      <c r="E173" s="53">
        <f>(6.1*7.86)*10.764</f>
        <v>516.09074399999997</v>
      </c>
      <c r="F173" s="81">
        <v>0</v>
      </c>
      <c r="G173" s="82"/>
      <c r="H173" s="53">
        <v>0</v>
      </c>
      <c r="I173" s="53">
        <f t="shared" si="2"/>
        <v>516.09074399999997</v>
      </c>
      <c r="J173" s="37"/>
      <c r="K173" s="37"/>
      <c r="L173" s="37"/>
      <c r="M173" s="37"/>
      <c r="N173" s="37"/>
      <c r="O173" s="37"/>
      <c r="P173" s="37"/>
      <c r="Q173" s="37"/>
      <c r="R173" s="37"/>
      <c r="S173" s="37"/>
      <c r="T173" s="37"/>
      <c r="U173" s="37"/>
      <c r="V173" s="37"/>
      <c r="W173" s="37"/>
      <c r="X173" s="37"/>
      <c r="Y173" s="37"/>
      <c r="Z173" s="37"/>
      <c r="AA173" s="37"/>
      <c r="AB173" s="37"/>
      <c r="AC173" s="37"/>
      <c r="AD173" s="37"/>
      <c r="AE173" s="37"/>
      <c r="AF173" s="37"/>
      <c r="AG173" s="37"/>
      <c r="AH173" s="37"/>
      <c r="AI173" s="37"/>
      <c r="AJ173" s="37"/>
      <c r="AK173" s="37"/>
      <c r="AL173" s="37"/>
      <c r="AM173" s="37"/>
      <c r="AN173" s="37"/>
      <c r="AO173" s="37"/>
      <c r="AP173" s="37"/>
      <c r="AQ173" s="37"/>
      <c r="AR173" s="37"/>
      <c r="AS173" s="37"/>
      <c r="AT173" s="37"/>
      <c r="AU173" s="37"/>
      <c r="AV173" s="37"/>
      <c r="AW173" s="37"/>
      <c r="AX173" s="37"/>
      <c r="AY173" s="37"/>
      <c r="AZ173" s="37"/>
      <c r="BA173" s="37"/>
      <c r="BB173" s="37"/>
      <c r="BC173" s="37"/>
      <c r="BD173" s="37"/>
      <c r="BE173" s="37"/>
      <c r="BF173" s="37"/>
      <c r="BG173" s="37"/>
      <c r="BH173" s="37"/>
      <c r="BI173" s="37"/>
      <c r="BJ173" s="37"/>
      <c r="BK173" s="37"/>
      <c r="BL173" s="37"/>
      <c r="BM173" s="37"/>
      <c r="BN173" s="37"/>
      <c r="BO173" s="37"/>
      <c r="BP173" s="37"/>
      <c r="BQ173" s="37"/>
      <c r="BR173" s="37"/>
      <c r="BS173" s="37"/>
      <c r="BT173" s="37"/>
      <c r="BU173" s="37"/>
      <c r="BV173" s="37"/>
      <c r="BW173" s="37"/>
      <c r="BX173" s="37"/>
      <c r="BY173" s="37"/>
      <c r="BZ173" s="37"/>
      <c r="CA173" s="37"/>
      <c r="CB173" s="37"/>
      <c r="CC173" s="37"/>
      <c r="CD173" s="37"/>
      <c r="CE173" s="37"/>
      <c r="CF173" s="37"/>
      <c r="CG173" s="37"/>
      <c r="CH173" s="37"/>
      <c r="CI173" s="37"/>
      <c r="CJ173" s="37"/>
      <c r="CK173" s="37"/>
      <c r="CL173" s="37"/>
      <c r="CM173" s="37"/>
      <c r="CN173" s="37"/>
      <c r="CO173" s="37"/>
      <c r="CP173" s="37"/>
      <c r="CQ173" s="37"/>
      <c r="CR173" s="37"/>
      <c r="CS173" s="37"/>
      <c r="CT173" s="37"/>
      <c r="CU173" s="37"/>
      <c r="CV173" s="37"/>
      <c r="CW173" s="37"/>
      <c r="CX173" s="37"/>
      <c r="CY173" s="37"/>
      <c r="CZ173" s="37"/>
      <c r="DA173" s="37"/>
      <c r="DB173" s="37"/>
      <c r="DC173" s="37"/>
      <c r="DD173" s="37"/>
      <c r="DE173" s="37"/>
      <c r="DF173" s="37"/>
      <c r="DG173" s="37"/>
      <c r="DH173" s="37"/>
      <c r="DI173" s="37"/>
      <c r="DJ173" s="37"/>
      <c r="DK173" s="37"/>
      <c r="DL173" s="37"/>
      <c r="DM173" s="37"/>
      <c r="DN173" s="37"/>
      <c r="DO173" s="37"/>
      <c r="DP173" s="37"/>
      <c r="DQ173" s="37"/>
      <c r="DR173" s="37"/>
      <c r="DS173" s="37"/>
      <c r="DT173" s="37"/>
      <c r="DU173" s="37"/>
      <c r="DV173" s="37"/>
      <c r="DW173" s="37"/>
      <c r="DX173" s="37"/>
      <c r="DY173" s="37"/>
      <c r="DZ173" s="37"/>
      <c r="EA173" s="37"/>
      <c r="EB173" s="37"/>
      <c r="EC173" s="37"/>
      <c r="ED173" s="37"/>
      <c r="EE173" s="37"/>
      <c r="EF173" s="37"/>
      <c r="EG173" s="37"/>
      <c r="EH173" s="37"/>
      <c r="EI173" s="37"/>
      <c r="EJ173" s="37"/>
      <c r="EK173" s="37"/>
      <c r="EL173" s="37"/>
      <c r="EM173" s="37"/>
      <c r="EN173" s="37"/>
      <c r="EO173" s="37"/>
      <c r="EP173" s="37"/>
      <c r="EQ173" s="37"/>
      <c r="ER173" s="37"/>
      <c r="ES173" s="37"/>
      <c r="ET173" s="37"/>
      <c r="EU173" s="37"/>
      <c r="WZC173" s="37"/>
      <c r="WZD173" s="37"/>
      <c r="WZE173" s="37"/>
      <c r="WZF173" s="37"/>
      <c r="WZG173" s="37"/>
      <c r="WZH173" s="37"/>
      <c r="WZI173" s="37"/>
      <c r="WZJ173" s="37"/>
      <c r="WZK173" s="37"/>
      <c r="WZL173" s="37"/>
      <c r="WZM173" s="37"/>
      <c r="WZN173" s="37"/>
      <c r="WZO173" s="37"/>
      <c r="WZP173" s="37"/>
      <c r="WZQ173" s="37"/>
      <c r="WZR173" s="37"/>
      <c r="WZS173" s="37"/>
      <c r="WZT173" s="37"/>
      <c r="WZU173" s="37"/>
      <c r="WZV173" s="37"/>
      <c r="WZW173" s="37"/>
      <c r="WZX173" s="37"/>
      <c r="WZY173" s="37"/>
      <c r="WZZ173" s="37"/>
      <c r="XAA173" s="37"/>
      <c r="XAB173" s="37"/>
      <c r="XAC173" s="37"/>
      <c r="XAD173" s="37"/>
      <c r="XAE173" s="37"/>
      <c r="XAF173" s="37"/>
      <c r="XAG173" s="37"/>
      <c r="XAH173" s="37"/>
      <c r="XAI173" s="37"/>
      <c r="XAJ173" s="37"/>
      <c r="XAK173" s="37"/>
      <c r="XAL173" s="37"/>
      <c r="XAM173" s="37"/>
      <c r="XAN173" s="37"/>
      <c r="XAO173" s="37"/>
      <c r="XAP173" s="37"/>
      <c r="XAQ173" s="37"/>
      <c r="XAR173" s="37"/>
      <c r="XAS173" s="37"/>
      <c r="XAT173" s="37"/>
      <c r="XAU173" s="37"/>
      <c r="XAV173" s="37"/>
      <c r="XAW173" s="37"/>
      <c r="XAX173" s="37"/>
      <c r="XAY173" s="37"/>
      <c r="XAZ173" s="37"/>
      <c r="XBA173" s="37"/>
      <c r="XBB173" s="37"/>
      <c r="XBC173" s="37"/>
      <c r="XBD173" s="37"/>
      <c r="XBE173" s="37"/>
      <c r="XBF173" s="37"/>
      <c r="XBG173" s="37"/>
      <c r="XBH173" s="37"/>
      <c r="XBI173" s="37"/>
      <c r="XBJ173" s="37"/>
      <c r="XBK173" s="37"/>
      <c r="XBL173" s="37"/>
      <c r="XBM173" s="37"/>
      <c r="XBN173" s="37"/>
      <c r="XBO173" s="37"/>
      <c r="XBP173" s="37"/>
      <c r="XBQ173" s="37"/>
      <c r="XBR173" s="37"/>
      <c r="XBS173" s="37"/>
      <c r="XBT173" s="37"/>
      <c r="XBU173" s="37"/>
      <c r="XBV173" s="37"/>
      <c r="XBW173" s="37"/>
      <c r="XBX173" s="37"/>
      <c r="XBY173" s="37"/>
      <c r="XBZ173" s="37"/>
      <c r="XCA173" s="37"/>
      <c r="XCB173" s="37"/>
      <c r="XCC173" s="37"/>
      <c r="XCD173" s="37"/>
      <c r="XCE173" s="37"/>
      <c r="XCF173" s="37"/>
      <c r="XCG173" s="37"/>
      <c r="XCH173" s="37"/>
      <c r="XCI173" s="37"/>
      <c r="XCJ173" s="37"/>
      <c r="XCK173" s="37"/>
      <c r="XCL173" s="37"/>
      <c r="XCM173" s="37"/>
      <c r="XCN173" s="37"/>
      <c r="XCO173" s="37"/>
      <c r="XCP173" s="37"/>
      <c r="XCQ173" s="37"/>
      <c r="XCR173" s="37"/>
      <c r="XCS173" s="37"/>
      <c r="XCT173" s="37"/>
      <c r="XCU173" s="37"/>
      <c r="XCV173" s="37"/>
      <c r="XCW173" s="37"/>
      <c r="XCX173" s="37"/>
      <c r="XCY173" s="37"/>
      <c r="XCZ173" s="37"/>
      <c r="XDA173" s="37"/>
      <c r="XDB173" s="37"/>
      <c r="XDC173" s="37"/>
      <c r="XDD173" s="37"/>
      <c r="XDE173" s="37"/>
      <c r="XDF173" s="37"/>
      <c r="XDG173" s="37"/>
      <c r="XDH173" s="37"/>
      <c r="XDI173" s="37"/>
      <c r="XDJ173" s="37"/>
      <c r="XDK173" s="37"/>
      <c r="XDL173" s="37"/>
      <c r="XDM173" s="37"/>
      <c r="XDN173" s="37"/>
      <c r="XDO173" s="37"/>
      <c r="XDP173" s="37"/>
      <c r="XDQ173" s="37"/>
      <c r="XDR173" s="37"/>
      <c r="XDS173" s="37"/>
      <c r="XDT173" s="37"/>
      <c r="XDU173" s="37"/>
      <c r="XDV173" s="37"/>
      <c r="XDW173" s="37"/>
      <c r="XDX173" s="37"/>
      <c r="XDY173" s="37"/>
      <c r="XDZ173" s="37"/>
      <c r="XEA173" s="37"/>
      <c r="XEB173" s="37"/>
      <c r="XEC173" s="37"/>
      <c r="XED173" s="37"/>
      <c r="XEE173" s="37"/>
      <c r="XEF173" s="37"/>
      <c r="XEG173" s="37"/>
      <c r="XEH173" s="37"/>
      <c r="XEI173" s="37"/>
      <c r="XEJ173" s="37"/>
      <c r="XEK173" s="37"/>
      <c r="XEL173" s="37"/>
      <c r="XEM173" s="37"/>
      <c r="XEN173" s="37"/>
      <c r="XEO173" s="37"/>
      <c r="XEP173" s="37"/>
      <c r="XEQ173" s="37"/>
      <c r="XER173" s="37"/>
      <c r="XES173" s="37"/>
      <c r="XET173" s="37"/>
      <c r="XEU173" s="37"/>
      <c r="XEV173" s="37"/>
      <c r="XEW173" s="37"/>
      <c r="XEX173" s="37"/>
      <c r="XEY173" s="37"/>
      <c r="XEZ173" s="37"/>
      <c r="XFA173" s="37"/>
      <c r="XFB173" s="37"/>
      <c r="XFC173" s="37"/>
      <c r="XFD173" s="37"/>
    </row>
    <row r="174" spans="1:151 16227:16384" s="11" customFormat="1" ht="20.25" customHeight="1" x14ac:dyDescent="0.25">
      <c r="A174" s="80">
        <v>31</v>
      </c>
      <c r="B174" s="80"/>
      <c r="C174" s="81" t="s">
        <v>200</v>
      </c>
      <c r="D174" s="82"/>
      <c r="E174" s="53">
        <f>(4.98*3.575)*10.764</f>
        <v>191.63687400000003</v>
      </c>
      <c r="F174" s="81">
        <v>0</v>
      </c>
      <c r="G174" s="82"/>
      <c r="H174" s="53">
        <v>0</v>
      </c>
      <c r="I174" s="53">
        <f t="shared" si="2"/>
        <v>191.63687400000003</v>
      </c>
      <c r="J174" s="37"/>
      <c r="K174" s="37"/>
      <c r="L174" s="37"/>
      <c r="M174" s="37"/>
      <c r="N174" s="37"/>
      <c r="O174" s="37"/>
      <c r="P174" s="37"/>
      <c r="Q174" s="37"/>
      <c r="R174" s="37"/>
      <c r="S174" s="37"/>
      <c r="T174" s="37"/>
      <c r="U174" s="37"/>
      <c r="V174" s="37"/>
      <c r="W174" s="37"/>
      <c r="X174" s="37"/>
      <c r="Y174" s="37"/>
      <c r="Z174" s="37"/>
      <c r="AA174" s="37"/>
      <c r="AB174" s="37"/>
      <c r="AC174" s="37"/>
      <c r="AD174" s="37"/>
      <c r="AE174" s="37"/>
      <c r="AF174" s="37"/>
      <c r="AG174" s="37"/>
      <c r="AH174" s="37"/>
      <c r="AI174" s="37"/>
      <c r="AJ174" s="37"/>
      <c r="AK174" s="37"/>
      <c r="AL174" s="37"/>
      <c r="AM174" s="37"/>
      <c r="AN174" s="37"/>
      <c r="AO174" s="37"/>
      <c r="AP174" s="37"/>
      <c r="AQ174" s="37"/>
      <c r="AR174" s="37"/>
      <c r="AS174" s="37"/>
      <c r="AT174" s="37"/>
      <c r="AU174" s="37"/>
      <c r="AV174" s="37"/>
      <c r="AW174" s="37"/>
      <c r="AX174" s="37"/>
      <c r="AY174" s="37"/>
      <c r="AZ174" s="37"/>
      <c r="BA174" s="37"/>
      <c r="BB174" s="37"/>
      <c r="BC174" s="37"/>
      <c r="BD174" s="37"/>
      <c r="BE174" s="37"/>
      <c r="BF174" s="37"/>
      <c r="BG174" s="37"/>
      <c r="BH174" s="37"/>
      <c r="BI174" s="37"/>
      <c r="BJ174" s="37"/>
      <c r="BK174" s="37"/>
      <c r="BL174" s="37"/>
      <c r="BM174" s="37"/>
      <c r="BN174" s="37"/>
      <c r="BO174" s="37"/>
      <c r="BP174" s="37"/>
      <c r="BQ174" s="37"/>
      <c r="BR174" s="37"/>
      <c r="BS174" s="37"/>
      <c r="BT174" s="37"/>
      <c r="BU174" s="37"/>
      <c r="BV174" s="37"/>
      <c r="BW174" s="37"/>
      <c r="BX174" s="37"/>
      <c r="BY174" s="37"/>
      <c r="BZ174" s="37"/>
      <c r="CA174" s="37"/>
      <c r="CB174" s="37"/>
      <c r="CC174" s="37"/>
      <c r="CD174" s="37"/>
      <c r="CE174" s="37"/>
      <c r="CF174" s="37"/>
      <c r="CG174" s="37"/>
      <c r="CH174" s="37"/>
      <c r="CI174" s="37"/>
      <c r="CJ174" s="37"/>
      <c r="CK174" s="37"/>
      <c r="CL174" s="37"/>
      <c r="CM174" s="37"/>
      <c r="CN174" s="37"/>
      <c r="CO174" s="37"/>
      <c r="CP174" s="37"/>
      <c r="CQ174" s="37"/>
      <c r="CR174" s="37"/>
      <c r="CS174" s="37"/>
      <c r="CT174" s="37"/>
      <c r="CU174" s="37"/>
      <c r="CV174" s="37"/>
      <c r="CW174" s="37"/>
      <c r="CX174" s="37"/>
      <c r="CY174" s="37"/>
      <c r="CZ174" s="37"/>
      <c r="DA174" s="37"/>
      <c r="DB174" s="37"/>
      <c r="DC174" s="37"/>
      <c r="DD174" s="37"/>
      <c r="DE174" s="37"/>
      <c r="DF174" s="37"/>
      <c r="DG174" s="37"/>
      <c r="DH174" s="37"/>
      <c r="DI174" s="37"/>
      <c r="DJ174" s="37"/>
      <c r="DK174" s="37"/>
      <c r="DL174" s="37"/>
      <c r="DM174" s="37"/>
      <c r="DN174" s="37"/>
      <c r="DO174" s="37"/>
      <c r="DP174" s="37"/>
      <c r="DQ174" s="37"/>
      <c r="DR174" s="37"/>
      <c r="DS174" s="37"/>
      <c r="DT174" s="37"/>
      <c r="DU174" s="37"/>
      <c r="DV174" s="37"/>
      <c r="DW174" s="37"/>
      <c r="DX174" s="37"/>
      <c r="DY174" s="37"/>
      <c r="DZ174" s="37"/>
      <c r="EA174" s="37"/>
      <c r="EB174" s="37"/>
      <c r="EC174" s="37"/>
      <c r="ED174" s="37"/>
      <c r="EE174" s="37"/>
      <c r="EF174" s="37"/>
      <c r="EG174" s="37"/>
      <c r="EH174" s="37"/>
      <c r="EI174" s="37"/>
      <c r="EJ174" s="37"/>
      <c r="EK174" s="37"/>
      <c r="EL174" s="37"/>
      <c r="EM174" s="37"/>
      <c r="EN174" s="37"/>
      <c r="EO174" s="37"/>
      <c r="EP174" s="37"/>
      <c r="EQ174" s="37"/>
      <c r="ER174" s="37"/>
      <c r="ES174" s="37"/>
      <c r="ET174" s="37"/>
      <c r="EU174" s="37"/>
      <c r="WZC174" s="37"/>
      <c r="WZD174" s="37"/>
      <c r="WZE174" s="37"/>
      <c r="WZF174" s="37"/>
      <c r="WZG174" s="37"/>
      <c r="WZH174" s="37"/>
      <c r="WZI174" s="37"/>
      <c r="WZJ174" s="37"/>
      <c r="WZK174" s="37"/>
      <c r="WZL174" s="37"/>
      <c r="WZM174" s="37"/>
      <c r="WZN174" s="37"/>
      <c r="WZO174" s="37"/>
      <c r="WZP174" s="37"/>
      <c r="WZQ174" s="37"/>
      <c r="WZR174" s="37"/>
      <c r="WZS174" s="37"/>
      <c r="WZT174" s="37"/>
      <c r="WZU174" s="37"/>
      <c r="WZV174" s="37"/>
      <c r="WZW174" s="37"/>
      <c r="WZX174" s="37"/>
      <c r="WZY174" s="37"/>
      <c r="WZZ174" s="37"/>
      <c r="XAA174" s="37"/>
      <c r="XAB174" s="37"/>
      <c r="XAC174" s="37"/>
      <c r="XAD174" s="37"/>
      <c r="XAE174" s="37"/>
      <c r="XAF174" s="37"/>
      <c r="XAG174" s="37"/>
      <c r="XAH174" s="37"/>
      <c r="XAI174" s="37"/>
      <c r="XAJ174" s="37"/>
      <c r="XAK174" s="37"/>
      <c r="XAL174" s="37"/>
      <c r="XAM174" s="37"/>
      <c r="XAN174" s="37"/>
      <c r="XAO174" s="37"/>
      <c r="XAP174" s="37"/>
      <c r="XAQ174" s="37"/>
      <c r="XAR174" s="37"/>
      <c r="XAS174" s="37"/>
      <c r="XAT174" s="37"/>
      <c r="XAU174" s="37"/>
      <c r="XAV174" s="37"/>
      <c r="XAW174" s="37"/>
      <c r="XAX174" s="37"/>
      <c r="XAY174" s="37"/>
      <c r="XAZ174" s="37"/>
      <c r="XBA174" s="37"/>
      <c r="XBB174" s="37"/>
      <c r="XBC174" s="37"/>
      <c r="XBD174" s="37"/>
      <c r="XBE174" s="37"/>
      <c r="XBF174" s="37"/>
      <c r="XBG174" s="37"/>
      <c r="XBH174" s="37"/>
      <c r="XBI174" s="37"/>
      <c r="XBJ174" s="37"/>
      <c r="XBK174" s="37"/>
      <c r="XBL174" s="37"/>
      <c r="XBM174" s="37"/>
      <c r="XBN174" s="37"/>
      <c r="XBO174" s="37"/>
      <c r="XBP174" s="37"/>
      <c r="XBQ174" s="37"/>
      <c r="XBR174" s="37"/>
      <c r="XBS174" s="37"/>
      <c r="XBT174" s="37"/>
      <c r="XBU174" s="37"/>
      <c r="XBV174" s="37"/>
      <c r="XBW174" s="37"/>
      <c r="XBX174" s="37"/>
      <c r="XBY174" s="37"/>
      <c r="XBZ174" s="37"/>
      <c r="XCA174" s="37"/>
      <c r="XCB174" s="37"/>
      <c r="XCC174" s="37"/>
      <c r="XCD174" s="37"/>
      <c r="XCE174" s="37"/>
      <c r="XCF174" s="37"/>
      <c r="XCG174" s="37"/>
      <c r="XCH174" s="37"/>
      <c r="XCI174" s="37"/>
      <c r="XCJ174" s="37"/>
      <c r="XCK174" s="37"/>
      <c r="XCL174" s="37"/>
      <c r="XCM174" s="37"/>
      <c r="XCN174" s="37"/>
      <c r="XCO174" s="37"/>
      <c r="XCP174" s="37"/>
      <c r="XCQ174" s="37"/>
      <c r="XCR174" s="37"/>
      <c r="XCS174" s="37"/>
      <c r="XCT174" s="37"/>
      <c r="XCU174" s="37"/>
      <c r="XCV174" s="37"/>
      <c r="XCW174" s="37"/>
      <c r="XCX174" s="37"/>
      <c r="XCY174" s="37"/>
      <c r="XCZ174" s="37"/>
      <c r="XDA174" s="37"/>
      <c r="XDB174" s="37"/>
      <c r="XDC174" s="37"/>
      <c r="XDD174" s="37"/>
      <c r="XDE174" s="37"/>
      <c r="XDF174" s="37"/>
      <c r="XDG174" s="37"/>
      <c r="XDH174" s="37"/>
      <c r="XDI174" s="37"/>
      <c r="XDJ174" s="37"/>
      <c r="XDK174" s="37"/>
      <c r="XDL174" s="37"/>
      <c r="XDM174" s="37"/>
      <c r="XDN174" s="37"/>
      <c r="XDO174" s="37"/>
      <c r="XDP174" s="37"/>
      <c r="XDQ174" s="37"/>
      <c r="XDR174" s="37"/>
      <c r="XDS174" s="37"/>
      <c r="XDT174" s="37"/>
      <c r="XDU174" s="37"/>
      <c r="XDV174" s="37"/>
      <c r="XDW174" s="37"/>
      <c r="XDX174" s="37"/>
      <c r="XDY174" s="37"/>
      <c r="XDZ174" s="37"/>
      <c r="XEA174" s="37"/>
      <c r="XEB174" s="37"/>
      <c r="XEC174" s="37"/>
      <c r="XED174" s="37"/>
      <c r="XEE174" s="37"/>
      <c r="XEF174" s="37"/>
      <c r="XEG174" s="37"/>
      <c r="XEH174" s="37"/>
      <c r="XEI174" s="37"/>
      <c r="XEJ174" s="37"/>
      <c r="XEK174" s="37"/>
      <c r="XEL174" s="37"/>
      <c r="XEM174" s="37"/>
      <c r="XEN174" s="37"/>
      <c r="XEO174" s="37"/>
      <c r="XEP174" s="37"/>
      <c r="XEQ174" s="37"/>
      <c r="XER174" s="37"/>
      <c r="XES174" s="37"/>
      <c r="XET174" s="37"/>
      <c r="XEU174" s="37"/>
      <c r="XEV174" s="37"/>
      <c r="XEW174" s="37"/>
      <c r="XEX174" s="37"/>
      <c r="XEY174" s="37"/>
      <c r="XEZ174" s="37"/>
      <c r="XFA174" s="37"/>
      <c r="XFB174" s="37"/>
      <c r="XFC174" s="37"/>
      <c r="XFD174" s="37"/>
    </row>
    <row r="175" spans="1:151 16227:16384" s="11" customFormat="1" ht="20.25" x14ac:dyDescent="0.25">
      <c r="A175" s="80">
        <v>32</v>
      </c>
      <c r="B175" s="80"/>
      <c r="C175" s="81" t="s">
        <v>200</v>
      </c>
      <c r="D175" s="82"/>
      <c r="E175" s="53">
        <f>(7.65*2.86)*10.764</f>
        <v>235.50555600000001</v>
      </c>
      <c r="F175" s="81">
        <v>0</v>
      </c>
      <c r="G175" s="82"/>
      <c r="H175" s="53">
        <v>0</v>
      </c>
      <c r="I175" s="53">
        <f t="shared" si="2"/>
        <v>235.50555600000001</v>
      </c>
      <c r="J175" s="37"/>
      <c r="K175" s="37"/>
      <c r="L175" s="37"/>
      <c r="M175" s="37"/>
      <c r="N175" s="37"/>
      <c r="O175" s="37"/>
      <c r="P175" s="37"/>
      <c r="Q175" s="37"/>
      <c r="R175" s="37"/>
      <c r="S175" s="37"/>
      <c r="T175" s="37"/>
      <c r="U175" s="37"/>
      <c r="V175" s="37"/>
      <c r="W175" s="37"/>
      <c r="X175" s="37"/>
      <c r="Y175" s="37"/>
      <c r="Z175" s="37"/>
      <c r="AA175" s="37"/>
      <c r="AB175" s="37"/>
      <c r="AC175" s="37"/>
      <c r="AD175" s="37"/>
      <c r="AE175" s="37"/>
      <c r="AF175" s="37"/>
      <c r="AG175" s="37"/>
      <c r="AH175" s="37"/>
      <c r="AI175" s="37"/>
      <c r="AJ175" s="37"/>
      <c r="AK175" s="37"/>
      <c r="AL175" s="37"/>
      <c r="AM175" s="37"/>
      <c r="AN175" s="37"/>
      <c r="AO175" s="37"/>
      <c r="AP175" s="37"/>
      <c r="AQ175" s="37"/>
      <c r="AR175" s="37"/>
      <c r="AS175" s="37"/>
      <c r="AT175" s="37"/>
      <c r="AU175" s="37"/>
      <c r="AV175" s="37"/>
      <c r="AW175" s="37"/>
      <c r="AX175" s="37"/>
      <c r="AY175" s="37"/>
      <c r="AZ175" s="37"/>
      <c r="BA175" s="37"/>
      <c r="BB175" s="37"/>
      <c r="BC175" s="37"/>
      <c r="BD175" s="37"/>
      <c r="BE175" s="37"/>
      <c r="BF175" s="37"/>
      <c r="BG175" s="37"/>
      <c r="BH175" s="37"/>
      <c r="BI175" s="37"/>
      <c r="BJ175" s="37"/>
      <c r="BK175" s="37"/>
      <c r="BL175" s="37"/>
      <c r="BM175" s="37"/>
      <c r="BN175" s="37"/>
      <c r="BO175" s="37"/>
      <c r="BP175" s="37"/>
      <c r="BQ175" s="37"/>
      <c r="BR175" s="37"/>
      <c r="BS175" s="37"/>
      <c r="BT175" s="37"/>
      <c r="BU175" s="37"/>
      <c r="BV175" s="37"/>
      <c r="BW175" s="37"/>
      <c r="BX175" s="37"/>
      <c r="BY175" s="37"/>
      <c r="BZ175" s="37"/>
      <c r="CA175" s="37"/>
      <c r="CB175" s="37"/>
      <c r="CC175" s="37"/>
      <c r="CD175" s="37"/>
      <c r="CE175" s="37"/>
      <c r="CF175" s="37"/>
      <c r="CG175" s="37"/>
      <c r="CH175" s="37"/>
      <c r="CI175" s="37"/>
      <c r="CJ175" s="37"/>
      <c r="CK175" s="37"/>
      <c r="CL175" s="37"/>
      <c r="CM175" s="37"/>
      <c r="CN175" s="37"/>
      <c r="CO175" s="37"/>
      <c r="CP175" s="37"/>
      <c r="CQ175" s="37"/>
      <c r="CR175" s="37"/>
      <c r="CS175" s="37"/>
      <c r="CT175" s="37"/>
      <c r="CU175" s="37"/>
      <c r="CV175" s="37"/>
      <c r="CW175" s="37"/>
      <c r="CX175" s="37"/>
      <c r="CY175" s="37"/>
      <c r="CZ175" s="37"/>
      <c r="DA175" s="37"/>
      <c r="DB175" s="37"/>
      <c r="DC175" s="37"/>
      <c r="DD175" s="37"/>
      <c r="DE175" s="37"/>
      <c r="DF175" s="37"/>
      <c r="DG175" s="37"/>
      <c r="DH175" s="37"/>
      <c r="DI175" s="37"/>
      <c r="DJ175" s="37"/>
      <c r="DK175" s="37"/>
      <c r="DL175" s="37"/>
      <c r="DM175" s="37"/>
      <c r="DN175" s="37"/>
      <c r="DO175" s="37"/>
      <c r="DP175" s="37"/>
      <c r="DQ175" s="37"/>
      <c r="DR175" s="37"/>
      <c r="DS175" s="37"/>
      <c r="DT175" s="37"/>
      <c r="DU175" s="37"/>
      <c r="DV175" s="37"/>
      <c r="DW175" s="37"/>
      <c r="DX175" s="37"/>
      <c r="DY175" s="37"/>
      <c r="DZ175" s="37"/>
      <c r="EA175" s="37"/>
      <c r="EB175" s="37"/>
      <c r="EC175" s="37"/>
      <c r="ED175" s="37"/>
      <c r="EE175" s="37"/>
      <c r="EF175" s="37"/>
      <c r="EG175" s="37"/>
      <c r="EH175" s="37"/>
      <c r="EI175" s="37"/>
      <c r="EJ175" s="37"/>
      <c r="EK175" s="37"/>
      <c r="EL175" s="37"/>
      <c r="EM175" s="37"/>
      <c r="EN175" s="37"/>
      <c r="EO175" s="37"/>
      <c r="EP175" s="37"/>
      <c r="EQ175" s="37"/>
      <c r="ER175" s="37"/>
      <c r="ES175" s="37"/>
      <c r="ET175" s="37"/>
      <c r="EU175" s="37"/>
      <c r="WZC175" s="37"/>
      <c r="WZD175" s="37"/>
      <c r="WZE175" s="37"/>
      <c r="WZF175" s="37"/>
      <c r="WZG175" s="37"/>
      <c r="WZH175" s="37"/>
      <c r="WZI175" s="37"/>
      <c r="WZJ175" s="37"/>
      <c r="WZK175" s="37"/>
      <c r="WZL175" s="37"/>
      <c r="WZM175" s="37"/>
      <c r="WZN175" s="37"/>
      <c r="WZO175" s="37"/>
      <c r="WZP175" s="37"/>
      <c r="WZQ175" s="37"/>
      <c r="WZR175" s="37"/>
      <c r="WZS175" s="37"/>
      <c r="WZT175" s="37"/>
      <c r="WZU175" s="37"/>
      <c r="WZV175" s="37"/>
      <c r="WZW175" s="37"/>
      <c r="WZX175" s="37"/>
      <c r="WZY175" s="37"/>
      <c r="WZZ175" s="37"/>
      <c r="XAA175" s="37"/>
      <c r="XAB175" s="37"/>
      <c r="XAC175" s="37"/>
      <c r="XAD175" s="37"/>
      <c r="XAE175" s="37"/>
      <c r="XAF175" s="37"/>
      <c r="XAG175" s="37"/>
      <c r="XAH175" s="37"/>
      <c r="XAI175" s="37"/>
      <c r="XAJ175" s="37"/>
      <c r="XAK175" s="37"/>
      <c r="XAL175" s="37"/>
      <c r="XAM175" s="37"/>
      <c r="XAN175" s="37"/>
      <c r="XAO175" s="37"/>
      <c r="XAP175" s="37"/>
      <c r="XAQ175" s="37"/>
      <c r="XAR175" s="37"/>
      <c r="XAS175" s="37"/>
      <c r="XAT175" s="37"/>
      <c r="XAU175" s="37"/>
      <c r="XAV175" s="37"/>
      <c r="XAW175" s="37"/>
      <c r="XAX175" s="37"/>
      <c r="XAY175" s="37"/>
      <c r="XAZ175" s="37"/>
      <c r="XBA175" s="37"/>
      <c r="XBB175" s="37"/>
      <c r="XBC175" s="37"/>
      <c r="XBD175" s="37"/>
      <c r="XBE175" s="37"/>
      <c r="XBF175" s="37"/>
      <c r="XBG175" s="37"/>
      <c r="XBH175" s="37"/>
      <c r="XBI175" s="37"/>
      <c r="XBJ175" s="37"/>
      <c r="XBK175" s="37"/>
      <c r="XBL175" s="37"/>
      <c r="XBM175" s="37"/>
      <c r="XBN175" s="37"/>
      <c r="XBO175" s="37"/>
      <c r="XBP175" s="37"/>
      <c r="XBQ175" s="37"/>
      <c r="XBR175" s="37"/>
      <c r="XBS175" s="37"/>
      <c r="XBT175" s="37"/>
      <c r="XBU175" s="37"/>
      <c r="XBV175" s="37"/>
      <c r="XBW175" s="37"/>
      <c r="XBX175" s="37"/>
      <c r="XBY175" s="37"/>
      <c r="XBZ175" s="37"/>
      <c r="XCA175" s="37"/>
      <c r="XCB175" s="37"/>
      <c r="XCC175" s="37"/>
      <c r="XCD175" s="37"/>
      <c r="XCE175" s="37"/>
      <c r="XCF175" s="37"/>
      <c r="XCG175" s="37"/>
      <c r="XCH175" s="37"/>
      <c r="XCI175" s="37"/>
      <c r="XCJ175" s="37"/>
      <c r="XCK175" s="37"/>
      <c r="XCL175" s="37"/>
      <c r="XCM175" s="37"/>
      <c r="XCN175" s="37"/>
      <c r="XCO175" s="37"/>
      <c r="XCP175" s="37"/>
      <c r="XCQ175" s="37"/>
      <c r="XCR175" s="37"/>
      <c r="XCS175" s="37"/>
      <c r="XCT175" s="37"/>
      <c r="XCU175" s="37"/>
      <c r="XCV175" s="37"/>
      <c r="XCW175" s="37"/>
      <c r="XCX175" s="37"/>
      <c r="XCY175" s="37"/>
      <c r="XCZ175" s="37"/>
      <c r="XDA175" s="37"/>
      <c r="XDB175" s="37"/>
      <c r="XDC175" s="37"/>
      <c r="XDD175" s="37"/>
      <c r="XDE175" s="37"/>
      <c r="XDF175" s="37"/>
      <c r="XDG175" s="37"/>
      <c r="XDH175" s="37"/>
      <c r="XDI175" s="37"/>
      <c r="XDJ175" s="37"/>
      <c r="XDK175" s="37"/>
      <c r="XDL175" s="37"/>
      <c r="XDM175" s="37"/>
      <c r="XDN175" s="37"/>
      <c r="XDO175" s="37"/>
      <c r="XDP175" s="37"/>
      <c r="XDQ175" s="37"/>
      <c r="XDR175" s="37"/>
      <c r="XDS175" s="37"/>
      <c r="XDT175" s="37"/>
      <c r="XDU175" s="37"/>
      <c r="XDV175" s="37"/>
      <c r="XDW175" s="37"/>
      <c r="XDX175" s="37"/>
      <c r="XDY175" s="37"/>
      <c r="XDZ175" s="37"/>
      <c r="XEA175" s="37"/>
      <c r="XEB175" s="37"/>
      <c r="XEC175" s="37"/>
      <c r="XED175" s="37"/>
      <c r="XEE175" s="37"/>
      <c r="XEF175" s="37"/>
      <c r="XEG175" s="37"/>
      <c r="XEH175" s="37"/>
      <c r="XEI175" s="37"/>
      <c r="XEJ175" s="37"/>
      <c r="XEK175" s="37"/>
      <c r="XEL175" s="37"/>
      <c r="XEM175" s="37"/>
      <c r="XEN175" s="37"/>
      <c r="XEO175" s="37"/>
      <c r="XEP175" s="37"/>
      <c r="XEQ175" s="37"/>
      <c r="XER175" s="37"/>
      <c r="XES175" s="37"/>
      <c r="XET175" s="37"/>
      <c r="XEU175" s="37"/>
      <c r="XEV175" s="37"/>
      <c r="XEW175" s="37"/>
      <c r="XEX175" s="37"/>
      <c r="XEY175" s="37"/>
      <c r="XEZ175" s="37"/>
      <c r="XFA175" s="37"/>
      <c r="XFB175" s="37"/>
      <c r="XFC175" s="37"/>
      <c r="XFD175" s="37"/>
    </row>
    <row r="176" spans="1:151 16227:16384" s="11" customFormat="1" ht="20.25" x14ac:dyDescent="0.25">
      <c r="A176" s="80">
        <v>33</v>
      </c>
      <c r="B176" s="80"/>
      <c r="C176" s="81" t="s">
        <v>200</v>
      </c>
      <c r="D176" s="82"/>
      <c r="E176" s="53">
        <f>(7.65*3.19)*10.764</f>
        <v>262.67927400000002</v>
      </c>
      <c r="F176" s="81">
        <v>0</v>
      </c>
      <c r="G176" s="82"/>
      <c r="H176" s="53">
        <v>0</v>
      </c>
      <c r="I176" s="53">
        <f t="shared" si="2"/>
        <v>262.67927400000002</v>
      </c>
      <c r="J176" s="37"/>
      <c r="K176" s="37"/>
      <c r="L176" s="37"/>
      <c r="M176" s="37"/>
      <c r="N176" s="37"/>
      <c r="O176" s="37"/>
      <c r="P176" s="37"/>
      <c r="Q176" s="37"/>
      <c r="R176" s="37"/>
      <c r="S176" s="37"/>
      <c r="T176" s="37"/>
      <c r="U176" s="37"/>
      <c r="V176" s="37"/>
      <c r="W176" s="37"/>
      <c r="X176" s="37"/>
      <c r="Y176" s="37"/>
      <c r="Z176" s="37"/>
      <c r="AA176" s="37"/>
      <c r="AB176" s="37"/>
      <c r="AC176" s="37"/>
      <c r="AD176" s="37"/>
      <c r="AE176" s="37"/>
      <c r="AF176" s="37"/>
      <c r="AG176" s="37"/>
      <c r="AH176" s="37"/>
      <c r="AI176" s="37"/>
      <c r="AJ176" s="37"/>
      <c r="AK176" s="37"/>
      <c r="AL176" s="37"/>
      <c r="AM176" s="37"/>
      <c r="AN176" s="37"/>
      <c r="AO176" s="37"/>
      <c r="AP176" s="37"/>
      <c r="AQ176" s="37"/>
      <c r="AR176" s="37"/>
      <c r="AS176" s="37"/>
      <c r="AT176" s="37"/>
      <c r="AU176" s="37"/>
      <c r="AV176" s="37"/>
      <c r="AW176" s="37"/>
      <c r="AX176" s="37"/>
      <c r="AY176" s="37"/>
      <c r="AZ176" s="37"/>
      <c r="BA176" s="37"/>
      <c r="BB176" s="37"/>
      <c r="BC176" s="37"/>
      <c r="BD176" s="37"/>
      <c r="BE176" s="37"/>
      <c r="BF176" s="37"/>
      <c r="BG176" s="37"/>
      <c r="BH176" s="37"/>
      <c r="BI176" s="37"/>
      <c r="BJ176" s="37"/>
      <c r="BK176" s="37"/>
      <c r="BL176" s="37"/>
      <c r="BM176" s="37"/>
      <c r="BN176" s="37"/>
      <c r="BO176" s="37"/>
      <c r="BP176" s="37"/>
      <c r="BQ176" s="37"/>
      <c r="BR176" s="37"/>
      <c r="BS176" s="37"/>
      <c r="BT176" s="37"/>
      <c r="BU176" s="37"/>
      <c r="BV176" s="37"/>
      <c r="BW176" s="37"/>
      <c r="BX176" s="37"/>
      <c r="BY176" s="37"/>
      <c r="BZ176" s="37"/>
      <c r="CA176" s="37"/>
      <c r="CB176" s="37"/>
      <c r="CC176" s="37"/>
      <c r="CD176" s="37"/>
      <c r="CE176" s="37"/>
      <c r="CF176" s="37"/>
      <c r="CG176" s="37"/>
      <c r="CH176" s="37"/>
      <c r="CI176" s="37"/>
      <c r="CJ176" s="37"/>
      <c r="CK176" s="37"/>
      <c r="CL176" s="37"/>
      <c r="CM176" s="37"/>
      <c r="CN176" s="37"/>
      <c r="CO176" s="37"/>
      <c r="CP176" s="37"/>
      <c r="CQ176" s="37"/>
      <c r="CR176" s="37"/>
      <c r="CS176" s="37"/>
      <c r="CT176" s="37"/>
      <c r="CU176" s="37"/>
      <c r="CV176" s="37"/>
      <c r="CW176" s="37"/>
      <c r="CX176" s="37"/>
      <c r="CY176" s="37"/>
      <c r="CZ176" s="37"/>
      <c r="DA176" s="37"/>
      <c r="DB176" s="37"/>
      <c r="DC176" s="37"/>
      <c r="DD176" s="37"/>
      <c r="DE176" s="37"/>
      <c r="DF176" s="37"/>
      <c r="DG176" s="37"/>
      <c r="DH176" s="37"/>
      <c r="DI176" s="37"/>
      <c r="DJ176" s="37"/>
      <c r="DK176" s="37"/>
      <c r="DL176" s="37"/>
      <c r="DM176" s="37"/>
      <c r="DN176" s="37"/>
      <c r="DO176" s="37"/>
      <c r="DP176" s="37"/>
      <c r="DQ176" s="37"/>
      <c r="DR176" s="37"/>
      <c r="DS176" s="37"/>
      <c r="DT176" s="37"/>
      <c r="DU176" s="37"/>
      <c r="DV176" s="37"/>
      <c r="DW176" s="37"/>
      <c r="DX176" s="37"/>
      <c r="DY176" s="37"/>
      <c r="DZ176" s="37"/>
      <c r="EA176" s="37"/>
      <c r="EB176" s="37"/>
      <c r="EC176" s="37"/>
      <c r="ED176" s="37"/>
      <c r="EE176" s="37"/>
      <c r="EF176" s="37"/>
      <c r="EG176" s="37"/>
      <c r="EH176" s="37"/>
      <c r="EI176" s="37"/>
      <c r="EJ176" s="37"/>
      <c r="EK176" s="37"/>
      <c r="EL176" s="37"/>
      <c r="EM176" s="37"/>
      <c r="EN176" s="37"/>
      <c r="EO176" s="37"/>
      <c r="EP176" s="37"/>
      <c r="EQ176" s="37"/>
      <c r="ER176" s="37"/>
      <c r="ES176" s="37"/>
      <c r="ET176" s="37"/>
      <c r="EU176" s="37"/>
      <c r="WZC176" s="37"/>
      <c r="WZD176" s="37"/>
      <c r="WZE176" s="37"/>
      <c r="WZF176" s="37"/>
      <c r="WZG176" s="37"/>
      <c r="WZH176" s="37"/>
      <c r="WZI176" s="37"/>
      <c r="WZJ176" s="37"/>
      <c r="WZK176" s="37"/>
      <c r="WZL176" s="37"/>
      <c r="WZM176" s="37"/>
      <c r="WZN176" s="37"/>
      <c r="WZO176" s="37"/>
      <c r="WZP176" s="37"/>
      <c r="WZQ176" s="37"/>
      <c r="WZR176" s="37"/>
      <c r="WZS176" s="37"/>
      <c r="WZT176" s="37"/>
      <c r="WZU176" s="37"/>
      <c r="WZV176" s="37"/>
      <c r="WZW176" s="37"/>
      <c r="WZX176" s="37"/>
      <c r="WZY176" s="37"/>
      <c r="WZZ176" s="37"/>
      <c r="XAA176" s="37"/>
      <c r="XAB176" s="37"/>
      <c r="XAC176" s="37"/>
      <c r="XAD176" s="37"/>
      <c r="XAE176" s="37"/>
      <c r="XAF176" s="37"/>
      <c r="XAG176" s="37"/>
      <c r="XAH176" s="37"/>
      <c r="XAI176" s="37"/>
      <c r="XAJ176" s="37"/>
      <c r="XAK176" s="37"/>
      <c r="XAL176" s="37"/>
      <c r="XAM176" s="37"/>
      <c r="XAN176" s="37"/>
      <c r="XAO176" s="37"/>
      <c r="XAP176" s="37"/>
      <c r="XAQ176" s="37"/>
      <c r="XAR176" s="37"/>
      <c r="XAS176" s="37"/>
      <c r="XAT176" s="37"/>
      <c r="XAU176" s="37"/>
      <c r="XAV176" s="37"/>
      <c r="XAW176" s="37"/>
      <c r="XAX176" s="37"/>
      <c r="XAY176" s="37"/>
      <c r="XAZ176" s="37"/>
      <c r="XBA176" s="37"/>
      <c r="XBB176" s="37"/>
      <c r="XBC176" s="37"/>
      <c r="XBD176" s="37"/>
      <c r="XBE176" s="37"/>
      <c r="XBF176" s="37"/>
      <c r="XBG176" s="37"/>
      <c r="XBH176" s="37"/>
      <c r="XBI176" s="37"/>
      <c r="XBJ176" s="37"/>
      <c r="XBK176" s="37"/>
      <c r="XBL176" s="37"/>
      <c r="XBM176" s="37"/>
      <c r="XBN176" s="37"/>
      <c r="XBO176" s="37"/>
      <c r="XBP176" s="37"/>
      <c r="XBQ176" s="37"/>
      <c r="XBR176" s="37"/>
      <c r="XBS176" s="37"/>
      <c r="XBT176" s="37"/>
      <c r="XBU176" s="37"/>
      <c r="XBV176" s="37"/>
      <c r="XBW176" s="37"/>
      <c r="XBX176" s="37"/>
      <c r="XBY176" s="37"/>
      <c r="XBZ176" s="37"/>
      <c r="XCA176" s="37"/>
      <c r="XCB176" s="37"/>
      <c r="XCC176" s="37"/>
      <c r="XCD176" s="37"/>
      <c r="XCE176" s="37"/>
      <c r="XCF176" s="37"/>
      <c r="XCG176" s="37"/>
      <c r="XCH176" s="37"/>
      <c r="XCI176" s="37"/>
      <c r="XCJ176" s="37"/>
      <c r="XCK176" s="37"/>
      <c r="XCL176" s="37"/>
      <c r="XCM176" s="37"/>
      <c r="XCN176" s="37"/>
      <c r="XCO176" s="37"/>
      <c r="XCP176" s="37"/>
      <c r="XCQ176" s="37"/>
      <c r="XCR176" s="37"/>
      <c r="XCS176" s="37"/>
      <c r="XCT176" s="37"/>
      <c r="XCU176" s="37"/>
      <c r="XCV176" s="37"/>
      <c r="XCW176" s="37"/>
      <c r="XCX176" s="37"/>
      <c r="XCY176" s="37"/>
      <c r="XCZ176" s="37"/>
      <c r="XDA176" s="37"/>
      <c r="XDB176" s="37"/>
      <c r="XDC176" s="37"/>
      <c r="XDD176" s="37"/>
      <c r="XDE176" s="37"/>
      <c r="XDF176" s="37"/>
      <c r="XDG176" s="37"/>
      <c r="XDH176" s="37"/>
      <c r="XDI176" s="37"/>
      <c r="XDJ176" s="37"/>
      <c r="XDK176" s="37"/>
      <c r="XDL176" s="37"/>
      <c r="XDM176" s="37"/>
      <c r="XDN176" s="37"/>
      <c r="XDO176" s="37"/>
      <c r="XDP176" s="37"/>
      <c r="XDQ176" s="37"/>
      <c r="XDR176" s="37"/>
      <c r="XDS176" s="37"/>
      <c r="XDT176" s="37"/>
      <c r="XDU176" s="37"/>
      <c r="XDV176" s="37"/>
      <c r="XDW176" s="37"/>
      <c r="XDX176" s="37"/>
      <c r="XDY176" s="37"/>
      <c r="XDZ176" s="37"/>
      <c r="XEA176" s="37"/>
      <c r="XEB176" s="37"/>
      <c r="XEC176" s="37"/>
      <c r="XED176" s="37"/>
      <c r="XEE176" s="37"/>
      <c r="XEF176" s="37"/>
      <c r="XEG176" s="37"/>
      <c r="XEH176" s="37"/>
      <c r="XEI176" s="37"/>
      <c r="XEJ176" s="37"/>
      <c r="XEK176" s="37"/>
      <c r="XEL176" s="37"/>
      <c r="XEM176" s="37"/>
      <c r="XEN176" s="37"/>
      <c r="XEO176" s="37"/>
      <c r="XEP176" s="37"/>
      <c r="XEQ176" s="37"/>
      <c r="XER176" s="37"/>
      <c r="XES176" s="37"/>
      <c r="XET176" s="37"/>
      <c r="XEU176" s="37"/>
      <c r="XEV176" s="37"/>
      <c r="XEW176" s="37"/>
      <c r="XEX176" s="37"/>
      <c r="XEY176" s="37"/>
      <c r="XEZ176" s="37"/>
      <c r="XFA176" s="37"/>
      <c r="XFB176" s="37"/>
      <c r="XFC176" s="37"/>
      <c r="XFD176" s="37"/>
    </row>
    <row r="177" spans="1:151 16227:16384" s="11" customFormat="1" ht="20.25" customHeight="1" x14ac:dyDescent="0.25">
      <c r="A177" s="80">
        <v>34</v>
      </c>
      <c r="B177" s="80"/>
      <c r="C177" s="81" t="s">
        <v>200</v>
      </c>
      <c r="D177" s="82"/>
      <c r="E177" s="53">
        <f>(4.935*3.6+7.165*4.7)*10.764</f>
        <v>553.71630599999992</v>
      </c>
      <c r="F177" s="81">
        <v>0</v>
      </c>
      <c r="G177" s="82"/>
      <c r="H177" s="53">
        <v>0</v>
      </c>
      <c r="I177" s="53">
        <f t="shared" ref="I177" si="3">E177+F177+H177</f>
        <v>553.71630599999992</v>
      </c>
      <c r="J177" s="37"/>
      <c r="K177" s="37"/>
      <c r="L177" s="37"/>
      <c r="M177" s="37"/>
      <c r="N177" s="37"/>
      <c r="O177" s="37"/>
      <c r="P177" s="37"/>
      <c r="Q177" s="37"/>
      <c r="R177" s="37"/>
      <c r="S177" s="37"/>
      <c r="T177" s="37"/>
      <c r="U177" s="37"/>
      <c r="V177" s="37"/>
      <c r="W177" s="37"/>
      <c r="X177" s="37"/>
      <c r="Y177" s="37"/>
      <c r="Z177" s="37"/>
      <c r="AA177" s="37"/>
      <c r="AB177" s="37"/>
      <c r="AC177" s="37"/>
      <c r="AD177" s="37"/>
      <c r="AE177" s="37"/>
      <c r="AF177" s="37"/>
      <c r="AG177" s="37"/>
      <c r="AH177" s="37"/>
      <c r="AI177" s="37"/>
      <c r="AJ177" s="37"/>
      <c r="AK177" s="37"/>
      <c r="AL177" s="37"/>
      <c r="AM177" s="37"/>
      <c r="AN177" s="37"/>
      <c r="AO177" s="37"/>
      <c r="AP177" s="37"/>
      <c r="AQ177" s="37"/>
      <c r="AR177" s="37"/>
      <c r="AS177" s="37"/>
      <c r="AT177" s="37"/>
      <c r="AU177" s="37"/>
      <c r="AV177" s="37"/>
      <c r="AW177" s="37"/>
      <c r="AX177" s="37"/>
      <c r="AY177" s="37"/>
      <c r="AZ177" s="37"/>
      <c r="BA177" s="37"/>
      <c r="BB177" s="37"/>
      <c r="BC177" s="37"/>
      <c r="BD177" s="37"/>
      <c r="BE177" s="37"/>
      <c r="BF177" s="37"/>
      <c r="BG177" s="37"/>
      <c r="BH177" s="37"/>
      <c r="BI177" s="37"/>
      <c r="BJ177" s="37"/>
      <c r="BK177" s="37"/>
      <c r="BL177" s="37"/>
      <c r="BM177" s="37"/>
      <c r="BN177" s="37"/>
      <c r="BO177" s="37"/>
      <c r="BP177" s="37"/>
      <c r="BQ177" s="37"/>
      <c r="BR177" s="37"/>
      <c r="BS177" s="37"/>
      <c r="BT177" s="37"/>
      <c r="BU177" s="37"/>
      <c r="BV177" s="37"/>
      <c r="BW177" s="37"/>
      <c r="BX177" s="37"/>
      <c r="BY177" s="37"/>
      <c r="BZ177" s="37"/>
      <c r="CA177" s="37"/>
      <c r="CB177" s="37"/>
      <c r="CC177" s="37"/>
      <c r="CD177" s="37"/>
      <c r="CE177" s="37"/>
      <c r="CF177" s="37"/>
      <c r="CG177" s="37"/>
      <c r="CH177" s="37"/>
      <c r="CI177" s="37"/>
      <c r="CJ177" s="37"/>
      <c r="CK177" s="37"/>
      <c r="CL177" s="37"/>
      <c r="CM177" s="37"/>
      <c r="CN177" s="37"/>
      <c r="CO177" s="37"/>
      <c r="CP177" s="37"/>
      <c r="CQ177" s="37"/>
      <c r="CR177" s="37"/>
      <c r="CS177" s="37"/>
      <c r="CT177" s="37"/>
      <c r="CU177" s="37"/>
      <c r="CV177" s="37"/>
      <c r="CW177" s="37"/>
      <c r="CX177" s="37"/>
      <c r="CY177" s="37"/>
      <c r="CZ177" s="37"/>
      <c r="DA177" s="37"/>
      <c r="DB177" s="37"/>
      <c r="DC177" s="37"/>
      <c r="DD177" s="37"/>
      <c r="DE177" s="37"/>
      <c r="DF177" s="37"/>
      <c r="DG177" s="37"/>
      <c r="DH177" s="37"/>
      <c r="DI177" s="37"/>
      <c r="DJ177" s="37"/>
      <c r="DK177" s="37"/>
      <c r="DL177" s="37"/>
      <c r="DM177" s="37"/>
      <c r="DN177" s="37"/>
      <c r="DO177" s="37"/>
      <c r="DP177" s="37"/>
      <c r="DQ177" s="37"/>
      <c r="DR177" s="37"/>
      <c r="DS177" s="37"/>
      <c r="DT177" s="37"/>
      <c r="DU177" s="37"/>
      <c r="DV177" s="37"/>
      <c r="DW177" s="37"/>
      <c r="DX177" s="37"/>
      <c r="DY177" s="37"/>
      <c r="DZ177" s="37"/>
      <c r="EA177" s="37"/>
      <c r="EB177" s="37"/>
      <c r="EC177" s="37"/>
      <c r="ED177" s="37"/>
      <c r="EE177" s="37"/>
      <c r="EF177" s="37"/>
      <c r="EG177" s="37"/>
      <c r="EH177" s="37"/>
      <c r="EI177" s="37"/>
      <c r="EJ177" s="37"/>
      <c r="EK177" s="37"/>
      <c r="EL177" s="37"/>
      <c r="EM177" s="37"/>
      <c r="EN177" s="37"/>
      <c r="EO177" s="37"/>
      <c r="EP177" s="37"/>
      <c r="EQ177" s="37"/>
      <c r="ER177" s="37"/>
      <c r="ES177" s="37"/>
      <c r="ET177" s="37"/>
      <c r="EU177" s="37"/>
      <c r="WZC177" s="37"/>
      <c r="WZD177" s="37"/>
      <c r="WZE177" s="37"/>
      <c r="WZF177" s="37"/>
      <c r="WZG177" s="37"/>
      <c r="WZH177" s="37"/>
      <c r="WZI177" s="37"/>
      <c r="WZJ177" s="37"/>
      <c r="WZK177" s="37"/>
      <c r="WZL177" s="37"/>
      <c r="WZM177" s="37"/>
      <c r="WZN177" s="37"/>
      <c r="WZO177" s="37"/>
      <c r="WZP177" s="37"/>
      <c r="WZQ177" s="37"/>
      <c r="WZR177" s="37"/>
      <c r="WZS177" s="37"/>
      <c r="WZT177" s="37"/>
      <c r="WZU177" s="37"/>
      <c r="WZV177" s="37"/>
      <c r="WZW177" s="37"/>
      <c r="WZX177" s="37"/>
      <c r="WZY177" s="37"/>
      <c r="WZZ177" s="37"/>
      <c r="XAA177" s="37"/>
      <c r="XAB177" s="37"/>
      <c r="XAC177" s="37"/>
      <c r="XAD177" s="37"/>
      <c r="XAE177" s="37"/>
      <c r="XAF177" s="37"/>
      <c r="XAG177" s="37"/>
      <c r="XAH177" s="37"/>
      <c r="XAI177" s="37"/>
      <c r="XAJ177" s="37"/>
      <c r="XAK177" s="37"/>
      <c r="XAL177" s="37"/>
      <c r="XAM177" s="37"/>
      <c r="XAN177" s="37"/>
      <c r="XAO177" s="37"/>
      <c r="XAP177" s="37"/>
      <c r="XAQ177" s="37"/>
      <c r="XAR177" s="37"/>
      <c r="XAS177" s="37"/>
      <c r="XAT177" s="37"/>
      <c r="XAU177" s="37"/>
      <c r="XAV177" s="37"/>
      <c r="XAW177" s="37"/>
      <c r="XAX177" s="37"/>
      <c r="XAY177" s="37"/>
      <c r="XAZ177" s="37"/>
      <c r="XBA177" s="37"/>
      <c r="XBB177" s="37"/>
      <c r="XBC177" s="37"/>
      <c r="XBD177" s="37"/>
      <c r="XBE177" s="37"/>
      <c r="XBF177" s="37"/>
      <c r="XBG177" s="37"/>
      <c r="XBH177" s="37"/>
      <c r="XBI177" s="37"/>
      <c r="XBJ177" s="37"/>
      <c r="XBK177" s="37"/>
      <c r="XBL177" s="37"/>
      <c r="XBM177" s="37"/>
      <c r="XBN177" s="37"/>
      <c r="XBO177" s="37"/>
      <c r="XBP177" s="37"/>
      <c r="XBQ177" s="37"/>
      <c r="XBR177" s="37"/>
      <c r="XBS177" s="37"/>
      <c r="XBT177" s="37"/>
      <c r="XBU177" s="37"/>
      <c r="XBV177" s="37"/>
      <c r="XBW177" s="37"/>
      <c r="XBX177" s="37"/>
      <c r="XBY177" s="37"/>
      <c r="XBZ177" s="37"/>
      <c r="XCA177" s="37"/>
      <c r="XCB177" s="37"/>
      <c r="XCC177" s="37"/>
      <c r="XCD177" s="37"/>
      <c r="XCE177" s="37"/>
      <c r="XCF177" s="37"/>
      <c r="XCG177" s="37"/>
      <c r="XCH177" s="37"/>
      <c r="XCI177" s="37"/>
      <c r="XCJ177" s="37"/>
      <c r="XCK177" s="37"/>
      <c r="XCL177" s="37"/>
      <c r="XCM177" s="37"/>
      <c r="XCN177" s="37"/>
      <c r="XCO177" s="37"/>
      <c r="XCP177" s="37"/>
      <c r="XCQ177" s="37"/>
      <c r="XCR177" s="37"/>
      <c r="XCS177" s="37"/>
      <c r="XCT177" s="37"/>
      <c r="XCU177" s="37"/>
      <c r="XCV177" s="37"/>
      <c r="XCW177" s="37"/>
      <c r="XCX177" s="37"/>
      <c r="XCY177" s="37"/>
      <c r="XCZ177" s="37"/>
      <c r="XDA177" s="37"/>
      <c r="XDB177" s="37"/>
      <c r="XDC177" s="37"/>
      <c r="XDD177" s="37"/>
      <c r="XDE177" s="37"/>
      <c r="XDF177" s="37"/>
      <c r="XDG177" s="37"/>
      <c r="XDH177" s="37"/>
      <c r="XDI177" s="37"/>
      <c r="XDJ177" s="37"/>
      <c r="XDK177" s="37"/>
      <c r="XDL177" s="37"/>
      <c r="XDM177" s="37"/>
      <c r="XDN177" s="37"/>
      <c r="XDO177" s="37"/>
      <c r="XDP177" s="37"/>
      <c r="XDQ177" s="37"/>
      <c r="XDR177" s="37"/>
      <c r="XDS177" s="37"/>
      <c r="XDT177" s="37"/>
      <c r="XDU177" s="37"/>
      <c r="XDV177" s="37"/>
      <c r="XDW177" s="37"/>
      <c r="XDX177" s="37"/>
      <c r="XDY177" s="37"/>
      <c r="XDZ177" s="37"/>
      <c r="XEA177" s="37"/>
      <c r="XEB177" s="37"/>
      <c r="XEC177" s="37"/>
      <c r="XED177" s="37"/>
      <c r="XEE177" s="37"/>
      <c r="XEF177" s="37"/>
      <c r="XEG177" s="37"/>
      <c r="XEH177" s="37"/>
      <c r="XEI177" s="37"/>
      <c r="XEJ177" s="37"/>
      <c r="XEK177" s="37"/>
      <c r="XEL177" s="37"/>
      <c r="XEM177" s="37"/>
      <c r="XEN177" s="37"/>
      <c r="XEO177" s="37"/>
      <c r="XEP177" s="37"/>
      <c r="XEQ177" s="37"/>
      <c r="XER177" s="37"/>
      <c r="XES177" s="37"/>
      <c r="XET177" s="37"/>
      <c r="XEU177" s="37"/>
      <c r="XEV177" s="37"/>
      <c r="XEW177" s="37"/>
      <c r="XEX177" s="37"/>
      <c r="XEY177" s="37"/>
      <c r="XEZ177" s="37"/>
      <c r="XFA177" s="37"/>
      <c r="XFB177" s="37"/>
      <c r="XFC177" s="37"/>
      <c r="XFD177" s="37"/>
    </row>
    <row r="178" spans="1:151 16227:16384" s="11" customFormat="1" ht="20.25" x14ac:dyDescent="0.25">
      <c r="A178" s="92" t="s">
        <v>203</v>
      </c>
      <c r="B178" s="93"/>
      <c r="C178" s="93"/>
      <c r="D178" s="93"/>
      <c r="E178" s="93"/>
      <c r="F178" s="93"/>
      <c r="G178" s="93"/>
      <c r="H178" s="93"/>
      <c r="I178" s="95"/>
      <c r="J178" s="37"/>
      <c r="K178" s="37"/>
      <c r="L178" s="37"/>
      <c r="M178" s="37"/>
      <c r="N178" s="37"/>
      <c r="O178" s="37"/>
      <c r="P178" s="37"/>
      <c r="Q178" s="37"/>
      <c r="R178" s="37"/>
      <c r="S178" s="37"/>
      <c r="T178" s="37"/>
      <c r="U178" s="37"/>
      <c r="V178" s="37"/>
      <c r="W178" s="37"/>
      <c r="X178" s="37"/>
      <c r="Y178" s="37"/>
      <c r="Z178" s="37"/>
      <c r="AA178" s="37"/>
      <c r="AB178" s="37"/>
      <c r="AC178" s="37"/>
      <c r="AD178" s="37"/>
      <c r="AE178" s="37"/>
      <c r="AF178" s="37"/>
      <c r="AG178" s="37"/>
      <c r="AH178" s="37"/>
      <c r="AI178" s="37"/>
      <c r="AJ178" s="37"/>
      <c r="AK178" s="37"/>
      <c r="AL178" s="37"/>
      <c r="AM178" s="37"/>
      <c r="AN178" s="37"/>
      <c r="AO178" s="37"/>
      <c r="AP178" s="37"/>
      <c r="AQ178" s="37"/>
      <c r="AR178" s="37"/>
      <c r="AS178" s="37"/>
      <c r="AT178" s="37"/>
      <c r="AU178" s="37"/>
      <c r="AV178" s="37"/>
      <c r="AW178" s="37"/>
      <c r="AX178" s="37"/>
      <c r="AY178" s="37"/>
      <c r="AZ178" s="37"/>
      <c r="BA178" s="37"/>
      <c r="BB178" s="37"/>
      <c r="BC178" s="37"/>
      <c r="BD178" s="37"/>
      <c r="BE178" s="37"/>
      <c r="BF178" s="37"/>
      <c r="BG178" s="37"/>
      <c r="BH178" s="37"/>
      <c r="BI178" s="37"/>
      <c r="BJ178" s="37"/>
      <c r="BK178" s="37"/>
      <c r="BL178" s="37"/>
      <c r="BM178" s="37"/>
      <c r="BN178" s="37"/>
      <c r="BO178" s="37"/>
      <c r="BP178" s="37"/>
      <c r="BQ178" s="37"/>
      <c r="BR178" s="37"/>
      <c r="BS178" s="37"/>
      <c r="BT178" s="37"/>
      <c r="BU178" s="37"/>
      <c r="BV178" s="37"/>
      <c r="BW178" s="37"/>
      <c r="BX178" s="37"/>
      <c r="BY178" s="37"/>
      <c r="BZ178" s="37"/>
      <c r="CA178" s="37"/>
      <c r="CB178" s="37"/>
      <c r="CC178" s="37"/>
      <c r="CD178" s="37"/>
      <c r="CE178" s="37"/>
      <c r="CF178" s="37"/>
      <c r="CG178" s="37"/>
      <c r="CH178" s="37"/>
      <c r="CI178" s="37"/>
      <c r="CJ178" s="37"/>
      <c r="CK178" s="37"/>
      <c r="CL178" s="37"/>
      <c r="CM178" s="37"/>
      <c r="CN178" s="37"/>
      <c r="CO178" s="37"/>
      <c r="CP178" s="37"/>
      <c r="CQ178" s="37"/>
      <c r="CR178" s="37"/>
      <c r="CS178" s="37"/>
      <c r="CT178" s="37"/>
      <c r="CU178" s="37"/>
      <c r="CV178" s="37"/>
      <c r="CW178" s="37"/>
      <c r="CX178" s="37"/>
      <c r="CY178" s="37"/>
      <c r="CZ178" s="37"/>
      <c r="DA178" s="37"/>
      <c r="DB178" s="37"/>
      <c r="DC178" s="37"/>
      <c r="DD178" s="37"/>
      <c r="DE178" s="37"/>
      <c r="DF178" s="37"/>
      <c r="DG178" s="37"/>
      <c r="DH178" s="37"/>
      <c r="DI178" s="37"/>
      <c r="DJ178" s="37"/>
      <c r="DK178" s="37"/>
      <c r="DL178" s="37"/>
      <c r="DM178" s="37"/>
      <c r="DN178" s="37"/>
      <c r="DO178" s="37"/>
      <c r="DP178" s="37"/>
      <c r="DQ178" s="37"/>
      <c r="DR178" s="37"/>
      <c r="DS178" s="37"/>
      <c r="DT178" s="37"/>
      <c r="DU178" s="37"/>
      <c r="DV178" s="37"/>
      <c r="DW178" s="37"/>
      <c r="DX178" s="37"/>
      <c r="DY178" s="37"/>
      <c r="DZ178" s="37"/>
      <c r="EA178" s="37"/>
      <c r="EB178" s="37"/>
      <c r="EC178" s="37"/>
      <c r="ED178" s="37"/>
      <c r="EE178" s="37"/>
      <c r="EF178" s="37"/>
      <c r="EG178" s="37"/>
      <c r="EH178" s="37"/>
      <c r="EI178" s="37"/>
      <c r="EJ178" s="37"/>
      <c r="EK178" s="37"/>
      <c r="EL178" s="37"/>
      <c r="EM178" s="37"/>
      <c r="EN178" s="37"/>
      <c r="EO178" s="37"/>
      <c r="EP178" s="37"/>
      <c r="EQ178" s="37"/>
      <c r="ER178" s="37"/>
      <c r="ES178" s="37"/>
      <c r="ET178" s="37"/>
      <c r="EU178" s="37"/>
      <c r="WZC178" s="37"/>
      <c r="WZD178" s="37"/>
      <c r="WZE178" s="37"/>
      <c r="WZF178" s="37"/>
      <c r="WZG178" s="37"/>
      <c r="WZH178" s="37"/>
      <c r="WZI178" s="37"/>
      <c r="WZJ178" s="37"/>
      <c r="WZK178" s="37"/>
      <c r="WZL178" s="37"/>
      <c r="WZM178" s="37"/>
      <c r="WZN178" s="37"/>
      <c r="WZO178" s="37"/>
      <c r="WZP178" s="37"/>
      <c r="WZQ178" s="37"/>
      <c r="WZR178" s="37"/>
      <c r="WZS178" s="37"/>
      <c r="WZT178" s="37"/>
      <c r="WZU178" s="37"/>
      <c r="WZV178" s="37"/>
      <c r="WZW178" s="37"/>
      <c r="WZX178" s="37"/>
      <c r="WZY178" s="37"/>
      <c r="WZZ178" s="37"/>
      <c r="XAA178" s="37"/>
      <c r="XAB178" s="37"/>
      <c r="XAC178" s="37"/>
      <c r="XAD178" s="37"/>
      <c r="XAE178" s="37"/>
      <c r="XAF178" s="37"/>
      <c r="XAG178" s="37"/>
      <c r="XAH178" s="37"/>
      <c r="XAI178" s="37"/>
      <c r="XAJ178" s="37"/>
      <c r="XAK178" s="37"/>
      <c r="XAL178" s="37"/>
      <c r="XAM178" s="37"/>
      <c r="XAN178" s="37"/>
      <c r="XAO178" s="37"/>
      <c r="XAP178" s="37"/>
      <c r="XAQ178" s="37"/>
      <c r="XAR178" s="37"/>
      <c r="XAS178" s="37"/>
      <c r="XAT178" s="37"/>
      <c r="XAU178" s="37"/>
      <c r="XAV178" s="37"/>
      <c r="XAW178" s="37"/>
      <c r="XAX178" s="37"/>
      <c r="XAY178" s="37"/>
      <c r="XAZ178" s="37"/>
      <c r="XBA178" s="37"/>
      <c r="XBB178" s="37"/>
      <c r="XBC178" s="37"/>
      <c r="XBD178" s="37"/>
      <c r="XBE178" s="37"/>
      <c r="XBF178" s="37"/>
      <c r="XBG178" s="37"/>
      <c r="XBH178" s="37"/>
      <c r="XBI178" s="37"/>
      <c r="XBJ178" s="37"/>
      <c r="XBK178" s="37"/>
      <c r="XBL178" s="37"/>
      <c r="XBM178" s="37"/>
      <c r="XBN178" s="37"/>
      <c r="XBO178" s="37"/>
      <c r="XBP178" s="37"/>
      <c r="XBQ178" s="37"/>
      <c r="XBR178" s="37"/>
      <c r="XBS178" s="37"/>
      <c r="XBT178" s="37"/>
      <c r="XBU178" s="37"/>
      <c r="XBV178" s="37"/>
      <c r="XBW178" s="37"/>
      <c r="XBX178" s="37"/>
      <c r="XBY178" s="37"/>
      <c r="XBZ178" s="37"/>
      <c r="XCA178" s="37"/>
      <c r="XCB178" s="37"/>
      <c r="XCC178" s="37"/>
      <c r="XCD178" s="37"/>
      <c r="XCE178" s="37"/>
      <c r="XCF178" s="37"/>
      <c r="XCG178" s="37"/>
      <c r="XCH178" s="37"/>
      <c r="XCI178" s="37"/>
      <c r="XCJ178" s="37"/>
      <c r="XCK178" s="37"/>
      <c r="XCL178" s="37"/>
      <c r="XCM178" s="37"/>
      <c r="XCN178" s="37"/>
      <c r="XCO178" s="37"/>
      <c r="XCP178" s="37"/>
      <c r="XCQ178" s="37"/>
      <c r="XCR178" s="37"/>
      <c r="XCS178" s="37"/>
      <c r="XCT178" s="37"/>
      <c r="XCU178" s="37"/>
      <c r="XCV178" s="37"/>
      <c r="XCW178" s="37"/>
      <c r="XCX178" s="37"/>
      <c r="XCY178" s="37"/>
      <c r="XCZ178" s="37"/>
      <c r="XDA178" s="37"/>
      <c r="XDB178" s="37"/>
      <c r="XDC178" s="37"/>
      <c r="XDD178" s="37"/>
      <c r="XDE178" s="37"/>
      <c r="XDF178" s="37"/>
      <c r="XDG178" s="37"/>
      <c r="XDH178" s="37"/>
      <c r="XDI178" s="37"/>
      <c r="XDJ178" s="37"/>
      <c r="XDK178" s="37"/>
      <c r="XDL178" s="37"/>
      <c r="XDM178" s="37"/>
      <c r="XDN178" s="37"/>
      <c r="XDO178" s="37"/>
      <c r="XDP178" s="37"/>
      <c r="XDQ178" s="37"/>
      <c r="XDR178" s="37"/>
      <c r="XDS178" s="37"/>
      <c r="XDT178" s="37"/>
      <c r="XDU178" s="37"/>
      <c r="XDV178" s="37"/>
      <c r="XDW178" s="37"/>
      <c r="XDX178" s="37"/>
      <c r="XDY178" s="37"/>
      <c r="XDZ178" s="37"/>
      <c r="XEA178" s="37"/>
      <c r="XEB178" s="37"/>
      <c r="XEC178" s="37"/>
      <c r="XED178" s="37"/>
      <c r="XEE178" s="37"/>
      <c r="XEF178" s="37"/>
      <c r="XEG178" s="37"/>
      <c r="XEH178" s="37"/>
      <c r="XEI178" s="37"/>
      <c r="XEJ178" s="37"/>
      <c r="XEK178" s="37"/>
      <c r="XEL178" s="37"/>
      <c r="XEM178" s="37"/>
      <c r="XEN178" s="37"/>
      <c r="XEO178" s="37"/>
      <c r="XEP178" s="37"/>
      <c r="XEQ178" s="37"/>
      <c r="XER178" s="37"/>
      <c r="XES178" s="37"/>
      <c r="XET178" s="37"/>
      <c r="XEU178" s="37"/>
      <c r="XEV178" s="37"/>
      <c r="XEW178" s="37"/>
      <c r="XEX178" s="37"/>
      <c r="XEY178" s="37"/>
      <c r="XEZ178" s="37"/>
      <c r="XFA178" s="37"/>
      <c r="XFB178" s="37"/>
      <c r="XFC178" s="37"/>
      <c r="XFD178" s="37"/>
    </row>
    <row r="179" spans="1:151 16227:16384" s="11" customFormat="1" ht="20.25" x14ac:dyDescent="0.25">
      <c r="A179" s="81">
        <v>1</v>
      </c>
      <c r="B179" s="82"/>
      <c r="C179" s="81" t="s">
        <v>200</v>
      </c>
      <c r="D179" s="82"/>
      <c r="E179" s="53">
        <f>(3*5.05+3.15*4.25+6.73*7.725)*10.764</f>
        <v>866.7899369999999</v>
      </c>
      <c r="F179" s="81">
        <v>0</v>
      </c>
      <c r="G179" s="82"/>
      <c r="H179" s="53">
        <v>0</v>
      </c>
      <c r="I179" s="53">
        <f>E179+F179+H179</f>
        <v>866.7899369999999</v>
      </c>
      <c r="J179" s="37"/>
      <c r="K179" s="37"/>
      <c r="L179" s="37"/>
      <c r="M179" s="37"/>
      <c r="N179" s="37"/>
      <c r="O179" s="37"/>
      <c r="P179" s="37"/>
      <c r="Q179" s="37"/>
      <c r="R179" s="37"/>
      <c r="S179" s="37"/>
      <c r="T179" s="37"/>
      <c r="U179" s="37"/>
      <c r="V179" s="37"/>
      <c r="W179" s="37"/>
      <c r="X179" s="37"/>
      <c r="Y179" s="37"/>
      <c r="Z179" s="37"/>
      <c r="AA179" s="37"/>
      <c r="AB179" s="37"/>
      <c r="AC179" s="37"/>
      <c r="AD179" s="37"/>
      <c r="AE179" s="37"/>
      <c r="AF179" s="37"/>
      <c r="AG179" s="37"/>
      <c r="AH179" s="37"/>
      <c r="AI179" s="37"/>
      <c r="AJ179" s="37"/>
      <c r="AK179" s="37"/>
      <c r="AL179" s="37"/>
      <c r="AM179" s="37"/>
      <c r="AN179" s="37"/>
      <c r="AO179" s="37"/>
      <c r="AP179" s="37"/>
      <c r="AQ179" s="37"/>
      <c r="AR179" s="37"/>
      <c r="AS179" s="37"/>
      <c r="AT179" s="37"/>
      <c r="AU179" s="37"/>
      <c r="AV179" s="37"/>
      <c r="AW179" s="37"/>
      <c r="AX179" s="37"/>
      <c r="AY179" s="37"/>
      <c r="AZ179" s="37"/>
      <c r="BA179" s="37"/>
      <c r="BB179" s="37"/>
      <c r="BC179" s="37"/>
      <c r="BD179" s="37"/>
      <c r="BE179" s="37"/>
      <c r="BF179" s="37"/>
      <c r="BG179" s="37"/>
      <c r="BH179" s="37"/>
      <c r="BI179" s="37"/>
      <c r="BJ179" s="37"/>
      <c r="BK179" s="37"/>
      <c r="BL179" s="37"/>
      <c r="BM179" s="37"/>
      <c r="BN179" s="37"/>
      <c r="BO179" s="37"/>
      <c r="BP179" s="37"/>
      <c r="BQ179" s="37"/>
      <c r="BR179" s="37"/>
      <c r="BS179" s="37"/>
      <c r="BT179" s="37"/>
      <c r="BU179" s="37"/>
      <c r="BV179" s="37"/>
      <c r="BW179" s="37"/>
      <c r="BX179" s="37"/>
      <c r="BY179" s="37"/>
      <c r="BZ179" s="37"/>
      <c r="CA179" s="37"/>
      <c r="CB179" s="37"/>
      <c r="CC179" s="37"/>
      <c r="CD179" s="37"/>
      <c r="CE179" s="37"/>
      <c r="CF179" s="37"/>
      <c r="CG179" s="37"/>
      <c r="CH179" s="37"/>
      <c r="CI179" s="37"/>
      <c r="CJ179" s="37"/>
      <c r="CK179" s="37"/>
      <c r="CL179" s="37"/>
      <c r="CM179" s="37"/>
      <c r="CN179" s="37"/>
      <c r="CO179" s="37"/>
      <c r="CP179" s="37"/>
      <c r="CQ179" s="37"/>
      <c r="CR179" s="37"/>
      <c r="CS179" s="37"/>
      <c r="CT179" s="37"/>
      <c r="CU179" s="37"/>
      <c r="CV179" s="37"/>
      <c r="CW179" s="37"/>
      <c r="CX179" s="37"/>
      <c r="CY179" s="37"/>
      <c r="CZ179" s="37"/>
      <c r="DA179" s="37"/>
      <c r="DB179" s="37"/>
      <c r="DC179" s="37"/>
      <c r="DD179" s="37"/>
      <c r="DE179" s="37"/>
      <c r="DF179" s="37"/>
      <c r="DG179" s="37"/>
      <c r="DH179" s="37"/>
      <c r="DI179" s="37"/>
      <c r="DJ179" s="37"/>
      <c r="DK179" s="37"/>
      <c r="DL179" s="37"/>
      <c r="DM179" s="37"/>
      <c r="DN179" s="37"/>
      <c r="DO179" s="37"/>
      <c r="DP179" s="37"/>
      <c r="DQ179" s="37"/>
      <c r="DR179" s="37"/>
      <c r="DS179" s="37"/>
      <c r="DT179" s="37"/>
      <c r="DU179" s="37"/>
      <c r="DV179" s="37"/>
      <c r="DW179" s="37"/>
      <c r="DX179" s="37"/>
      <c r="DY179" s="37"/>
      <c r="DZ179" s="37"/>
      <c r="EA179" s="37"/>
      <c r="EB179" s="37"/>
      <c r="EC179" s="37"/>
      <c r="ED179" s="37"/>
      <c r="EE179" s="37"/>
      <c r="EF179" s="37"/>
      <c r="EG179" s="37"/>
      <c r="EH179" s="37"/>
      <c r="EI179" s="37"/>
      <c r="EJ179" s="37"/>
      <c r="EK179" s="37"/>
      <c r="EL179" s="37"/>
      <c r="EM179" s="37"/>
      <c r="EN179" s="37"/>
      <c r="EO179" s="37"/>
      <c r="EP179" s="37"/>
      <c r="EQ179" s="37"/>
      <c r="ER179" s="37"/>
      <c r="ES179" s="37"/>
      <c r="ET179" s="37"/>
      <c r="EU179" s="37"/>
      <c r="WZC179" s="37"/>
      <c r="WZD179" s="37"/>
      <c r="WZE179" s="37"/>
      <c r="WZF179" s="37"/>
      <c r="WZG179" s="37"/>
      <c r="WZH179" s="37"/>
      <c r="WZI179" s="37"/>
      <c r="WZJ179" s="37"/>
      <c r="WZK179" s="37"/>
      <c r="WZL179" s="37"/>
      <c r="WZM179" s="37"/>
      <c r="WZN179" s="37"/>
      <c r="WZO179" s="37"/>
      <c r="WZP179" s="37"/>
      <c r="WZQ179" s="37"/>
      <c r="WZR179" s="37"/>
      <c r="WZS179" s="37"/>
      <c r="WZT179" s="37"/>
      <c r="WZU179" s="37"/>
      <c r="WZV179" s="37"/>
      <c r="WZW179" s="37"/>
      <c r="WZX179" s="37"/>
      <c r="WZY179" s="37"/>
      <c r="WZZ179" s="37"/>
      <c r="XAA179" s="37"/>
      <c r="XAB179" s="37"/>
      <c r="XAC179" s="37"/>
      <c r="XAD179" s="37"/>
      <c r="XAE179" s="37"/>
      <c r="XAF179" s="37"/>
      <c r="XAG179" s="37"/>
      <c r="XAH179" s="37"/>
      <c r="XAI179" s="37"/>
      <c r="XAJ179" s="37"/>
      <c r="XAK179" s="37"/>
      <c r="XAL179" s="37"/>
      <c r="XAM179" s="37"/>
      <c r="XAN179" s="37"/>
      <c r="XAO179" s="37"/>
      <c r="XAP179" s="37"/>
      <c r="XAQ179" s="37"/>
      <c r="XAR179" s="37"/>
      <c r="XAS179" s="37"/>
      <c r="XAT179" s="37"/>
      <c r="XAU179" s="37"/>
      <c r="XAV179" s="37"/>
      <c r="XAW179" s="37"/>
      <c r="XAX179" s="37"/>
      <c r="XAY179" s="37"/>
      <c r="XAZ179" s="37"/>
      <c r="XBA179" s="37"/>
      <c r="XBB179" s="37"/>
      <c r="XBC179" s="37"/>
      <c r="XBD179" s="37"/>
      <c r="XBE179" s="37"/>
      <c r="XBF179" s="37"/>
      <c r="XBG179" s="37"/>
      <c r="XBH179" s="37"/>
      <c r="XBI179" s="37"/>
      <c r="XBJ179" s="37"/>
      <c r="XBK179" s="37"/>
      <c r="XBL179" s="37"/>
      <c r="XBM179" s="37"/>
      <c r="XBN179" s="37"/>
      <c r="XBO179" s="37"/>
      <c r="XBP179" s="37"/>
      <c r="XBQ179" s="37"/>
      <c r="XBR179" s="37"/>
      <c r="XBS179" s="37"/>
      <c r="XBT179" s="37"/>
      <c r="XBU179" s="37"/>
      <c r="XBV179" s="37"/>
      <c r="XBW179" s="37"/>
      <c r="XBX179" s="37"/>
      <c r="XBY179" s="37"/>
      <c r="XBZ179" s="37"/>
      <c r="XCA179" s="37"/>
      <c r="XCB179" s="37"/>
      <c r="XCC179" s="37"/>
      <c r="XCD179" s="37"/>
      <c r="XCE179" s="37"/>
      <c r="XCF179" s="37"/>
      <c r="XCG179" s="37"/>
      <c r="XCH179" s="37"/>
      <c r="XCI179" s="37"/>
      <c r="XCJ179" s="37"/>
      <c r="XCK179" s="37"/>
      <c r="XCL179" s="37"/>
      <c r="XCM179" s="37"/>
      <c r="XCN179" s="37"/>
      <c r="XCO179" s="37"/>
      <c r="XCP179" s="37"/>
      <c r="XCQ179" s="37"/>
      <c r="XCR179" s="37"/>
      <c r="XCS179" s="37"/>
      <c r="XCT179" s="37"/>
      <c r="XCU179" s="37"/>
      <c r="XCV179" s="37"/>
      <c r="XCW179" s="37"/>
      <c r="XCX179" s="37"/>
      <c r="XCY179" s="37"/>
      <c r="XCZ179" s="37"/>
      <c r="XDA179" s="37"/>
      <c r="XDB179" s="37"/>
      <c r="XDC179" s="37"/>
      <c r="XDD179" s="37"/>
      <c r="XDE179" s="37"/>
      <c r="XDF179" s="37"/>
      <c r="XDG179" s="37"/>
      <c r="XDH179" s="37"/>
      <c r="XDI179" s="37"/>
      <c r="XDJ179" s="37"/>
      <c r="XDK179" s="37"/>
      <c r="XDL179" s="37"/>
      <c r="XDM179" s="37"/>
      <c r="XDN179" s="37"/>
      <c r="XDO179" s="37"/>
      <c r="XDP179" s="37"/>
      <c r="XDQ179" s="37"/>
      <c r="XDR179" s="37"/>
      <c r="XDS179" s="37"/>
      <c r="XDT179" s="37"/>
      <c r="XDU179" s="37"/>
      <c r="XDV179" s="37"/>
      <c r="XDW179" s="37"/>
      <c r="XDX179" s="37"/>
      <c r="XDY179" s="37"/>
      <c r="XDZ179" s="37"/>
      <c r="XEA179" s="37"/>
      <c r="XEB179" s="37"/>
      <c r="XEC179" s="37"/>
      <c r="XED179" s="37"/>
      <c r="XEE179" s="37"/>
      <c r="XEF179" s="37"/>
      <c r="XEG179" s="37"/>
      <c r="XEH179" s="37"/>
      <c r="XEI179" s="37"/>
      <c r="XEJ179" s="37"/>
      <c r="XEK179" s="37"/>
      <c r="XEL179" s="37"/>
      <c r="XEM179" s="37"/>
      <c r="XEN179" s="37"/>
      <c r="XEO179" s="37"/>
      <c r="XEP179" s="37"/>
      <c r="XEQ179" s="37"/>
      <c r="XER179" s="37"/>
      <c r="XES179" s="37"/>
      <c r="XET179" s="37"/>
      <c r="XEU179" s="37"/>
      <c r="XEV179" s="37"/>
      <c r="XEW179" s="37"/>
      <c r="XEX179" s="37"/>
      <c r="XEY179" s="37"/>
      <c r="XEZ179" s="37"/>
      <c r="XFA179" s="37"/>
      <c r="XFB179" s="37"/>
      <c r="XFC179" s="37"/>
      <c r="XFD179" s="37"/>
    </row>
    <row r="180" spans="1:151 16227:16384" s="11" customFormat="1" ht="20.25" x14ac:dyDescent="0.25">
      <c r="A180" s="80">
        <v>2</v>
      </c>
      <c r="B180" s="80"/>
      <c r="C180" s="81" t="s">
        <v>200</v>
      </c>
      <c r="D180" s="82"/>
      <c r="E180" s="53">
        <f>(2.05*3.435*4.75*2.635+6.08*3.435+7.53*7.225)*10.764</f>
        <v>1759.1105044012497</v>
      </c>
      <c r="F180" s="81">
        <v>0</v>
      </c>
      <c r="G180" s="82"/>
      <c r="H180" s="53">
        <v>0</v>
      </c>
      <c r="I180" s="53">
        <f t="shared" ref="I180:I201" si="4">E180+F180+H180</f>
        <v>1759.1105044012497</v>
      </c>
      <c r="J180" s="37"/>
      <c r="K180" s="37"/>
      <c r="L180" s="37"/>
      <c r="M180" s="37"/>
      <c r="N180" s="37"/>
      <c r="O180" s="37"/>
      <c r="P180" s="37"/>
      <c r="Q180" s="37"/>
      <c r="R180" s="37"/>
      <c r="S180" s="37"/>
      <c r="T180" s="37"/>
      <c r="U180" s="37"/>
      <c r="V180" s="37"/>
      <c r="W180" s="37"/>
      <c r="X180" s="37"/>
      <c r="Y180" s="37"/>
      <c r="Z180" s="37"/>
      <c r="AA180" s="37"/>
      <c r="AB180" s="37"/>
      <c r="AC180" s="37"/>
      <c r="AD180" s="37"/>
      <c r="AE180" s="37"/>
      <c r="AF180" s="37"/>
      <c r="AG180" s="37"/>
      <c r="AH180" s="37"/>
      <c r="AI180" s="37"/>
      <c r="AJ180" s="37"/>
      <c r="AK180" s="37"/>
      <c r="AL180" s="37"/>
      <c r="AM180" s="37"/>
      <c r="AN180" s="37"/>
      <c r="AO180" s="37"/>
      <c r="AP180" s="37"/>
      <c r="AQ180" s="37"/>
      <c r="AR180" s="37"/>
      <c r="AS180" s="37"/>
      <c r="AT180" s="37"/>
      <c r="AU180" s="37"/>
      <c r="AV180" s="37"/>
      <c r="AW180" s="37"/>
      <c r="AX180" s="37"/>
      <c r="AY180" s="37"/>
      <c r="AZ180" s="37"/>
      <c r="BA180" s="37"/>
      <c r="BB180" s="37"/>
      <c r="BC180" s="37"/>
      <c r="BD180" s="37"/>
      <c r="BE180" s="37"/>
      <c r="BF180" s="37"/>
      <c r="BG180" s="37"/>
      <c r="BH180" s="37"/>
      <c r="BI180" s="37"/>
      <c r="BJ180" s="37"/>
      <c r="BK180" s="37"/>
      <c r="BL180" s="37"/>
      <c r="BM180" s="37"/>
      <c r="BN180" s="37"/>
      <c r="BO180" s="37"/>
      <c r="BP180" s="37"/>
      <c r="BQ180" s="37"/>
      <c r="BR180" s="37"/>
      <c r="BS180" s="37"/>
      <c r="BT180" s="37"/>
      <c r="BU180" s="37"/>
      <c r="BV180" s="37"/>
      <c r="BW180" s="37"/>
      <c r="BX180" s="37"/>
      <c r="BY180" s="37"/>
      <c r="BZ180" s="37"/>
      <c r="CA180" s="37"/>
      <c r="CB180" s="37"/>
      <c r="CC180" s="37"/>
      <c r="CD180" s="37"/>
      <c r="CE180" s="37"/>
      <c r="CF180" s="37"/>
      <c r="CG180" s="37"/>
      <c r="CH180" s="37"/>
      <c r="CI180" s="37"/>
      <c r="CJ180" s="37"/>
      <c r="CK180" s="37"/>
      <c r="CL180" s="37"/>
      <c r="CM180" s="37"/>
      <c r="CN180" s="37"/>
      <c r="CO180" s="37"/>
      <c r="CP180" s="37"/>
      <c r="CQ180" s="37"/>
      <c r="CR180" s="37"/>
      <c r="CS180" s="37"/>
      <c r="CT180" s="37"/>
      <c r="CU180" s="37"/>
      <c r="CV180" s="37"/>
      <c r="CW180" s="37"/>
      <c r="CX180" s="37"/>
      <c r="CY180" s="37"/>
      <c r="CZ180" s="37"/>
      <c r="DA180" s="37"/>
      <c r="DB180" s="37"/>
      <c r="DC180" s="37"/>
      <c r="DD180" s="37"/>
      <c r="DE180" s="37"/>
      <c r="DF180" s="37"/>
      <c r="DG180" s="37"/>
      <c r="DH180" s="37"/>
      <c r="DI180" s="37"/>
      <c r="DJ180" s="37"/>
      <c r="DK180" s="37"/>
      <c r="DL180" s="37"/>
      <c r="DM180" s="37"/>
      <c r="DN180" s="37"/>
      <c r="DO180" s="37"/>
      <c r="DP180" s="37"/>
      <c r="DQ180" s="37"/>
      <c r="DR180" s="37"/>
      <c r="DS180" s="37"/>
      <c r="DT180" s="37"/>
      <c r="DU180" s="37"/>
      <c r="DV180" s="37"/>
      <c r="DW180" s="37"/>
      <c r="DX180" s="37"/>
      <c r="DY180" s="37"/>
      <c r="DZ180" s="37"/>
      <c r="EA180" s="37"/>
      <c r="EB180" s="37"/>
      <c r="EC180" s="37"/>
      <c r="ED180" s="37"/>
      <c r="EE180" s="37"/>
      <c r="EF180" s="37"/>
      <c r="EG180" s="37"/>
      <c r="EH180" s="37"/>
      <c r="EI180" s="37"/>
      <c r="EJ180" s="37"/>
      <c r="EK180" s="37"/>
      <c r="EL180" s="37"/>
      <c r="EM180" s="37"/>
      <c r="EN180" s="37"/>
      <c r="EO180" s="37"/>
      <c r="EP180" s="37"/>
      <c r="EQ180" s="37"/>
      <c r="ER180" s="37"/>
      <c r="ES180" s="37"/>
      <c r="ET180" s="37"/>
      <c r="EU180" s="37"/>
      <c r="WZC180" s="37"/>
      <c r="WZD180" s="37"/>
      <c r="WZE180" s="37"/>
      <c r="WZF180" s="37"/>
      <c r="WZG180" s="37"/>
      <c r="WZH180" s="37"/>
      <c r="WZI180" s="37"/>
      <c r="WZJ180" s="37"/>
      <c r="WZK180" s="37"/>
      <c r="WZL180" s="37"/>
      <c r="WZM180" s="37"/>
      <c r="WZN180" s="37"/>
      <c r="WZO180" s="37"/>
      <c r="WZP180" s="37"/>
      <c r="WZQ180" s="37"/>
      <c r="WZR180" s="37"/>
      <c r="WZS180" s="37"/>
      <c r="WZT180" s="37"/>
      <c r="WZU180" s="37"/>
      <c r="WZV180" s="37"/>
      <c r="WZW180" s="37"/>
      <c r="WZX180" s="37"/>
      <c r="WZY180" s="37"/>
      <c r="WZZ180" s="37"/>
      <c r="XAA180" s="37"/>
      <c r="XAB180" s="37"/>
      <c r="XAC180" s="37"/>
      <c r="XAD180" s="37"/>
      <c r="XAE180" s="37"/>
      <c r="XAF180" s="37"/>
      <c r="XAG180" s="37"/>
      <c r="XAH180" s="37"/>
      <c r="XAI180" s="37"/>
      <c r="XAJ180" s="37"/>
      <c r="XAK180" s="37"/>
      <c r="XAL180" s="37"/>
      <c r="XAM180" s="37"/>
      <c r="XAN180" s="37"/>
      <c r="XAO180" s="37"/>
      <c r="XAP180" s="37"/>
      <c r="XAQ180" s="37"/>
      <c r="XAR180" s="37"/>
      <c r="XAS180" s="37"/>
      <c r="XAT180" s="37"/>
      <c r="XAU180" s="37"/>
      <c r="XAV180" s="37"/>
      <c r="XAW180" s="37"/>
      <c r="XAX180" s="37"/>
      <c r="XAY180" s="37"/>
      <c r="XAZ180" s="37"/>
      <c r="XBA180" s="37"/>
      <c r="XBB180" s="37"/>
      <c r="XBC180" s="37"/>
      <c r="XBD180" s="37"/>
      <c r="XBE180" s="37"/>
      <c r="XBF180" s="37"/>
      <c r="XBG180" s="37"/>
      <c r="XBH180" s="37"/>
      <c r="XBI180" s="37"/>
      <c r="XBJ180" s="37"/>
      <c r="XBK180" s="37"/>
      <c r="XBL180" s="37"/>
      <c r="XBM180" s="37"/>
      <c r="XBN180" s="37"/>
      <c r="XBO180" s="37"/>
      <c r="XBP180" s="37"/>
      <c r="XBQ180" s="37"/>
      <c r="XBR180" s="37"/>
      <c r="XBS180" s="37"/>
      <c r="XBT180" s="37"/>
      <c r="XBU180" s="37"/>
      <c r="XBV180" s="37"/>
      <c r="XBW180" s="37"/>
      <c r="XBX180" s="37"/>
      <c r="XBY180" s="37"/>
      <c r="XBZ180" s="37"/>
      <c r="XCA180" s="37"/>
      <c r="XCB180" s="37"/>
      <c r="XCC180" s="37"/>
      <c r="XCD180" s="37"/>
      <c r="XCE180" s="37"/>
      <c r="XCF180" s="37"/>
      <c r="XCG180" s="37"/>
      <c r="XCH180" s="37"/>
      <c r="XCI180" s="37"/>
      <c r="XCJ180" s="37"/>
      <c r="XCK180" s="37"/>
      <c r="XCL180" s="37"/>
      <c r="XCM180" s="37"/>
      <c r="XCN180" s="37"/>
      <c r="XCO180" s="37"/>
      <c r="XCP180" s="37"/>
      <c r="XCQ180" s="37"/>
      <c r="XCR180" s="37"/>
      <c r="XCS180" s="37"/>
      <c r="XCT180" s="37"/>
      <c r="XCU180" s="37"/>
      <c r="XCV180" s="37"/>
      <c r="XCW180" s="37"/>
      <c r="XCX180" s="37"/>
      <c r="XCY180" s="37"/>
      <c r="XCZ180" s="37"/>
      <c r="XDA180" s="37"/>
      <c r="XDB180" s="37"/>
      <c r="XDC180" s="37"/>
      <c r="XDD180" s="37"/>
      <c r="XDE180" s="37"/>
      <c r="XDF180" s="37"/>
      <c r="XDG180" s="37"/>
      <c r="XDH180" s="37"/>
      <c r="XDI180" s="37"/>
      <c r="XDJ180" s="37"/>
      <c r="XDK180" s="37"/>
      <c r="XDL180" s="37"/>
      <c r="XDM180" s="37"/>
      <c r="XDN180" s="37"/>
      <c r="XDO180" s="37"/>
      <c r="XDP180" s="37"/>
      <c r="XDQ180" s="37"/>
      <c r="XDR180" s="37"/>
      <c r="XDS180" s="37"/>
      <c r="XDT180" s="37"/>
      <c r="XDU180" s="37"/>
      <c r="XDV180" s="37"/>
      <c r="XDW180" s="37"/>
      <c r="XDX180" s="37"/>
      <c r="XDY180" s="37"/>
      <c r="XDZ180" s="37"/>
      <c r="XEA180" s="37"/>
      <c r="XEB180" s="37"/>
      <c r="XEC180" s="37"/>
      <c r="XED180" s="37"/>
      <c r="XEE180" s="37"/>
      <c r="XEF180" s="37"/>
      <c r="XEG180" s="37"/>
      <c r="XEH180" s="37"/>
      <c r="XEI180" s="37"/>
      <c r="XEJ180" s="37"/>
      <c r="XEK180" s="37"/>
      <c r="XEL180" s="37"/>
      <c r="XEM180" s="37"/>
      <c r="XEN180" s="37"/>
      <c r="XEO180" s="37"/>
      <c r="XEP180" s="37"/>
      <c r="XEQ180" s="37"/>
      <c r="XER180" s="37"/>
      <c r="XES180" s="37"/>
      <c r="XET180" s="37"/>
      <c r="XEU180" s="37"/>
      <c r="XEV180" s="37"/>
      <c r="XEW180" s="37"/>
      <c r="XEX180" s="37"/>
      <c r="XEY180" s="37"/>
      <c r="XEZ180" s="37"/>
      <c r="XFA180" s="37"/>
      <c r="XFB180" s="37"/>
      <c r="XFC180" s="37"/>
      <c r="XFD180" s="37"/>
    </row>
    <row r="181" spans="1:151 16227:16384" s="11" customFormat="1" ht="20.25" x14ac:dyDescent="0.25">
      <c r="A181" s="80">
        <v>3</v>
      </c>
      <c r="B181" s="80"/>
      <c r="C181" s="81" t="s">
        <v>200</v>
      </c>
      <c r="D181" s="82"/>
      <c r="E181" s="53">
        <f>(6.08*1.15+5.76*6.2+6.2*5.76*0.5)*10.764</f>
        <v>651.86783999999989</v>
      </c>
      <c r="F181" s="81">
        <v>0</v>
      </c>
      <c r="G181" s="82"/>
      <c r="H181" s="53">
        <v>0</v>
      </c>
      <c r="I181" s="53">
        <f t="shared" si="4"/>
        <v>651.86783999999989</v>
      </c>
      <c r="J181" s="37"/>
      <c r="K181" s="37"/>
      <c r="L181" s="37"/>
      <c r="M181" s="37"/>
      <c r="N181" s="37"/>
      <c r="O181" s="37"/>
      <c r="P181" s="37"/>
      <c r="Q181" s="37"/>
      <c r="R181" s="37"/>
      <c r="S181" s="37"/>
      <c r="T181" s="37"/>
      <c r="U181" s="37"/>
      <c r="V181" s="37"/>
      <c r="W181" s="37"/>
      <c r="X181" s="37"/>
      <c r="Y181" s="37"/>
      <c r="Z181" s="37"/>
      <c r="AA181" s="37"/>
      <c r="AB181" s="37"/>
      <c r="AC181" s="37"/>
      <c r="AD181" s="37"/>
      <c r="AE181" s="37"/>
      <c r="AF181" s="37"/>
      <c r="AG181" s="37"/>
      <c r="AH181" s="37"/>
      <c r="AI181" s="37"/>
      <c r="AJ181" s="37"/>
      <c r="AK181" s="37"/>
      <c r="AL181" s="37"/>
      <c r="AM181" s="37"/>
      <c r="AN181" s="37"/>
      <c r="AO181" s="37"/>
      <c r="AP181" s="37"/>
      <c r="AQ181" s="37"/>
      <c r="AR181" s="37"/>
      <c r="AS181" s="37"/>
      <c r="AT181" s="37"/>
      <c r="AU181" s="37"/>
      <c r="AV181" s="37"/>
      <c r="AW181" s="37"/>
      <c r="AX181" s="37"/>
      <c r="AY181" s="37"/>
      <c r="AZ181" s="37"/>
      <c r="BA181" s="37"/>
      <c r="BB181" s="37"/>
      <c r="BC181" s="37"/>
      <c r="BD181" s="37"/>
      <c r="BE181" s="37"/>
      <c r="BF181" s="37"/>
      <c r="BG181" s="37"/>
      <c r="BH181" s="37"/>
      <c r="BI181" s="37"/>
      <c r="BJ181" s="37"/>
      <c r="BK181" s="37"/>
      <c r="BL181" s="37"/>
      <c r="BM181" s="37"/>
      <c r="BN181" s="37"/>
      <c r="BO181" s="37"/>
      <c r="BP181" s="37"/>
      <c r="BQ181" s="37"/>
      <c r="BR181" s="37"/>
      <c r="BS181" s="37"/>
      <c r="BT181" s="37"/>
      <c r="BU181" s="37"/>
      <c r="BV181" s="37"/>
      <c r="BW181" s="37"/>
      <c r="BX181" s="37"/>
      <c r="BY181" s="37"/>
      <c r="BZ181" s="37"/>
      <c r="CA181" s="37"/>
      <c r="CB181" s="37"/>
      <c r="CC181" s="37"/>
      <c r="CD181" s="37"/>
      <c r="CE181" s="37"/>
      <c r="CF181" s="37"/>
      <c r="CG181" s="37"/>
      <c r="CH181" s="37"/>
      <c r="CI181" s="37"/>
      <c r="CJ181" s="37"/>
      <c r="CK181" s="37"/>
      <c r="CL181" s="37"/>
      <c r="CM181" s="37"/>
      <c r="CN181" s="37"/>
      <c r="CO181" s="37"/>
      <c r="CP181" s="37"/>
      <c r="CQ181" s="37"/>
      <c r="CR181" s="37"/>
      <c r="CS181" s="37"/>
      <c r="CT181" s="37"/>
      <c r="CU181" s="37"/>
      <c r="CV181" s="37"/>
      <c r="CW181" s="37"/>
      <c r="CX181" s="37"/>
      <c r="CY181" s="37"/>
      <c r="CZ181" s="37"/>
      <c r="DA181" s="37"/>
      <c r="DB181" s="37"/>
      <c r="DC181" s="37"/>
      <c r="DD181" s="37"/>
      <c r="DE181" s="37"/>
      <c r="DF181" s="37"/>
      <c r="DG181" s="37"/>
      <c r="DH181" s="37"/>
      <c r="DI181" s="37"/>
      <c r="DJ181" s="37"/>
      <c r="DK181" s="37"/>
      <c r="DL181" s="37"/>
      <c r="DM181" s="37"/>
      <c r="DN181" s="37"/>
      <c r="DO181" s="37"/>
      <c r="DP181" s="37"/>
      <c r="DQ181" s="37"/>
      <c r="DR181" s="37"/>
      <c r="DS181" s="37"/>
      <c r="DT181" s="37"/>
      <c r="DU181" s="37"/>
      <c r="DV181" s="37"/>
      <c r="DW181" s="37"/>
      <c r="DX181" s="37"/>
      <c r="DY181" s="37"/>
      <c r="DZ181" s="37"/>
      <c r="EA181" s="37"/>
      <c r="EB181" s="37"/>
      <c r="EC181" s="37"/>
      <c r="ED181" s="37"/>
      <c r="EE181" s="37"/>
      <c r="EF181" s="37"/>
      <c r="EG181" s="37"/>
      <c r="EH181" s="37"/>
      <c r="EI181" s="37"/>
      <c r="EJ181" s="37"/>
      <c r="EK181" s="37"/>
      <c r="EL181" s="37"/>
      <c r="EM181" s="37"/>
      <c r="EN181" s="37"/>
      <c r="EO181" s="37"/>
      <c r="EP181" s="37"/>
      <c r="EQ181" s="37"/>
      <c r="ER181" s="37"/>
      <c r="ES181" s="37"/>
      <c r="ET181" s="37"/>
      <c r="EU181" s="37"/>
      <c r="WZC181" s="37"/>
      <c r="WZD181" s="37"/>
      <c r="WZE181" s="37"/>
      <c r="WZF181" s="37"/>
      <c r="WZG181" s="37"/>
      <c r="WZH181" s="37"/>
      <c r="WZI181" s="37"/>
      <c r="WZJ181" s="37"/>
      <c r="WZK181" s="37"/>
      <c r="WZL181" s="37"/>
      <c r="WZM181" s="37"/>
      <c r="WZN181" s="37"/>
      <c r="WZO181" s="37"/>
      <c r="WZP181" s="37"/>
      <c r="WZQ181" s="37"/>
      <c r="WZR181" s="37"/>
      <c r="WZS181" s="37"/>
      <c r="WZT181" s="37"/>
      <c r="WZU181" s="37"/>
      <c r="WZV181" s="37"/>
      <c r="WZW181" s="37"/>
      <c r="WZX181" s="37"/>
      <c r="WZY181" s="37"/>
      <c r="WZZ181" s="37"/>
      <c r="XAA181" s="37"/>
      <c r="XAB181" s="37"/>
      <c r="XAC181" s="37"/>
      <c r="XAD181" s="37"/>
      <c r="XAE181" s="37"/>
      <c r="XAF181" s="37"/>
      <c r="XAG181" s="37"/>
      <c r="XAH181" s="37"/>
      <c r="XAI181" s="37"/>
      <c r="XAJ181" s="37"/>
      <c r="XAK181" s="37"/>
      <c r="XAL181" s="37"/>
      <c r="XAM181" s="37"/>
      <c r="XAN181" s="37"/>
      <c r="XAO181" s="37"/>
      <c r="XAP181" s="37"/>
      <c r="XAQ181" s="37"/>
      <c r="XAR181" s="37"/>
      <c r="XAS181" s="37"/>
      <c r="XAT181" s="37"/>
      <c r="XAU181" s="37"/>
      <c r="XAV181" s="37"/>
      <c r="XAW181" s="37"/>
      <c r="XAX181" s="37"/>
      <c r="XAY181" s="37"/>
      <c r="XAZ181" s="37"/>
      <c r="XBA181" s="37"/>
      <c r="XBB181" s="37"/>
      <c r="XBC181" s="37"/>
      <c r="XBD181" s="37"/>
      <c r="XBE181" s="37"/>
      <c r="XBF181" s="37"/>
      <c r="XBG181" s="37"/>
      <c r="XBH181" s="37"/>
      <c r="XBI181" s="37"/>
      <c r="XBJ181" s="37"/>
      <c r="XBK181" s="37"/>
      <c r="XBL181" s="37"/>
      <c r="XBM181" s="37"/>
      <c r="XBN181" s="37"/>
      <c r="XBO181" s="37"/>
      <c r="XBP181" s="37"/>
      <c r="XBQ181" s="37"/>
      <c r="XBR181" s="37"/>
      <c r="XBS181" s="37"/>
      <c r="XBT181" s="37"/>
      <c r="XBU181" s="37"/>
      <c r="XBV181" s="37"/>
      <c r="XBW181" s="37"/>
      <c r="XBX181" s="37"/>
      <c r="XBY181" s="37"/>
      <c r="XBZ181" s="37"/>
      <c r="XCA181" s="37"/>
      <c r="XCB181" s="37"/>
      <c r="XCC181" s="37"/>
      <c r="XCD181" s="37"/>
      <c r="XCE181" s="37"/>
      <c r="XCF181" s="37"/>
      <c r="XCG181" s="37"/>
      <c r="XCH181" s="37"/>
      <c r="XCI181" s="37"/>
      <c r="XCJ181" s="37"/>
      <c r="XCK181" s="37"/>
      <c r="XCL181" s="37"/>
      <c r="XCM181" s="37"/>
      <c r="XCN181" s="37"/>
      <c r="XCO181" s="37"/>
      <c r="XCP181" s="37"/>
      <c r="XCQ181" s="37"/>
      <c r="XCR181" s="37"/>
      <c r="XCS181" s="37"/>
      <c r="XCT181" s="37"/>
      <c r="XCU181" s="37"/>
      <c r="XCV181" s="37"/>
      <c r="XCW181" s="37"/>
      <c r="XCX181" s="37"/>
      <c r="XCY181" s="37"/>
      <c r="XCZ181" s="37"/>
      <c r="XDA181" s="37"/>
      <c r="XDB181" s="37"/>
      <c r="XDC181" s="37"/>
      <c r="XDD181" s="37"/>
      <c r="XDE181" s="37"/>
      <c r="XDF181" s="37"/>
      <c r="XDG181" s="37"/>
      <c r="XDH181" s="37"/>
      <c r="XDI181" s="37"/>
      <c r="XDJ181" s="37"/>
      <c r="XDK181" s="37"/>
      <c r="XDL181" s="37"/>
      <c r="XDM181" s="37"/>
      <c r="XDN181" s="37"/>
      <c r="XDO181" s="37"/>
      <c r="XDP181" s="37"/>
      <c r="XDQ181" s="37"/>
      <c r="XDR181" s="37"/>
      <c r="XDS181" s="37"/>
      <c r="XDT181" s="37"/>
      <c r="XDU181" s="37"/>
      <c r="XDV181" s="37"/>
      <c r="XDW181" s="37"/>
      <c r="XDX181" s="37"/>
      <c r="XDY181" s="37"/>
      <c r="XDZ181" s="37"/>
      <c r="XEA181" s="37"/>
      <c r="XEB181" s="37"/>
      <c r="XEC181" s="37"/>
      <c r="XED181" s="37"/>
      <c r="XEE181" s="37"/>
      <c r="XEF181" s="37"/>
      <c r="XEG181" s="37"/>
      <c r="XEH181" s="37"/>
      <c r="XEI181" s="37"/>
      <c r="XEJ181" s="37"/>
      <c r="XEK181" s="37"/>
      <c r="XEL181" s="37"/>
      <c r="XEM181" s="37"/>
      <c r="XEN181" s="37"/>
      <c r="XEO181" s="37"/>
      <c r="XEP181" s="37"/>
      <c r="XEQ181" s="37"/>
      <c r="XER181" s="37"/>
      <c r="XES181" s="37"/>
      <c r="XET181" s="37"/>
      <c r="XEU181" s="37"/>
      <c r="XEV181" s="37"/>
      <c r="XEW181" s="37"/>
      <c r="XEX181" s="37"/>
      <c r="XEY181" s="37"/>
      <c r="XEZ181" s="37"/>
      <c r="XFA181" s="37"/>
      <c r="XFB181" s="37"/>
      <c r="XFC181" s="37"/>
      <c r="XFD181" s="37"/>
    </row>
    <row r="182" spans="1:151 16227:16384" s="11" customFormat="1" ht="20.25" customHeight="1" x14ac:dyDescent="0.25">
      <c r="A182" s="80">
        <v>4</v>
      </c>
      <c r="B182" s="80"/>
      <c r="C182" s="81" t="s">
        <v>200</v>
      </c>
      <c r="D182" s="82"/>
      <c r="E182" s="53">
        <f>(4.69*11.075)*10.764</f>
        <v>559.10099700000001</v>
      </c>
      <c r="F182" s="81">
        <v>0</v>
      </c>
      <c r="G182" s="82"/>
      <c r="H182" s="53">
        <v>0</v>
      </c>
      <c r="I182" s="53">
        <f t="shared" si="4"/>
        <v>559.10099700000001</v>
      </c>
      <c r="J182" s="37"/>
      <c r="K182" s="37"/>
      <c r="L182" s="37"/>
      <c r="M182" s="37"/>
      <c r="N182" s="37"/>
      <c r="O182" s="37"/>
      <c r="P182" s="37"/>
      <c r="Q182" s="37"/>
      <c r="R182" s="37"/>
      <c r="S182" s="37"/>
      <c r="T182" s="37"/>
      <c r="U182" s="37"/>
      <c r="V182" s="37"/>
      <c r="W182" s="37"/>
      <c r="X182" s="37"/>
      <c r="Y182" s="37"/>
      <c r="Z182" s="37"/>
      <c r="AA182" s="37"/>
      <c r="AB182" s="37"/>
      <c r="AC182" s="37"/>
      <c r="AD182" s="37"/>
      <c r="AE182" s="37"/>
      <c r="AF182" s="37"/>
      <c r="AG182" s="37"/>
      <c r="AH182" s="37"/>
      <c r="AI182" s="37"/>
      <c r="AJ182" s="37"/>
      <c r="AK182" s="37"/>
      <c r="AL182" s="37"/>
      <c r="AM182" s="37"/>
      <c r="AN182" s="37"/>
      <c r="AO182" s="37"/>
      <c r="AP182" s="37"/>
      <c r="AQ182" s="37"/>
      <c r="AR182" s="37"/>
      <c r="AS182" s="37"/>
      <c r="AT182" s="37"/>
      <c r="AU182" s="37"/>
      <c r="AV182" s="37"/>
      <c r="AW182" s="37"/>
      <c r="AX182" s="37"/>
      <c r="AY182" s="37"/>
      <c r="AZ182" s="37"/>
      <c r="BA182" s="37"/>
      <c r="BB182" s="37"/>
      <c r="BC182" s="37"/>
      <c r="BD182" s="37"/>
      <c r="BE182" s="37"/>
      <c r="BF182" s="37"/>
      <c r="BG182" s="37"/>
      <c r="BH182" s="37"/>
      <c r="BI182" s="37"/>
      <c r="BJ182" s="37"/>
      <c r="BK182" s="37"/>
      <c r="BL182" s="37"/>
      <c r="BM182" s="37"/>
      <c r="BN182" s="37"/>
      <c r="BO182" s="37"/>
      <c r="BP182" s="37"/>
      <c r="BQ182" s="37"/>
      <c r="BR182" s="37"/>
      <c r="BS182" s="37"/>
      <c r="BT182" s="37"/>
      <c r="BU182" s="37"/>
      <c r="BV182" s="37"/>
      <c r="BW182" s="37"/>
      <c r="BX182" s="37"/>
      <c r="BY182" s="37"/>
      <c r="BZ182" s="37"/>
      <c r="CA182" s="37"/>
      <c r="CB182" s="37"/>
      <c r="CC182" s="37"/>
      <c r="CD182" s="37"/>
      <c r="CE182" s="37"/>
      <c r="CF182" s="37"/>
      <c r="CG182" s="37"/>
      <c r="CH182" s="37"/>
      <c r="CI182" s="37"/>
      <c r="CJ182" s="37"/>
      <c r="CK182" s="37"/>
      <c r="CL182" s="37"/>
      <c r="CM182" s="37"/>
      <c r="CN182" s="37"/>
      <c r="CO182" s="37"/>
      <c r="CP182" s="37"/>
      <c r="CQ182" s="37"/>
      <c r="CR182" s="37"/>
      <c r="CS182" s="37"/>
      <c r="CT182" s="37"/>
      <c r="CU182" s="37"/>
      <c r="CV182" s="37"/>
      <c r="CW182" s="37"/>
      <c r="CX182" s="37"/>
      <c r="CY182" s="37"/>
      <c r="CZ182" s="37"/>
      <c r="DA182" s="37"/>
      <c r="DB182" s="37"/>
      <c r="DC182" s="37"/>
      <c r="DD182" s="37"/>
      <c r="DE182" s="37"/>
      <c r="DF182" s="37"/>
      <c r="DG182" s="37"/>
      <c r="DH182" s="37"/>
      <c r="DI182" s="37"/>
      <c r="DJ182" s="37"/>
      <c r="DK182" s="37"/>
      <c r="DL182" s="37"/>
      <c r="DM182" s="37"/>
      <c r="DN182" s="37"/>
      <c r="DO182" s="37"/>
      <c r="DP182" s="37"/>
      <c r="DQ182" s="37"/>
      <c r="DR182" s="37"/>
      <c r="DS182" s="37"/>
      <c r="DT182" s="37"/>
      <c r="DU182" s="37"/>
      <c r="DV182" s="37"/>
      <c r="DW182" s="37"/>
      <c r="DX182" s="37"/>
      <c r="DY182" s="37"/>
      <c r="DZ182" s="37"/>
      <c r="EA182" s="37"/>
      <c r="EB182" s="37"/>
      <c r="EC182" s="37"/>
      <c r="ED182" s="37"/>
      <c r="EE182" s="37"/>
      <c r="EF182" s="37"/>
      <c r="EG182" s="37"/>
      <c r="EH182" s="37"/>
      <c r="EI182" s="37"/>
      <c r="EJ182" s="37"/>
      <c r="EK182" s="37"/>
      <c r="EL182" s="37"/>
      <c r="EM182" s="37"/>
      <c r="EN182" s="37"/>
      <c r="EO182" s="37"/>
      <c r="EP182" s="37"/>
      <c r="EQ182" s="37"/>
      <c r="ER182" s="37"/>
      <c r="ES182" s="37"/>
      <c r="ET182" s="37"/>
      <c r="EU182" s="37"/>
      <c r="WZC182" s="37"/>
      <c r="WZD182" s="37"/>
      <c r="WZE182" s="37"/>
      <c r="WZF182" s="37"/>
      <c r="WZG182" s="37"/>
      <c r="WZH182" s="37"/>
      <c r="WZI182" s="37"/>
      <c r="WZJ182" s="37"/>
      <c r="WZK182" s="37"/>
      <c r="WZL182" s="37"/>
      <c r="WZM182" s="37"/>
      <c r="WZN182" s="37"/>
      <c r="WZO182" s="37"/>
      <c r="WZP182" s="37"/>
      <c r="WZQ182" s="37"/>
      <c r="WZR182" s="37"/>
      <c r="WZS182" s="37"/>
      <c r="WZT182" s="37"/>
      <c r="WZU182" s="37"/>
      <c r="WZV182" s="37"/>
      <c r="WZW182" s="37"/>
      <c r="WZX182" s="37"/>
      <c r="WZY182" s="37"/>
      <c r="WZZ182" s="37"/>
      <c r="XAA182" s="37"/>
      <c r="XAB182" s="37"/>
      <c r="XAC182" s="37"/>
      <c r="XAD182" s="37"/>
      <c r="XAE182" s="37"/>
      <c r="XAF182" s="37"/>
      <c r="XAG182" s="37"/>
      <c r="XAH182" s="37"/>
      <c r="XAI182" s="37"/>
      <c r="XAJ182" s="37"/>
      <c r="XAK182" s="37"/>
      <c r="XAL182" s="37"/>
      <c r="XAM182" s="37"/>
      <c r="XAN182" s="37"/>
      <c r="XAO182" s="37"/>
      <c r="XAP182" s="37"/>
      <c r="XAQ182" s="37"/>
      <c r="XAR182" s="37"/>
      <c r="XAS182" s="37"/>
      <c r="XAT182" s="37"/>
      <c r="XAU182" s="37"/>
      <c r="XAV182" s="37"/>
      <c r="XAW182" s="37"/>
      <c r="XAX182" s="37"/>
      <c r="XAY182" s="37"/>
      <c r="XAZ182" s="37"/>
      <c r="XBA182" s="37"/>
      <c r="XBB182" s="37"/>
      <c r="XBC182" s="37"/>
      <c r="XBD182" s="37"/>
      <c r="XBE182" s="37"/>
      <c r="XBF182" s="37"/>
      <c r="XBG182" s="37"/>
      <c r="XBH182" s="37"/>
      <c r="XBI182" s="37"/>
      <c r="XBJ182" s="37"/>
      <c r="XBK182" s="37"/>
      <c r="XBL182" s="37"/>
      <c r="XBM182" s="37"/>
      <c r="XBN182" s="37"/>
      <c r="XBO182" s="37"/>
      <c r="XBP182" s="37"/>
      <c r="XBQ182" s="37"/>
      <c r="XBR182" s="37"/>
      <c r="XBS182" s="37"/>
      <c r="XBT182" s="37"/>
      <c r="XBU182" s="37"/>
      <c r="XBV182" s="37"/>
      <c r="XBW182" s="37"/>
      <c r="XBX182" s="37"/>
      <c r="XBY182" s="37"/>
      <c r="XBZ182" s="37"/>
      <c r="XCA182" s="37"/>
      <c r="XCB182" s="37"/>
      <c r="XCC182" s="37"/>
      <c r="XCD182" s="37"/>
      <c r="XCE182" s="37"/>
      <c r="XCF182" s="37"/>
      <c r="XCG182" s="37"/>
      <c r="XCH182" s="37"/>
      <c r="XCI182" s="37"/>
      <c r="XCJ182" s="37"/>
      <c r="XCK182" s="37"/>
      <c r="XCL182" s="37"/>
      <c r="XCM182" s="37"/>
      <c r="XCN182" s="37"/>
      <c r="XCO182" s="37"/>
      <c r="XCP182" s="37"/>
      <c r="XCQ182" s="37"/>
      <c r="XCR182" s="37"/>
      <c r="XCS182" s="37"/>
      <c r="XCT182" s="37"/>
      <c r="XCU182" s="37"/>
      <c r="XCV182" s="37"/>
      <c r="XCW182" s="37"/>
      <c r="XCX182" s="37"/>
      <c r="XCY182" s="37"/>
      <c r="XCZ182" s="37"/>
      <c r="XDA182" s="37"/>
      <c r="XDB182" s="37"/>
      <c r="XDC182" s="37"/>
      <c r="XDD182" s="37"/>
      <c r="XDE182" s="37"/>
      <c r="XDF182" s="37"/>
      <c r="XDG182" s="37"/>
      <c r="XDH182" s="37"/>
      <c r="XDI182" s="37"/>
      <c r="XDJ182" s="37"/>
      <c r="XDK182" s="37"/>
      <c r="XDL182" s="37"/>
      <c r="XDM182" s="37"/>
      <c r="XDN182" s="37"/>
      <c r="XDO182" s="37"/>
      <c r="XDP182" s="37"/>
      <c r="XDQ182" s="37"/>
      <c r="XDR182" s="37"/>
      <c r="XDS182" s="37"/>
      <c r="XDT182" s="37"/>
      <c r="XDU182" s="37"/>
      <c r="XDV182" s="37"/>
      <c r="XDW182" s="37"/>
      <c r="XDX182" s="37"/>
      <c r="XDY182" s="37"/>
      <c r="XDZ182" s="37"/>
      <c r="XEA182" s="37"/>
      <c r="XEB182" s="37"/>
      <c r="XEC182" s="37"/>
      <c r="XED182" s="37"/>
      <c r="XEE182" s="37"/>
      <c r="XEF182" s="37"/>
      <c r="XEG182" s="37"/>
      <c r="XEH182" s="37"/>
      <c r="XEI182" s="37"/>
      <c r="XEJ182" s="37"/>
      <c r="XEK182" s="37"/>
      <c r="XEL182" s="37"/>
      <c r="XEM182" s="37"/>
      <c r="XEN182" s="37"/>
      <c r="XEO182" s="37"/>
      <c r="XEP182" s="37"/>
      <c r="XEQ182" s="37"/>
      <c r="XER182" s="37"/>
      <c r="XES182" s="37"/>
      <c r="XET182" s="37"/>
      <c r="XEU182" s="37"/>
      <c r="XEV182" s="37"/>
      <c r="XEW182" s="37"/>
      <c r="XEX182" s="37"/>
      <c r="XEY182" s="37"/>
      <c r="XEZ182" s="37"/>
      <c r="XFA182" s="37"/>
      <c r="XFB182" s="37"/>
      <c r="XFC182" s="37"/>
      <c r="XFD182" s="37"/>
    </row>
    <row r="183" spans="1:151 16227:16384" s="11" customFormat="1" ht="20.25" customHeight="1" x14ac:dyDescent="0.25">
      <c r="A183" s="80">
        <v>5</v>
      </c>
      <c r="B183" s="80"/>
      <c r="C183" s="81" t="s">
        <v>200</v>
      </c>
      <c r="D183" s="82"/>
      <c r="E183" s="53">
        <f>(5.75*11.075)*10.764</f>
        <v>685.46497499999998</v>
      </c>
      <c r="F183" s="81">
        <v>0</v>
      </c>
      <c r="G183" s="82"/>
      <c r="H183" s="53">
        <v>0</v>
      </c>
      <c r="I183" s="53">
        <f t="shared" si="4"/>
        <v>685.46497499999998</v>
      </c>
      <c r="J183" s="37"/>
      <c r="K183" s="37"/>
      <c r="L183" s="37"/>
      <c r="M183" s="37"/>
      <c r="N183" s="37"/>
      <c r="O183" s="37"/>
      <c r="P183" s="37"/>
      <c r="Q183" s="37"/>
      <c r="R183" s="37"/>
      <c r="S183" s="37"/>
      <c r="T183" s="37"/>
      <c r="U183" s="37"/>
      <c r="V183" s="37"/>
      <c r="W183" s="37"/>
      <c r="X183" s="37"/>
      <c r="Y183" s="37"/>
      <c r="Z183" s="37"/>
      <c r="AA183" s="37"/>
      <c r="AB183" s="37"/>
      <c r="AC183" s="37"/>
      <c r="AD183" s="37"/>
      <c r="AE183" s="37"/>
      <c r="AF183" s="37"/>
      <c r="AG183" s="37"/>
      <c r="AH183" s="37"/>
      <c r="AI183" s="37"/>
      <c r="AJ183" s="37"/>
      <c r="AK183" s="37"/>
      <c r="AL183" s="37"/>
      <c r="AM183" s="37"/>
      <c r="AN183" s="37"/>
      <c r="AO183" s="37"/>
      <c r="AP183" s="37"/>
      <c r="AQ183" s="37"/>
      <c r="AR183" s="37"/>
      <c r="AS183" s="37"/>
      <c r="AT183" s="37"/>
      <c r="AU183" s="37"/>
      <c r="AV183" s="37"/>
      <c r="AW183" s="37"/>
      <c r="AX183" s="37"/>
      <c r="AY183" s="37"/>
      <c r="AZ183" s="37"/>
      <c r="BA183" s="37"/>
      <c r="BB183" s="37"/>
      <c r="BC183" s="37"/>
      <c r="BD183" s="37"/>
      <c r="BE183" s="37"/>
      <c r="BF183" s="37"/>
      <c r="BG183" s="37"/>
      <c r="BH183" s="37"/>
      <c r="BI183" s="37"/>
      <c r="BJ183" s="37"/>
      <c r="BK183" s="37"/>
      <c r="BL183" s="37"/>
      <c r="BM183" s="37"/>
      <c r="BN183" s="37"/>
      <c r="BO183" s="37"/>
      <c r="BP183" s="37"/>
      <c r="BQ183" s="37"/>
      <c r="BR183" s="37"/>
      <c r="BS183" s="37"/>
      <c r="BT183" s="37"/>
      <c r="BU183" s="37"/>
      <c r="BV183" s="37"/>
      <c r="BW183" s="37"/>
      <c r="BX183" s="37"/>
      <c r="BY183" s="37"/>
      <c r="BZ183" s="37"/>
      <c r="CA183" s="37"/>
      <c r="CB183" s="37"/>
      <c r="CC183" s="37"/>
      <c r="CD183" s="37"/>
      <c r="CE183" s="37"/>
      <c r="CF183" s="37"/>
      <c r="CG183" s="37"/>
      <c r="CH183" s="37"/>
      <c r="CI183" s="37"/>
      <c r="CJ183" s="37"/>
      <c r="CK183" s="37"/>
      <c r="CL183" s="37"/>
      <c r="CM183" s="37"/>
      <c r="CN183" s="37"/>
      <c r="CO183" s="37"/>
      <c r="CP183" s="37"/>
      <c r="CQ183" s="37"/>
      <c r="CR183" s="37"/>
      <c r="CS183" s="37"/>
      <c r="CT183" s="37"/>
      <c r="CU183" s="37"/>
      <c r="CV183" s="37"/>
      <c r="CW183" s="37"/>
      <c r="CX183" s="37"/>
      <c r="CY183" s="37"/>
      <c r="CZ183" s="37"/>
      <c r="DA183" s="37"/>
      <c r="DB183" s="37"/>
      <c r="DC183" s="37"/>
      <c r="DD183" s="37"/>
      <c r="DE183" s="37"/>
      <c r="DF183" s="37"/>
      <c r="DG183" s="37"/>
      <c r="DH183" s="37"/>
      <c r="DI183" s="37"/>
      <c r="DJ183" s="37"/>
      <c r="DK183" s="37"/>
      <c r="DL183" s="37"/>
      <c r="DM183" s="37"/>
      <c r="DN183" s="37"/>
      <c r="DO183" s="37"/>
      <c r="DP183" s="37"/>
      <c r="DQ183" s="37"/>
      <c r="DR183" s="37"/>
      <c r="DS183" s="37"/>
      <c r="DT183" s="37"/>
      <c r="DU183" s="37"/>
      <c r="DV183" s="37"/>
      <c r="DW183" s="37"/>
      <c r="DX183" s="37"/>
      <c r="DY183" s="37"/>
      <c r="DZ183" s="37"/>
      <c r="EA183" s="37"/>
      <c r="EB183" s="37"/>
      <c r="EC183" s="37"/>
      <c r="ED183" s="37"/>
      <c r="EE183" s="37"/>
      <c r="EF183" s="37"/>
      <c r="EG183" s="37"/>
      <c r="EH183" s="37"/>
      <c r="EI183" s="37"/>
      <c r="EJ183" s="37"/>
      <c r="EK183" s="37"/>
      <c r="EL183" s="37"/>
      <c r="EM183" s="37"/>
      <c r="EN183" s="37"/>
      <c r="EO183" s="37"/>
      <c r="EP183" s="37"/>
      <c r="EQ183" s="37"/>
      <c r="ER183" s="37"/>
      <c r="ES183" s="37"/>
      <c r="ET183" s="37"/>
      <c r="EU183" s="37"/>
      <c r="WZC183" s="37"/>
      <c r="WZD183" s="37"/>
      <c r="WZE183" s="37"/>
      <c r="WZF183" s="37"/>
      <c r="WZG183" s="37"/>
      <c r="WZH183" s="37"/>
      <c r="WZI183" s="37"/>
      <c r="WZJ183" s="37"/>
      <c r="WZK183" s="37"/>
      <c r="WZL183" s="37"/>
      <c r="WZM183" s="37"/>
      <c r="WZN183" s="37"/>
      <c r="WZO183" s="37"/>
      <c r="WZP183" s="37"/>
      <c r="WZQ183" s="37"/>
      <c r="WZR183" s="37"/>
      <c r="WZS183" s="37"/>
      <c r="WZT183" s="37"/>
      <c r="WZU183" s="37"/>
      <c r="WZV183" s="37"/>
      <c r="WZW183" s="37"/>
      <c r="WZX183" s="37"/>
      <c r="WZY183" s="37"/>
      <c r="WZZ183" s="37"/>
      <c r="XAA183" s="37"/>
      <c r="XAB183" s="37"/>
      <c r="XAC183" s="37"/>
      <c r="XAD183" s="37"/>
      <c r="XAE183" s="37"/>
      <c r="XAF183" s="37"/>
      <c r="XAG183" s="37"/>
      <c r="XAH183" s="37"/>
      <c r="XAI183" s="37"/>
      <c r="XAJ183" s="37"/>
      <c r="XAK183" s="37"/>
      <c r="XAL183" s="37"/>
      <c r="XAM183" s="37"/>
      <c r="XAN183" s="37"/>
      <c r="XAO183" s="37"/>
      <c r="XAP183" s="37"/>
      <c r="XAQ183" s="37"/>
      <c r="XAR183" s="37"/>
      <c r="XAS183" s="37"/>
      <c r="XAT183" s="37"/>
      <c r="XAU183" s="37"/>
      <c r="XAV183" s="37"/>
      <c r="XAW183" s="37"/>
      <c r="XAX183" s="37"/>
      <c r="XAY183" s="37"/>
      <c r="XAZ183" s="37"/>
      <c r="XBA183" s="37"/>
      <c r="XBB183" s="37"/>
      <c r="XBC183" s="37"/>
      <c r="XBD183" s="37"/>
      <c r="XBE183" s="37"/>
      <c r="XBF183" s="37"/>
      <c r="XBG183" s="37"/>
      <c r="XBH183" s="37"/>
      <c r="XBI183" s="37"/>
      <c r="XBJ183" s="37"/>
      <c r="XBK183" s="37"/>
      <c r="XBL183" s="37"/>
      <c r="XBM183" s="37"/>
      <c r="XBN183" s="37"/>
      <c r="XBO183" s="37"/>
      <c r="XBP183" s="37"/>
      <c r="XBQ183" s="37"/>
      <c r="XBR183" s="37"/>
      <c r="XBS183" s="37"/>
      <c r="XBT183" s="37"/>
      <c r="XBU183" s="37"/>
      <c r="XBV183" s="37"/>
      <c r="XBW183" s="37"/>
      <c r="XBX183" s="37"/>
      <c r="XBY183" s="37"/>
      <c r="XBZ183" s="37"/>
      <c r="XCA183" s="37"/>
      <c r="XCB183" s="37"/>
      <c r="XCC183" s="37"/>
      <c r="XCD183" s="37"/>
      <c r="XCE183" s="37"/>
      <c r="XCF183" s="37"/>
      <c r="XCG183" s="37"/>
      <c r="XCH183" s="37"/>
      <c r="XCI183" s="37"/>
      <c r="XCJ183" s="37"/>
      <c r="XCK183" s="37"/>
      <c r="XCL183" s="37"/>
      <c r="XCM183" s="37"/>
      <c r="XCN183" s="37"/>
      <c r="XCO183" s="37"/>
      <c r="XCP183" s="37"/>
      <c r="XCQ183" s="37"/>
      <c r="XCR183" s="37"/>
      <c r="XCS183" s="37"/>
      <c r="XCT183" s="37"/>
      <c r="XCU183" s="37"/>
      <c r="XCV183" s="37"/>
      <c r="XCW183" s="37"/>
      <c r="XCX183" s="37"/>
      <c r="XCY183" s="37"/>
      <c r="XCZ183" s="37"/>
      <c r="XDA183" s="37"/>
      <c r="XDB183" s="37"/>
      <c r="XDC183" s="37"/>
      <c r="XDD183" s="37"/>
      <c r="XDE183" s="37"/>
      <c r="XDF183" s="37"/>
      <c r="XDG183" s="37"/>
      <c r="XDH183" s="37"/>
      <c r="XDI183" s="37"/>
      <c r="XDJ183" s="37"/>
      <c r="XDK183" s="37"/>
      <c r="XDL183" s="37"/>
      <c r="XDM183" s="37"/>
      <c r="XDN183" s="37"/>
      <c r="XDO183" s="37"/>
      <c r="XDP183" s="37"/>
      <c r="XDQ183" s="37"/>
      <c r="XDR183" s="37"/>
      <c r="XDS183" s="37"/>
      <c r="XDT183" s="37"/>
      <c r="XDU183" s="37"/>
      <c r="XDV183" s="37"/>
      <c r="XDW183" s="37"/>
      <c r="XDX183" s="37"/>
      <c r="XDY183" s="37"/>
      <c r="XDZ183" s="37"/>
      <c r="XEA183" s="37"/>
      <c r="XEB183" s="37"/>
      <c r="XEC183" s="37"/>
      <c r="XED183" s="37"/>
      <c r="XEE183" s="37"/>
      <c r="XEF183" s="37"/>
      <c r="XEG183" s="37"/>
      <c r="XEH183" s="37"/>
      <c r="XEI183" s="37"/>
      <c r="XEJ183" s="37"/>
      <c r="XEK183" s="37"/>
      <c r="XEL183" s="37"/>
      <c r="XEM183" s="37"/>
      <c r="XEN183" s="37"/>
      <c r="XEO183" s="37"/>
      <c r="XEP183" s="37"/>
      <c r="XEQ183" s="37"/>
      <c r="XER183" s="37"/>
      <c r="XES183" s="37"/>
      <c r="XET183" s="37"/>
      <c r="XEU183" s="37"/>
      <c r="XEV183" s="37"/>
      <c r="XEW183" s="37"/>
      <c r="XEX183" s="37"/>
      <c r="XEY183" s="37"/>
      <c r="XEZ183" s="37"/>
      <c r="XFA183" s="37"/>
      <c r="XFB183" s="37"/>
      <c r="XFC183" s="37"/>
      <c r="XFD183" s="37"/>
    </row>
    <row r="184" spans="1:151 16227:16384" s="11" customFormat="1" ht="20.25" customHeight="1" x14ac:dyDescent="0.25">
      <c r="A184" s="80">
        <v>6</v>
      </c>
      <c r="B184" s="80"/>
      <c r="C184" s="81" t="s">
        <v>200</v>
      </c>
      <c r="D184" s="82"/>
      <c r="E184" s="53">
        <f>(5.2*10.275)*10.764</f>
        <v>575.12052000000006</v>
      </c>
      <c r="F184" s="81">
        <v>0</v>
      </c>
      <c r="G184" s="82"/>
      <c r="H184" s="53">
        <v>0</v>
      </c>
      <c r="I184" s="53">
        <f t="shared" si="4"/>
        <v>575.12052000000006</v>
      </c>
      <c r="J184" s="37"/>
      <c r="K184" s="37"/>
      <c r="L184" s="37"/>
      <c r="M184" s="37"/>
      <c r="N184" s="37"/>
      <c r="O184" s="37"/>
      <c r="P184" s="37"/>
      <c r="Q184" s="37"/>
      <c r="R184" s="37"/>
      <c r="S184" s="37"/>
      <c r="T184" s="37"/>
      <c r="U184" s="37"/>
      <c r="V184" s="37"/>
      <c r="W184" s="37"/>
      <c r="X184" s="37"/>
      <c r="Y184" s="37"/>
      <c r="Z184" s="37"/>
      <c r="AA184" s="37"/>
      <c r="AB184" s="37"/>
      <c r="AC184" s="37"/>
      <c r="AD184" s="37"/>
      <c r="AE184" s="37"/>
      <c r="AF184" s="37"/>
      <c r="AG184" s="37"/>
      <c r="AH184" s="37"/>
      <c r="AI184" s="37"/>
      <c r="AJ184" s="37"/>
      <c r="AK184" s="37"/>
      <c r="AL184" s="37"/>
      <c r="AM184" s="37"/>
      <c r="AN184" s="37"/>
      <c r="AO184" s="37"/>
      <c r="AP184" s="37"/>
      <c r="AQ184" s="37"/>
      <c r="AR184" s="37"/>
      <c r="AS184" s="37"/>
      <c r="AT184" s="37"/>
      <c r="AU184" s="37"/>
      <c r="AV184" s="37"/>
      <c r="AW184" s="37"/>
      <c r="AX184" s="37"/>
      <c r="AY184" s="37"/>
      <c r="AZ184" s="37"/>
      <c r="BA184" s="37"/>
      <c r="BB184" s="37"/>
      <c r="BC184" s="37"/>
      <c r="BD184" s="37"/>
      <c r="BE184" s="37"/>
      <c r="BF184" s="37"/>
      <c r="BG184" s="37"/>
      <c r="BH184" s="37"/>
      <c r="BI184" s="37"/>
      <c r="BJ184" s="37"/>
      <c r="BK184" s="37"/>
      <c r="BL184" s="37"/>
      <c r="BM184" s="37"/>
      <c r="BN184" s="37"/>
      <c r="BO184" s="37"/>
      <c r="BP184" s="37"/>
      <c r="BQ184" s="37"/>
      <c r="BR184" s="37"/>
      <c r="BS184" s="37"/>
      <c r="BT184" s="37"/>
      <c r="BU184" s="37"/>
      <c r="BV184" s="37"/>
      <c r="BW184" s="37"/>
      <c r="BX184" s="37"/>
      <c r="BY184" s="37"/>
      <c r="BZ184" s="37"/>
      <c r="CA184" s="37"/>
      <c r="CB184" s="37"/>
      <c r="CC184" s="37"/>
      <c r="CD184" s="37"/>
      <c r="CE184" s="37"/>
      <c r="CF184" s="37"/>
      <c r="CG184" s="37"/>
      <c r="CH184" s="37"/>
      <c r="CI184" s="37"/>
      <c r="CJ184" s="37"/>
      <c r="CK184" s="37"/>
      <c r="CL184" s="37"/>
      <c r="CM184" s="37"/>
      <c r="CN184" s="37"/>
      <c r="CO184" s="37"/>
      <c r="CP184" s="37"/>
      <c r="CQ184" s="37"/>
      <c r="CR184" s="37"/>
      <c r="CS184" s="37"/>
      <c r="CT184" s="37"/>
      <c r="CU184" s="37"/>
      <c r="CV184" s="37"/>
      <c r="CW184" s="37"/>
      <c r="CX184" s="37"/>
      <c r="CY184" s="37"/>
      <c r="CZ184" s="37"/>
      <c r="DA184" s="37"/>
      <c r="DB184" s="37"/>
      <c r="DC184" s="37"/>
      <c r="DD184" s="37"/>
      <c r="DE184" s="37"/>
      <c r="DF184" s="37"/>
      <c r="DG184" s="37"/>
      <c r="DH184" s="37"/>
      <c r="DI184" s="37"/>
      <c r="DJ184" s="37"/>
      <c r="DK184" s="37"/>
      <c r="DL184" s="37"/>
      <c r="DM184" s="37"/>
      <c r="DN184" s="37"/>
      <c r="DO184" s="37"/>
      <c r="DP184" s="37"/>
      <c r="DQ184" s="37"/>
      <c r="DR184" s="37"/>
      <c r="DS184" s="37"/>
      <c r="DT184" s="37"/>
      <c r="DU184" s="37"/>
      <c r="DV184" s="37"/>
      <c r="DW184" s="37"/>
      <c r="DX184" s="37"/>
      <c r="DY184" s="37"/>
      <c r="DZ184" s="37"/>
      <c r="EA184" s="37"/>
      <c r="EB184" s="37"/>
      <c r="EC184" s="37"/>
      <c r="ED184" s="37"/>
      <c r="EE184" s="37"/>
      <c r="EF184" s="37"/>
      <c r="EG184" s="37"/>
      <c r="EH184" s="37"/>
      <c r="EI184" s="37"/>
      <c r="EJ184" s="37"/>
      <c r="EK184" s="37"/>
      <c r="EL184" s="37"/>
      <c r="EM184" s="37"/>
      <c r="EN184" s="37"/>
      <c r="EO184" s="37"/>
      <c r="EP184" s="37"/>
      <c r="EQ184" s="37"/>
      <c r="ER184" s="37"/>
      <c r="ES184" s="37"/>
      <c r="ET184" s="37"/>
      <c r="EU184" s="37"/>
      <c r="WZC184" s="37"/>
      <c r="WZD184" s="37"/>
      <c r="WZE184" s="37"/>
      <c r="WZF184" s="37"/>
      <c r="WZG184" s="37"/>
      <c r="WZH184" s="37"/>
      <c r="WZI184" s="37"/>
      <c r="WZJ184" s="37"/>
      <c r="WZK184" s="37"/>
      <c r="WZL184" s="37"/>
      <c r="WZM184" s="37"/>
      <c r="WZN184" s="37"/>
      <c r="WZO184" s="37"/>
      <c r="WZP184" s="37"/>
      <c r="WZQ184" s="37"/>
      <c r="WZR184" s="37"/>
      <c r="WZS184" s="37"/>
      <c r="WZT184" s="37"/>
      <c r="WZU184" s="37"/>
      <c r="WZV184" s="37"/>
      <c r="WZW184" s="37"/>
      <c r="WZX184" s="37"/>
      <c r="WZY184" s="37"/>
      <c r="WZZ184" s="37"/>
      <c r="XAA184" s="37"/>
      <c r="XAB184" s="37"/>
      <c r="XAC184" s="37"/>
      <c r="XAD184" s="37"/>
      <c r="XAE184" s="37"/>
      <c r="XAF184" s="37"/>
      <c r="XAG184" s="37"/>
      <c r="XAH184" s="37"/>
      <c r="XAI184" s="37"/>
      <c r="XAJ184" s="37"/>
      <c r="XAK184" s="37"/>
      <c r="XAL184" s="37"/>
      <c r="XAM184" s="37"/>
      <c r="XAN184" s="37"/>
      <c r="XAO184" s="37"/>
      <c r="XAP184" s="37"/>
      <c r="XAQ184" s="37"/>
      <c r="XAR184" s="37"/>
      <c r="XAS184" s="37"/>
      <c r="XAT184" s="37"/>
      <c r="XAU184" s="37"/>
      <c r="XAV184" s="37"/>
      <c r="XAW184" s="37"/>
      <c r="XAX184" s="37"/>
      <c r="XAY184" s="37"/>
      <c r="XAZ184" s="37"/>
      <c r="XBA184" s="37"/>
      <c r="XBB184" s="37"/>
      <c r="XBC184" s="37"/>
      <c r="XBD184" s="37"/>
      <c r="XBE184" s="37"/>
      <c r="XBF184" s="37"/>
      <c r="XBG184" s="37"/>
      <c r="XBH184" s="37"/>
      <c r="XBI184" s="37"/>
      <c r="XBJ184" s="37"/>
      <c r="XBK184" s="37"/>
      <c r="XBL184" s="37"/>
      <c r="XBM184" s="37"/>
      <c r="XBN184" s="37"/>
      <c r="XBO184" s="37"/>
      <c r="XBP184" s="37"/>
      <c r="XBQ184" s="37"/>
      <c r="XBR184" s="37"/>
      <c r="XBS184" s="37"/>
      <c r="XBT184" s="37"/>
      <c r="XBU184" s="37"/>
      <c r="XBV184" s="37"/>
      <c r="XBW184" s="37"/>
      <c r="XBX184" s="37"/>
      <c r="XBY184" s="37"/>
      <c r="XBZ184" s="37"/>
      <c r="XCA184" s="37"/>
      <c r="XCB184" s="37"/>
      <c r="XCC184" s="37"/>
      <c r="XCD184" s="37"/>
      <c r="XCE184" s="37"/>
      <c r="XCF184" s="37"/>
      <c r="XCG184" s="37"/>
      <c r="XCH184" s="37"/>
      <c r="XCI184" s="37"/>
      <c r="XCJ184" s="37"/>
      <c r="XCK184" s="37"/>
      <c r="XCL184" s="37"/>
      <c r="XCM184" s="37"/>
      <c r="XCN184" s="37"/>
      <c r="XCO184" s="37"/>
      <c r="XCP184" s="37"/>
      <c r="XCQ184" s="37"/>
      <c r="XCR184" s="37"/>
      <c r="XCS184" s="37"/>
      <c r="XCT184" s="37"/>
      <c r="XCU184" s="37"/>
      <c r="XCV184" s="37"/>
      <c r="XCW184" s="37"/>
      <c r="XCX184" s="37"/>
      <c r="XCY184" s="37"/>
      <c r="XCZ184" s="37"/>
      <c r="XDA184" s="37"/>
      <c r="XDB184" s="37"/>
      <c r="XDC184" s="37"/>
      <c r="XDD184" s="37"/>
      <c r="XDE184" s="37"/>
      <c r="XDF184" s="37"/>
      <c r="XDG184" s="37"/>
      <c r="XDH184" s="37"/>
      <c r="XDI184" s="37"/>
      <c r="XDJ184" s="37"/>
      <c r="XDK184" s="37"/>
      <c r="XDL184" s="37"/>
      <c r="XDM184" s="37"/>
      <c r="XDN184" s="37"/>
      <c r="XDO184" s="37"/>
      <c r="XDP184" s="37"/>
      <c r="XDQ184" s="37"/>
      <c r="XDR184" s="37"/>
      <c r="XDS184" s="37"/>
      <c r="XDT184" s="37"/>
      <c r="XDU184" s="37"/>
      <c r="XDV184" s="37"/>
      <c r="XDW184" s="37"/>
      <c r="XDX184" s="37"/>
      <c r="XDY184" s="37"/>
      <c r="XDZ184" s="37"/>
      <c r="XEA184" s="37"/>
      <c r="XEB184" s="37"/>
      <c r="XEC184" s="37"/>
      <c r="XED184" s="37"/>
      <c r="XEE184" s="37"/>
      <c r="XEF184" s="37"/>
      <c r="XEG184" s="37"/>
      <c r="XEH184" s="37"/>
      <c r="XEI184" s="37"/>
      <c r="XEJ184" s="37"/>
      <c r="XEK184" s="37"/>
      <c r="XEL184" s="37"/>
      <c r="XEM184" s="37"/>
      <c r="XEN184" s="37"/>
      <c r="XEO184" s="37"/>
      <c r="XEP184" s="37"/>
      <c r="XEQ184" s="37"/>
      <c r="XER184" s="37"/>
      <c r="XES184" s="37"/>
      <c r="XET184" s="37"/>
      <c r="XEU184" s="37"/>
      <c r="XEV184" s="37"/>
      <c r="XEW184" s="37"/>
      <c r="XEX184" s="37"/>
      <c r="XEY184" s="37"/>
      <c r="XEZ184" s="37"/>
      <c r="XFA184" s="37"/>
      <c r="XFB184" s="37"/>
      <c r="XFC184" s="37"/>
      <c r="XFD184" s="37"/>
    </row>
    <row r="185" spans="1:151 16227:16384" s="11" customFormat="1" ht="20.25" customHeight="1" x14ac:dyDescent="0.25">
      <c r="A185" s="80">
        <v>7</v>
      </c>
      <c r="B185" s="80"/>
      <c r="C185" s="81" t="s">
        <v>200</v>
      </c>
      <c r="D185" s="82"/>
      <c r="E185" s="53">
        <f>(16*4.91)*10.764</f>
        <v>845.61983999999995</v>
      </c>
      <c r="F185" s="81">
        <v>0</v>
      </c>
      <c r="G185" s="82"/>
      <c r="H185" s="53">
        <v>0</v>
      </c>
      <c r="I185" s="53">
        <f t="shared" si="4"/>
        <v>845.61983999999995</v>
      </c>
      <c r="J185" s="37"/>
      <c r="K185" s="37"/>
      <c r="L185" s="37"/>
      <c r="M185" s="37"/>
      <c r="N185" s="37"/>
      <c r="O185" s="37"/>
      <c r="P185" s="37"/>
      <c r="Q185" s="37"/>
      <c r="R185" s="37"/>
      <c r="S185" s="37"/>
      <c r="T185" s="37"/>
      <c r="U185" s="37"/>
      <c r="V185" s="37"/>
      <c r="W185" s="37"/>
      <c r="X185" s="37"/>
      <c r="Y185" s="37"/>
      <c r="Z185" s="37"/>
      <c r="AA185" s="37"/>
      <c r="AB185" s="37"/>
      <c r="AC185" s="37"/>
      <c r="AD185" s="37"/>
      <c r="AE185" s="37"/>
      <c r="AF185" s="37"/>
      <c r="AG185" s="37"/>
      <c r="AH185" s="37"/>
      <c r="AI185" s="37"/>
      <c r="AJ185" s="37"/>
      <c r="AK185" s="37"/>
      <c r="AL185" s="37"/>
      <c r="AM185" s="37"/>
      <c r="AN185" s="37"/>
      <c r="AO185" s="37"/>
      <c r="AP185" s="37"/>
      <c r="AQ185" s="37"/>
      <c r="AR185" s="37"/>
      <c r="AS185" s="37"/>
      <c r="AT185" s="37"/>
      <c r="AU185" s="37"/>
      <c r="AV185" s="37"/>
      <c r="AW185" s="37"/>
      <c r="AX185" s="37"/>
      <c r="AY185" s="37"/>
      <c r="AZ185" s="37"/>
      <c r="BA185" s="37"/>
      <c r="BB185" s="37"/>
      <c r="BC185" s="37"/>
      <c r="BD185" s="37"/>
      <c r="BE185" s="37"/>
      <c r="BF185" s="37"/>
      <c r="BG185" s="37"/>
      <c r="BH185" s="37"/>
      <c r="BI185" s="37"/>
      <c r="BJ185" s="37"/>
      <c r="BK185" s="37"/>
      <c r="BL185" s="37"/>
      <c r="BM185" s="37"/>
      <c r="BN185" s="37"/>
      <c r="BO185" s="37"/>
      <c r="BP185" s="37"/>
      <c r="BQ185" s="37"/>
      <c r="BR185" s="37"/>
      <c r="BS185" s="37"/>
      <c r="BT185" s="37"/>
      <c r="BU185" s="37"/>
      <c r="BV185" s="37"/>
      <c r="BW185" s="37"/>
      <c r="BX185" s="37"/>
      <c r="BY185" s="37"/>
      <c r="BZ185" s="37"/>
      <c r="CA185" s="37"/>
      <c r="CB185" s="37"/>
      <c r="CC185" s="37"/>
      <c r="CD185" s="37"/>
      <c r="CE185" s="37"/>
      <c r="CF185" s="37"/>
      <c r="CG185" s="37"/>
      <c r="CH185" s="37"/>
      <c r="CI185" s="37"/>
      <c r="CJ185" s="37"/>
      <c r="CK185" s="37"/>
      <c r="CL185" s="37"/>
      <c r="CM185" s="37"/>
      <c r="CN185" s="37"/>
      <c r="CO185" s="37"/>
      <c r="CP185" s="37"/>
      <c r="CQ185" s="37"/>
      <c r="CR185" s="37"/>
      <c r="CS185" s="37"/>
      <c r="CT185" s="37"/>
      <c r="CU185" s="37"/>
      <c r="CV185" s="37"/>
      <c r="CW185" s="37"/>
      <c r="CX185" s="37"/>
      <c r="CY185" s="37"/>
      <c r="CZ185" s="37"/>
      <c r="DA185" s="37"/>
      <c r="DB185" s="37"/>
      <c r="DC185" s="37"/>
      <c r="DD185" s="37"/>
      <c r="DE185" s="37"/>
      <c r="DF185" s="37"/>
      <c r="DG185" s="37"/>
      <c r="DH185" s="37"/>
      <c r="DI185" s="37"/>
      <c r="DJ185" s="37"/>
      <c r="DK185" s="37"/>
      <c r="DL185" s="37"/>
      <c r="DM185" s="37"/>
      <c r="DN185" s="37"/>
      <c r="DO185" s="37"/>
      <c r="DP185" s="37"/>
      <c r="DQ185" s="37"/>
      <c r="DR185" s="37"/>
      <c r="DS185" s="37"/>
      <c r="DT185" s="37"/>
      <c r="DU185" s="37"/>
      <c r="DV185" s="37"/>
      <c r="DW185" s="37"/>
      <c r="DX185" s="37"/>
      <c r="DY185" s="37"/>
      <c r="DZ185" s="37"/>
      <c r="EA185" s="37"/>
      <c r="EB185" s="37"/>
      <c r="EC185" s="37"/>
      <c r="ED185" s="37"/>
      <c r="EE185" s="37"/>
      <c r="EF185" s="37"/>
      <c r="EG185" s="37"/>
      <c r="EH185" s="37"/>
      <c r="EI185" s="37"/>
      <c r="EJ185" s="37"/>
      <c r="EK185" s="37"/>
      <c r="EL185" s="37"/>
      <c r="EM185" s="37"/>
      <c r="EN185" s="37"/>
      <c r="EO185" s="37"/>
      <c r="EP185" s="37"/>
      <c r="EQ185" s="37"/>
      <c r="ER185" s="37"/>
      <c r="ES185" s="37"/>
      <c r="ET185" s="37"/>
      <c r="EU185" s="37"/>
      <c r="WZC185" s="37"/>
      <c r="WZD185" s="37"/>
      <c r="WZE185" s="37"/>
      <c r="WZF185" s="37"/>
      <c r="WZG185" s="37"/>
      <c r="WZH185" s="37"/>
      <c r="WZI185" s="37"/>
      <c r="WZJ185" s="37"/>
      <c r="WZK185" s="37"/>
      <c r="WZL185" s="37"/>
      <c r="WZM185" s="37"/>
      <c r="WZN185" s="37"/>
      <c r="WZO185" s="37"/>
      <c r="WZP185" s="37"/>
      <c r="WZQ185" s="37"/>
      <c r="WZR185" s="37"/>
      <c r="WZS185" s="37"/>
      <c r="WZT185" s="37"/>
      <c r="WZU185" s="37"/>
      <c r="WZV185" s="37"/>
      <c r="WZW185" s="37"/>
      <c r="WZX185" s="37"/>
      <c r="WZY185" s="37"/>
      <c r="WZZ185" s="37"/>
      <c r="XAA185" s="37"/>
      <c r="XAB185" s="37"/>
      <c r="XAC185" s="37"/>
      <c r="XAD185" s="37"/>
      <c r="XAE185" s="37"/>
      <c r="XAF185" s="37"/>
      <c r="XAG185" s="37"/>
      <c r="XAH185" s="37"/>
      <c r="XAI185" s="37"/>
      <c r="XAJ185" s="37"/>
      <c r="XAK185" s="37"/>
      <c r="XAL185" s="37"/>
      <c r="XAM185" s="37"/>
      <c r="XAN185" s="37"/>
      <c r="XAO185" s="37"/>
      <c r="XAP185" s="37"/>
      <c r="XAQ185" s="37"/>
      <c r="XAR185" s="37"/>
      <c r="XAS185" s="37"/>
      <c r="XAT185" s="37"/>
      <c r="XAU185" s="37"/>
      <c r="XAV185" s="37"/>
      <c r="XAW185" s="37"/>
      <c r="XAX185" s="37"/>
      <c r="XAY185" s="37"/>
      <c r="XAZ185" s="37"/>
      <c r="XBA185" s="37"/>
      <c r="XBB185" s="37"/>
      <c r="XBC185" s="37"/>
      <c r="XBD185" s="37"/>
      <c r="XBE185" s="37"/>
      <c r="XBF185" s="37"/>
      <c r="XBG185" s="37"/>
      <c r="XBH185" s="37"/>
      <c r="XBI185" s="37"/>
      <c r="XBJ185" s="37"/>
      <c r="XBK185" s="37"/>
      <c r="XBL185" s="37"/>
      <c r="XBM185" s="37"/>
      <c r="XBN185" s="37"/>
      <c r="XBO185" s="37"/>
      <c r="XBP185" s="37"/>
      <c r="XBQ185" s="37"/>
      <c r="XBR185" s="37"/>
      <c r="XBS185" s="37"/>
      <c r="XBT185" s="37"/>
      <c r="XBU185" s="37"/>
      <c r="XBV185" s="37"/>
      <c r="XBW185" s="37"/>
      <c r="XBX185" s="37"/>
      <c r="XBY185" s="37"/>
      <c r="XBZ185" s="37"/>
      <c r="XCA185" s="37"/>
      <c r="XCB185" s="37"/>
      <c r="XCC185" s="37"/>
      <c r="XCD185" s="37"/>
      <c r="XCE185" s="37"/>
      <c r="XCF185" s="37"/>
      <c r="XCG185" s="37"/>
      <c r="XCH185" s="37"/>
      <c r="XCI185" s="37"/>
      <c r="XCJ185" s="37"/>
      <c r="XCK185" s="37"/>
      <c r="XCL185" s="37"/>
      <c r="XCM185" s="37"/>
      <c r="XCN185" s="37"/>
      <c r="XCO185" s="37"/>
      <c r="XCP185" s="37"/>
      <c r="XCQ185" s="37"/>
      <c r="XCR185" s="37"/>
      <c r="XCS185" s="37"/>
      <c r="XCT185" s="37"/>
      <c r="XCU185" s="37"/>
      <c r="XCV185" s="37"/>
      <c r="XCW185" s="37"/>
      <c r="XCX185" s="37"/>
      <c r="XCY185" s="37"/>
      <c r="XCZ185" s="37"/>
      <c r="XDA185" s="37"/>
      <c r="XDB185" s="37"/>
      <c r="XDC185" s="37"/>
      <c r="XDD185" s="37"/>
      <c r="XDE185" s="37"/>
      <c r="XDF185" s="37"/>
      <c r="XDG185" s="37"/>
      <c r="XDH185" s="37"/>
      <c r="XDI185" s="37"/>
      <c r="XDJ185" s="37"/>
      <c r="XDK185" s="37"/>
      <c r="XDL185" s="37"/>
      <c r="XDM185" s="37"/>
      <c r="XDN185" s="37"/>
      <c r="XDO185" s="37"/>
      <c r="XDP185" s="37"/>
      <c r="XDQ185" s="37"/>
      <c r="XDR185" s="37"/>
      <c r="XDS185" s="37"/>
      <c r="XDT185" s="37"/>
      <c r="XDU185" s="37"/>
      <c r="XDV185" s="37"/>
      <c r="XDW185" s="37"/>
      <c r="XDX185" s="37"/>
      <c r="XDY185" s="37"/>
      <c r="XDZ185" s="37"/>
      <c r="XEA185" s="37"/>
      <c r="XEB185" s="37"/>
      <c r="XEC185" s="37"/>
      <c r="XED185" s="37"/>
      <c r="XEE185" s="37"/>
      <c r="XEF185" s="37"/>
      <c r="XEG185" s="37"/>
      <c r="XEH185" s="37"/>
      <c r="XEI185" s="37"/>
      <c r="XEJ185" s="37"/>
      <c r="XEK185" s="37"/>
      <c r="XEL185" s="37"/>
      <c r="XEM185" s="37"/>
      <c r="XEN185" s="37"/>
      <c r="XEO185" s="37"/>
      <c r="XEP185" s="37"/>
      <c r="XEQ185" s="37"/>
      <c r="XER185" s="37"/>
      <c r="XES185" s="37"/>
      <c r="XET185" s="37"/>
      <c r="XEU185" s="37"/>
      <c r="XEV185" s="37"/>
      <c r="XEW185" s="37"/>
      <c r="XEX185" s="37"/>
      <c r="XEY185" s="37"/>
      <c r="XEZ185" s="37"/>
      <c r="XFA185" s="37"/>
      <c r="XFB185" s="37"/>
      <c r="XFC185" s="37"/>
      <c r="XFD185" s="37"/>
    </row>
    <row r="186" spans="1:151 16227:16384" s="11" customFormat="1" ht="20.25" customHeight="1" x14ac:dyDescent="0.25">
      <c r="A186" s="80">
        <v>8</v>
      </c>
      <c r="B186" s="80"/>
      <c r="C186" s="81" t="s">
        <v>200</v>
      </c>
      <c r="D186" s="82"/>
      <c r="E186" s="53">
        <f>(3.605*4.425+3.2*2.575)*10.764</f>
        <v>260.40403349999997</v>
      </c>
      <c r="F186" s="81">
        <v>0</v>
      </c>
      <c r="G186" s="82"/>
      <c r="H186" s="53">
        <v>0</v>
      </c>
      <c r="I186" s="53">
        <f t="shared" si="4"/>
        <v>260.40403349999997</v>
      </c>
      <c r="J186" s="37"/>
      <c r="K186" s="37"/>
      <c r="L186" s="37"/>
      <c r="M186" s="37"/>
      <c r="N186" s="37"/>
      <c r="O186" s="37"/>
      <c r="P186" s="37"/>
      <c r="Q186" s="37"/>
      <c r="R186" s="37"/>
      <c r="S186" s="37"/>
      <c r="T186" s="37"/>
      <c r="U186" s="37"/>
      <c r="V186" s="37"/>
      <c r="W186" s="37"/>
      <c r="X186" s="37"/>
      <c r="Y186" s="37"/>
      <c r="Z186" s="37"/>
      <c r="AA186" s="37"/>
      <c r="AB186" s="37"/>
      <c r="AC186" s="37"/>
      <c r="AD186" s="37"/>
      <c r="AE186" s="37"/>
      <c r="AF186" s="37"/>
      <c r="AG186" s="37"/>
      <c r="AH186" s="37"/>
      <c r="AI186" s="37"/>
      <c r="AJ186" s="37"/>
      <c r="AK186" s="37"/>
      <c r="AL186" s="37"/>
      <c r="AM186" s="37"/>
      <c r="AN186" s="37"/>
      <c r="AO186" s="37"/>
      <c r="AP186" s="37"/>
      <c r="AQ186" s="37"/>
      <c r="AR186" s="37"/>
      <c r="AS186" s="37"/>
      <c r="AT186" s="37"/>
      <c r="AU186" s="37"/>
      <c r="AV186" s="37"/>
      <c r="AW186" s="37"/>
      <c r="AX186" s="37"/>
      <c r="AY186" s="37"/>
      <c r="AZ186" s="37"/>
      <c r="BA186" s="37"/>
      <c r="BB186" s="37"/>
      <c r="BC186" s="37"/>
      <c r="BD186" s="37"/>
      <c r="BE186" s="37"/>
      <c r="BF186" s="37"/>
      <c r="BG186" s="37"/>
      <c r="BH186" s="37"/>
      <c r="BI186" s="37"/>
      <c r="BJ186" s="37"/>
      <c r="BK186" s="37"/>
      <c r="BL186" s="37"/>
      <c r="BM186" s="37"/>
      <c r="BN186" s="37"/>
      <c r="BO186" s="37"/>
      <c r="BP186" s="37"/>
      <c r="BQ186" s="37"/>
      <c r="BR186" s="37"/>
      <c r="BS186" s="37"/>
      <c r="BT186" s="37"/>
      <c r="BU186" s="37"/>
      <c r="BV186" s="37"/>
      <c r="BW186" s="37"/>
      <c r="BX186" s="37"/>
      <c r="BY186" s="37"/>
      <c r="BZ186" s="37"/>
      <c r="CA186" s="37"/>
      <c r="CB186" s="37"/>
      <c r="CC186" s="37"/>
      <c r="CD186" s="37"/>
      <c r="CE186" s="37"/>
      <c r="CF186" s="37"/>
      <c r="CG186" s="37"/>
      <c r="CH186" s="37"/>
      <c r="CI186" s="37"/>
      <c r="CJ186" s="37"/>
      <c r="CK186" s="37"/>
      <c r="CL186" s="37"/>
      <c r="CM186" s="37"/>
      <c r="CN186" s="37"/>
      <c r="CO186" s="37"/>
      <c r="CP186" s="37"/>
      <c r="CQ186" s="37"/>
      <c r="CR186" s="37"/>
      <c r="CS186" s="37"/>
      <c r="CT186" s="37"/>
      <c r="CU186" s="37"/>
      <c r="CV186" s="37"/>
      <c r="CW186" s="37"/>
      <c r="CX186" s="37"/>
      <c r="CY186" s="37"/>
      <c r="CZ186" s="37"/>
      <c r="DA186" s="37"/>
      <c r="DB186" s="37"/>
      <c r="DC186" s="37"/>
      <c r="DD186" s="37"/>
      <c r="DE186" s="37"/>
      <c r="DF186" s="37"/>
      <c r="DG186" s="37"/>
      <c r="DH186" s="37"/>
      <c r="DI186" s="37"/>
      <c r="DJ186" s="37"/>
      <c r="DK186" s="37"/>
      <c r="DL186" s="37"/>
      <c r="DM186" s="37"/>
      <c r="DN186" s="37"/>
      <c r="DO186" s="37"/>
      <c r="DP186" s="37"/>
      <c r="DQ186" s="37"/>
      <c r="DR186" s="37"/>
      <c r="DS186" s="37"/>
      <c r="DT186" s="37"/>
      <c r="DU186" s="37"/>
      <c r="DV186" s="37"/>
      <c r="DW186" s="37"/>
      <c r="DX186" s="37"/>
      <c r="DY186" s="37"/>
      <c r="DZ186" s="37"/>
      <c r="EA186" s="37"/>
      <c r="EB186" s="37"/>
      <c r="EC186" s="37"/>
      <c r="ED186" s="37"/>
      <c r="EE186" s="37"/>
      <c r="EF186" s="37"/>
      <c r="EG186" s="37"/>
      <c r="EH186" s="37"/>
      <c r="EI186" s="37"/>
      <c r="EJ186" s="37"/>
      <c r="EK186" s="37"/>
      <c r="EL186" s="37"/>
      <c r="EM186" s="37"/>
      <c r="EN186" s="37"/>
      <c r="EO186" s="37"/>
      <c r="EP186" s="37"/>
      <c r="EQ186" s="37"/>
      <c r="ER186" s="37"/>
      <c r="ES186" s="37"/>
      <c r="ET186" s="37"/>
      <c r="EU186" s="37"/>
      <c r="WZC186" s="37"/>
      <c r="WZD186" s="37"/>
      <c r="WZE186" s="37"/>
      <c r="WZF186" s="37"/>
      <c r="WZG186" s="37"/>
      <c r="WZH186" s="37"/>
      <c r="WZI186" s="37"/>
      <c r="WZJ186" s="37"/>
      <c r="WZK186" s="37"/>
      <c r="WZL186" s="37"/>
      <c r="WZM186" s="37"/>
      <c r="WZN186" s="37"/>
      <c r="WZO186" s="37"/>
      <c r="WZP186" s="37"/>
      <c r="WZQ186" s="37"/>
      <c r="WZR186" s="37"/>
      <c r="WZS186" s="37"/>
      <c r="WZT186" s="37"/>
      <c r="WZU186" s="37"/>
      <c r="WZV186" s="37"/>
      <c r="WZW186" s="37"/>
      <c r="WZX186" s="37"/>
      <c r="WZY186" s="37"/>
      <c r="WZZ186" s="37"/>
      <c r="XAA186" s="37"/>
      <c r="XAB186" s="37"/>
      <c r="XAC186" s="37"/>
      <c r="XAD186" s="37"/>
      <c r="XAE186" s="37"/>
      <c r="XAF186" s="37"/>
      <c r="XAG186" s="37"/>
      <c r="XAH186" s="37"/>
      <c r="XAI186" s="37"/>
      <c r="XAJ186" s="37"/>
      <c r="XAK186" s="37"/>
      <c r="XAL186" s="37"/>
      <c r="XAM186" s="37"/>
      <c r="XAN186" s="37"/>
      <c r="XAO186" s="37"/>
      <c r="XAP186" s="37"/>
      <c r="XAQ186" s="37"/>
      <c r="XAR186" s="37"/>
      <c r="XAS186" s="37"/>
      <c r="XAT186" s="37"/>
      <c r="XAU186" s="37"/>
      <c r="XAV186" s="37"/>
      <c r="XAW186" s="37"/>
      <c r="XAX186" s="37"/>
      <c r="XAY186" s="37"/>
      <c r="XAZ186" s="37"/>
      <c r="XBA186" s="37"/>
      <c r="XBB186" s="37"/>
      <c r="XBC186" s="37"/>
      <c r="XBD186" s="37"/>
      <c r="XBE186" s="37"/>
      <c r="XBF186" s="37"/>
      <c r="XBG186" s="37"/>
      <c r="XBH186" s="37"/>
      <c r="XBI186" s="37"/>
      <c r="XBJ186" s="37"/>
      <c r="XBK186" s="37"/>
      <c r="XBL186" s="37"/>
      <c r="XBM186" s="37"/>
      <c r="XBN186" s="37"/>
      <c r="XBO186" s="37"/>
      <c r="XBP186" s="37"/>
      <c r="XBQ186" s="37"/>
      <c r="XBR186" s="37"/>
      <c r="XBS186" s="37"/>
      <c r="XBT186" s="37"/>
      <c r="XBU186" s="37"/>
      <c r="XBV186" s="37"/>
      <c r="XBW186" s="37"/>
      <c r="XBX186" s="37"/>
      <c r="XBY186" s="37"/>
      <c r="XBZ186" s="37"/>
      <c r="XCA186" s="37"/>
      <c r="XCB186" s="37"/>
      <c r="XCC186" s="37"/>
      <c r="XCD186" s="37"/>
      <c r="XCE186" s="37"/>
      <c r="XCF186" s="37"/>
      <c r="XCG186" s="37"/>
      <c r="XCH186" s="37"/>
      <c r="XCI186" s="37"/>
      <c r="XCJ186" s="37"/>
      <c r="XCK186" s="37"/>
      <c r="XCL186" s="37"/>
      <c r="XCM186" s="37"/>
      <c r="XCN186" s="37"/>
      <c r="XCO186" s="37"/>
      <c r="XCP186" s="37"/>
      <c r="XCQ186" s="37"/>
      <c r="XCR186" s="37"/>
      <c r="XCS186" s="37"/>
      <c r="XCT186" s="37"/>
      <c r="XCU186" s="37"/>
      <c r="XCV186" s="37"/>
      <c r="XCW186" s="37"/>
      <c r="XCX186" s="37"/>
      <c r="XCY186" s="37"/>
      <c r="XCZ186" s="37"/>
      <c r="XDA186" s="37"/>
      <c r="XDB186" s="37"/>
      <c r="XDC186" s="37"/>
      <c r="XDD186" s="37"/>
      <c r="XDE186" s="37"/>
      <c r="XDF186" s="37"/>
      <c r="XDG186" s="37"/>
      <c r="XDH186" s="37"/>
      <c r="XDI186" s="37"/>
      <c r="XDJ186" s="37"/>
      <c r="XDK186" s="37"/>
      <c r="XDL186" s="37"/>
      <c r="XDM186" s="37"/>
      <c r="XDN186" s="37"/>
      <c r="XDO186" s="37"/>
      <c r="XDP186" s="37"/>
      <c r="XDQ186" s="37"/>
      <c r="XDR186" s="37"/>
      <c r="XDS186" s="37"/>
      <c r="XDT186" s="37"/>
      <c r="XDU186" s="37"/>
      <c r="XDV186" s="37"/>
      <c r="XDW186" s="37"/>
      <c r="XDX186" s="37"/>
      <c r="XDY186" s="37"/>
      <c r="XDZ186" s="37"/>
      <c r="XEA186" s="37"/>
      <c r="XEB186" s="37"/>
      <c r="XEC186" s="37"/>
      <c r="XED186" s="37"/>
      <c r="XEE186" s="37"/>
      <c r="XEF186" s="37"/>
      <c r="XEG186" s="37"/>
      <c r="XEH186" s="37"/>
      <c r="XEI186" s="37"/>
      <c r="XEJ186" s="37"/>
      <c r="XEK186" s="37"/>
      <c r="XEL186" s="37"/>
      <c r="XEM186" s="37"/>
      <c r="XEN186" s="37"/>
      <c r="XEO186" s="37"/>
      <c r="XEP186" s="37"/>
      <c r="XEQ186" s="37"/>
      <c r="XER186" s="37"/>
      <c r="XES186" s="37"/>
      <c r="XET186" s="37"/>
      <c r="XEU186" s="37"/>
      <c r="XEV186" s="37"/>
      <c r="XEW186" s="37"/>
      <c r="XEX186" s="37"/>
      <c r="XEY186" s="37"/>
      <c r="XEZ186" s="37"/>
      <c r="XFA186" s="37"/>
      <c r="XFB186" s="37"/>
      <c r="XFC186" s="37"/>
      <c r="XFD186" s="37"/>
    </row>
    <row r="187" spans="1:151 16227:16384" s="11" customFormat="1" ht="20.25" x14ac:dyDescent="0.25">
      <c r="A187" s="80">
        <v>9</v>
      </c>
      <c r="B187" s="80"/>
      <c r="C187" s="81" t="s">
        <v>200</v>
      </c>
      <c r="D187" s="82"/>
      <c r="E187" s="53">
        <f>(4.69*3.375)*10.764</f>
        <v>170.38066499999999</v>
      </c>
      <c r="F187" s="81">
        <v>0</v>
      </c>
      <c r="G187" s="82"/>
      <c r="H187" s="53">
        <v>0</v>
      </c>
      <c r="I187" s="53">
        <f t="shared" si="4"/>
        <v>170.38066499999999</v>
      </c>
      <c r="J187" s="37"/>
      <c r="K187" s="37"/>
      <c r="L187" s="37"/>
      <c r="M187" s="37"/>
      <c r="N187" s="37"/>
      <c r="O187" s="37"/>
      <c r="P187" s="37"/>
      <c r="Q187" s="37"/>
      <c r="R187" s="37"/>
      <c r="S187" s="37"/>
      <c r="T187" s="37"/>
      <c r="U187" s="37"/>
      <c r="V187" s="37"/>
      <c r="W187" s="37"/>
      <c r="X187" s="37"/>
      <c r="Y187" s="37"/>
      <c r="Z187" s="37"/>
      <c r="AA187" s="37"/>
      <c r="AB187" s="37"/>
      <c r="AC187" s="37"/>
      <c r="AD187" s="37"/>
      <c r="AE187" s="37"/>
      <c r="AF187" s="37"/>
      <c r="AG187" s="37"/>
      <c r="AH187" s="37"/>
      <c r="AI187" s="37"/>
      <c r="AJ187" s="37"/>
      <c r="AK187" s="37"/>
      <c r="AL187" s="37"/>
      <c r="AM187" s="37"/>
      <c r="AN187" s="37"/>
      <c r="AO187" s="37"/>
      <c r="AP187" s="37"/>
      <c r="AQ187" s="37"/>
      <c r="AR187" s="37"/>
      <c r="AS187" s="37"/>
      <c r="AT187" s="37"/>
      <c r="AU187" s="37"/>
      <c r="AV187" s="37"/>
      <c r="AW187" s="37"/>
      <c r="AX187" s="37"/>
      <c r="AY187" s="37"/>
      <c r="AZ187" s="37"/>
      <c r="BA187" s="37"/>
      <c r="BB187" s="37"/>
      <c r="BC187" s="37"/>
      <c r="BD187" s="37"/>
      <c r="BE187" s="37"/>
      <c r="BF187" s="37"/>
      <c r="BG187" s="37"/>
      <c r="BH187" s="37"/>
      <c r="BI187" s="37"/>
      <c r="BJ187" s="37"/>
      <c r="BK187" s="37"/>
      <c r="BL187" s="37"/>
      <c r="BM187" s="37"/>
      <c r="BN187" s="37"/>
      <c r="BO187" s="37"/>
      <c r="BP187" s="37"/>
      <c r="BQ187" s="37"/>
      <c r="BR187" s="37"/>
      <c r="BS187" s="37"/>
      <c r="BT187" s="37"/>
      <c r="BU187" s="37"/>
      <c r="BV187" s="37"/>
      <c r="BW187" s="37"/>
      <c r="BX187" s="37"/>
      <c r="BY187" s="37"/>
      <c r="BZ187" s="37"/>
      <c r="CA187" s="37"/>
      <c r="CB187" s="37"/>
      <c r="CC187" s="37"/>
      <c r="CD187" s="37"/>
      <c r="CE187" s="37"/>
      <c r="CF187" s="37"/>
      <c r="CG187" s="37"/>
      <c r="CH187" s="37"/>
      <c r="CI187" s="37"/>
      <c r="CJ187" s="37"/>
      <c r="CK187" s="37"/>
      <c r="CL187" s="37"/>
      <c r="CM187" s="37"/>
      <c r="CN187" s="37"/>
      <c r="CO187" s="37"/>
      <c r="CP187" s="37"/>
      <c r="CQ187" s="37"/>
      <c r="CR187" s="37"/>
      <c r="CS187" s="37"/>
      <c r="CT187" s="37"/>
      <c r="CU187" s="37"/>
      <c r="CV187" s="37"/>
      <c r="CW187" s="37"/>
      <c r="CX187" s="37"/>
      <c r="CY187" s="37"/>
      <c r="CZ187" s="37"/>
      <c r="DA187" s="37"/>
      <c r="DB187" s="37"/>
      <c r="DC187" s="37"/>
      <c r="DD187" s="37"/>
      <c r="DE187" s="37"/>
      <c r="DF187" s="37"/>
      <c r="DG187" s="37"/>
      <c r="DH187" s="37"/>
      <c r="DI187" s="37"/>
      <c r="DJ187" s="37"/>
      <c r="DK187" s="37"/>
      <c r="DL187" s="37"/>
      <c r="DM187" s="37"/>
      <c r="DN187" s="37"/>
      <c r="DO187" s="37"/>
      <c r="DP187" s="37"/>
      <c r="DQ187" s="37"/>
      <c r="DR187" s="37"/>
      <c r="DS187" s="37"/>
      <c r="DT187" s="37"/>
      <c r="DU187" s="37"/>
      <c r="DV187" s="37"/>
      <c r="DW187" s="37"/>
      <c r="DX187" s="37"/>
      <c r="DY187" s="37"/>
      <c r="DZ187" s="37"/>
      <c r="EA187" s="37"/>
      <c r="EB187" s="37"/>
      <c r="EC187" s="37"/>
      <c r="ED187" s="37"/>
      <c r="EE187" s="37"/>
      <c r="EF187" s="37"/>
      <c r="EG187" s="37"/>
      <c r="EH187" s="37"/>
      <c r="EI187" s="37"/>
      <c r="EJ187" s="37"/>
      <c r="EK187" s="37"/>
      <c r="EL187" s="37"/>
      <c r="EM187" s="37"/>
      <c r="EN187" s="37"/>
      <c r="EO187" s="37"/>
      <c r="EP187" s="37"/>
      <c r="EQ187" s="37"/>
      <c r="ER187" s="37"/>
      <c r="ES187" s="37"/>
      <c r="ET187" s="37"/>
      <c r="EU187" s="37"/>
      <c r="WZC187" s="37"/>
      <c r="WZD187" s="37"/>
      <c r="WZE187" s="37"/>
      <c r="WZF187" s="37"/>
      <c r="WZG187" s="37"/>
      <c r="WZH187" s="37"/>
      <c r="WZI187" s="37"/>
      <c r="WZJ187" s="37"/>
      <c r="WZK187" s="37"/>
      <c r="WZL187" s="37"/>
      <c r="WZM187" s="37"/>
      <c r="WZN187" s="37"/>
      <c r="WZO187" s="37"/>
      <c r="WZP187" s="37"/>
      <c r="WZQ187" s="37"/>
      <c r="WZR187" s="37"/>
      <c r="WZS187" s="37"/>
      <c r="WZT187" s="37"/>
      <c r="WZU187" s="37"/>
      <c r="WZV187" s="37"/>
      <c r="WZW187" s="37"/>
      <c r="WZX187" s="37"/>
      <c r="WZY187" s="37"/>
      <c r="WZZ187" s="37"/>
      <c r="XAA187" s="37"/>
      <c r="XAB187" s="37"/>
      <c r="XAC187" s="37"/>
      <c r="XAD187" s="37"/>
      <c r="XAE187" s="37"/>
      <c r="XAF187" s="37"/>
      <c r="XAG187" s="37"/>
      <c r="XAH187" s="37"/>
      <c r="XAI187" s="37"/>
      <c r="XAJ187" s="37"/>
      <c r="XAK187" s="37"/>
      <c r="XAL187" s="37"/>
      <c r="XAM187" s="37"/>
      <c r="XAN187" s="37"/>
      <c r="XAO187" s="37"/>
      <c r="XAP187" s="37"/>
      <c r="XAQ187" s="37"/>
      <c r="XAR187" s="37"/>
      <c r="XAS187" s="37"/>
      <c r="XAT187" s="37"/>
      <c r="XAU187" s="37"/>
      <c r="XAV187" s="37"/>
      <c r="XAW187" s="37"/>
      <c r="XAX187" s="37"/>
      <c r="XAY187" s="37"/>
      <c r="XAZ187" s="37"/>
      <c r="XBA187" s="37"/>
      <c r="XBB187" s="37"/>
      <c r="XBC187" s="37"/>
      <c r="XBD187" s="37"/>
      <c r="XBE187" s="37"/>
      <c r="XBF187" s="37"/>
      <c r="XBG187" s="37"/>
      <c r="XBH187" s="37"/>
      <c r="XBI187" s="37"/>
      <c r="XBJ187" s="37"/>
      <c r="XBK187" s="37"/>
      <c r="XBL187" s="37"/>
      <c r="XBM187" s="37"/>
      <c r="XBN187" s="37"/>
      <c r="XBO187" s="37"/>
      <c r="XBP187" s="37"/>
      <c r="XBQ187" s="37"/>
      <c r="XBR187" s="37"/>
      <c r="XBS187" s="37"/>
      <c r="XBT187" s="37"/>
      <c r="XBU187" s="37"/>
      <c r="XBV187" s="37"/>
      <c r="XBW187" s="37"/>
      <c r="XBX187" s="37"/>
      <c r="XBY187" s="37"/>
      <c r="XBZ187" s="37"/>
      <c r="XCA187" s="37"/>
      <c r="XCB187" s="37"/>
      <c r="XCC187" s="37"/>
      <c r="XCD187" s="37"/>
      <c r="XCE187" s="37"/>
      <c r="XCF187" s="37"/>
      <c r="XCG187" s="37"/>
      <c r="XCH187" s="37"/>
      <c r="XCI187" s="37"/>
      <c r="XCJ187" s="37"/>
      <c r="XCK187" s="37"/>
      <c r="XCL187" s="37"/>
      <c r="XCM187" s="37"/>
      <c r="XCN187" s="37"/>
      <c r="XCO187" s="37"/>
      <c r="XCP187" s="37"/>
      <c r="XCQ187" s="37"/>
      <c r="XCR187" s="37"/>
      <c r="XCS187" s="37"/>
      <c r="XCT187" s="37"/>
      <c r="XCU187" s="37"/>
      <c r="XCV187" s="37"/>
      <c r="XCW187" s="37"/>
      <c r="XCX187" s="37"/>
      <c r="XCY187" s="37"/>
      <c r="XCZ187" s="37"/>
      <c r="XDA187" s="37"/>
      <c r="XDB187" s="37"/>
      <c r="XDC187" s="37"/>
      <c r="XDD187" s="37"/>
      <c r="XDE187" s="37"/>
      <c r="XDF187" s="37"/>
      <c r="XDG187" s="37"/>
      <c r="XDH187" s="37"/>
      <c r="XDI187" s="37"/>
      <c r="XDJ187" s="37"/>
      <c r="XDK187" s="37"/>
      <c r="XDL187" s="37"/>
      <c r="XDM187" s="37"/>
      <c r="XDN187" s="37"/>
      <c r="XDO187" s="37"/>
      <c r="XDP187" s="37"/>
      <c r="XDQ187" s="37"/>
      <c r="XDR187" s="37"/>
      <c r="XDS187" s="37"/>
      <c r="XDT187" s="37"/>
      <c r="XDU187" s="37"/>
      <c r="XDV187" s="37"/>
      <c r="XDW187" s="37"/>
      <c r="XDX187" s="37"/>
      <c r="XDY187" s="37"/>
      <c r="XDZ187" s="37"/>
      <c r="XEA187" s="37"/>
      <c r="XEB187" s="37"/>
      <c r="XEC187" s="37"/>
      <c r="XED187" s="37"/>
      <c r="XEE187" s="37"/>
      <c r="XEF187" s="37"/>
      <c r="XEG187" s="37"/>
      <c r="XEH187" s="37"/>
      <c r="XEI187" s="37"/>
      <c r="XEJ187" s="37"/>
      <c r="XEK187" s="37"/>
      <c r="XEL187" s="37"/>
      <c r="XEM187" s="37"/>
      <c r="XEN187" s="37"/>
      <c r="XEO187" s="37"/>
      <c r="XEP187" s="37"/>
      <c r="XEQ187" s="37"/>
      <c r="XER187" s="37"/>
      <c r="XES187" s="37"/>
      <c r="XET187" s="37"/>
      <c r="XEU187" s="37"/>
      <c r="XEV187" s="37"/>
      <c r="XEW187" s="37"/>
      <c r="XEX187" s="37"/>
      <c r="XEY187" s="37"/>
      <c r="XEZ187" s="37"/>
      <c r="XFA187" s="37"/>
      <c r="XFB187" s="37"/>
      <c r="XFC187" s="37"/>
      <c r="XFD187" s="37"/>
    </row>
    <row r="188" spans="1:151 16227:16384" s="11" customFormat="1" ht="20.25" x14ac:dyDescent="0.25">
      <c r="A188" s="80">
        <v>10</v>
      </c>
      <c r="B188" s="80"/>
      <c r="C188" s="81" t="s">
        <v>200</v>
      </c>
      <c r="D188" s="82"/>
      <c r="E188" s="53">
        <f>(5.1*3.375+2.835*4.425)*10.764</f>
        <v>320.30838449999993</v>
      </c>
      <c r="F188" s="81">
        <v>0</v>
      </c>
      <c r="G188" s="82"/>
      <c r="H188" s="53">
        <v>0</v>
      </c>
      <c r="I188" s="53">
        <f t="shared" si="4"/>
        <v>320.30838449999993</v>
      </c>
      <c r="J188" s="37"/>
      <c r="K188" s="37"/>
      <c r="L188" s="37"/>
      <c r="M188" s="37"/>
      <c r="N188" s="37"/>
      <c r="O188" s="37"/>
      <c r="P188" s="37"/>
      <c r="Q188" s="37"/>
      <c r="R188" s="37"/>
      <c r="S188" s="37"/>
      <c r="T188" s="37"/>
      <c r="U188" s="37"/>
      <c r="V188" s="37"/>
      <c r="W188" s="37"/>
      <c r="X188" s="37"/>
      <c r="Y188" s="37"/>
      <c r="Z188" s="37"/>
      <c r="AA188" s="37"/>
      <c r="AB188" s="37"/>
      <c r="AC188" s="37"/>
      <c r="AD188" s="37"/>
      <c r="AE188" s="37"/>
      <c r="AF188" s="37"/>
      <c r="AG188" s="37"/>
      <c r="AH188" s="37"/>
      <c r="AI188" s="37"/>
      <c r="AJ188" s="37"/>
      <c r="AK188" s="37"/>
      <c r="AL188" s="37"/>
      <c r="AM188" s="37"/>
      <c r="AN188" s="37"/>
      <c r="AO188" s="37"/>
      <c r="AP188" s="37"/>
      <c r="AQ188" s="37"/>
      <c r="AR188" s="37"/>
      <c r="AS188" s="37"/>
      <c r="AT188" s="37"/>
      <c r="AU188" s="37"/>
      <c r="AV188" s="37"/>
      <c r="AW188" s="37"/>
      <c r="AX188" s="37"/>
      <c r="AY188" s="37"/>
      <c r="AZ188" s="37"/>
      <c r="BA188" s="37"/>
      <c r="BB188" s="37"/>
      <c r="BC188" s="37"/>
      <c r="BD188" s="37"/>
      <c r="BE188" s="37"/>
      <c r="BF188" s="37"/>
      <c r="BG188" s="37"/>
      <c r="BH188" s="37"/>
      <c r="BI188" s="37"/>
      <c r="BJ188" s="37"/>
      <c r="BK188" s="37"/>
      <c r="BL188" s="37"/>
      <c r="BM188" s="37"/>
      <c r="BN188" s="37"/>
      <c r="BO188" s="37"/>
      <c r="BP188" s="37"/>
      <c r="BQ188" s="37"/>
      <c r="BR188" s="37"/>
      <c r="BS188" s="37"/>
      <c r="BT188" s="37"/>
      <c r="BU188" s="37"/>
      <c r="BV188" s="37"/>
      <c r="BW188" s="37"/>
      <c r="BX188" s="37"/>
      <c r="BY188" s="37"/>
      <c r="BZ188" s="37"/>
      <c r="CA188" s="37"/>
      <c r="CB188" s="37"/>
      <c r="CC188" s="37"/>
      <c r="CD188" s="37"/>
      <c r="CE188" s="37"/>
      <c r="CF188" s="37"/>
      <c r="CG188" s="37"/>
      <c r="CH188" s="37"/>
      <c r="CI188" s="37"/>
      <c r="CJ188" s="37"/>
      <c r="CK188" s="37"/>
      <c r="CL188" s="37"/>
      <c r="CM188" s="37"/>
      <c r="CN188" s="37"/>
      <c r="CO188" s="37"/>
      <c r="CP188" s="37"/>
      <c r="CQ188" s="37"/>
      <c r="CR188" s="37"/>
      <c r="CS188" s="37"/>
      <c r="CT188" s="37"/>
      <c r="CU188" s="37"/>
      <c r="CV188" s="37"/>
      <c r="CW188" s="37"/>
      <c r="CX188" s="37"/>
      <c r="CY188" s="37"/>
      <c r="CZ188" s="37"/>
      <c r="DA188" s="37"/>
      <c r="DB188" s="37"/>
      <c r="DC188" s="37"/>
      <c r="DD188" s="37"/>
      <c r="DE188" s="37"/>
      <c r="DF188" s="37"/>
      <c r="DG188" s="37"/>
      <c r="DH188" s="37"/>
      <c r="DI188" s="37"/>
      <c r="DJ188" s="37"/>
      <c r="DK188" s="37"/>
      <c r="DL188" s="37"/>
      <c r="DM188" s="37"/>
      <c r="DN188" s="37"/>
      <c r="DO188" s="37"/>
      <c r="DP188" s="37"/>
      <c r="DQ188" s="37"/>
      <c r="DR188" s="37"/>
      <c r="DS188" s="37"/>
      <c r="DT188" s="37"/>
      <c r="DU188" s="37"/>
      <c r="DV188" s="37"/>
      <c r="DW188" s="37"/>
      <c r="DX188" s="37"/>
      <c r="DY188" s="37"/>
      <c r="DZ188" s="37"/>
      <c r="EA188" s="37"/>
      <c r="EB188" s="37"/>
      <c r="EC188" s="37"/>
      <c r="ED188" s="37"/>
      <c r="EE188" s="37"/>
      <c r="EF188" s="37"/>
      <c r="EG188" s="37"/>
      <c r="EH188" s="37"/>
      <c r="EI188" s="37"/>
      <c r="EJ188" s="37"/>
      <c r="EK188" s="37"/>
      <c r="EL188" s="37"/>
      <c r="EM188" s="37"/>
      <c r="EN188" s="37"/>
      <c r="EO188" s="37"/>
      <c r="EP188" s="37"/>
      <c r="EQ188" s="37"/>
      <c r="ER188" s="37"/>
      <c r="ES188" s="37"/>
      <c r="ET188" s="37"/>
      <c r="EU188" s="37"/>
      <c r="WZC188" s="37"/>
      <c r="WZD188" s="37"/>
      <c r="WZE188" s="37"/>
      <c r="WZF188" s="37"/>
      <c r="WZG188" s="37"/>
      <c r="WZH188" s="37"/>
      <c r="WZI188" s="37"/>
      <c r="WZJ188" s="37"/>
      <c r="WZK188" s="37"/>
      <c r="WZL188" s="37"/>
      <c r="WZM188" s="37"/>
      <c r="WZN188" s="37"/>
      <c r="WZO188" s="37"/>
      <c r="WZP188" s="37"/>
      <c r="WZQ188" s="37"/>
      <c r="WZR188" s="37"/>
      <c r="WZS188" s="37"/>
      <c r="WZT188" s="37"/>
      <c r="WZU188" s="37"/>
      <c r="WZV188" s="37"/>
      <c r="WZW188" s="37"/>
      <c r="WZX188" s="37"/>
      <c r="WZY188" s="37"/>
      <c r="WZZ188" s="37"/>
      <c r="XAA188" s="37"/>
      <c r="XAB188" s="37"/>
      <c r="XAC188" s="37"/>
      <c r="XAD188" s="37"/>
      <c r="XAE188" s="37"/>
      <c r="XAF188" s="37"/>
      <c r="XAG188" s="37"/>
      <c r="XAH188" s="37"/>
      <c r="XAI188" s="37"/>
      <c r="XAJ188" s="37"/>
      <c r="XAK188" s="37"/>
      <c r="XAL188" s="37"/>
      <c r="XAM188" s="37"/>
      <c r="XAN188" s="37"/>
      <c r="XAO188" s="37"/>
      <c r="XAP188" s="37"/>
      <c r="XAQ188" s="37"/>
      <c r="XAR188" s="37"/>
      <c r="XAS188" s="37"/>
      <c r="XAT188" s="37"/>
      <c r="XAU188" s="37"/>
      <c r="XAV188" s="37"/>
      <c r="XAW188" s="37"/>
      <c r="XAX188" s="37"/>
      <c r="XAY188" s="37"/>
      <c r="XAZ188" s="37"/>
      <c r="XBA188" s="37"/>
      <c r="XBB188" s="37"/>
      <c r="XBC188" s="37"/>
      <c r="XBD188" s="37"/>
      <c r="XBE188" s="37"/>
      <c r="XBF188" s="37"/>
      <c r="XBG188" s="37"/>
      <c r="XBH188" s="37"/>
      <c r="XBI188" s="37"/>
      <c r="XBJ188" s="37"/>
      <c r="XBK188" s="37"/>
      <c r="XBL188" s="37"/>
      <c r="XBM188" s="37"/>
      <c r="XBN188" s="37"/>
      <c r="XBO188" s="37"/>
      <c r="XBP188" s="37"/>
      <c r="XBQ188" s="37"/>
      <c r="XBR188" s="37"/>
      <c r="XBS188" s="37"/>
      <c r="XBT188" s="37"/>
      <c r="XBU188" s="37"/>
      <c r="XBV188" s="37"/>
      <c r="XBW188" s="37"/>
      <c r="XBX188" s="37"/>
      <c r="XBY188" s="37"/>
      <c r="XBZ188" s="37"/>
      <c r="XCA188" s="37"/>
      <c r="XCB188" s="37"/>
      <c r="XCC188" s="37"/>
      <c r="XCD188" s="37"/>
      <c r="XCE188" s="37"/>
      <c r="XCF188" s="37"/>
      <c r="XCG188" s="37"/>
      <c r="XCH188" s="37"/>
      <c r="XCI188" s="37"/>
      <c r="XCJ188" s="37"/>
      <c r="XCK188" s="37"/>
      <c r="XCL188" s="37"/>
      <c r="XCM188" s="37"/>
      <c r="XCN188" s="37"/>
      <c r="XCO188" s="37"/>
      <c r="XCP188" s="37"/>
      <c r="XCQ188" s="37"/>
      <c r="XCR188" s="37"/>
      <c r="XCS188" s="37"/>
      <c r="XCT188" s="37"/>
      <c r="XCU188" s="37"/>
      <c r="XCV188" s="37"/>
      <c r="XCW188" s="37"/>
      <c r="XCX188" s="37"/>
      <c r="XCY188" s="37"/>
      <c r="XCZ188" s="37"/>
      <c r="XDA188" s="37"/>
      <c r="XDB188" s="37"/>
      <c r="XDC188" s="37"/>
      <c r="XDD188" s="37"/>
      <c r="XDE188" s="37"/>
      <c r="XDF188" s="37"/>
      <c r="XDG188" s="37"/>
      <c r="XDH188" s="37"/>
      <c r="XDI188" s="37"/>
      <c r="XDJ188" s="37"/>
      <c r="XDK188" s="37"/>
      <c r="XDL188" s="37"/>
      <c r="XDM188" s="37"/>
      <c r="XDN188" s="37"/>
      <c r="XDO188" s="37"/>
      <c r="XDP188" s="37"/>
      <c r="XDQ188" s="37"/>
      <c r="XDR188" s="37"/>
      <c r="XDS188" s="37"/>
      <c r="XDT188" s="37"/>
      <c r="XDU188" s="37"/>
      <c r="XDV188" s="37"/>
      <c r="XDW188" s="37"/>
      <c r="XDX188" s="37"/>
      <c r="XDY188" s="37"/>
      <c r="XDZ188" s="37"/>
      <c r="XEA188" s="37"/>
      <c r="XEB188" s="37"/>
      <c r="XEC188" s="37"/>
      <c r="XED188" s="37"/>
      <c r="XEE188" s="37"/>
      <c r="XEF188" s="37"/>
      <c r="XEG188" s="37"/>
      <c r="XEH188" s="37"/>
      <c r="XEI188" s="37"/>
      <c r="XEJ188" s="37"/>
      <c r="XEK188" s="37"/>
      <c r="XEL188" s="37"/>
      <c r="XEM188" s="37"/>
      <c r="XEN188" s="37"/>
      <c r="XEO188" s="37"/>
      <c r="XEP188" s="37"/>
      <c r="XEQ188" s="37"/>
      <c r="XER188" s="37"/>
      <c r="XES188" s="37"/>
      <c r="XET188" s="37"/>
      <c r="XEU188" s="37"/>
      <c r="XEV188" s="37"/>
      <c r="XEW188" s="37"/>
      <c r="XEX188" s="37"/>
      <c r="XEY188" s="37"/>
      <c r="XEZ188" s="37"/>
      <c r="XFA188" s="37"/>
      <c r="XFB188" s="37"/>
      <c r="XFC188" s="37"/>
      <c r="XFD188" s="37"/>
    </row>
    <row r="189" spans="1:151 16227:16384" s="11" customFormat="1" ht="20.25" x14ac:dyDescent="0.25">
      <c r="A189" s="80">
        <v>11</v>
      </c>
      <c r="B189" s="80"/>
      <c r="C189" s="81" t="s">
        <v>200</v>
      </c>
      <c r="D189" s="82"/>
      <c r="E189" s="53">
        <f>(5.1*7.8+4.9*2.525+2.125*2)*10.764</f>
        <v>607.11650999999995</v>
      </c>
      <c r="F189" s="81">
        <v>0</v>
      </c>
      <c r="G189" s="82"/>
      <c r="H189" s="53">
        <v>0</v>
      </c>
      <c r="I189" s="53">
        <f t="shared" si="4"/>
        <v>607.11650999999995</v>
      </c>
      <c r="J189" s="37"/>
      <c r="K189" s="37"/>
      <c r="L189" s="37"/>
      <c r="M189" s="37"/>
      <c r="N189" s="37"/>
      <c r="O189" s="37"/>
      <c r="P189" s="37"/>
      <c r="Q189" s="37"/>
      <c r="R189" s="37"/>
      <c r="S189" s="37"/>
      <c r="T189" s="37"/>
      <c r="U189" s="37"/>
      <c r="V189" s="37"/>
      <c r="W189" s="37"/>
      <c r="X189" s="37"/>
      <c r="Y189" s="37"/>
      <c r="Z189" s="37"/>
      <c r="AA189" s="37"/>
      <c r="AB189" s="37"/>
      <c r="AC189" s="37"/>
      <c r="AD189" s="37"/>
      <c r="AE189" s="37"/>
      <c r="AF189" s="37"/>
      <c r="AG189" s="37"/>
      <c r="AH189" s="37"/>
      <c r="AI189" s="37"/>
      <c r="AJ189" s="37"/>
      <c r="AK189" s="37"/>
      <c r="AL189" s="37"/>
      <c r="AM189" s="37"/>
      <c r="AN189" s="37"/>
      <c r="AO189" s="37"/>
      <c r="AP189" s="37"/>
      <c r="AQ189" s="37"/>
      <c r="AR189" s="37"/>
      <c r="AS189" s="37"/>
      <c r="AT189" s="37"/>
      <c r="AU189" s="37"/>
      <c r="AV189" s="37"/>
      <c r="AW189" s="37"/>
      <c r="AX189" s="37"/>
      <c r="AY189" s="37"/>
      <c r="AZ189" s="37"/>
      <c r="BA189" s="37"/>
      <c r="BB189" s="37"/>
      <c r="BC189" s="37"/>
      <c r="BD189" s="37"/>
      <c r="BE189" s="37"/>
      <c r="BF189" s="37"/>
      <c r="BG189" s="37"/>
      <c r="BH189" s="37"/>
      <c r="BI189" s="37"/>
      <c r="BJ189" s="37"/>
      <c r="BK189" s="37"/>
      <c r="BL189" s="37"/>
      <c r="BM189" s="37"/>
      <c r="BN189" s="37"/>
      <c r="BO189" s="37"/>
      <c r="BP189" s="37"/>
      <c r="BQ189" s="37"/>
      <c r="BR189" s="37"/>
      <c r="BS189" s="37"/>
      <c r="BT189" s="37"/>
      <c r="BU189" s="37"/>
      <c r="BV189" s="37"/>
      <c r="BW189" s="37"/>
      <c r="BX189" s="37"/>
      <c r="BY189" s="37"/>
      <c r="BZ189" s="37"/>
      <c r="CA189" s="37"/>
      <c r="CB189" s="37"/>
      <c r="CC189" s="37"/>
      <c r="CD189" s="37"/>
      <c r="CE189" s="37"/>
      <c r="CF189" s="37"/>
      <c r="CG189" s="37"/>
      <c r="CH189" s="37"/>
      <c r="CI189" s="37"/>
      <c r="CJ189" s="37"/>
      <c r="CK189" s="37"/>
      <c r="CL189" s="37"/>
      <c r="CM189" s="37"/>
      <c r="CN189" s="37"/>
      <c r="CO189" s="37"/>
      <c r="CP189" s="37"/>
      <c r="CQ189" s="37"/>
      <c r="CR189" s="37"/>
      <c r="CS189" s="37"/>
      <c r="CT189" s="37"/>
      <c r="CU189" s="37"/>
      <c r="CV189" s="37"/>
      <c r="CW189" s="37"/>
      <c r="CX189" s="37"/>
      <c r="CY189" s="37"/>
      <c r="CZ189" s="37"/>
      <c r="DA189" s="37"/>
      <c r="DB189" s="37"/>
      <c r="DC189" s="37"/>
      <c r="DD189" s="37"/>
      <c r="DE189" s="37"/>
      <c r="DF189" s="37"/>
      <c r="DG189" s="37"/>
      <c r="DH189" s="37"/>
      <c r="DI189" s="37"/>
      <c r="DJ189" s="37"/>
      <c r="DK189" s="37"/>
      <c r="DL189" s="37"/>
      <c r="DM189" s="37"/>
      <c r="DN189" s="37"/>
      <c r="DO189" s="37"/>
      <c r="DP189" s="37"/>
      <c r="DQ189" s="37"/>
      <c r="DR189" s="37"/>
      <c r="DS189" s="37"/>
      <c r="DT189" s="37"/>
      <c r="DU189" s="37"/>
      <c r="DV189" s="37"/>
      <c r="DW189" s="37"/>
      <c r="DX189" s="37"/>
      <c r="DY189" s="37"/>
      <c r="DZ189" s="37"/>
      <c r="EA189" s="37"/>
      <c r="EB189" s="37"/>
      <c r="EC189" s="37"/>
      <c r="ED189" s="37"/>
      <c r="EE189" s="37"/>
      <c r="EF189" s="37"/>
      <c r="EG189" s="37"/>
      <c r="EH189" s="37"/>
      <c r="EI189" s="37"/>
      <c r="EJ189" s="37"/>
      <c r="EK189" s="37"/>
      <c r="EL189" s="37"/>
      <c r="EM189" s="37"/>
      <c r="EN189" s="37"/>
      <c r="EO189" s="37"/>
      <c r="EP189" s="37"/>
      <c r="EQ189" s="37"/>
      <c r="ER189" s="37"/>
      <c r="ES189" s="37"/>
      <c r="ET189" s="37"/>
      <c r="EU189" s="37"/>
      <c r="WZC189" s="37"/>
      <c r="WZD189" s="37"/>
      <c r="WZE189" s="37"/>
      <c r="WZF189" s="37"/>
      <c r="WZG189" s="37"/>
      <c r="WZH189" s="37"/>
      <c r="WZI189" s="37"/>
      <c r="WZJ189" s="37"/>
      <c r="WZK189" s="37"/>
      <c r="WZL189" s="37"/>
      <c r="WZM189" s="37"/>
      <c r="WZN189" s="37"/>
      <c r="WZO189" s="37"/>
      <c r="WZP189" s="37"/>
      <c r="WZQ189" s="37"/>
      <c r="WZR189" s="37"/>
      <c r="WZS189" s="37"/>
      <c r="WZT189" s="37"/>
      <c r="WZU189" s="37"/>
      <c r="WZV189" s="37"/>
      <c r="WZW189" s="37"/>
      <c r="WZX189" s="37"/>
      <c r="WZY189" s="37"/>
      <c r="WZZ189" s="37"/>
      <c r="XAA189" s="37"/>
      <c r="XAB189" s="37"/>
      <c r="XAC189" s="37"/>
      <c r="XAD189" s="37"/>
      <c r="XAE189" s="37"/>
      <c r="XAF189" s="37"/>
      <c r="XAG189" s="37"/>
      <c r="XAH189" s="37"/>
      <c r="XAI189" s="37"/>
      <c r="XAJ189" s="37"/>
      <c r="XAK189" s="37"/>
      <c r="XAL189" s="37"/>
      <c r="XAM189" s="37"/>
      <c r="XAN189" s="37"/>
      <c r="XAO189" s="37"/>
      <c r="XAP189" s="37"/>
      <c r="XAQ189" s="37"/>
      <c r="XAR189" s="37"/>
      <c r="XAS189" s="37"/>
      <c r="XAT189" s="37"/>
      <c r="XAU189" s="37"/>
      <c r="XAV189" s="37"/>
      <c r="XAW189" s="37"/>
      <c r="XAX189" s="37"/>
      <c r="XAY189" s="37"/>
      <c r="XAZ189" s="37"/>
      <c r="XBA189" s="37"/>
      <c r="XBB189" s="37"/>
      <c r="XBC189" s="37"/>
      <c r="XBD189" s="37"/>
      <c r="XBE189" s="37"/>
      <c r="XBF189" s="37"/>
      <c r="XBG189" s="37"/>
      <c r="XBH189" s="37"/>
      <c r="XBI189" s="37"/>
      <c r="XBJ189" s="37"/>
      <c r="XBK189" s="37"/>
      <c r="XBL189" s="37"/>
      <c r="XBM189" s="37"/>
      <c r="XBN189" s="37"/>
      <c r="XBO189" s="37"/>
      <c r="XBP189" s="37"/>
      <c r="XBQ189" s="37"/>
      <c r="XBR189" s="37"/>
      <c r="XBS189" s="37"/>
      <c r="XBT189" s="37"/>
      <c r="XBU189" s="37"/>
      <c r="XBV189" s="37"/>
      <c r="XBW189" s="37"/>
      <c r="XBX189" s="37"/>
      <c r="XBY189" s="37"/>
      <c r="XBZ189" s="37"/>
      <c r="XCA189" s="37"/>
      <c r="XCB189" s="37"/>
      <c r="XCC189" s="37"/>
      <c r="XCD189" s="37"/>
      <c r="XCE189" s="37"/>
      <c r="XCF189" s="37"/>
      <c r="XCG189" s="37"/>
      <c r="XCH189" s="37"/>
      <c r="XCI189" s="37"/>
      <c r="XCJ189" s="37"/>
      <c r="XCK189" s="37"/>
      <c r="XCL189" s="37"/>
      <c r="XCM189" s="37"/>
      <c r="XCN189" s="37"/>
      <c r="XCO189" s="37"/>
      <c r="XCP189" s="37"/>
      <c r="XCQ189" s="37"/>
      <c r="XCR189" s="37"/>
      <c r="XCS189" s="37"/>
      <c r="XCT189" s="37"/>
      <c r="XCU189" s="37"/>
      <c r="XCV189" s="37"/>
      <c r="XCW189" s="37"/>
      <c r="XCX189" s="37"/>
      <c r="XCY189" s="37"/>
      <c r="XCZ189" s="37"/>
      <c r="XDA189" s="37"/>
      <c r="XDB189" s="37"/>
      <c r="XDC189" s="37"/>
      <c r="XDD189" s="37"/>
      <c r="XDE189" s="37"/>
      <c r="XDF189" s="37"/>
      <c r="XDG189" s="37"/>
      <c r="XDH189" s="37"/>
      <c r="XDI189" s="37"/>
      <c r="XDJ189" s="37"/>
      <c r="XDK189" s="37"/>
      <c r="XDL189" s="37"/>
      <c r="XDM189" s="37"/>
      <c r="XDN189" s="37"/>
      <c r="XDO189" s="37"/>
      <c r="XDP189" s="37"/>
      <c r="XDQ189" s="37"/>
      <c r="XDR189" s="37"/>
      <c r="XDS189" s="37"/>
      <c r="XDT189" s="37"/>
      <c r="XDU189" s="37"/>
      <c r="XDV189" s="37"/>
      <c r="XDW189" s="37"/>
      <c r="XDX189" s="37"/>
      <c r="XDY189" s="37"/>
      <c r="XDZ189" s="37"/>
      <c r="XEA189" s="37"/>
      <c r="XEB189" s="37"/>
      <c r="XEC189" s="37"/>
      <c r="XED189" s="37"/>
      <c r="XEE189" s="37"/>
      <c r="XEF189" s="37"/>
      <c r="XEG189" s="37"/>
      <c r="XEH189" s="37"/>
      <c r="XEI189" s="37"/>
      <c r="XEJ189" s="37"/>
      <c r="XEK189" s="37"/>
      <c r="XEL189" s="37"/>
      <c r="XEM189" s="37"/>
      <c r="XEN189" s="37"/>
      <c r="XEO189" s="37"/>
      <c r="XEP189" s="37"/>
      <c r="XEQ189" s="37"/>
      <c r="XER189" s="37"/>
      <c r="XES189" s="37"/>
      <c r="XET189" s="37"/>
      <c r="XEU189" s="37"/>
      <c r="XEV189" s="37"/>
      <c r="XEW189" s="37"/>
      <c r="XEX189" s="37"/>
      <c r="XEY189" s="37"/>
      <c r="XEZ189" s="37"/>
      <c r="XFA189" s="37"/>
      <c r="XFB189" s="37"/>
      <c r="XFC189" s="37"/>
      <c r="XFD189" s="37"/>
    </row>
    <row r="190" spans="1:151 16227:16384" s="11" customFormat="1" ht="20.25" customHeight="1" x14ac:dyDescent="0.25">
      <c r="A190" s="80">
        <v>12</v>
      </c>
      <c r="B190" s="80"/>
      <c r="C190" s="81" t="s">
        <v>200</v>
      </c>
      <c r="D190" s="82"/>
      <c r="E190" s="53">
        <f>(4.875*5.29)*10.764</f>
        <v>277.59010499999999</v>
      </c>
      <c r="F190" s="81">
        <v>0</v>
      </c>
      <c r="G190" s="82"/>
      <c r="H190" s="53">
        <v>0</v>
      </c>
      <c r="I190" s="53">
        <f t="shared" si="4"/>
        <v>277.59010499999999</v>
      </c>
      <c r="J190" s="37"/>
      <c r="K190" s="37"/>
      <c r="L190" s="37"/>
      <c r="M190" s="37"/>
      <c r="N190" s="37"/>
      <c r="O190" s="37"/>
      <c r="P190" s="37"/>
      <c r="Q190" s="37"/>
      <c r="R190" s="37"/>
      <c r="S190" s="37"/>
      <c r="T190" s="37"/>
      <c r="U190" s="37"/>
      <c r="V190" s="37"/>
      <c r="W190" s="37"/>
      <c r="X190" s="37"/>
      <c r="Y190" s="37"/>
      <c r="Z190" s="37"/>
      <c r="AA190" s="37"/>
      <c r="AB190" s="37"/>
      <c r="AC190" s="37"/>
      <c r="AD190" s="37"/>
      <c r="AE190" s="37"/>
      <c r="AF190" s="37"/>
      <c r="AG190" s="37"/>
      <c r="AH190" s="37"/>
      <c r="AI190" s="37"/>
      <c r="AJ190" s="37"/>
      <c r="AK190" s="37"/>
      <c r="AL190" s="37"/>
      <c r="AM190" s="37"/>
      <c r="AN190" s="37"/>
      <c r="AO190" s="37"/>
      <c r="AP190" s="37"/>
      <c r="AQ190" s="37"/>
      <c r="AR190" s="37"/>
      <c r="AS190" s="37"/>
      <c r="AT190" s="37"/>
      <c r="AU190" s="37"/>
      <c r="AV190" s="37"/>
      <c r="AW190" s="37"/>
      <c r="AX190" s="37"/>
      <c r="AY190" s="37"/>
      <c r="AZ190" s="37"/>
      <c r="BA190" s="37"/>
      <c r="BB190" s="37"/>
      <c r="BC190" s="37"/>
      <c r="BD190" s="37"/>
      <c r="BE190" s="37"/>
      <c r="BF190" s="37"/>
      <c r="BG190" s="37"/>
      <c r="BH190" s="37"/>
      <c r="BI190" s="37"/>
      <c r="BJ190" s="37"/>
      <c r="BK190" s="37"/>
      <c r="BL190" s="37"/>
      <c r="BM190" s="37"/>
      <c r="BN190" s="37"/>
      <c r="BO190" s="37"/>
      <c r="BP190" s="37"/>
      <c r="BQ190" s="37"/>
      <c r="BR190" s="37"/>
      <c r="BS190" s="37"/>
      <c r="BT190" s="37"/>
      <c r="BU190" s="37"/>
      <c r="BV190" s="37"/>
      <c r="BW190" s="37"/>
      <c r="BX190" s="37"/>
      <c r="BY190" s="37"/>
      <c r="BZ190" s="37"/>
      <c r="CA190" s="37"/>
      <c r="CB190" s="37"/>
      <c r="CC190" s="37"/>
      <c r="CD190" s="37"/>
      <c r="CE190" s="37"/>
      <c r="CF190" s="37"/>
      <c r="CG190" s="37"/>
      <c r="CH190" s="37"/>
      <c r="CI190" s="37"/>
      <c r="CJ190" s="37"/>
      <c r="CK190" s="37"/>
      <c r="CL190" s="37"/>
      <c r="CM190" s="37"/>
      <c r="CN190" s="37"/>
      <c r="CO190" s="37"/>
      <c r="CP190" s="37"/>
      <c r="CQ190" s="37"/>
      <c r="CR190" s="37"/>
      <c r="CS190" s="37"/>
      <c r="CT190" s="37"/>
      <c r="CU190" s="37"/>
      <c r="CV190" s="37"/>
      <c r="CW190" s="37"/>
      <c r="CX190" s="37"/>
      <c r="CY190" s="37"/>
      <c r="CZ190" s="37"/>
      <c r="DA190" s="37"/>
      <c r="DB190" s="37"/>
      <c r="DC190" s="37"/>
      <c r="DD190" s="37"/>
      <c r="DE190" s="37"/>
      <c r="DF190" s="37"/>
      <c r="DG190" s="37"/>
      <c r="DH190" s="37"/>
      <c r="DI190" s="37"/>
      <c r="DJ190" s="37"/>
      <c r="DK190" s="37"/>
      <c r="DL190" s="37"/>
      <c r="DM190" s="37"/>
      <c r="DN190" s="37"/>
      <c r="DO190" s="37"/>
      <c r="DP190" s="37"/>
      <c r="DQ190" s="37"/>
      <c r="DR190" s="37"/>
      <c r="DS190" s="37"/>
      <c r="DT190" s="37"/>
      <c r="DU190" s="37"/>
      <c r="DV190" s="37"/>
      <c r="DW190" s="37"/>
      <c r="DX190" s="37"/>
      <c r="DY190" s="37"/>
      <c r="DZ190" s="37"/>
      <c r="EA190" s="37"/>
      <c r="EB190" s="37"/>
      <c r="EC190" s="37"/>
      <c r="ED190" s="37"/>
      <c r="EE190" s="37"/>
      <c r="EF190" s="37"/>
      <c r="EG190" s="37"/>
      <c r="EH190" s="37"/>
      <c r="EI190" s="37"/>
      <c r="EJ190" s="37"/>
      <c r="EK190" s="37"/>
      <c r="EL190" s="37"/>
      <c r="EM190" s="37"/>
      <c r="EN190" s="37"/>
      <c r="EO190" s="37"/>
      <c r="EP190" s="37"/>
      <c r="EQ190" s="37"/>
      <c r="ER190" s="37"/>
      <c r="ES190" s="37"/>
      <c r="ET190" s="37"/>
      <c r="EU190" s="37"/>
      <c r="WZC190" s="37"/>
      <c r="WZD190" s="37"/>
      <c r="WZE190" s="37"/>
      <c r="WZF190" s="37"/>
      <c r="WZG190" s="37"/>
      <c r="WZH190" s="37"/>
      <c r="WZI190" s="37"/>
      <c r="WZJ190" s="37"/>
      <c r="WZK190" s="37"/>
      <c r="WZL190" s="37"/>
      <c r="WZM190" s="37"/>
      <c r="WZN190" s="37"/>
      <c r="WZO190" s="37"/>
      <c r="WZP190" s="37"/>
      <c r="WZQ190" s="37"/>
      <c r="WZR190" s="37"/>
      <c r="WZS190" s="37"/>
      <c r="WZT190" s="37"/>
      <c r="WZU190" s="37"/>
      <c r="WZV190" s="37"/>
      <c r="WZW190" s="37"/>
      <c r="WZX190" s="37"/>
      <c r="WZY190" s="37"/>
      <c r="WZZ190" s="37"/>
      <c r="XAA190" s="37"/>
      <c r="XAB190" s="37"/>
      <c r="XAC190" s="37"/>
      <c r="XAD190" s="37"/>
      <c r="XAE190" s="37"/>
      <c r="XAF190" s="37"/>
      <c r="XAG190" s="37"/>
      <c r="XAH190" s="37"/>
      <c r="XAI190" s="37"/>
      <c r="XAJ190" s="37"/>
      <c r="XAK190" s="37"/>
      <c r="XAL190" s="37"/>
      <c r="XAM190" s="37"/>
      <c r="XAN190" s="37"/>
      <c r="XAO190" s="37"/>
      <c r="XAP190" s="37"/>
      <c r="XAQ190" s="37"/>
      <c r="XAR190" s="37"/>
      <c r="XAS190" s="37"/>
      <c r="XAT190" s="37"/>
      <c r="XAU190" s="37"/>
      <c r="XAV190" s="37"/>
      <c r="XAW190" s="37"/>
      <c r="XAX190" s="37"/>
      <c r="XAY190" s="37"/>
      <c r="XAZ190" s="37"/>
      <c r="XBA190" s="37"/>
      <c r="XBB190" s="37"/>
      <c r="XBC190" s="37"/>
      <c r="XBD190" s="37"/>
      <c r="XBE190" s="37"/>
      <c r="XBF190" s="37"/>
      <c r="XBG190" s="37"/>
      <c r="XBH190" s="37"/>
      <c r="XBI190" s="37"/>
      <c r="XBJ190" s="37"/>
      <c r="XBK190" s="37"/>
      <c r="XBL190" s="37"/>
      <c r="XBM190" s="37"/>
      <c r="XBN190" s="37"/>
      <c r="XBO190" s="37"/>
      <c r="XBP190" s="37"/>
      <c r="XBQ190" s="37"/>
      <c r="XBR190" s="37"/>
      <c r="XBS190" s="37"/>
      <c r="XBT190" s="37"/>
      <c r="XBU190" s="37"/>
      <c r="XBV190" s="37"/>
      <c r="XBW190" s="37"/>
      <c r="XBX190" s="37"/>
      <c r="XBY190" s="37"/>
      <c r="XBZ190" s="37"/>
      <c r="XCA190" s="37"/>
      <c r="XCB190" s="37"/>
      <c r="XCC190" s="37"/>
      <c r="XCD190" s="37"/>
      <c r="XCE190" s="37"/>
      <c r="XCF190" s="37"/>
      <c r="XCG190" s="37"/>
      <c r="XCH190" s="37"/>
      <c r="XCI190" s="37"/>
      <c r="XCJ190" s="37"/>
      <c r="XCK190" s="37"/>
      <c r="XCL190" s="37"/>
      <c r="XCM190" s="37"/>
      <c r="XCN190" s="37"/>
      <c r="XCO190" s="37"/>
      <c r="XCP190" s="37"/>
      <c r="XCQ190" s="37"/>
      <c r="XCR190" s="37"/>
      <c r="XCS190" s="37"/>
      <c r="XCT190" s="37"/>
      <c r="XCU190" s="37"/>
      <c r="XCV190" s="37"/>
      <c r="XCW190" s="37"/>
      <c r="XCX190" s="37"/>
      <c r="XCY190" s="37"/>
      <c r="XCZ190" s="37"/>
      <c r="XDA190" s="37"/>
      <c r="XDB190" s="37"/>
      <c r="XDC190" s="37"/>
      <c r="XDD190" s="37"/>
      <c r="XDE190" s="37"/>
      <c r="XDF190" s="37"/>
      <c r="XDG190" s="37"/>
      <c r="XDH190" s="37"/>
      <c r="XDI190" s="37"/>
      <c r="XDJ190" s="37"/>
      <c r="XDK190" s="37"/>
      <c r="XDL190" s="37"/>
      <c r="XDM190" s="37"/>
      <c r="XDN190" s="37"/>
      <c r="XDO190" s="37"/>
      <c r="XDP190" s="37"/>
      <c r="XDQ190" s="37"/>
      <c r="XDR190" s="37"/>
      <c r="XDS190" s="37"/>
      <c r="XDT190" s="37"/>
      <c r="XDU190" s="37"/>
      <c r="XDV190" s="37"/>
      <c r="XDW190" s="37"/>
      <c r="XDX190" s="37"/>
      <c r="XDY190" s="37"/>
      <c r="XDZ190" s="37"/>
      <c r="XEA190" s="37"/>
      <c r="XEB190" s="37"/>
      <c r="XEC190" s="37"/>
      <c r="XED190" s="37"/>
      <c r="XEE190" s="37"/>
      <c r="XEF190" s="37"/>
      <c r="XEG190" s="37"/>
      <c r="XEH190" s="37"/>
      <c r="XEI190" s="37"/>
      <c r="XEJ190" s="37"/>
      <c r="XEK190" s="37"/>
      <c r="XEL190" s="37"/>
      <c r="XEM190" s="37"/>
      <c r="XEN190" s="37"/>
      <c r="XEO190" s="37"/>
      <c r="XEP190" s="37"/>
      <c r="XEQ190" s="37"/>
      <c r="XER190" s="37"/>
      <c r="XES190" s="37"/>
      <c r="XET190" s="37"/>
      <c r="XEU190" s="37"/>
      <c r="XEV190" s="37"/>
      <c r="XEW190" s="37"/>
      <c r="XEX190" s="37"/>
      <c r="XEY190" s="37"/>
      <c r="XEZ190" s="37"/>
      <c r="XFA190" s="37"/>
      <c r="XFB190" s="37"/>
      <c r="XFC190" s="37"/>
      <c r="XFD190" s="37"/>
    </row>
    <row r="191" spans="1:151 16227:16384" s="11" customFormat="1" ht="20.25" customHeight="1" x14ac:dyDescent="0.25">
      <c r="A191" s="80">
        <v>13</v>
      </c>
      <c r="B191" s="80"/>
      <c r="C191" s="81" t="s">
        <v>200</v>
      </c>
      <c r="D191" s="82"/>
      <c r="E191" s="53">
        <f>(5.3*7.8+4.9*2.525+2.125*1.525)*10.764</f>
        <v>613.04343749999998</v>
      </c>
      <c r="F191" s="81">
        <v>0</v>
      </c>
      <c r="G191" s="82"/>
      <c r="H191" s="53">
        <v>0</v>
      </c>
      <c r="I191" s="53">
        <f t="shared" si="4"/>
        <v>613.04343749999998</v>
      </c>
      <c r="J191" s="37"/>
      <c r="K191" s="37"/>
      <c r="L191" s="37"/>
      <c r="M191" s="37"/>
      <c r="N191" s="37"/>
      <c r="O191" s="37"/>
      <c r="P191" s="37"/>
      <c r="Q191" s="37"/>
      <c r="R191" s="37"/>
      <c r="S191" s="37"/>
      <c r="T191" s="37"/>
      <c r="U191" s="37"/>
      <c r="V191" s="37"/>
      <c r="W191" s="37"/>
      <c r="X191" s="37"/>
      <c r="Y191" s="37"/>
      <c r="Z191" s="37"/>
      <c r="AA191" s="37"/>
      <c r="AB191" s="37"/>
      <c r="AC191" s="37"/>
      <c r="AD191" s="37"/>
      <c r="AE191" s="37"/>
      <c r="AF191" s="37"/>
      <c r="AG191" s="37"/>
      <c r="AH191" s="37"/>
      <c r="AI191" s="37"/>
      <c r="AJ191" s="37"/>
      <c r="AK191" s="37"/>
      <c r="AL191" s="37"/>
      <c r="AM191" s="37"/>
      <c r="AN191" s="37"/>
      <c r="AO191" s="37"/>
      <c r="AP191" s="37"/>
      <c r="AQ191" s="37"/>
      <c r="AR191" s="37"/>
      <c r="AS191" s="37"/>
      <c r="AT191" s="37"/>
      <c r="AU191" s="37"/>
      <c r="AV191" s="37"/>
      <c r="AW191" s="37"/>
      <c r="AX191" s="37"/>
      <c r="AY191" s="37"/>
      <c r="AZ191" s="37"/>
      <c r="BA191" s="37"/>
      <c r="BB191" s="37"/>
      <c r="BC191" s="37"/>
      <c r="BD191" s="37"/>
      <c r="BE191" s="37"/>
      <c r="BF191" s="37"/>
      <c r="BG191" s="37"/>
      <c r="BH191" s="37"/>
      <c r="BI191" s="37"/>
      <c r="BJ191" s="37"/>
      <c r="BK191" s="37"/>
      <c r="BL191" s="37"/>
      <c r="BM191" s="37"/>
      <c r="BN191" s="37"/>
      <c r="BO191" s="37"/>
      <c r="BP191" s="37"/>
      <c r="BQ191" s="37"/>
      <c r="BR191" s="37"/>
      <c r="BS191" s="37"/>
      <c r="BT191" s="37"/>
      <c r="BU191" s="37"/>
      <c r="BV191" s="37"/>
      <c r="BW191" s="37"/>
      <c r="BX191" s="37"/>
      <c r="BY191" s="37"/>
      <c r="BZ191" s="37"/>
      <c r="CA191" s="37"/>
      <c r="CB191" s="37"/>
      <c r="CC191" s="37"/>
      <c r="CD191" s="37"/>
      <c r="CE191" s="37"/>
      <c r="CF191" s="37"/>
      <c r="CG191" s="37"/>
      <c r="CH191" s="37"/>
      <c r="CI191" s="37"/>
      <c r="CJ191" s="37"/>
      <c r="CK191" s="37"/>
      <c r="CL191" s="37"/>
      <c r="CM191" s="37"/>
      <c r="CN191" s="37"/>
      <c r="CO191" s="37"/>
      <c r="CP191" s="37"/>
      <c r="CQ191" s="37"/>
      <c r="CR191" s="37"/>
      <c r="CS191" s="37"/>
      <c r="CT191" s="37"/>
      <c r="CU191" s="37"/>
      <c r="CV191" s="37"/>
      <c r="CW191" s="37"/>
      <c r="CX191" s="37"/>
      <c r="CY191" s="37"/>
      <c r="CZ191" s="37"/>
      <c r="DA191" s="37"/>
      <c r="DB191" s="37"/>
      <c r="DC191" s="37"/>
      <c r="DD191" s="37"/>
      <c r="DE191" s="37"/>
      <c r="DF191" s="37"/>
      <c r="DG191" s="37"/>
      <c r="DH191" s="37"/>
      <c r="DI191" s="37"/>
      <c r="DJ191" s="37"/>
      <c r="DK191" s="37"/>
      <c r="DL191" s="37"/>
      <c r="DM191" s="37"/>
      <c r="DN191" s="37"/>
      <c r="DO191" s="37"/>
      <c r="DP191" s="37"/>
      <c r="DQ191" s="37"/>
      <c r="DR191" s="37"/>
      <c r="DS191" s="37"/>
      <c r="DT191" s="37"/>
      <c r="DU191" s="37"/>
      <c r="DV191" s="37"/>
      <c r="DW191" s="37"/>
      <c r="DX191" s="37"/>
      <c r="DY191" s="37"/>
      <c r="DZ191" s="37"/>
      <c r="EA191" s="37"/>
      <c r="EB191" s="37"/>
      <c r="EC191" s="37"/>
      <c r="ED191" s="37"/>
      <c r="EE191" s="37"/>
      <c r="EF191" s="37"/>
      <c r="EG191" s="37"/>
      <c r="EH191" s="37"/>
      <c r="EI191" s="37"/>
      <c r="EJ191" s="37"/>
      <c r="EK191" s="37"/>
      <c r="EL191" s="37"/>
      <c r="EM191" s="37"/>
      <c r="EN191" s="37"/>
      <c r="EO191" s="37"/>
      <c r="EP191" s="37"/>
      <c r="EQ191" s="37"/>
      <c r="ER191" s="37"/>
      <c r="ES191" s="37"/>
      <c r="ET191" s="37"/>
      <c r="EU191" s="37"/>
      <c r="WZC191" s="37"/>
      <c r="WZD191" s="37"/>
      <c r="WZE191" s="37"/>
      <c r="WZF191" s="37"/>
      <c r="WZG191" s="37"/>
      <c r="WZH191" s="37"/>
      <c r="WZI191" s="37"/>
      <c r="WZJ191" s="37"/>
      <c r="WZK191" s="37"/>
      <c r="WZL191" s="37"/>
      <c r="WZM191" s="37"/>
      <c r="WZN191" s="37"/>
      <c r="WZO191" s="37"/>
      <c r="WZP191" s="37"/>
      <c r="WZQ191" s="37"/>
      <c r="WZR191" s="37"/>
      <c r="WZS191" s="37"/>
      <c r="WZT191" s="37"/>
      <c r="WZU191" s="37"/>
      <c r="WZV191" s="37"/>
      <c r="WZW191" s="37"/>
      <c r="WZX191" s="37"/>
      <c r="WZY191" s="37"/>
      <c r="WZZ191" s="37"/>
      <c r="XAA191" s="37"/>
      <c r="XAB191" s="37"/>
      <c r="XAC191" s="37"/>
      <c r="XAD191" s="37"/>
      <c r="XAE191" s="37"/>
      <c r="XAF191" s="37"/>
      <c r="XAG191" s="37"/>
      <c r="XAH191" s="37"/>
      <c r="XAI191" s="37"/>
      <c r="XAJ191" s="37"/>
      <c r="XAK191" s="37"/>
      <c r="XAL191" s="37"/>
      <c r="XAM191" s="37"/>
      <c r="XAN191" s="37"/>
      <c r="XAO191" s="37"/>
      <c r="XAP191" s="37"/>
      <c r="XAQ191" s="37"/>
      <c r="XAR191" s="37"/>
      <c r="XAS191" s="37"/>
      <c r="XAT191" s="37"/>
      <c r="XAU191" s="37"/>
      <c r="XAV191" s="37"/>
      <c r="XAW191" s="37"/>
      <c r="XAX191" s="37"/>
      <c r="XAY191" s="37"/>
      <c r="XAZ191" s="37"/>
      <c r="XBA191" s="37"/>
      <c r="XBB191" s="37"/>
      <c r="XBC191" s="37"/>
      <c r="XBD191" s="37"/>
      <c r="XBE191" s="37"/>
      <c r="XBF191" s="37"/>
      <c r="XBG191" s="37"/>
      <c r="XBH191" s="37"/>
      <c r="XBI191" s="37"/>
      <c r="XBJ191" s="37"/>
      <c r="XBK191" s="37"/>
      <c r="XBL191" s="37"/>
      <c r="XBM191" s="37"/>
      <c r="XBN191" s="37"/>
      <c r="XBO191" s="37"/>
      <c r="XBP191" s="37"/>
      <c r="XBQ191" s="37"/>
      <c r="XBR191" s="37"/>
      <c r="XBS191" s="37"/>
      <c r="XBT191" s="37"/>
      <c r="XBU191" s="37"/>
      <c r="XBV191" s="37"/>
      <c r="XBW191" s="37"/>
      <c r="XBX191" s="37"/>
      <c r="XBY191" s="37"/>
      <c r="XBZ191" s="37"/>
      <c r="XCA191" s="37"/>
      <c r="XCB191" s="37"/>
      <c r="XCC191" s="37"/>
      <c r="XCD191" s="37"/>
      <c r="XCE191" s="37"/>
      <c r="XCF191" s="37"/>
      <c r="XCG191" s="37"/>
      <c r="XCH191" s="37"/>
      <c r="XCI191" s="37"/>
      <c r="XCJ191" s="37"/>
      <c r="XCK191" s="37"/>
      <c r="XCL191" s="37"/>
      <c r="XCM191" s="37"/>
      <c r="XCN191" s="37"/>
      <c r="XCO191" s="37"/>
      <c r="XCP191" s="37"/>
      <c r="XCQ191" s="37"/>
      <c r="XCR191" s="37"/>
      <c r="XCS191" s="37"/>
      <c r="XCT191" s="37"/>
      <c r="XCU191" s="37"/>
      <c r="XCV191" s="37"/>
      <c r="XCW191" s="37"/>
      <c r="XCX191" s="37"/>
      <c r="XCY191" s="37"/>
      <c r="XCZ191" s="37"/>
      <c r="XDA191" s="37"/>
      <c r="XDB191" s="37"/>
      <c r="XDC191" s="37"/>
      <c r="XDD191" s="37"/>
      <c r="XDE191" s="37"/>
      <c r="XDF191" s="37"/>
      <c r="XDG191" s="37"/>
      <c r="XDH191" s="37"/>
      <c r="XDI191" s="37"/>
      <c r="XDJ191" s="37"/>
      <c r="XDK191" s="37"/>
      <c r="XDL191" s="37"/>
      <c r="XDM191" s="37"/>
      <c r="XDN191" s="37"/>
      <c r="XDO191" s="37"/>
      <c r="XDP191" s="37"/>
      <c r="XDQ191" s="37"/>
      <c r="XDR191" s="37"/>
      <c r="XDS191" s="37"/>
      <c r="XDT191" s="37"/>
      <c r="XDU191" s="37"/>
      <c r="XDV191" s="37"/>
      <c r="XDW191" s="37"/>
      <c r="XDX191" s="37"/>
      <c r="XDY191" s="37"/>
      <c r="XDZ191" s="37"/>
      <c r="XEA191" s="37"/>
      <c r="XEB191" s="37"/>
      <c r="XEC191" s="37"/>
      <c r="XED191" s="37"/>
      <c r="XEE191" s="37"/>
      <c r="XEF191" s="37"/>
      <c r="XEG191" s="37"/>
      <c r="XEH191" s="37"/>
      <c r="XEI191" s="37"/>
      <c r="XEJ191" s="37"/>
      <c r="XEK191" s="37"/>
      <c r="XEL191" s="37"/>
      <c r="XEM191" s="37"/>
      <c r="XEN191" s="37"/>
      <c r="XEO191" s="37"/>
      <c r="XEP191" s="37"/>
      <c r="XEQ191" s="37"/>
      <c r="XER191" s="37"/>
      <c r="XES191" s="37"/>
      <c r="XET191" s="37"/>
      <c r="XEU191" s="37"/>
      <c r="XEV191" s="37"/>
      <c r="XEW191" s="37"/>
      <c r="XEX191" s="37"/>
      <c r="XEY191" s="37"/>
      <c r="XEZ191" s="37"/>
      <c r="XFA191" s="37"/>
      <c r="XFB191" s="37"/>
      <c r="XFC191" s="37"/>
      <c r="XFD191" s="37"/>
    </row>
    <row r="192" spans="1:151 16227:16384" s="11" customFormat="1" ht="20.25" customHeight="1" x14ac:dyDescent="0.25">
      <c r="A192" s="80">
        <v>14</v>
      </c>
      <c r="B192" s="80"/>
      <c r="C192" s="81" t="s">
        <v>200</v>
      </c>
      <c r="D192" s="82"/>
      <c r="E192" s="53">
        <f>(4.81*1.675+3.9*1.85+3.75*1.2+4.45*2.85)*10.764</f>
        <v>349.33754699999997</v>
      </c>
      <c r="F192" s="81">
        <v>0</v>
      </c>
      <c r="G192" s="82"/>
      <c r="H192" s="53">
        <v>0</v>
      </c>
      <c r="I192" s="53">
        <f t="shared" si="4"/>
        <v>349.33754699999997</v>
      </c>
      <c r="J192" s="37"/>
      <c r="K192" s="37"/>
      <c r="L192" s="37"/>
      <c r="M192" s="37"/>
      <c r="N192" s="37"/>
      <c r="O192" s="37"/>
      <c r="P192" s="37"/>
      <c r="Q192" s="37"/>
      <c r="R192" s="37"/>
      <c r="S192" s="37"/>
      <c r="T192" s="37"/>
      <c r="U192" s="37"/>
      <c r="V192" s="37"/>
      <c r="W192" s="37"/>
      <c r="X192" s="37"/>
      <c r="Y192" s="37"/>
      <c r="Z192" s="37"/>
      <c r="AA192" s="37"/>
      <c r="AB192" s="37"/>
      <c r="AC192" s="37"/>
      <c r="AD192" s="37"/>
      <c r="AE192" s="37"/>
      <c r="AF192" s="37"/>
      <c r="AG192" s="37"/>
      <c r="AH192" s="37"/>
      <c r="AI192" s="37"/>
      <c r="AJ192" s="37"/>
      <c r="AK192" s="37"/>
      <c r="AL192" s="37"/>
      <c r="AM192" s="37"/>
      <c r="AN192" s="37"/>
      <c r="AO192" s="37"/>
      <c r="AP192" s="37"/>
      <c r="AQ192" s="37"/>
      <c r="AR192" s="37"/>
      <c r="AS192" s="37"/>
      <c r="AT192" s="37"/>
      <c r="AU192" s="37"/>
      <c r="AV192" s="37"/>
      <c r="AW192" s="37"/>
      <c r="AX192" s="37"/>
      <c r="AY192" s="37"/>
      <c r="AZ192" s="37"/>
      <c r="BA192" s="37"/>
      <c r="BB192" s="37"/>
      <c r="BC192" s="37"/>
      <c r="BD192" s="37"/>
      <c r="BE192" s="37"/>
      <c r="BF192" s="37"/>
      <c r="BG192" s="37"/>
      <c r="BH192" s="37"/>
      <c r="BI192" s="37"/>
      <c r="BJ192" s="37"/>
      <c r="BK192" s="37"/>
      <c r="BL192" s="37"/>
      <c r="BM192" s="37"/>
      <c r="BN192" s="37"/>
      <c r="BO192" s="37"/>
      <c r="BP192" s="37"/>
      <c r="BQ192" s="37"/>
      <c r="BR192" s="37"/>
      <c r="BS192" s="37"/>
      <c r="BT192" s="37"/>
      <c r="BU192" s="37"/>
      <c r="BV192" s="37"/>
      <c r="BW192" s="37"/>
      <c r="BX192" s="37"/>
      <c r="BY192" s="37"/>
      <c r="BZ192" s="37"/>
      <c r="CA192" s="37"/>
      <c r="CB192" s="37"/>
      <c r="CC192" s="37"/>
      <c r="CD192" s="37"/>
      <c r="CE192" s="37"/>
      <c r="CF192" s="37"/>
      <c r="CG192" s="37"/>
      <c r="CH192" s="37"/>
      <c r="CI192" s="37"/>
      <c r="CJ192" s="37"/>
      <c r="CK192" s="37"/>
      <c r="CL192" s="37"/>
      <c r="CM192" s="37"/>
      <c r="CN192" s="37"/>
      <c r="CO192" s="37"/>
      <c r="CP192" s="37"/>
      <c r="CQ192" s="37"/>
      <c r="CR192" s="37"/>
      <c r="CS192" s="37"/>
      <c r="CT192" s="37"/>
      <c r="CU192" s="37"/>
      <c r="CV192" s="37"/>
      <c r="CW192" s="37"/>
      <c r="CX192" s="37"/>
      <c r="CY192" s="37"/>
      <c r="CZ192" s="37"/>
      <c r="DA192" s="37"/>
      <c r="DB192" s="37"/>
      <c r="DC192" s="37"/>
      <c r="DD192" s="37"/>
      <c r="DE192" s="37"/>
      <c r="DF192" s="37"/>
      <c r="DG192" s="37"/>
      <c r="DH192" s="37"/>
      <c r="DI192" s="37"/>
      <c r="DJ192" s="37"/>
      <c r="DK192" s="37"/>
      <c r="DL192" s="37"/>
      <c r="DM192" s="37"/>
      <c r="DN192" s="37"/>
      <c r="DO192" s="37"/>
      <c r="DP192" s="37"/>
      <c r="DQ192" s="37"/>
      <c r="DR192" s="37"/>
      <c r="DS192" s="37"/>
      <c r="DT192" s="37"/>
      <c r="DU192" s="37"/>
      <c r="DV192" s="37"/>
      <c r="DW192" s="37"/>
      <c r="DX192" s="37"/>
      <c r="DY192" s="37"/>
      <c r="DZ192" s="37"/>
      <c r="EA192" s="37"/>
      <c r="EB192" s="37"/>
      <c r="EC192" s="37"/>
      <c r="ED192" s="37"/>
      <c r="EE192" s="37"/>
      <c r="EF192" s="37"/>
      <c r="EG192" s="37"/>
      <c r="EH192" s="37"/>
      <c r="EI192" s="37"/>
      <c r="EJ192" s="37"/>
      <c r="EK192" s="37"/>
      <c r="EL192" s="37"/>
      <c r="EM192" s="37"/>
      <c r="EN192" s="37"/>
      <c r="EO192" s="37"/>
      <c r="EP192" s="37"/>
      <c r="EQ192" s="37"/>
      <c r="ER192" s="37"/>
      <c r="ES192" s="37"/>
      <c r="ET192" s="37"/>
      <c r="EU192" s="37"/>
      <c r="WZC192" s="37"/>
      <c r="WZD192" s="37"/>
      <c r="WZE192" s="37"/>
      <c r="WZF192" s="37"/>
      <c r="WZG192" s="37"/>
      <c r="WZH192" s="37"/>
      <c r="WZI192" s="37"/>
      <c r="WZJ192" s="37"/>
      <c r="WZK192" s="37"/>
      <c r="WZL192" s="37"/>
      <c r="WZM192" s="37"/>
      <c r="WZN192" s="37"/>
      <c r="WZO192" s="37"/>
      <c r="WZP192" s="37"/>
      <c r="WZQ192" s="37"/>
      <c r="WZR192" s="37"/>
      <c r="WZS192" s="37"/>
      <c r="WZT192" s="37"/>
      <c r="WZU192" s="37"/>
      <c r="WZV192" s="37"/>
      <c r="WZW192" s="37"/>
      <c r="WZX192" s="37"/>
      <c r="WZY192" s="37"/>
      <c r="WZZ192" s="37"/>
      <c r="XAA192" s="37"/>
      <c r="XAB192" s="37"/>
      <c r="XAC192" s="37"/>
      <c r="XAD192" s="37"/>
      <c r="XAE192" s="37"/>
      <c r="XAF192" s="37"/>
      <c r="XAG192" s="37"/>
      <c r="XAH192" s="37"/>
      <c r="XAI192" s="37"/>
      <c r="XAJ192" s="37"/>
      <c r="XAK192" s="37"/>
      <c r="XAL192" s="37"/>
      <c r="XAM192" s="37"/>
      <c r="XAN192" s="37"/>
      <c r="XAO192" s="37"/>
      <c r="XAP192" s="37"/>
      <c r="XAQ192" s="37"/>
      <c r="XAR192" s="37"/>
      <c r="XAS192" s="37"/>
      <c r="XAT192" s="37"/>
      <c r="XAU192" s="37"/>
      <c r="XAV192" s="37"/>
      <c r="XAW192" s="37"/>
      <c r="XAX192" s="37"/>
      <c r="XAY192" s="37"/>
      <c r="XAZ192" s="37"/>
      <c r="XBA192" s="37"/>
      <c r="XBB192" s="37"/>
      <c r="XBC192" s="37"/>
      <c r="XBD192" s="37"/>
      <c r="XBE192" s="37"/>
      <c r="XBF192" s="37"/>
      <c r="XBG192" s="37"/>
      <c r="XBH192" s="37"/>
      <c r="XBI192" s="37"/>
      <c r="XBJ192" s="37"/>
      <c r="XBK192" s="37"/>
      <c r="XBL192" s="37"/>
      <c r="XBM192" s="37"/>
      <c r="XBN192" s="37"/>
      <c r="XBO192" s="37"/>
      <c r="XBP192" s="37"/>
      <c r="XBQ192" s="37"/>
      <c r="XBR192" s="37"/>
      <c r="XBS192" s="37"/>
      <c r="XBT192" s="37"/>
      <c r="XBU192" s="37"/>
      <c r="XBV192" s="37"/>
      <c r="XBW192" s="37"/>
      <c r="XBX192" s="37"/>
      <c r="XBY192" s="37"/>
      <c r="XBZ192" s="37"/>
      <c r="XCA192" s="37"/>
      <c r="XCB192" s="37"/>
      <c r="XCC192" s="37"/>
      <c r="XCD192" s="37"/>
      <c r="XCE192" s="37"/>
      <c r="XCF192" s="37"/>
      <c r="XCG192" s="37"/>
      <c r="XCH192" s="37"/>
      <c r="XCI192" s="37"/>
      <c r="XCJ192" s="37"/>
      <c r="XCK192" s="37"/>
      <c r="XCL192" s="37"/>
      <c r="XCM192" s="37"/>
      <c r="XCN192" s="37"/>
      <c r="XCO192" s="37"/>
      <c r="XCP192" s="37"/>
      <c r="XCQ192" s="37"/>
      <c r="XCR192" s="37"/>
      <c r="XCS192" s="37"/>
      <c r="XCT192" s="37"/>
      <c r="XCU192" s="37"/>
      <c r="XCV192" s="37"/>
      <c r="XCW192" s="37"/>
      <c r="XCX192" s="37"/>
      <c r="XCY192" s="37"/>
      <c r="XCZ192" s="37"/>
      <c r="XDA192" s="37"/>
      <c r="XDB192" s="37"/>
      <c r="XDC192" s="37"/>
      <c r="XDD192" s="37"/>
      <c r="XDE192" s="37"/>
      <c r="XDF192" s="37"/>
      <c r="XDG192" s="37"/>
      <c r="XDH192" s="37"/>
      <c r="XDI192" s="37"/>
      <c r="XDJ192" s="37"/>
      <c r="XDK192" s="37"/>
      <c r="XDL192" s="37"/>
      <c r="XDM192" s="37"/>
      <c r="XDN192" s="37"/>
      <c r="XDO192" s="37"/>
      <c r="XDP192" s="37"/>
      <c r="XDQ192" s="37"/>
      <c r="XDR192" s="37"/>
      <c r="XDS192" s="37"/>
      <c r="XDT192" s="37"/>
      <c r="XDU192" s="37"/>
      <c r="XDV192" s="37"/>
      <c r="XDW192" s="37"/>
      <c r="XDX192" s="37"/>
      <c r="XDY192" s="37"/>
      <c r="XDZ192" s="37"/>
      <c r="XEA192" s="37"/>
      <c r="XEB192" s="37"/>
      <c r="XEC192" s="37"/>
      <c r="XED192" s="37"/>
      <c r="XEE192" s="37"/>
      <c r="XEF192" s="37"/>
      <c r="XEG192" s="37"/>
      <c r="XEH192" s="37"/>
      <c r="XEI192" s="37"/>
      <c r="XEJ192" s="37"/>
      <c r="XEK192" s="37"/>
      <c r="XEL192" s="37"/>
      <c r="XEM192" s="37"/>
      <c r="XEN192" s="37"/>
      <c r="XEO192" s="37"/>
      <c r="XEP192" s="37"/>
      <c r="XEQ192" s="37"/>
      <c r="XER192" s="37"/>
      <c r="XES192" s="37"/>
      <c r="XET192" s="37"/>
      <c r="XEU192" s="37"/>
      <c r="XEV192" s="37"/>
      <c r="XEW192" s="37"/>
      <c r="XEX192" s="37"/>
      <c r="XEY192" s="37"/>
      <c r="XEZ192" s="37"/>
      <c r="XFA192" s="37"/>
      <c r="XFB192" s="37"/>
      <c r="XFC192" s="37"/>
      <c r="XFD192" s="37"/>
    </row>
    <row r="193" spans="1:151 16227:16384" s="11" customFormat="1" ht="20.25" customHeight="1" x14ac:dyDescent="0.25">
      <c r="A193" s="80">
        <v>15</v>
      </c>
      <c r="B193" s="80"/>
      <c r="C193" s="81" t="s">
        <v>200</v>
      </c>
      <c r="D193" s="82"/>
      <c r="E193" s="53">
        <f>(4.277*4.7)*10.764</f>
        <v>216.37685159999998</v>
      </c>
      <c r="F193" s="81">
        <v>0</v>
      </c>
      <c r="G193" s="82"/>
      <c r="H193" s="53">
        <v>0</v>
      </c>
      <c r="I193" s="53">
        <f t="shared" si="4"/>
        <v>216.37685159999998</v>
      </c>
      <c r="J193" s="37"/>
      <c r="K193" s="37"/>
      <c r="L193" s="37"/>
      <c r="M193" s="37"/>
      <c r="N193" s="37"/>
      <c r="O193" s="37"/>
      <c r="P193" s="37"/>
      <c r="Q193" s="37"/>
      <c r="R193" s="37"/>
      <c r="S193" s="37"/>
      <c r="T193" s="37"/>
      <c r="U193" s="37"/>
      <c r="V193" s="37"/>
      <c r="W193" s="37"/>
      <c r="X193" s="37"/>
      <c r="Y193" s="37"/>
      <c r="Z193" s="37"/>
      <c r="AA193" s="37"/>
      <c r="AB193" s="37"/>
      <c r="AC193" s="37"/>
      <c r="AD193" s="37"/>
      <c r="AE193" s="37"/>
      <c r="AF193" s="37"/>
      <c r="AG193" s="37"/>
      <c r="AH193" s="37"/>
      <c r="AI193" s="37"/>
      <c r="AJ193" s="37"/>
      <c r="AK193" s="37"/>
      <c r="AL193" s="37"/>
      <c r="AM193" s="37"/>
      <c r="AN193" s="37"/>
      <c r="AO193" s="37"/>
      <c r="AP193" s="37"/>
      <c r="AQ193" s="37"/>
      <c r="AR193" s="37"/>
      <c r="AS193" s="37"/>
      <c r="AT193" s="37"/>
      <c r="AU193" s="37"/>
      <c r="AV193" s="37"/>
      <c r="AW193" s="37"/>
      <c r="AX193" s="37"/>
      <c r="AY193" s="37"/>
      <c r="AZ193" s="37"/>
      <c r="BA193" s="37"/>
      <c r="BB193" s="37"/>
      <c r="BC193" s="37"/>
      <c r="BD193" s="37"/>
      <c r="BE193" s="37"/>
      <c r="BF193" s="37"/>
      <c r="BG193" s="37"/>
      <c r="BH193" s="37"/>
      <c r="BI193" s="37"/>
      <c r="BJ193" s="37"/>
      <c r="BK193" s="37"/>
      <c r="BL193" s="37"/>
      <c r="BM193" s="37"/>
      <c r="BN193" s="37"/>
      <c r="BO193" s="37"/>
      <c r="BP193" s="37"/>
      <c r="BQ193" s="37"/>
      <c r="BR193" s="37"/>
      <c r="BS193" s="37"/>
      <c r="BT193" s="37"/>
      <c r="BU193" s="37"/>
      <c r="BV193" s="37"/>
      <c r="BW193" s="37"/>
      <c r="BX193" s="37"/>
      <c r="BY193" s="37"/>
      <c r="BZ193" s="37"/>
      <c r="CA193" s="37"/>
      <c r="CB193" s="37"/>
      <c r="CC193" s="37"/>
      <c r="CD193" s="37"/>
      <c r="CE193" s="37"/>
      <c r="CF193" s="37"/>
      <c r="CG193" s="37"/>
      <c r="CH193" s="37"/>
      <c r="CI193" s="37"/>
      <c r="CJ193" s="37"/>
      <c r="CK193" s="37"/>
      <c r="CL193" s="37"/>
      <c r="CM193" s="37"/>
      <c r="CN193" s="37"/>
      <c r="CO193" s="37"/>
      <c r="CP193" s="37"/>
      <c r="CQ193" s="37"/>
      <c r="CR193" s="37"/>
      <c r="CS193" s="37"/>
      <c r="CT193" s="37"/>
      <c r="CU193" s="37"/>
      <c r="CV193" s="37"/>
      <c r="CW193" s="37"/>
      <c r="CX193" s="37"/>
      <c r="CY193" s="37"/>
      <c r="CZ193" s="37"/>
      <c r="DA193" s="37"/>
      <c r="DB193" s="37"/>
      <c r="DC193" s="37"/>
      <c r="DD193" s="37"/>
      <c r="DE193" s="37"/>
      <c r="DF193" s="37"/>
      <c r="DG193" s="37"/>
      <c r="DH193" s="37"/>
      <c r="DI193" s="37"/>
      <c r="DJ193" s="37"/>
      <c r="DK193" s="37"/>
      <c r="DL193" s="37"/>
      <c r="DM193" s="37"/>
      <c r="DN193" s="37"/>
      <c r="DO193" s="37"/>
      <c r="DP193" s="37"/>
      <c r="DQ193" s="37"/>
      <c r="DR193" s="37"/>
      <c r="DS193" s="37"/>
      <c r="DT193" s="37"/>
      <c r="DU193" s="37"/>
      <c r="DV193" s="37"/>
      <c r="DW193" s="37"/>
      <c r="DX193" s="37"/>
      <c r="DY193" s="37"/>
      <c r="DZ193" s="37"/>
      <c r="EA193" s="37"/>
      <c r="EB193" s="37"/>
      <c r="EC193" s="37"/>
      <c r="ED193" s="37"/>
      <c r="EE193" s="37"/>
      <c r="EF193" s="37"/>
      <c r="EG193" s="37"/>
      <c r="EH193" s="37"/>
      <c r="EI193" s="37"/>
      <c r="EJ193" s="37"/>
      <c r="EK193" s="37"/>
      <c r="EL193" s="37"/>
      <c r="EM193" s="37"/>
      <c r="EN193" s="37"/>
      <c r="EO193" s="37"/>
      <c r="EP193" s="37"/>
      <c r="EQ193" s="37"/>
      <c r="ER193" s="37"/>
      <c r="ES193" s="37"/>
      <c r="ET193" s="37"/>
      <c r="EU193" s="37"/>
      <c r="WZC193" s="37"/>
      <c r="WZD193" s="37"/>
      <c r="WZE193" s="37"/>
      <c r="WZF193" s="37"/>
      <c r="WZG193" s="37"/>
      <c r="WZH193" s="37"/>
      <c r="WZI193" s="37"/>
      <c r="WZJ193" s="37"/>
      <c r="WZK193" s="37"/>
      <c r="WZL193" s="37"/>
      <c r="WZM193" s="37"/>
      <c r="WZN193" s="37"/>
      <c r="WZO193" s="37"/>
      <c r="WZP193" s="37"/>
      <c r="WZQ193" s="37"/>
      <c r="WZR193" s="37"/>
      <c r="WZS193" s="37"/>
      <c r="WZT193" s="37"/>
      <c r="WZU193" s="37"/>
      <c r="WZV193" s="37"/>
      <c r="WZW193" s="37"/>
      <c r="WZX193" s="37"/>
      <c r="WZY193" s="37"/>
      <c r="WZZ193" s="37"/>
      <c r="XAA193" s="37"/>
      <c r="XAB193" s="37"/>
      <c r="XAC193" s="37"/>
      <c r="XAD193" s="37"/>
      <c r="XAE193" s="37"/>
      <c r="XAF193" s="37"/>
      <c r="XAG193" s="37"/>
      <c r="XAH193" s="37"/>
      <c r="XAI193" s="37"/>
      <c r="XAJ193" s="37"/>
      <c r="XAK193" s="37"/>
      <c r="XAL193" s="37"/>
      <c r="XAM193" s="37"/>
      <c r="XAN193" s="37"/>
      <c r="XAO193" s="37"/>
      <c r="XAP193" s="37"/>
      <c r="XAQ193" s="37"/>
      <c r="XAR193" s="37"/>
      <c r="XAS193" s="37"/>
      <c r="XAT193" s="37"/>
      <c r="XAU193" s="37"/>
      <c r="XAV193" s="37"/>
      <c r="XAW193" s="37"/>
      <c r="XAX193" s="37"/>
      <c r="XAY193" s="37"/>
      <c r="XAZ193" s="37"/>
      <c r="XBA193" s="37"/>
      <c r="XBB193" s="37"/>
      <c r="XBC193" s="37"/>
      <c r="XBD193" s="37"/>
      <c r="XBE193" s="37"/>
      <c r="XBF193" s="37"/>
      <c r="XBG193" s="37"/>
      <c r="XBH193" s="37"/>
      <c r="XBI193" s="37"/>
      <c r="XBJ193" s="37"/>
      <c r="XBK193" s="37"/>
      <c r="XBL193" s="37"/>
      <c r="XBM193" s="37"/>
      <c r="XBN193" s="37"/>
      <c r="XBO193" s="37"/>
      <c r="XBP193" s="37"/>
      <c r="XBQ193" s="37"/>
      <c r="XBR193" s="37"/>
      <c r="XBS193" s="37"/>
      <c r="XBT193" s="37"/>
      <c r="XBU193" s="37"/>
      <c r="XBV193" s="37"/>
      <c r="XBW193" s="37"/>
      <c r="XBX193" s="37"/>
      <c r="XBY193" s="37"/>
      <c r="XBZ193" s="37"/>
      <c r="XCA193" s="37"/>
      <c r="XCB193" s="37"/>
      <c r="XCC193" s="37"/>
      <c r="XCD193" s="37"/>
      <c r="XCE193" s="37"/>
      <c r="XCF193" s="37"/>
      <c r="XCG193" s="37"/>
      <c r="XCH193" s="37"/>
      <c r="XCI193" s="37"/>
      <c r="XCJ193" s="37"/>
      <c r="XCK193" s="37"/>
      <c r="XCL193" s="37"/>
      <c r="XCM193" s="37"/>
      <c r="XCN193" s="37"/>
      <c r="XCO193" s="37"/>
      <c r="XCP193" s="37"/>
      <c r="XCQ193" s="37"/>
      <c r="XCR193" s="37"/>
      <c r="XCS193" s="37"/>
      <c r="XCT193" s="37"/>
      <c r="XCU193" s="37"/>
      <c r="XCV193" s="37"/>
      <c r="XCW193" s="37"/>
      <c r="XCX193" s="37"/>
      <c r="XCY193" s="37"/>
      <c r="XCZ193" s="37"/>
      <c r="XDA193" s="37"/>
      <c r="XDB193" s="37"/>
      <c r="XDC193" s="37"/>
      <c r="XDD193" s="37"/>
      <c r="XDE193" s="37"/>
      <c r="XDF193" s="37"/>
      <c r="XDG193" s="37"/>
      <c r="XDH193" s="37"/>
      <c r="XDI193" s="37"/>
      <c r="XDJ193" s="37"/>
      <c r="XDK193" s="37"/>
      <c r="XDL193" s="37"/>
      <c r="XDM193" s="37"/>
      <c r="XDN193" s="37"/>
      <c r="XDO193" s="37"/>
      <c r="XDP193" s="37"/>
      <c r="XDQ193" s="37"/>
      <c r="XDR193" s="37"/>
      <c r="XDS193" s="37"/>
      <c r="XDT193" s="37"/>
      <c r="XDU193" s="37"/>
      <c r="XDV193" s="37"/>
      <c r="XDW193" s="37"/>
      <c r="XDX193" s="37"/>
      <c r="XDY193" s="37"/>
      <c r="XDZ193" s="37"/>
      <c r="XEA193" s="37"/>
      <c r="XEB193" s="37"/>
      <c r="XEC193" s="37"/>
      <c r="XED193" s="37"/>
      <c r="XEE193" s="37"/>
      <c r="XEF193" s="37"/>
      <c r="XEG193" s="37"/>
      <c r="XEH193" s="37"/>
      <c r="XEI193" s="37"/>
      <c r="XEJ193" s="37"/>
      <c r="XEK193" s="37"/>
      <c r="XEL193" s="37"/>
      <c r="XEM193" s="37"/>
      <c r="XEN193" s="37"/>
      <c r="XEO193" s="37"/>
      <c r="XEP193" s="37"/>
      <c r="XEQ193" s="37"/>
      <c r="XER193" s="37"/>
      <c r="XES193" s="37"/>
      <c r="XET193" s="37"/>
      <c r="XEU193" s="37"/>
      <c r="XEV193" s="37"/>
      <c r="XEW193" s="37"/>
      <c r="XEX193" s="37"/>
      <c r="XEY193" s="37"/>
      <c r="XEZ193" s="37"/>
      <c r="XFA193" s="37"/>
      <c r="XFB193" s="37"/>
      <c r="XFC193" s="37"/>
      <c r="XFD193" s="37"/>
    </row>
    <row r="194" spans="1:151 16227:16384" s="11" customFormat="1" ht="20.25" customHeight="1" x14ac:dyDescent="0.25">
      <c r="A194" s="80">
        <v>16</v>
      </c>
      <c r="B194" s="80"/>
      <c r="C194" s="81" t="s">
        <v>200</v>
      </c>
      <c r="D194" s="82"/>
      <c r="E194" s="53">
        <f>(9.375*4.7)*10.764</f>
        <v>474.28874999999999</v>
      </c>
      <c r="F194" s="81">
        <v>0</v>
      </c>
      <c r="G194" s="82"/>
      <c r="H194" s="53">
        <v>0</v>
      </c>
      <c r="I194" s="53">
        <f t="shared" si="4"/>
        <v>474.28874999999999</v>
      </c>
      <c r="J194" s="37"/>
      <c r="K194" s="37"/>
      <c r="L194" s="37"/>
      <c r="M194" s="37"/>
      <c r="N194" s="37"/>
      <c r="O194" s="37"/>
      <c r="P194" s="37"/>
      <c r="Q194" s="37"/>
      <c r="R194" s="37"/>
      <c r="S194" s="37"/>
      <c r="T194" s="37"/>
      <c r="U194" s="37"/>
      <c r="V194" s="37"/>
      <c r="W194" s="37"/>
      <c r="X194" s="37"/>
      <c r="Y194" s="37"/>
      <c r="Z194" s="37"/>
      <c r="AA194" s="37"/>
      <c r="AB194" s="37"/>
      <c r="AC194" s="37"/>
      <c r="AD194" s="37"/>
      <c r="AE194" s="37"/>
      <c r="AF194" s="37"/>
      <c r="AG194" s="37"/>
      <c r="AH194" s="37"/>
      <c r="AI194" s="37"/>
      <c r="AJ194" s="37"/>
      <c r="AK194" s="37"/>
      <c r="AL194" s="37"/>
      <c r="AM194" s="37"/>
      <c r="AN194" s="37"/>
      <c r="AO194" s="37"/>
      <c r="AP194" s="37"/>
      <c r="AQ194" s="37"/>
      <c r="AR194" s="37"/>
      <c r="AS194" s="37"/>
      <c r="AT194" s="37"/>
      <c r="AU194" s="37"/>
      <c r="AV194" s="37"/>
      <c r="AW194" s="37"/>
      <c r="AX194" s="37"/>
      <c r="AY194" s="37"/>
      <c r="AZ194" s="37"/>
      <c r="BA194" s="37"/>
      <c r="BB194" s="37"/>
      <c r="BC194" s="37"/>
      <c r="BD194" s="37"/>
      <c r="BE194" s="37"/>
      <c r="BF194" s="37"/>
      <c r="BG194" s="37"/>
      <c r="BH194" s="37"/>
      <c r="BI194" s="37"/>
      <c r="BJ194" s="37"/>
      <c r="BK194" s="37"/>
      <c r="BL194" s="37"/>
      <c r="BM194" s="37"/>
      <c r="BN194" s="37"/>
      <c r="BO194" s="37"/>
      <c r="BP194" s="37"/>
      <c r="BQ194" s="37"/>
      <c r="BR194" s="37"/>
      <c r="BS194" s="37"/>
      <c r="BT194" s="37"/>
      <c r="BU194" s="37"/>
      <c r="BV194" s="37"/>
      <c r="BW194" s="37"/>
      <c r="BX194" s="37"/>
      <c r="BY194" s="37"/>
      <c r="BZ194" s="37"/>
      <c r="CA194" s="37"/>
      <c r="CB194" s="37"/>
      <c r="CC194" s="37"/>
      <c r="CD194" s="37"/>
      <c r="CE194" s="37"/>
      <c r="CF194" s="37"/>
      <c r="CG194" s="37"/>
      <c r="CH194" s="37"/>
      <c r="CI194" s="37"/>
      <c r="CJ194" s="37"/>
      <c r="CK194" s="37"/>
      <c r="CL194" s="37"/>
      <c r="CM194" s="37"/>
      <c r="CN194" s="37"/>
      <c r="CO194" s="37"/>
      <c r="CP194" s="37"/>
      <c r="CQ194" s="37"/>
      <c r="CR194" s="37"/>
      <c r="CS194" s="37"/>
      <c r="CT194" s="37"/>
      <c r="CU194" s="37"/>
      <c r="CV194" s="37"/>
      <c r="CW194" s="37"/>
      <c r="CX194" s="37"/>
      <c r="CY194" s="37"/>
      <c r="CZ194" s="37"/>
      <c r="DA194" s="37"/>
      <c r="DB194" s="37"/>
      <c r="DC194" s="37"/>
      <c r="DD194" s="37"/>
      <c r="DE194" s="37"/>
      <c r="DF194" s="37"/>
      <c r="DG194" s="37"/>
      <c r="DH194" s="37"/>
      <c r="DI194" s="37"/>
      <c r="DJ194" s="37"/>
      <c r="DK194" s="37"/>
      <c r="DL194" s="37"/>
      <c r="DM194" s="37"/>
      <c r="DN194" s="37"/>
      <c r="DO194" s="37"/>
      <c r="DP194" s="37"/>
      <c r="DQ194" s="37"/>
      <c r="DR194" s="37"/>
      <c r="DS194" s="37"/>
      <c r="DT194" s="37"/>
      <c r="DU194" s="37"/>
      <c r="DV194" s="37"/>
      <c r="DW194" s="37"/>
      <c r="DX194" s="37"/>
      <c r="DY194" s="37"/>
      <c r="DZ194" s="37"/>
      <c r="EA194" s="37"/>
      <c r="EB194" s="37"/>
      <c r="EC194" s="37"/>
      <c r="ED194" s="37"/>
      <c r="EE194" s="37"/>
      <c r="EF194" s="37"/>
      <c r="EG194" s="37"/>
      <c r="EH194" s="37"/>
      <c r="EI194" s="37"/>
      <c r="EJ194" s="37"/>
      <c r="EK194" s="37"/>
      <c r="EL194" s="37"/>
      <c r="EM194" s="37"/>
      <c r="EN194" s="37"/>
      <c r="EO194" s="37"/>
      <c r="EP194" s="37"/>
      <c r="EQ194" s="37"/>
      <c r="ER194" s="37"/>
      <c r="ES194" s="37"/>
      <c r="ET194" s="37"/>
      <c r="EU194" s="37"/>
      <c r="WZC194" s="37"/>
      <c r="WZD194" s="37"/>
      <c r="WZE194" s="37"/>
      <c r="WZF194" s="37"/>
      <c r="WZG194" s="37"/>
      <c r="WZH194" s="37"/>
      <c r="WZI194" s="37"/>
      <c r="WZJ194" s="37"/>
      <c r="WZK194" s="37"/>
      <c r="WZL194" s="37"/>
      <c r="WZM194" s="37"/>
      <c r="WZN194" s="37"/>
      <c r="WZO194" s="37"/>
      <c r="WZP194" s="37"/>
      <c r="WZQ194" s="37"/>
      <c r="WZR194" s="37"/>
      <c r="WZS194" s="37"/>
      <c r="WZT194" s="37"/>
      <c r="WZU194" s="37"/>
      <c r="WZV194" s="37"/>
      <c r="WZW194" s="37"/>
      <c r="WZX194" s="37"/>
      <c r="WZY194" s="37"/>
      <c r="WZZ194" s="37"/>
      <c r="XAA194" s="37"/>
      <c r="XAB194" s="37"/>
      <c r="XAC194" s="37"/>
      <c r="XAD194" s="37"/>
      <c r="XAE194" s="37"/>
      <c r="XAF194" s="37"/>
      <c r="XAG194" s="37"/>
      <c r="XAH194" s="37"/>
      <c r="XAI194" s="37"/>
      <c r="XAJ194" s="37"/>
      <c r="XAK194" s="37"/>
      <c r="XAL194" s="37"/>
      <c r="XAM194" s="37"/>
      <c r="XAN194" s="37"/>
      <c r="XAO194" s="37"/>
      <c r="XAP194" s="37"/>
      <c r="XAQ194" s="37"/>
      <c r="XAR194" s="37"/>
      <c r="XAS194" s="37"/>
      <c r="XAT194" s="37"/>
      <c r="XAU194" s="37"/>
      <c r="XAV194" s="37"/>
      <c r="XAW194" s="37"/>
      <c r="XAX194" s="37"/>
      <c r="XAY194" s="37"/>
      <c r="XAZ194" s="37"/>
      <c r="XBA194" s="37"/>
      <c r="XBB194" s="37"/>
      <c r="XBC194" s="37"/>
      <c r="XBD194" s="37"/>
      <c r="XBE194" s="37"/>
      <c r="XBF194" s="37"/>
      <c r="XBG194" s="37"/>
      <c r="XBH194" s="37"/>
      <c r="XBI194" s="37"/>
      <c r="XBJ194" s="37"/>
      <c r="XBK194" s="37"/>
      <c r="XBL194" s="37"/>
      <c r="XBM194" s="37"/>
      <c r="XBN194" s="37"/>
      <c r="XBO194" s="37"/>
      <c r="XBP194" s="37"/>
      <c r="XBQ194" s="37"/>
      <c r="XBR194" s="37"/>
      <c r="XBS194" s="37"/>
      <c r="XBT194" s="37"/>
      <c r="XBU194" s="37"/>
      <c r="XBV194" s="37"/>
      <c r="XBW194" s="37"/>
      <c r="XBX194" s="37"/>
      <c r="XBY194" s="37"/>
      <c r="XBZ194" s="37"/>
      <c r="XCA194" s="37"/>
      <c r="XCB194" s="37"/>
      <c r="XCC194" s="37"/>
      <c r="XCD194" s="37"/>
      <c r="XCE194" s="37"/>
      <c r="XCF194" s="37"/>
      <c r="XCG194" s="37"/>
      <c r="XCH194" s="37"/>
      <c r="XCI194" s="37"/>
      <c r="XCJ194" s="37"/>
      <c r="XCK194" s="37"/>
      <c r="XCL194" s="37"/>
      <c r="XCM194" s="37"/>
      <c r="XCN194" s="37"/>
      <c r="XCO194" s="37"/>
      <c r="XCP194" s="37"/>
      <c r="XCQ194" s="37"/>
      <c r="XCR194" s="37"/>
      <c r="XCS194" s="37"/>
      <c r="XCT194" s="37"/>
      <c r="XCU194" s="37"/>
      <c r="XCV194" s="37"/>
      <c r="XCW194" s="37"/>
      <c r="XCX194" s="37"/>
      <c r="XCY194" s="37"/>
      <c r="XCZ194" s="37"/>
      <c r="XDA194" s="37"/>
      <c r="XDB194" s="37"/>
      <c r="XDC194" s="37"/>
      <c r="XDD194" s="37"/>
      <c r="XDE194" s="37"/>
      <c r="XDF194" s="37"/>
      <c r="XDG194" s="37"/>
      <c r="XDH194" s="37"/>
      <c r="XDI194" s="37"/>
      <c r="XDJ194" s="37"/>
      <c r="XDK194" s="37"/>
      <c r="XDL194" s="37"/>
      <c r="XDM194" s="37"/>
      <c r="XDN194" s="37"/>
      <c r="XDO194" s="37"/>
      <c r="XDP194" s="37"/>
      <c r="XDQ194" s="37"/>
      <c r="XDR194" s="37"/>
      <c r="XDS194" s="37"/>
      <c r="XDT194" s="37"/>
      <c r="XDU194" s="37"/>
      <c r="XDV194" s="37"/>
      <c r="XDW194" s="37"/>
      <c r="XDX194" s="37"/>
      <c r="XDY194" s="37"/>
      <c r="XDZ194" s="37"/>
      <c r="XEA194" s="37"/>
      <c r="XEB194" s="37"/>
      <c r="XEC194" s="37"/>
      <c r="XED194" s="37"/>
      <c r="XEE194" s="37"/>
      <c r="XEF194" s="37"/>
      <c r="XEG194" s="37"/>
      <c r="XEH194" s="37"/>
      <c r="XEI194" s="37"/>
      <c r="XEJ194" s="37"/>
      <c r="XEK194" s="37"/>
      <c r="XEL194" s="37"/>
      <c r="XEM194" s="37"/>
      <c r="XEN194" s="37"/>
      <c r="XEO194" s="37"/>
      <c r="XEP194" s="37"/>
      <c r="XEQ194" s="37"/>
      <c r="XER194" s="37"/>
      <c r="XES194" s="37"/>
      <c r="XET194" s="37"/>
      <c r="XEU194" s="37"/>
      <c r="XEV194" s="37"/>
      <c r="XEW194" s="37"/>
      <c r="XEX194" s="37"/>
      <c r="XEY194" s="37"/>
      <c r="XEZ194" s="37"/>
      <c r="XFA194" s="37"/>
      <c r="XFB194" s="37"/>
      <c r="XFC194" s="37"/>
      <c r="XFD194" s="37"/>
    </row>
    <row r="195" spans="1:151 16227:16384" s="11" customFormat="1" ht="20.25" x14ac:dyDescent="0.25">
      <c r="A195" s="80">
        <v>17</v>
      </c>
      <c r="B195" s="80"/>
      <c r="C195" s="81" t="s">
        <v>200</v>
      </c>
      <c r="D195" s="82"/>
      <c r="E195" s="53">
        <f>(3.757*4.655)*10.764</f>
        <v>188.24981994000001</v>
      </c>
      <c r="F195" s="81">
        <v>0</v>
      </c>
      <c r="G195" s="82"/>
      <c r="H195" s="53">
        <v>0</v>
      </c>
      <c r="I195" s="53">
        <f t="shared" si="4"/>
        <v>188.24981994000001</v>
      </c>
      <c r="J195" s="37"/>
      <c r="K195" s="37"/>
      <c r="L195" s="37"/>
      <c r="M195" s="37"/>
      <c r="N195" s="37"/>
      <c r="O195" s="37"/>
      <c r="P195" s="37"/>
      <c r="Q195" s="37"/>
      <c r="R195" s="37"/>
      <c r="S195" s="37"/>
      <c r="T195" s="37"/>
      <c r="U195" s="37"/>
      <c r="V195" s="37"/>
      <c r="W195" s="37"/>
      <c r="X195" s="37"/>
      <c r="Y195" s="37"/>
      <c r="Z195" s="37"/>
      <c r="AA195" s="37"/>
      <c r="AB195" s="37"/>
      <c r="AC195" s="37"/>
      <c r="AD195" s="37"/>
      <c r="AE195" s="37"/>
      <c r="AF195" s="37"/>
      <c r="AG195" s="37"/>
      <c r="AH195" s="37"/>
      <c r="AI195" s="37"/>
      <c r="AJ195" s="37"/>
      <c r="AK195" s="37"/>
      <c r="AL195" s="37"/>
      <c r="AM195" s="37"/>
      <c r="AN195" s="37"/>
      <c r="AO195" s="37"/>
      <c r="AP195" s="37"/>
      <c r="AQ195" s="37"/>
      <c r="AR195" s="37"/>
      <c r="AS195" s="37"/>
      <c r="AT195" s="37"/>
      <c r="AU195" s="37"/>
      <c r="AV195" s="37"/>
      <c r="AW195" s="37"/>
      <c r="AX195" s="37"/>
      <c r="AY195" s="37"/>
      <c r="AZ195" s="37"/>
      <c r="BA195" s="37"/>
      <c r="BB195" s="37"/>
      <c r="BC195" s="37"/>
      <c r="BD195" s="37"/>
      <c r="BE195" s="37"/>
      <c r="BF195" s="37"/>
      <c r="BG195" s="37"/>
      <c r="BH195" s="37"/>
      <c r="BI195" s="37"/>
      <c r="BJ195" s="37"/>
      <c r="BK195" s="37"/>
      <c r="BL195" s="37"/>
      <c r="BM195" s="37"/>
      <c r="BN195" s="37"/>
      <c r="BO195" s="37"/>
      <c r="BP195" s="37"/>
      <c r="BQ195" s="37"/>
      <c r="BR195" s="37"/>
      <c r="BS195" s="37"/>
      <c r="BT195" s="37"/>
      <c r="BU195" s="37"/>
      <c r="BV195" s="37"/>
      <c r="BW195" s="37"/>
      <c r="BX195" s="37"/>
      <c r="BY195" s="37"/>
      <c r="BZ195" s="37"/>
      <c r="CA195" s="37"/>
      <c r="CB195" s="37"/>
      <c r="CC195" s="37"/>
      <c r="CD195" s="37"/>
      <c r="CE195" s="37"/>
      <c r="CF195" s="37"/>
      <c r="CG195" s="37"/>
      <c r="CH195" s="37"/>
      <c r="CI195" s="37"/>
      <c r="CJ195" s="37"/>
      <c r="CK195" s="37"/>
      <c r="CL195" s="37"/>
      <c r="CM195" s="37"/>
      <c r="CN195" s="37"/>
      <c r="CO195" s="37"/>
      <c r="CP195" s="37"/>
      <c r="CQ195" s="37"/>
      <c r="CR195" s="37"/>
      <c r="CS195" s="37"/>
      <c r="CT195" s="37"/>
      <c r="CU195" s="37"/>
      <c r="CV195" s="37"/>
      <c r="CW195" s="37"/>
      <c r="CX195" s="37"/>
      <c r="CY195" s="37"/>
      <c r="CZ195" s="37"/>
      <c r="DA195" s="37"/>
      <c r="DB195" s="37"/>
      <c r="DC195" s="37"/>
      <c r="DD195" s="37"/>
      <c r="DE195" s="37"/>
      <c r="DF195" s="37"/>
      <c r="DG195" s="37"/>
      <c r="DH195" s="37"/>
      <c r="DI195" s="37"/>
      <c r="DJ195" s="37"/>
      <c r="DK195" s="37"/>
      <c r="DL195" s="37"/>
      <c r="DM195" s="37"/>
      <c r="DN195" s="37"/>
      <c r="DO195" s="37"/>
      <c r="DP195" s="37"/>
      <c r="DQ195" s="37"/>
      <c r="DR195" s="37"/>
      <c r="DS195" s="37"/>
      <c r="DT195" s="37"/>
      <c r="DU195" s="37"/>
      <c r="DV195" s="37"/>
      <c r="DW195" s="37"/>
      <c r="DX195" s="37"/>
      <c r="DY195" s="37"/>
      <c r="DZ195" s="37"/>
      <c r="EA195" s="37"/>
      <c r="EB195" s="37"/>
      <c r="EC195" s="37"/>
      <c r="ED195" s="37"/>
      <c r="EE195" s="37"/>
      <c r="EF195" s="37"/>
      <c r="EG195" s="37"/>
      <c r="EH195" s="37"/>
      <c r="EI195" s="37"/>
      <c r="EJ195" s="37"/>
      <c r="EK195" s="37"/>
      <c r="EL195" s="37"/>
      <c r="EM195" s="37"/>
      <c r="EN195" s="37"/>
      <c r="EO195" s="37"/>
      <c r="EP195" s="37"/>
      <c r="EQ195" s="37"/>
      <c r="ER195" s="37"/>
      <c r="ES195" s="37"/>
      <c r="ET195" s="37"/>
      <c r="EU195" s="37"/>
      <c r="WZC195" s="37"/>
      <c r="WZD195" s="37"/>
      <c r="WZE195" s="37"/>
      <c r="WZF195" s="37"/>
      <c r="WZG195" s="37"/>
      <c r="WZH195" s="37"/>
      <c r="WZI195" s="37"/>
      <c r="WZJ195" s="37"/>
      <c r="WZK195" s="37"/>
      <c r="WZL195" s="37"/>
      <c r="WZM195" s="37"/>
      <c r="WZN195" s="37"/>
      <c r="WZO195" s="37"/>
      <c r="WZP195" s="37"/>
      <c r="WZQ195" s="37"/>
      <c r="WZR195" s="37"/>
      <c r="WZS195" s="37"/>
      <c r="WZT195" s="37"/>
      <c r="WZU195" s="37"/>
      <c r="WZV195" s="37"/>
      <c r="WZW195" s="37"/>
      <c r="WZX195" s="37"/>
      <c r="WZY195" s="37"/>
      <c r="WZZ195" s="37"/>
      <c r="XAA195" s="37"/>
      <c r="XAB195" s="37"/>
      <c r="XAC195" s="37"/>
      <c r="XAD195" s="37"/>
      <c r="XAE195" s="37"/>
      <c r="XAF195" s="37"/>
      <c r="XAG195" s="37"/>
      <c r="XAH195" s="37"/>
      <c r="XAI195" s="37"/>
      <c r="XAJ195" s="37"/>
      <c r="XAK195" s="37"/>
      <c r="XAL195" s="37"/>
      <c r="XAM195" s="37"/>
      <c r="XAN195" s="37"/>
      <c r="XAO195" s="37"/>
      <c r="XAP195" s="37"/>
      <c r="XAQ195" s="37"/>
      <c r="XAR195" s="37"/>
      <c r="XAS195" s="37"/>
      <c r="XAT195" s="37"/>
      <c r="XAU195" s="37"/>
      <c r="XAV195" s="37"/>
      <c r="XAW195" s="37"/>
      <c r="XAX195" s="37"/>
      <c r="XAY195" s="37"/>
      <c r="XAZ195" s="37"/>
      <c r="XBA195" s="37"/>
      <c r="XBB195" s="37"/>
      <c r="XBC195" s="37"/>
      <c r="XBD195" s="37"/>
      <c r="XBE195" s="37"/>
      <c r="XBF195" s="37"/>
      <c r="XBG195" s="37"/>
      <c r="XBH195" s="37"/>
      <c r="XBI195" s="37"/>
      <c r="XBJ195" s="37"/>
      <c r="XBK195" s="37"/>
      <c r="XBL195" s="37"/>
      <c r="XBM195" s="37"/>
      <c r="XBN195" s="37"/>
      <c r="XBO195" s="37"/>
      <c r="XBP195" s="37"/>
      <c r="XBQ195" s="37"/>
      <c r="XBR195" s="37"/>
      <c r="XBS195" s="37"/>
      <c r="XBT195" s="37"/>
      <c r="XBU195" s="37"/>
      <c r="XBV195" s="37"/>
      <c r="XBW195" s="37"/>
      <c r="XBX195" s="37"/>
      <c r="XBY195" s="37"/>
      <c r="XBZ195" s="37"/>
      <c r="XCA195" s="37"/>
      <c r="XCB195" s="37"/>
      <c r="XCC195" s="37"/>
      <c r="XCD195" s="37"/>
      <c r="XCE195" s="37"/>
      <c r="XCF195" s="37"/>
      <c r="XCG195" s="37"/>
      <c r="XCH195" s="37"/>
      <c r="XCI195" s="37"/>
      <c r="XCJ195" s="37"/>
      <c r="XCK195" s="37"/>
      <c r="XCL195" s="37"/>
      <c r="XCM195" s="37"/>
      <c r="XCN195" s="37"/>
      <c r="XCO195" s="37"/>
      <c r="XCP195" s="37"/>
      <c r="XCQ195" s="37"/>
      <c r="XCR195" s="37"/>
      <c r="XCS195" s="37"/>
      <c r="XCT195" s="37"/>
      <c r="XCU195" s="37"/>
      <c r="XCV195" s="37"/>
      <c r="XCW195" s="37"/>
      <c r="XCX195" s="37"/>
      <c r="XCY195" s="37"/>
      <c r="XCZ195" s="37"/>
      <c r="XDA195" s="37"/>
      <c r="XDB195" s="37"/>
      <c r="XDC195" s="37"/>
      <c r="XDD195" s="37"/>
      <c r="XDE195" s="37"/>
      <c r="XDF195" s="37"/>
      <c r="XDG195" s="37"/>
      <c r="XDH195" s="37"/>
      <c r="XDI195" s="37"/>
      <c r="XDJ195" s="37"/>
      <c r="XDK195" s="37"/>
      <c r="XDL195" s="37"/>
      <c r="XDM195" s="37"/>
      <c r="XDN195" s="37"/>
      <c r="XDO195" s="37"/>
      <c r="XDP195" s="37"/>
      <c r="XDQ195" s="37"/>
      <c r="XDR195" s="37"/>
      <c r="XDS195" s="37"/>
      <c r="XDT195" s="37"/>
      <c r="XDU195" s="37"/>
      <c r="XDV195" s="37"/>
      <c r="XDW195" s="37"/>
      <c r="XDX195" s="37"/>
      <c r="XDY195" s="37"/>
      <c r="XDZ195" s="37"/>
      <c r="XEA195" s="37"/>
      <c r="XEB195" s="37"/>
      <c r="XEC195" s="37"/>
      <c r="XED195" s="37"/>
      <c r="XEE195" s="37"/>
      <c r="XEF195" s="37"/>
      <c r="XEG195" s="37"/>
      <c r="XEH195" s="37"/>
      <c r="XEI195" s="37"/>
      <c r="XEJ195" s="37"/>
      <c r="XEK195" s="37"/>
      <c r="XEL195" s="37"/>
      <c r="XEM195" s="37"/>
      <c r="XEN195" s="37"/>
      <c r="XEO195" s="37"/>
      <c r="XEP195" s="37"/>
      <c r="XEQ195" s="37"/>
      <c r="XER195" s="37"/>
      <c r="XES195" s="37"/>
      <c r="XET195" s="37"/>
      <c r="XEU195" s="37"/>
      <c r="XEV195" s="37"/>
      <c r="XEW195" s="37"/>
      <c r="XEX195" s="37"/>
      <c r="XEY195" s="37"/>
      <c r="XEZ195" s="37"/>
      <c r="XFA195" s="37"/>
      <c r="XFB195" s="37"/>
      <c r="XFC195" s="37"/>
      <c r="XFD195" s="37"/>
    </row>
    <row r="196" spans="1:151 16227:16384" s="11" customFormat="1" ht="20.25" x14ac:dyDescent="0.25">
      <c r="A196" s="80">
        <v>18</v>
      </c>
      <c r="B196" s="80"/>
      <c r="C196" s="81" t="s">
        <v>200</v>
      </c>
      <c r="D196" s="82"/>
      <c r="E196" s="53">
        <f>(4.407*4.595)*10.764</f>
        <v>217.97277605999997</v>
      </c>
      <c r="F196" s="81">
        <v>0</v>
      </c>
      <c r="G196" s="82"/>
      <c r="H196" s="53">
        <v>0</v>
      </c>
      <c r="I196" s="53">
        <f t="shared" si="4"/>
        <v>217.97277605999997</v>
      </c>
      <c r="J196" s="37"/>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c r="AJ196" s="37"/>
      <c r="AK196" s="37"/>
      <c r="AL196" s="37"/>
      <c r="AM196" s="37"/>
      <c r="AN196" s="37"/>
      <c r="AO196" s="37"/>
      <c r="AP196" s="37"/>
      <c r="AQ196" s="37"/>
      <c r="AR196" s="37"/>
      <c r="AS196" s="37"/>
      <c r="AT196" s="37"/>
      <c r="AU196" s="37"/>
      <c r="AV196" s="37"/>
      <c r="AW196" s="37"/>
      <c r="AX196" s="37"/>
      <c r="AY196" s="37"/>
      <c r="AZ196" s="37"/>
      <c r="BA196" s="37"/>
      <c r="BB196" s="37"/>
      <c r="BC196" s="37"/>
      <c r="BD196" s="37"/>
      <c r="BE196" s="37"/>
      <c r="BF196" s="37"/>
      <c r="BG196" s="37"/>
      <c r="BH196" s="37"/>
      <c r="BI196" s="37"/>
      <c r="BJ196" s="37"/>
      <c r="BK196" s="37"/>
      <c r="BL196" s="37"/>
      <c r="BM196" s="37"/>
      <c r="BN196" s="37"/>
      <c r="BO196" s="37"/>
      <c r="BP196" s="37"/>
      <c r="BQ196" s="37"/>
      <c r="BR196" s="37"/>
      <c r="BS196" s="37"/>
      <c r="BT196" s="37"/>
      <c r="BU196" s="37"/>
      <c r="BV196" s="37"/>
      <c r="BW196" s="37"/>
      <c r="BX196" s="37"/>
      <c r="BY196" s="37"/>
      <c r="BZ196" s="37"/>
      <c r="CA196" s="37"/>
      <c r="CB196" s="37"/>
      <c r="CC196" s="37"/>
      <c r="CD196" s="37"/>
      <c r="CE196" s="37"/>
      <c r="CF196" s="37"/>
      <c r="CG196" s="37"/>
      <c r="CH196" s="37"/>
      <c r="CI196" s="37"/>
      <c r="CJ196" s="37"/>
      <c r="CK196" s="37"/>
      <c r="CL196" s="37"/>
      <c r="CM196" s="37"/>
      <c r="CN196" s="37"/>
      <c r="CO196" s="37"/>
      <c r="CP196" s="37"/>
      <c r="CQ196" s="37"/>
      <c r="CR196" s="37"/>
      <c r="CS196" s="37"/>
      <c r="CT196" s="37"/>
      <c r="CU196" s="37"/>
      <c r="CV196" s="37"/>
      <c r="CW196" s="37"/>
      <c r="CX196" s="37"/>
      <c r="CY196" s="37"/>
      <c r="CZ196" s="37"/>
      <c r="DA196" s="37"/>
      <c r="DB196" s="37"/>
      <c r="DC196" s="37"/>
      <c r="DD196" s="37"/>
      <c r="DE196" s="37"/>
      <c r="DF196" s="37"/>
      <c r="DG196" s="37"/>
      <c r="DH196" s="37"/>
      <c r="DI196" s="37"/>
      <c r="DJ196" s="37"/>
      <c r="DK196" s="37"/>
      <c r="DL196" s="37"/>
      <c r="DM196" s="37"/>
      <c r="DN196" s="37"/>
      <c r="DO196" s="37"/>
      <c r="DP196" s="37"/>
      <c r="DQ196" s="37"/>
      <c r="DR196" s="37"/>
      <c r="DS196" s="37"/>
      <c r="DT196" s="37"/>
      <c r="DU196" s="37"/>
      <c r="DV196" s="37"/>
      <c r="DW196" s="37"/>
      <c r="DX196" s="37"/>
      <c r="DY196" s="37"/>
      <c r="DZ196" s="37"/>
      <c r="EA196" s="37"/>
      <c r="EB196" s="37"/>
      <c r="EC196" s="37"/>
      <c r="ED196" s="37"/>
      <c r="EE196" s="37"/>
      <c r="EF196" s="37"/>
      <c r="EG196" s="37"/>
      <c r="EH196" s="37"/>
      <c r="EI196" s="37"/>
      <c r="EJ196" s="37"/>
      <c r="EK196" s="37"/>
      <c r="EL196" s="37"/>
      <c r="EM196" s="37"/>
      <c r="EN196" s="37"/>
      <c r="EO196" s="37"/>
      <c r="EP196" s="37"/>
      <c r="EQ196" s="37"/>
      <c r="ER196" s="37"/>
      <c r="ES196" s="37"/>
      <c r="ET196" s="37"/>
      <c r="EU196" s="37"/>
      <c r="WZC196" s="37"/>
      <c r="WZD196" s="37"/>
      <c r="WZE196" s="37"/>
      <c r="WZF196" s="37"/>
      <c r="WZG196" s="37"/>
      <c r="WZH196" s="37"/>
      <c r="WZI196" s="37"/>
      <c r="WZJ196" s="37"/>
      <c r="WZK196" s="37"/>
      <c r="WZL196" s="37"/>
      <c r="WZM196" s="37"/>
      <c r="WZN196" s="37"/>
      <c r="WZO196" s="37"/>
      <c r="WZP196" s="37"/>
      <c r="WZQ196" s="37"/>
      <c r="WZR196" s="37"/>
      <c r="WZS196" s="37"/>
      <c r="WZT196" s="37"/>
      <c r="WZU196" s="37"/>
      <c r="WZV196" s="37"/>
      <c r="WZW196" s="37"/>
      <c r="WZX196" s="37"/>
      <c r="WZY196" s="37"/>
      <c r="WZZ196" s="37"/>
      <c r="XAA196" s="37"/>
      <c r="XAB196" s="37"/>
      <c r="XAC196" s="37"/>
      <c r="XAD196" s="37"/>
      <c r="XAE196" s="37"/>
      <c r="XAF196" s="37"/>
      <c r="XAG196" s="37"/>
      <c r="XAH196" s="37"/>
      <c r="XAI196" s="37"/>
      <c r="XAJ196" s="37"/>
      <c r="XAK196" s="37"/>
      <c r="XAL196" s="37"/>
      <c r="XAM196" s="37"/>
      <c r="XAN196" s="37"/>
      <c r="XAO196" s="37"/>
      <c r="XAP196" s="37"/>
      <c r="XAQ196" s="37"/>
      <c r="XAR196" s="37"/>
      <c r="XAS196" s="37"/>
      <c r="XAT196" s="37"/>
      <c r="XAU196" s="37"/>
      <c r="XAV196" s="37"/>
      <c r="XAW196" s="37"/>
      <c r="XAX196" s="37"/>
      <c r="XAY196" s="37"/>
      <c r="XAZ196" s="37"/>
      <c r="XBA196" s="37"/>
      <c r="XBB196" s="37"/>
      <c r="XBC196" s="37"/>
      <c r="XBD196" s="37"/>
      <c r="XBE196" s="37"/>
      <c r="XBF196" s="37"/>
      <c r="XBG196" s="37"/>
      <c r="XBH196" s="37"/>
      <c r="XBI196" s="37"/>
      <c r="XBJ196" s="37"/>
      <c r="XBK196" s="37"/>
      <c r="XBL196" s="37"/>
      <c r="XBM196" s="37"/>
      <c r="XBN196" s="37"/>
      <c r="XBO196" s="37"/>
      <c r="XBP196" s="37"/>
      <c r="XBQ196" s="37"/>
      <c r="XBR196" s="37"/>
      <c r="XBS196" s="37"/>
      <c r="XBT196" s="37"/>
      <c r="XBU196" s="37"/>
      <c r="XBV196" s="37"/>
      <c r="XBW196" s="37"/>
      <c r="XBX196" s="37"/>
      <c r="XBY196" s="37"/>
      <c r="XBZ196" s="37"/>
      <c r="XCA196" s="37"/>
      <c r="XCB196" s="37"/>
      <c r="XCC196" s="37"/>
      <c r="XCD196" s="37"/>
      <c r="XCE196" s="37"/>
      <c r="XCF196" s="37"/>
      <c r="XCG196" s="37"/>
      <c r="XCH196" s="37"/>
      <c r="XCI196" s="37"/>
      <c r="XCJ196" s="37"/>
      <c r="XCK196" s="37"/>
      <c r="XCL196" s="37"/>
      <c r="XCM196" s="37"/>
      <c r="XCN196" s="37"/>
      <c r="XCO196" s="37"/>
      <c r="XCP196" s="37"/>
      <c r="XCQ196" s="37"/>
      <c r="XCR196" s="37"/>
      <c r="XCS196" s="37"/>
      <c r="XCT196" s="37"/>
      <c r="XCU196" s="37"/>
      <c r="XCV196" s="37"/>
      <c r="XCW196" s="37"/>
      <c r="XCX196" s="37"/>
      <c r="XCY196" s="37"/>
      <c r="XCZ196" s="37"/>
      <c r="XDA196" s="37"/>
      <c r="XDB196" s="37"/>
      <c r="XDC196" s="37"/>
      <c r="XDD196" s="37"/>
      <c r="XDE196" s="37"/>
      <c r="XDF196" s="37"/>
      <c r="XDG196" s="37"/>
      <c r="XDH196" s="37"/>
      <c r="XDI196" s="37"/>
      <c r="XDJ196" s="37"/>
      <c r="XDK196" s="37"/>
      <c r="XDL196" s="37"/>
      <c r="XDM196" s="37"/>
      <c r="XDN196" s="37"/>
      <c r="XDO196" s="37"/>
      <c r="XDP196" s="37"/>
      <c r="XDQ196" s="37"/>
      <c r="XDR196" s="37"/>
      <c r="XDS196" s="37"/>
      <c r="XDT196" s="37"/>
      <c r="XDU196" s="37"/>
      <c r="XDV196" s="37"/>
      <c r="XDW196" s="37"/>
      <c r="XDX196" s="37"/>
      <c r="XDY196" s="37"/>
      <c r="XDZ196" s="37"/>
      <c r="XEA196" s="37"/>
      <c r="XEB196" s="37"/>
      <c r="XEC196" s="37"/>
      <c r="XED196" s="37"/>
      <c r="XEE196" s="37"/>
      <c r="XEF196" s="37"/>
      <c r="XEG196" s="37"/>
      <c r="XEH196" s="37"/>
      <c r="XEI196" s="37"/>
      <c r="XEJ196" s="37"/>
      <c r="XEK196" s="37"/>
      <c r="XEL196" s="37"/>
      <c r="XEM196" s="37"/>
      <c r="XEN196" s="37"/>
      <c r="XEO196" s="37"/>
      <c r="XEP196" s="37"/>
      <c r="XEQ196" s="37"/>
      <c r="XER196" s="37"/>
      <c r="XES196" s="37"/>
      <c r="XET196" s="37"/>
      <c r="XEU196" s="37"/>
      <c r="XEV196" s="37"/>
      <c r="XEW196" s="37"/>
      <c r="XEX196" s="37"/>
      <c r="XEY196" s="37"/>
      <c r="XEZ196" s="37"/>
      <c r="XFA196" s="37"/>
      <c r="XFB196" s="37"/>
      <c r="XFC196" s="37"/>
      <c r="XFD196" s="37"/>
    </row>
    <row r="197" spans="1:151 16227:16384" s="11" customFormat="1" ht="20.25" x14ac:dyDescent="0.25">
      <c r="A197" s="80">
        <v>19</v>
      </c>
      <c r="B197" s="80"/>
      <c r="C197" s="81" t="s">
        <v>200</v>
      </c>
      <c r="D197" s="82"/>
      <c r="E197" s="53">
        <f>(6.1*7.86+2.95*4.88)*10.764</f>
        <v>671.04928799999993</v>
      </c>
      <c r="F197" s="81">
        <v>0</v>
      </c>
      <c r="G197" s="82"/>
      <c r="H197" s="53">
        <v>0</v>
      </c>
      <c r="I197" s="53">
        <f t="shared" si="4"/>
        <v>671.04928799999993</v>
      </c>
      <c r="J197" s="37"/>
      <c r="K197" s="37"/>
      <c r="L197" s="37"/>
      <c r="M197" s="37"/>
      <c r="N197" s="37"/>
      <c r="O197" s="37"/>
      <c r="P197" s="37"/>
      <c r="Q197" s="37"/>
      <c r="R197" s="37"/>
      <c r="S197" s="37"/>
      <c r="T197" s="37"/>
      <c r="U197" s="37"/>
      <c r="V197" s="37"/>
      <c r="W197" s="37"/>
      <c r="X197" s="37"/>
      <c r="Y197" s="37"/>
      <c r="Z197" s="37"/>
      <c r="AA197" s="37"/>
      <c r="AB197" s="37"/>
      <c r="AC197" s="37"/>
      <c r="AD197" s="37"/>
      <c r="AE197" s="37"/>
      <c r="AF197" s="37"/>
      <c r="AG197" s="37"/>
      <c r="AH197" s="37"/>
      <c r="AI197" s="37"/>
      <c r="AJ197" s="37"/>
      <c r="AK197" s="37"/>
      <c r="AL197" s="37"/>
      <c r="AM197" s="37"/>
      <c r="AN197" s="37"/>
      <c r="AO197" s="37"/>
      <c r="AP197" s="37"/>
      <c r="AQ197" s="37"/>
      <c r="AR197" s="37"/>
      <c r="AS197" s="37"/>
      <c r="AT197" s="37"/>
      <c r="AU197" s="37"/>
      <c r="AV197" s="37"/>
      <c r="AW197" s="37"/>
      <c r="AX197" s="37"/>
      <c r="AY197" s="37"/>
      <c r="AZ197" s="37"/>
      <c r="BA197" s="37"/>
      <c r="BB197" s="37"/>
      <c r="BC197" s="37"/>
      <c r="BD197" s="37"/>
      <c r="BE197" s="37"/>
      <c r="BF197" s="37"/>
      <c r="BG197" s="37"/>
      <c r="BH197" s="37"/>
      <c r="BI197" s="37"/>
      <c r="BJ197" s="37"/>
      <c r="BK197" s="37"/>
      <c r="BL197" s="37"/>
      <c r="BM197" s="37"/>
      <c r="BN197" s="37"/>
      <c r="BO197" s="37"/>
      <c r="BP197" s="37"/>
      <c r="BQ197" s="37"/>
      <c r="BR197" s="37"/>
      <c r="BS197" s="37"/>
      <c r="BT197" s="37"/>
      <c r="BU197" s="37"/>
      <c r="BV197" s="37"/>
      <c r="BW197" s="37"/>
      <c r="BX197" s="37"/>
      <c r="BY197" s="37"/>
      <c r="BZ197" s="37"/>
      <c r="CA197" s="37"/>
      <c r="CB197" s="37"/>
      <c r="CC197" s="37"/>
      <c r="CD197" s="37"/>
      <c r="CE197" s="37"/>
      <c r="CF197" s="37"/>
      <c r="CG197" s="37"/>
      <c r="CH197" s="37"/>
      <c r="CI197" s="37"/>
      <c r="CJ197" s="37"/>
      <c r="CK197" s="37"/>
      <c r="CL197" s="37"/>
      <c r="CM197" s="37"/>
      <c r="CN197" s="37"/>
      <c r="CO197" s="37"/>
      <c r="CP197" s="37"/>
      <c r="CQ197" s="37"/>
      <c r="CR197" s="37"/>
      <c r="CS197" s="37"/>
      <c r="CT197" s="37"/>
      <c r="CU197" s="37"/>
      <c r="CV197" s="37"/>
      <c r="CW197" s="37"/>
      <c r="CX197" s="37"/>
      <c r="CY197" s="37"/>
      <c r="CZ197" s="37"/>
      <c r="DA197" s="37"/>
      <c r="DB197" s="37"/>
      <c r="DC197" s="37"/>
      <c r="DD197" s="37"/>
      <c r="DE197" s="37"/>
      <c r="DF197" s="37"/>
      <c r="DG197" s="37"/>
      <c r="DH197" s="37"/>
      <c r="DI197" s="37"/>
      <c r="DJ197" s="37"/>
      <c r="DK197" s="37"/>
      <c r="DL197" s="37"/>
      <c r="DM197" s="37"/>
      <c r="DN197" s="37"/>
      <c r="DO197" s="37"/>
      <c r="DP197" s="37"/>
      <c r="DQ197" s="37"/>
      <c r="DR197" s="37"/>
      <c r="DS197" s="37"/>
      <c r="DT197" s="37"/>
      <c r="DU197" s="37"/>
      <c r="DV197" s="37"/>
      <c r="DW197" s="37"/>
      <c r="DX197" s="37"/>
      <c r="DY197" s="37"/>
      <c r="DZ197" s="37"/>
      <c r="EA197" s="37"/>
      <c r="EB197" s="37"/>
      <c r="EC197" s="37"/>
      <c r="ED197" s="37"/>
      <c r="EE197" s="37"/>
      <c r="EF197" s="37"/>
      <c r="EG197" s="37"/>
      <c r="EH197" s="37"/>
      <c r="EI197" s="37"/>
      <c r="EJ197" s="37"/>
      <c r="EK197" s="37"/>
      <c r="EL197" s="37"/>
      <c r="EM197" s="37"/>
      <c r="EN197" s="37"/>
      <c r="EO197" s="37"/>
      <c r="EP197" s="37"/>
      <c r="EQ197" s="37"/>
      <c r="ER197" s="37"/>
      <c r="ES197" s="37"/>
      <c r="ET197" s="37"/>
      <c r="EU197" s="37"/>
      <c r="WZC197" s="37"/>
      <c r="WZD197" s="37"/>
      <c r="WZE197" s="37"/>
      <c r="WZF197" s="37"/>
      <c r="WZG197" s="37"/>
      <c r="WZH197" s="37"/>
      <c r="WZI197" s="37"/>
      <c r="WZJ197" s="37"/>
      <c r="WZK197" s="37"/>
      <c r="WZL197" s="37"/>
      <c r="WZM197" s="37"/>
      <c r="WZN197" s="37"/>
      <c r="WZO197" s="37"/>
      <c r="WZP197" s="37"/>
      <c r="WZQ197" s="37"/>
      <c r="WZR197" s="37"/>
      <c r="WZS197" s="37"/>
      <c r="WZT197" s="37"/>
      <c r="WZU197" s="37"/>
      <c r="WZV197" s="37"/>
      <c r="WZW197" s="37"/>
      <c r="WZX197" s="37"/>
      <c r="WZY197" s="37"/>
      <c r="WZZ197" s="37"/>
      <c r="XAA197" s="37"/>
      <c r="XAB197" s="37"/>
      <c r="XAC197" s="37"/>
      <c r="XAD197" s="37"/>
      <c r="XAE197" s="37"/>
      <c r="XAF197" s="37"/>
      <c r="XAG197" s="37"/>
      <c r="XAH197" s="37"/>
      <c r="XAI197" s="37"/>
      <c r="XAJ197" s="37"/>
      <c r="XAK197" s="37"/>
      <c r="XAL197" s="37"/>
      <c r="XAM197" s="37"/>
      <c r="XAN197" s="37"/>
      <c r="XAO197" s="37"/>
      <c r="XAP197" s="37"/>
      <c r="XAQ197" s="37"/>
      <c r="XAR197" s="37"/>
      <c r="XAS197" s="37"/>
      <c r="XAT197" s="37"/>
      <c r="XAU197" s="37"/>
      <c r="XAV197" s="37"/>
      <c r="XAW197" s="37"/>
      <c r="XAX197" s="37"/>
      <c r="XAY197" s="37"/>
      <c r="XAZ197" s="37"/>
      <c r="XBA197" s="37"/>
      <c r="XBB197" s="37"/>
      <c r="XBC197" s="37"/>
      <c r="XBD197" s="37"/>
      <c r="XBE197" s="37"/>
      <c r="XBF197" s="37"/>
      <c r="XBG197" s="37"/>
      <c r="XBH197" s="37"/>
      <c r="XBI197" s="37"/>
      <c r="XBJ197" s="37"/>
      <c r="XBK197" s="37"/>
      <c r="XBL197" s="37"/>
      <c r="XBM197" s="37"/>
      <c r="XBN197" s="37"/>
      <c r="XBO197" s="37"/>
      <c r="XBP197" s="37"/>
      <c r="XBQ197" s="37"/>
      <c r="XBR197" s="37"/>
      <c r="XBS197" s="37"/>
      <c r="XBT197" s="37"/>
      <c r="XBU197" s="37"/>
      <c r="XBV197" s="37"/>
      <c r="XBW197" s="37"/>
      <c r="XBX197" s="37"/>
      <c r="XBY197" s="37"/>
      <c r="XBZ197" s="37"/>
      <c r="XCA197" s="37"/>
      <c r="XCB197" s="37"/>
      <c r="XCC197" s="37"/>
      <c r="XCD197" s="37"/>
      <c r="XCE197" s="37"/>
      <c r="XCF197" s="37"/>
      <c r="XCG197" s="37"/>
      <c r="XCH197" s="37"/>
      <c r="XCI197" s="37"/>
      <c r="XCJ197" s="37"/>
      <c r="XCK197" s="37"/>
      <c r="XCL197" s="37"/>
      <c r="XCM197" s="37"/>
      <c r="XCN197" s="37"/>
      <c r="XCO197" s="37"/>
      <c r="XCP197" s="37"/>
      <c r="XCQ197" s="37"/>
      <c r="XCR197" s="37"/>
      <c r="XCS197" s="37"/>
      <c r="XCT197" s="37"/>
      <c r="XCU197" s="37"/>
      <c r="XCV197" s="37"/>
      <c r="XCW197" s="37"/>
      <c r="XCX197" s="37"/>
      <c r="XCY197" s="37"/>
      <c r="XCZ197" s="37"/>
      <c r="XDA197" s="37"/>
      <c r="XDB197" s="37"/>
      <c r="XDC197" s="37"/>
      <c r="XDD197" s="37"/>
      <c r="XDE197" s="37"/>
      <c r="XDF197" s="37"/>
      <c r="XDG197" s="37"/>
      <c r="XDH197" s="37"/>
      <c r="XDI197" s="37"/>
      <c r="XDJ197" s="37"/>
      <c r="XDK197" s="37"/>
      <c r="XDL197" s="37"/>
      <c r="XDM197" s="37"/>
      <c r="XDN197" s="37"/>
      <c r="XDO197" s="37"/>
      <c r="XDP197" s="37"/>
      <c r="XDQ197" s="37"/>
      <c r="XDR197" s="37"/>
      <c r="XDS197" s="37"/>
      <c r="XDT197" s="37"/>
      <c r="XDU197" s="37"/>
      <c r="XDV197" s="37"/>
      <c r="XDW197" s="37"/>
      <c r="XDX197" s="37"/>
      <c r="XDY197" s="37"/>
      <c r="XDZ197" s="37"/>
      <c r="XEA197" s="37"/>
      <c r="XEB197" s="37"/>
      <c r="XEC197" s="37"/>
      <c r="XED197" s="37"/>
      <c r="XEE197" s="37"/>
      <c r="XEF197" s="37"/>
      <c r="XEG197" s="37"/>
      <c r="XEH197" s="37"/>
      <c r="XEI197" s="37"/>
      <c r="XEJ197" s="37"/>
      <c r="XEK197" s="37"/>
      <c r="XEL197" s="37"/>
      <c r="XEM197" s="37"/>
      <c r="XEN197" s="37"/>
      <c r="XEO197" s="37"/>
      <c r="XEP197" s="37"/>
      <c r="XEQ197" s="37"/>
      <c r="XER197" s="37"/>
      <c r="XES197" s="37"/>
      <c r="XET197" s="37"/>
      <c r="XEU197" s="37"/>
      <c r="XEV197" s="37"/>
      <c r="XEW197" s="37"/>
      <c r="XEX197" s="37"/>
      <c r="XEY197" s="37"/>
      <c r="XEZ197" s="37"/>
      <c r="XFA197" s="37"/>
      <c r="XFB197" s="37"/>
      <c r="XFC197" s="37"/>
      <c r="XFD197" s="37"/>
    </row>
    <row r="198" spans="1:151 16227:16384" s="11" customFormat="1" ht="20.25" customHeight="1" x14ac:dyDescent="0.25">
      <c r="A198" s="80">
        <v>20</v>
      </c>
      <c r="B198" s="80"/>
      <c r="C198" s="81" t="s">
        <v>200</v>
      </c>
      <c r="D198" s="82"/>
      <c r="E198" s="53">
        <f>(4.98*3.57)*10.764</f>
        <v>191.36885039999999</v>
      </c>
      <c r="F198" s="81">
        <v>0</v>
      </c>
      <c r="G198" s="82"/>
      <c r="H198" s="53">
        <v>0</v>
      </c>
      <c r="I198" s="53">
        <f t="shared" si="4"/>
        <v>191.36885039999999</v>
      </c>
      <c r="J198" s="37"/>
      <c r="K198" s="37"/>
      <c r="L198" s="37"/>
      <c r="M198" s="37"/>
      <c r="N198" s="37"/>
      <c r="O198" s="37"/>
      <c r="P198" s="37"/>
      <c r="Q198" s="37"/>
      <c r="R198" s="37"/>
      <c r="S198" s="37"/>
      <c r="T198" s="37"/>
      <c r="U198" s="37"/>
      <c r="V198" s="37"/>
      <c r="W198" s="37"/>
      <c r="X198" s="37"/>
      <c r="Y198" s="37"/>
      <c r="Z198" s="37"/>
      <c r="AA198" s="37"/>
      <c r="AB198" s="37"/>
      <c r="AC198" s="37"/>
      <c r="AD198" s="37"/>
      <c r="AE198" s="37"/>
      <c r="AF198" s="37"/>
      <c r="AG198" s="37"/>
      <c r="AH198" s="37"/>
      <c r="AI198" s="37"/>
      <c r="AJ198" s="37"/>
      <c r="AK198" s="37"/>
      <c r="AL198" s="37"/>
      <c r="AM198" s="37"/>
      <c r="AN198" s="37"/>
      <c r="AO198" s="37"/>
      <c r="AP198" s="37"/>
      <c r="AQ198" s="37"/>
      <c r="AR198" s="37"/>
      <c r="AS198" s="37"/>
      <c r="AT198" s="37"/>
      <c r="AU198" s="37"/>
      <c r="AV198" s="37"/>
      <c r="AW198" s="37"/>
      <c r="AX198" s="37"/>
      <c r="AY198" s="37"/>
      <c r="AZ198" s="37"/>
      <c r="BA198" s="37"/>
      <c r="BB198" s="37"/>
      <c r="BC198" s="37"/>
      <c r="BD198" s="37"/>
      <c r="BE198" s="37"/>
      <c r="BF198" s="37"/>
      <c r="BG198" s="37"/>
      <c r="BH198" s="37"/>
      <c r="BI198" s="37"/>
      <c r="BJ198" s="37"/>
      <c r="BK198" s="37"/>
      <c r="BL198" s="37"/>
      <c r="BM198" s="37"/>
      <c r="BN198" s="37"/>
      <c r="BO198" s="37"/>
      <c r="BP198" s="37"/>
      <c r="BQ198" s="37"/>
      <c r="BR198" s="37"/>
      <c r="BS198" s="37"/>
      <c r="BT198" s="37"/>
      <c r="BU198" s="37"/>
      <c r="BV198" s="37"/>
      <c r="BW198" s="37"/>
      <c r="BX198" s="37"/>
      <c r="BY198" s="37"/>
      <c r="BZ198" s="37"/>
      <c r="CA198" s="37"/>
      <c r="CB198" s="37"/>
      <c r="CC198" s="37"/>
      <c r="CD198" s="37"/>
      <c r="CE198" s="37"/>
      <c r="CF198" s="37"/>
      <c r="CG198" s="37"/>
      <c r="CH198" s="37"/>
      <c r="CI198" s="37"/>
      <c r="CJ198" s="37"/>
      <c r="CK198" s="37"/>
      <c r="CL198" s="37"/>
      <c r="CM198" s="37"/>
      <c r="CN198" s="37"/>
      <c r="CO198" s="37"/>
      <c r="CP198" s="37"/>
      <c r="CQ198" s="37"/>
      <c r="CR198" s="37"/>
      <c r="CS198" s="37"/>
      <c r="CT198" s="37"/>
      <c r="CU198" s="37"/>
      <c r="CV198" s="37"/>
      <c r="CW198" s="37"/>
      <c r="CX198" s="37"/>
      <c r="CY198" s="37"/>
      <c r="CZ198" s="37"/>
      <c r="DA198" s="37"/>
      <c r="DB198" s="37"/>
      <c r="DC198" s="37"/>
      <c r="DD198" s="37"/>
      <c r="DE198" s="37"/>
      <c r="DF198" s="37"/>
      <c r="DG198" s="37"/>
      <c r="DH198" s="37"/>
      <c r="DI198" s="37"/>
      <c r="DJ198" s="37"/>
      <c r="DK198" s="37"/>
      <c r="DL198" s="37"/>
      <c r="DM198" s="37"/>
      <c r="DN198" s="37"/>
      <c r="DO198" s="37"/>
      <c r="DP198" s="37"/>
      <c r="DQ198" s="37"/>
      <c r="DR198" s="37"/>
      <c r="DS198" s="37"/>
      <c r="DT198" s="37"/>
      <c r="DU198" s="37"/>
      <c r="DV198" s="37"/>
      <c r="DW198" s="37"/>
      <c r="DX198" s="37"/>
      <c r="DY198" s="37"/>
      <c r="DZ198" s="37"/>
      <c r="EA198" s="37"/>
      <c r="EB198" s="37"/>
      <c r="EC198" s="37"/>
      <c r="ED198" s="37"/>
      <c r="EE198" s="37"/>
      <c r="EF198" s="37"/>
      <c r="EG198" s="37"/>
      <c r="EH198" s="37"/>
      <c r="EI198" s="37"/>
      <c r="EJ198" s="37"/>
      <c r="EK198" s="37"/>
      <c r="EL198" s="37"/>
      <c r="EM198" s="37"/>
      <c r="EN198" s="37"/>
      <c r="EO198" s="37"/>
      <c r="EP198" s="37"/>
      <c r="EQ198" s="37"/>
      <c r="ER198" s="37"/>
      <c r="ES198" s="37"/>
      <c r="ET198" s="37"/>
      <c r="EU198" s="37"/>
      <c r="WZC198" s="37"/>
      <c r="WZD198" s="37"/>
      <c r="WZE198" s="37"/>
      <c r="WZF198" s="37"/>
      <c r="WZG198" s="37"/>
      <c r="WZH198" s="37"/>
      <c r="WZI198" s="37"/>
      <c r="WZJ198" s="37"/>
      <c r="WZK198" s="37"/>
      <c r="WZL198" s="37"/>
      <c r="WZM198" s="37"/>
      <c r="WZN198" s="37"/>
      <c r="WZO198" s="37"/>
      <c r="WZP198" s="37"/>
      <c r="WZQ198" s="37"/>
      <c r="WZR198" s="37"/>
      <c r="WZS198" s="37"/>
      <c r="WZT198" s="37"/>
      <c r="WZU198" s="37"/>
      <c r="WZV198" s="37"/>
      <c r="WZW198" s="37"/>
      <c r="WZX198" s="37"/>
      <c r="WZY198" s="37"/>
      <c r="WZZ198" s="37"/>
      <c r="XAA198" s="37"/>
      <c r="XAB198" s="37"/>
      <c r="XAC198" s="37"/>
      <c r="XAD198" s="37"/>
      <c r="XAE198" s="37"/>
      <c r="XAF198" s="37"/>
      <c r="XAG198" s="37"/>
      <c r="XAH198" s="37"/>
      <c r="XAI198" s="37"/>
      <c r="XAJ198" s="37"/>
      <c r="XAK198" s="37"/>
      <c r="XAL198" s="37"/>
      <c r="XAM198" s="37"/>
      <c r="XAN198" s="37"/>
      <c r="XAO198" s="37"/>
      <c r="XAP198" s="37"/>
      <c r="XAQ198" s="37"/>
      <c r="XAR198" s="37"/>
      <c r="XAS198" s="37"/>
      <c r="XAT198" s="37"/>
      <c r="XAU198" s="37"/>
      <c r="XAV198" s="37"/>
      <c r="XAW198" s="37"/>
      <c r="XAX198" s="37"/>
      <c r="XAY198" s="37"/>
      <c r="XAZ198" s="37"/>
      <c r="XBA198" s="37"/>
      <c r="XBB198" s="37"/>
      <c r="XBC198" s="37"/>
      <c r="XBD198" s="37"/>
      <c r="XBE198" s="37"/>
      <c r="XBF198" s="37"/>
      <c r="XBG198" s="37"/>
      <c r="XBH198" s="37"/>
      <c r="XBI198" s="37"/>
      <c r="XBJ198" s="37"/>
      <c r="XBK198" s="37"/>
      <c r="XBL198" s="37"/>
      <c r="XBM198" s="37"/>
      <c r="XBN198" s="37"/>
      <c r="XBO198" s="37"/>
      <c r="XBP198" s="37"/>
      <c r="XBQ198" s="37"/>
      <c r="XBR198" s="37"/>
      <c r="XBS198" s="37"/>
      <c r="XBT198" s="37"/>
      <c r="XBU198" s="37"/>
      <c r="XBV198" s="37"/>
      <c r="XBW198" s="37"/>
      <c r="XBX198" s="37"/>
      <c r="XBY198" s="37"/>
      <c r="XBZ198" s="37"/>
      <c r="XCA198" s="37"/>
      <c r="XCB198" s="37"/>
      <c r="XCC198" s="37"/>
      <c r="XCD198" s="37"/>
      <c r="XCE198" s="37"/>
      <c r="XCF198" s="37"/>
      <c r="XCG198" s="37"/>
      <c r="XCH198" s="37"/>
      <c r="XCI198" s="37"/>
      <c r="XCJ198" s="37"/>
      <c r="XCK198" s="37"/>
      <c r="XCL198" s="37"/>
      <c r="XCM198" s="37"/>
      <c r="XCN198" s="37"/>
      <c r="XCO198" s="37"/>
      <c r="XCP198" s="37"/>
      <c r="XCQ198" s="37"/>
      <c r="XCR198" s="37"/>
      <c r="XCS198" s="37"/>
      <c r="XCT198" s="37"/>
      <c r="XCU198" s="37"/>
      <c r="XCV198" s="37"/>
      <c r="XCW198" s="37"/>
      <c r="XCX198" s="37"/>
      <c r="XCY198" s="37"/>
      <c r="XCZ198" s="37"/>
      <c r="XDA198" s="37"/>
      <c r="XDB198" s="37"/>
      <c r="XDC198" s="37"/>
      <c r="XDD198" s="37"/>
      <c r="XDE198" s="37"/>
      <c r="XDF198" s="37"/>
      <c r="XDG198" s="37"/>
      <c r="XDH198" s="37"/>
      <c r="XDI198" s="37"/>
      <c r="XDJ198" s="37"/>
      <c r="XDK198" s="37"/>
      <c r="XDL198" s="37"/>
      <c r="XDM198" s="37"/>
      <c r="XDN198" s="37"/>
      <c r="XDO198" s="37"/>
      <c r="XDP198" s="37"/>
      <c r="XDQ198" s="37"/>
      <c r="XDR198" s="37"/>
      <c r="XDS198" s="37"/>
      <c r="XDT198" s="37"/>
      <c r="XDU198" s="37"/>
      <c r="XDV198" s="37"/>
      <c r="XDW198" s="37"/>
      <c r="XDX198" s="37"/>
      <c r="XDY198" s="37"/>
      <c r="XDZ198" s="37"/>
      <c r="XEA198" s="37"/>
      <c r="XEB198" s="37"/>
      <c r="XEC198" s="37"/>
      <c r="XED198" s="37"/>
      <c r="XEE198" s="37"/>
      <c r="XEF198" s="37"/>
      <c r="XEG198" s="37"/>
      <c r="XEH198" s="37"/>
      <c r="XEI198" s="37"/>
      <c r="XEJ198" s="37"/>
      <c r="XEK198" s="37"/>
      <c r="XEL198" s="37"/>
      <c r="XEM198" s="37"/>
      <c r="XEN198" s="37"/>
      <c r="XEO198" s="37"/>
      <c r="XEP198" s="37"/>
      <c r="XEQ198" s="37"/>
      <c r="XER198" s="37"/>
      <c r="XES198" s="37"/>
      <c r="XET198" s="37"/>
      <c r="XEU198" s="37"/>
      <c r="XEV198" s="37"/>
      <c r="XEW198" s="37"/>
      <c r="XEX198" s="37"/>
      <c r="XEY198" s="37"/>
      <c r="XEZ198" s="37"/>
      <c r="XFA198" s="37"/>
      <c r="XFB198" s="37"/>
      <c r="XFC198" s="37"/>
      <c r="XFD198" s="37"/>
    </row>
    <row r="199" spans="1:151 16227:16384" s="11" customFormat="1" ht="20.25" customHeight="1" x14ac:dyDescent="0.25">
      <c r="A199" s="80">
        <v>21</v>
      </c>
      <c r="B199" s="80"/>
      <c r="C199" s="81" t="s">
        <v>200</v>
      </c>
      <c r="D199" s="82"/>
      <c r="E199" s="53">
        <f>(7.65*2.86)*10.764</f>
        <v>235.50555600000001</v>
      </c>
      <c r="F199" s="81">
        <v>0</v>
      </c>
      <c r="G199" s="82"/>
      <c r="H199" s="53">
        <v>0</v>
      </c>
      <c r="I199" s="53">
        <f t="shared" si="4"/>
        <v>235.50555600000001</v>
      </c>
      <c r="J199" s="37"/>
      <c r="K199" s="37"/>
      <c r="L199" s="37"/>
      <c r="M199" s="37"/>
      <c r="N199" s="37"/>
      <c r="O199" s="37"/>
      <c r="P199" s="37"/>
      <c r="Q199" s="37"/>
      <c r="R199" s="37"/>
      <c r="S199" s="37"/>
      <c r="T199" s="37"/>
      <c r="U199" s="37"/>
      <c r="V199" s="37"/>
      <c r="W199" s="37"/>
      <c r="X199" s="37"/>
      <c r="Y199" s="37"/>
      <c r="Z199" s="37"/>
      <c r="AA199" s="37"/>
      <c r="AB199" s="37"/>
      <c r="AC199" s="37"/>
      <c r="AD199" s="37"/>
      <c r="AE199" s="37"/>
      <c r="AF199" s="37"/>
      <c r="AG199" s="37"/>
      <c r="AH199" s="37"/>
      <c r="AI199" s="37"/>
      <c r="AJ199" s="37"/>
      <c r="AK199" s="37"/>
      <c r="AL199" s="37"/>
      <c r="AM199" s="37"/>
      <c r="AN199" s="37"/>
      <c r="AO199" s="37"/>
      <c r="AP199" s="37"/>
      <c r="AQ199" s="37"/>
      <c r="AR199" s="37"/>
      <c r="AS199" s="37"/>
      <c r="AT199" s="37"/>
      <c r="AU199" s="37"/>
      <c r="AV199" s="37"/>
      <c r="AW199" s="37"/>
      <c r="AX199" s="37"/>
      <c r="AY199" s="37"/>
      <c r="AZ199" s="37"/>
      <c r="BA199" s="37"/>
      <c r="BB199" s="37"/>
      <c r="BC199" s="37"/>
      <c r="BD199" s="37"/>
      <c r="BE199" s="37"/>
      <c r="BF199" s="37"/>
      <c r="BG199" s="37"/>
      <c r="BH199" s="37"/>
      <c r="BI199" s="37"/>
      <c r="BJ199" s="37"/>
      <c r="BK199" s="37"/>
      <c r="BL199" s="37"/>
      <c r="BM199" s="37"/>
      <c r="BN199" s="37"/>
      <c r="BO199" s="37"/>
      <c r="BP199" s="37"/>
      <c r="BQ199" s="37"/>
      <c r="BR199" s="37"/>
      <c r="BS199" s="37"/>
      <c r="BT199" s="37"/>
      <c r="BU199" s="37"/>
      <c r="BV199" s="37"/>
      <c r="BW199" s="37"/>
      <c r="BX199" s="37"/>
      <c r="BY199" s="37"/>
      <c r="BZ199" s="37"/>
      <c r="CA199" s="37"/>
      <c r="CB199" s="37"/>
      <c r="CC199" s="37"/>
      <c r="CD199" s="37"/>
      <c r="CE199" s="37"/>
      <c r="CF199" s="37"/>
      <c r="CG199" s="37"/>
      <c r="CH199" s="37"/>
      <c r="CI199" s="37"/>
      <c r="CJ199" s="37"/>
      <c r="CK199" s="37"/>
      <c r="CL199" s="37"/>
      <c r="CM199" s="37"/>
      <c r="CN199" s="37"/>
      <c r="CO199" s="37"/>
      <c r="CP199" s="37"/>
      <c r="CQ199" s="37"/>
      <c r="CR199" s="37"/>
      <c r="CS199" s="37"/>
      <c r="CT199" s="37"/>
      <c r="CU199" s="37"/>
      <c r="CV199" s="37"/>
      <c r="CW199" s="37"/>
      <c r="CX199" s="37"/>
      <c r="CY199" s="37"/>
      <c r="CZ199" s="37"/>
      <c r="DA199" s="37"/>
      <c r="DB199" s="37"/>
      <c r="DC199" s="37"/>
      <c r="DD199" s="37"/>
      <c r="DE199" s="37"/>
      <c r="DF199" s="37"/>
      <c r="DG199" s="37"/>
      <c r="DH199" s="37"/>
      <c r="DI199" s="37"/>
      <c r="DJ199" s="37"/>
      <c r="DK199" s="37"/>
      <c r="DL199" s="37"/>
      <c r="DM199" s="37"/>
      <c r="DN199" s="37"/>
      <c r="DO199" s="37"/>
      <c r="DP199" s="37"/>
      <c r="DQ199" s="37"/>
      <c r="DR199" s="37"/>
      <c r="DS199" s="37"/>
      <c r="DT199" s="37"/>
      <c r="DU199" s="37"/>
      <c r="DV199" s="37"/>
      <c r="DW199" s="37"/>
      <c r="DX199" s="37"/>
      <c r="DY199" s="37"/>
      <c r="DZ199" s="37"/>
      <c r="EA199" s="37"/>
      <c r="EB199" s="37"/>
      <c r="EC199" s="37"/>
      <c r="ED199" s="37"/>
      <c r="EE199" s="37"/>
      <c r="EF199" s="37"/>
      <c r="EG199" s="37"/>
      <c r="EH199" s="37"/>
      <c r="EI199" s="37"/>
      <c r="EJ199" s="37"/>
      <c r="EK199" s="37"/>
      <c r="EL199" s="37"/>
      <c r="EM199" s="37"/>
      <c r="EN199" s="37"/>
      <c r="EO199" s="37"/>
      <c r="EP199" s="37"/>
      <c r="EQ199" s="37"/>
      <c r="ER199" s="37"/>
      <c r="ES199" s="37"/>
      <c r="ET199" s="37"/>
      <c r="EU199" s="37"/>
      <c r="WZC199" s="37"/>
      <c r="WZD199" s="37"/>
      <c r="WZE199" s="37"/>
      <c r="WZF199" s="37"/>
      <c r="WZG199" s="37"/>
      <c r="WZH199" s="37"/>
      <c r="WZI199" s="37"/>
      <c r="WZJ199" s="37"/>
      <c r="WZK199" s="37"/>
      <c r="WZL199" s="37"/>
      <c r="WZM199" s="37"/>
      <c r="WZN199" s="37"/>
      <c r="WZO199" s="37"/>
      <c r="WZP199" s="37"/>
      <c r="WZQ199" s="37"/>
      <c r="WZR199" s="37"/>
      <c r="WZS199" s="37"/>
      <c r="WZT199" s="37"/>
      <c r="WZU199" s="37"/>
      <c r="WZV199" s="37"/>
      <c r="WZW199" s="37"/>
      <c r="WZX199" s="37"/>
      <c r="WZY199" s="37"/>
      <c r="WZZ199" s="37"/>
      <c r="XAA199" s="37"/>
      <c r="XAB199" s="37"/>
      <c r="XAC199" s="37"/>
      <c r="XAD199" s="37"/>
      <c r="XAE199" s="37"/>
      <c r="XAF199" s="37"/>
      <c r="XAG199" s="37"/>
      <c r="XAH199" s="37"/>
      <c r="XAI199" s="37"/>
      <c r="XAJ199" s="37"/>
      <c r="XAK199" s="37"/>
      <c r="XAL199" s="37"/>
      <c r="XAM199" s="37"/>
      <c r="XAN199" s="37"/>
      <c r="XAO199" s="37"/>
      <c r="XAP199" s="37"/>
      <c r="XAQ199" s="37"/>
      <c r="XAR199" s="37"/>
      <c r="XAS199" s="37"/>
      <c r="XAT199" s="37"/>
      <c r="XAU199" s="37"/>
      <c r="XAV199" s="37"/>
      <c r="XAW199" s="37"/>
      <c r="XAX199" s="37"/>
      <c r="XAY199" s="37"/>
      <c r="XAZ199" s="37"/>
      <c r="XBA199" s="37"/>
      <c r="XBB199" s="37"/>
      <c r="XBC199" s="37"/>
      <c r="XBD199" s="37"/>
      <c r="XBE199" s="37"/>
      <c r="XBF199" s="37"/>
      <c r="XBG199" s="37"/>
      <c r="XBH199" s="37"/>
      <c r="XBI199" s="37"/>
      <c r="XBJ199" s="37"/>
      <c r="XBK199" s="37"/>
      <c r="XBL199" s="37"/>
      <c r="XBM199" s="37"/>
      <c r="XBN199" s="37"/>
      <c r="XBO199" s="37"/>
      <c r="XBP199" s="37"/>
      <c r="XBQ199" s="37"/>
      <c r="XBR199" s="37"/>
      <c r="XBS199" s="37"/>
      <c r="XBT199" s="37"/>
      <c r="XBU199" s="37"/>
      <c r="XBV199" s="37"/>
      <c r="XBW199" s="37"/>
      <c r="XBX199" s="37"/>
      <c r="XBY199" s="37"/>
      <c r="XBZ199" s="37"/>
      <c r="XCA199" s="37"/>
      <c r="XCB199" s="37"/>
      <c r="XCC199" s="37"/>
      <c r="XCD199" s="37"/>
      <c r="XCE199" s="37"/>
      <c r="XCF199" s="37"/>
      <c r="XCG199" s="37"/>
      <c r="XCH199" s="37"/>
      <c r="XCI199" s="37"/>
      <c r="XCJ199" s="37"/>
      <c r="XCK199" s="37"/>
      <c r="XCL199" s="37"/>
      <c r="XCM199" s="37"/>
      <c r="XCN199" s="37"/>
      <c r="XCO199" s="37"/>
      <c r="XCP199" s="37"/>
      <c r="XCQ199" s="37"/>
      <c r="XCR199" s="37"/>
      <c r="XCS199" s="37"/>
      <c r="XCT199" s="37"/>
      <c r="XCU199" s="37"/>
      <c r="XCV199" s="37"/>
      <c r="XCW199" s="37"/>
      <c r="XCX199" s="37"/>
      <c r="XCY199" s="37"/>
      <c r="XCZ199" s="37"/>
      <c r="XDA199" s="37"/>
      <c r="XDB199" s="37"/>
      <c r="XDC199" s="37"/>
      <c r="XDD199" s="37"/>
      <c r="XDE199" s="37"/>
      <c r="XDF199" s="37"/>
      <c r="XDG199" s="37"/>
      <c r="XDH199" s="37"/>
      <c r="XDI199" s="37"/>
      <c r="XDJ199" s="37"/>
      <c r="XDK199" s="37"/>
      <c r="XDL199" s="37"/>
      <c r="XDM199" s="37"/>
      <c r="XDN199" s="37"/>
      <c r="XDO199" s="37"/>
      <c r="XDP199" s="37"/>
      <c r="XDQ199" s="37"/>
      <c r="XDR199" s="37"/>
      <c r="XDS199" s="37"/>
      <c r="XDT199" s="37"/>
      <c r="XDU199" s="37"/>
      <c r="XDV199" s="37"/>
      <c r="XDW199" s="37"/>
      <c r="XDX199" s="37"/>
      <c r="XDY199" s="37"/>
      <c r="XDZ199" s="37"/>
      <c r="XEA199" s="37"/>
      <c r="XEB199" s="37"/>
      <c r="XEC199" s="37"/>
      <c r="XED199" s="37"/>
      <c r="XEE199" s="37"/>
      <c r="XEF199" s="37"/>
      <c r="XEG199" s="37"/>
      <c r="XEH199" s="37"/>
      <c r="XEI199" s="37"/>
      <c r="XEJ199" s="37"/>
      <c r="XEK199" s="37"/>
      <c r="XEL199" s="37"/>
      <c r="XEM199" s="37"/>
      <c r="XEN199" s="37"/>
      <c r="XEO199" s="37"/>
      <c r="XEP199" s="37"/>
      <c r="XEQ199" s="37"/>
      <c r="XER199" s="37"/>
      <c r="XES199" s="37"/>
      <c r="XET199" s="37"/>
      <c r="XEU199" s="37"/>
      <c r="XEV199" s="37"/>
      <c r="XEW199" s="37"/>
      <c r="XEX199" s="37"/>
      <c r="XEY199" s="37"/>
      <c r="XEZ199" s="37"/>
      <c r="XFA199" s="37"/>
      <c r="XFB199" s="37"/>
      <c r="XFC199" s="37"/>
      <c r="XFD199" s="37"/>
    </row>
    <row r="200" spans="1:151 16227:16384" s="11" customFormat="1" ht="20.25" customHeight="1" x14ac:dyDescent="0.25">
      <c r="A200" s="80">
        <v>22</v>
      </c>
      <c r="B200" s="80"/>
      <c r="C200" s="81" t="s">
        <v>200</v>
      </c>
      <c r="D200" s="82"/>
      <c r="E200" s="53">
        <f>(7.65*3.19)*10.764</f>
        <v>262.67927400000002</v>
      </c>
      <c r="F200" s="81">
        <v>0</v>
      </c>
      <c r="G200" s="82"/>
      <c r="H200" s="53">
        <v>0</v>
      </c>
      <c r="I200" s="53">
        <f t="shared" si="4"/>
        <v>262.67927400000002</v>
      </c>
      <c r="J200" s="37"/>
      <c r="K200" s="37"/>
      <c r="L200" s="37"/>
      <c r="M200" s="37"/>
      <c r="N200" s="37"/>
      <c r="O200" s="37"/>
      <c r="P200" s="37"/>
      <c r="Q200" s="37"/>
      <c r="R200" s="37"/>
      <c r="S200" s="37"/>
      <c r="T200" s="37"/>
      <c r="U200" s="37"/>
      <c r="V200" s="37"/>
      <c r="W200" s="37"/>
      <c r="X200" s="37"/>
      <c r="Y200" s="37"/>
      <c r="Z200" s="37"/>
      <c r="AA200" s="37"/>
      <c r="AB200" s="37"/>
      <c r="AC200" s="37"/>
      <c r="AD200" s="37"/>
      <c r="AE200" s="37"/>
      <c r="AF200" s="37"/>
      <c r="AG200" s="37"/>
      <c r="AH200" s="37"/>
      <c r="AI200" s="37"/>
      <c r="AJ200" s="37"/>
      <c r="AK200" s="37"/>
      <c r="AL200" s="37"/>
      <c r="AM200" s="37"/>
      <c r="AN200" s="37"/>
      <c r="AO200" s="37"/>
      <c r="AP200" s="37"/>
      <c r="AQ200" s="37"/>
      <c r="AR200" s="37"/>
      <c r="AS200" s="37"/>
      <c r="AT200" s="37"/>
      <c r="AU200" s="37"/>
      <c r="AV200" s="37"/>
      <c r="AW200" s="37"/>
      <c r="AX200" s="37"/>
      <c r="AY200" s="37"/>
      <c r="AZ200" s="37"/>
      <c r="BA200" s="37"/>
      <c r="BB200" s="37"/>
      <c r="BC200" s="37"/>
      <c r="BD200" s="37"/>
      <c r="BE200" s="37"/>
      <c r="BF200" s="37"/>
      <c r="BG200" s="37"/>
      <c r="BH200" s="37"/>
      <c r="BI200" s="37"/>
      <c r="BJ200" s="37"/>
      <c r="BK200" s="37"/>
      <c r="BL200" s="37"/>
      <c r="BM200" s="37"/>
      <c r="BN200" s="37"/>
      <c r="BO200" s="37"/>
      <c r="BP200" s="37"/>
      <c r="BQ200" s="37"/>
      <c r="BR200" s="37"/>
      <c r="BS200" s="37"/>
      <c r="BT200" s="37"/>
      <c r="BU200" s="37"/>
      <c r="BV200" s="37"/>
      <c r="BW200" s="37"/>
      <c r="BX200" s="37"/>
      <c r="BY200" s="37"/>
      <c r="BZ200" s="37"/>
      <c r="CA200" s="37"/>
      <c r="CB200" s="37"/>
      <c r="CC200" s="37"/>
      <c r="CD200" s="37"/>
      <c r="CE200" s="37"/>
      <c r="CF200" s="37"/>
      <c r="CG200" s="37"/>
      <c r="CH200" s="37"/>
      <c r="CI200" s="37"/>
      <c r="CJ200" s="37"/>
      <c r="CK200" s="37"/>
      <c r="CL200" s="37"/>
      <c r="CM200" s="37"/>
      <c r="CN200" s="37"/>
      <c r="CO200" s="37"/>
      <c r="CP200" s="37"/>
      <c r="CQ200" s="37"/>
      <c r="CR200" s="37"/>
      <c r="CS200" s="37"/>
      <c r="CT200" s="37"/>
      <c r="CU200" s="37"/>
      <c r="CV200" s="37"/>
      <c r="CW200" s="37"/>
      <c r="CX200" s="37"/>
      <c r="CY200" s="37"/>
      <c r="CZ200" s="37"/>
      <c r="DA200" s="37"/>
      <c r="DB200" s="37"/>
      <c r="DC200" s="37"/>
      <c r="DD200" s="37"/>
      <c r="DE200" s="37"/>
      <c r="DF200" s="37"/>
      <c r="DG200" s="37"/>
      <c r="DH200" s="37"/>
      <c r="DI200" s="37"/>
      <c r="DJ200" s="37"/>
      <c r="DK200" s="37"/>
      <c r="DL200" s="37"/>
      <c r="DM200" s="37"/>
      <c r="DN200" s="37"/>
      <c r="DO200" s="37"/>
      <c r="DP200" s="37"/>
      <c r="DQ200" s="37"/>
      <c r="DR200" s="37"/>
      <c r="DS200" s="37"/>
      <c r="DT200" s="37"/>
      <c r="DU200" s="37"/>
      <c r="DV200" s="37"/>
      <c r="DW200" s="37"/>
      <c r="DX200" s="37"/>
      <c r="DY200" s="37"/>
      <c r="DZ200" s="37"/>
      <c r="EA200" s="37"/>
      <c r="EB200" s="37"/>
      <c r="EC200" s="37"/>
      <c r="ED200" s="37"/>
      <c r="EE200" s="37"/>
      <c r="EF200" s="37"/>
      <c r="EG200" s="37"/>
      <c r="EH200" s="37"/>
      <c r="EI200" s="37"/>
      <c r="EJ200" s="37"/>
      <c r="EK200" s="37"/>
      <c r="EL200" s="37"/>
      <c r="EM200" s="37"/>
      <c r="EN200" s="37"/>
      <c r="EO200" s="37"/>
      <c r="EP200" s="37"/>
      <c r="EQ200" s="37"/>
      <c r="ER200" s="37"/>
      <c r="ES200" s="37"/>
      <c r="ET200" s="37"/>
      <c r="EU200" s="37"/>
      <c r="WZC200" s="37"/>
      <c r="WZD200" s="37"/>
      <c r="WZE200" s="37"/>
      <c r="WZF200" s="37"/>
      <c r="WZG200" s="37"/>
      <c r="WZH200" s="37"/>
      <c r="WZI200" s="37"/>
      <c r="WZJ200" s="37"/>
      <c r="WZK200" s="37"/>
      <c r="WZL200" s="37"/>
      <c r="WZM200" s="37"/>
      <c r="WZN200" s="37"/>
      <c r="WZO200" s="37"/>
      <c r="WZP200" s="37"/>
      <c r="WZQ200" s="37"/>
      <c r="WZR200" s="37"/>
      <c r="WZS200" s="37"/>
      <c r="WZT200" s="37"/>
      <c r="WZU200" s="37"/>
      <c r="WZV200" s="37"/>
      <c r="WZW200" s="37"/>
      <c r="WZX200" s="37"/>
      <c r="WZY200" s="37"/>
      <c r="WZZ200" s="37"/>
      <c r="XAA200" s="37"/>
      <c r="XAB200" s="37"/>
      <c r="XAC200" s="37"/>
      <c r="XAD200" s="37"/>
      <c r="XAE200" s="37"/>
      <c r="XAF200" s="37"/>
      <c r="XAG200" s="37"/>
      <c r="XAH200" s="37"/>
      <c r="XAI200" s="37"/>
      <c r="XAJ200" s="37"/>
      <c r="XAK200" s="37"/>
      <c r="XAL200" s="37"/>
      <c r="XAM200" s="37"/>
      <c r="XAN200" s="37"/>
      <c r="XAO200" s="37"/>
      <c r="XAP200" s="37"/>
      <c r="XAQ200" s="37"/>
      <c r="XAR200" s="37"/>
      <c r="XAS200" s="37"/>
      <c r="XAT200" s="37"/>
      <c r="XAU200" s="37"/>
      <c r="XAV200" s="37"/>
      <c r="XAW200" s="37"/>
      <c r="XAX200" s="37"/>
      <c r="XAY200" s="37"/>
      <c r="XAZ200" s="37"/>
      <c r="XBA200" s="37"/>
      <c r="XBB200" s="37"/>
      <c r="XBC200" s="37"/>
      <c r="XBD200" s="37"/>
      <c r="XBE200" s="37"/>
      <c r="XBF200" s="37"/>
      <c r="XBG200" s="37"/>
      <c r="XBH200" s="37"/>
      <c r="XBI200" s="37"/>
      <c r="XBJ200" s="37"/>
      <c r="XBK200" s="37"/>
      <c r="XBL200" s="37"/>
      <c r="XBM200" s="37"/>
      <c r="XBN200" s="37"/>
      <c r="XBO200" s="37"/>
      <c r="XBP200" s="37"/>
      <c r="XBQ200" s="37"/>
      <c r="XBR200" s="37"/>
      <c r="XBS200" s="37"/>
      <c r="XBT200" s="37"/>
      <c r="XBU200" s="37"/>
      <c r="XBV200" s="37"/>
      <c r="XBW200" s="37"/>
      <c r="XBX200" s="37"/>
      <c r="XBY200" s="37"/>
      <c r="XBZ200" s="37"/>
      <c r="XCA200" s="37"/>
      <c r="XCB200" s="37"/>
      <c r="XCC200" s="37"/>
      <c r="XCD200" s="37"/>
      <c r="XCE200" s="37"/>
      <c r="XCF200" s="37"/>
      <c r="XCG200" s="37"/>
      <c r="XCH200" s="37"/>
      <c r="XCI200" s="37"/>
      <c r="XCJ200" s="37"/>
      <c r="XCK200" s="37"/>
      <c r="XCL200" s="37"/>
      <c r="XCM200" s="37"/>
      <c r="XCN200" s="37"/>
      <c r="XCO200" s="37"/>
      <c r="XCP200" s="37"/>
      <c r="XCQ200" s="37"/>
      <c r="XCR200" s="37"/>
      <c r="XCS200" s="37"/>
      <c r="XCT200" s="37"/>
      <c r="XCU200" s="37"/>
      <c r="XCV200" s="37"/>
      <c r="XCW200" s="37"/>
      <c r="XCX200" s="37"/>
      <c r="XCY200" s="37"/>
      <c r="XCZ200" s="37"/>
      <c r="XDA200" s="37"/>
      <c r="XDB200" s="37"/>
      <c r="XDC200" s="37"/>
      <c r="XDD200" s="37"/>
      <c r="XDE200" s="37"/>
      <c r="XDF200" s="37"/>
      <c r="XDG200" s="37"/>
      <c r="XDH200" s="37"/>
      <c r="XDI200" s="37"/>
      <c r="XDJ200" s="37"/>
      <c r="XDK200" s="37"/>
      <c r="XDL200" s="37"/>
      <c r="XDM200" s="37"/>
      <c r="XDN200" s="37"/>
      <c r="XDO200" s="37"/>
      <c r="XDP200" s="37"/>
      <c r="XDQ200" s="37"/>
      <c r="XDR200" s="37"/>
      <c r="XDS200" s="37"/>
      <c r="XDT200" s="37"/>
      <c r="XDU200" s="37"/>
      <c r="XDV200" s="37"/>
      <c r="XDW200" s="37"/>
      <c r="XDX200" s="37"/>
      <c r="XDY200" s="37"/>
      <c r="XDZ200" s="37"/>
      <c r="XEA200" s="37"/>
      <c r="XEB200" s="37"/>
      <c r="XEC200" s="37"/>
      <c r="XED200" s="37"/>
      <c r="XEE200" s="37"/>
      <c r="XEF200" s="37"/>
      <c r="XEG200" s="37"/>
      <c r="XEH200" s="37"/>
      <c r="XEI200" s="37"/>
      <c r="XEJ200" s="37"/>
      <c r="XEK200" s="37"/>
      <c r="XEL200" s="37"/>
      <c r="XEM200" s="37"/>
      <c r="XEN200" s="37"/>
      <c r="XEO200" s="37"/>
      <c r="XEP200" s="37"/>
      <c r="XEQ200" s="37"/>
      <c r="XER200" s="37"/>
      <c r="XES200" s="37"/>
      <c r="XET200" s="37"/>
      <c r="XEU200" s="37"/>
      <c r="XEV200" s="37"/>
      <c r="XEW200" s="37"/>
      <c r="XEX200" s="37"/>
      <c r="XEY200" s="37"/>
      <c r="XEZ200" s="37"/>
      <c r="XFA200" s="37"/>
      <c r="XFB200" s="37"/>
      <c r="XFC200" s="37"/>
      <c r="XFD200" s="37"/>
    </row>
    <row r="201" spans="1:151 16227:16384" s="11" customFormat="1" ht="20.25" customHeight="1" x14ac:dyDescent="0.25">
      <c r="A201" s="80">
        <v>23</v>
      </c>
      <c r="B201" s="80"/>
      <c r="C201" s="81" t="s">
        <v>200</v>
      </c>
      <c r="D201" s="82"/>
      <c r="E201" s="53">
        <f>(4.935*3.6+7.165*4.8)*10.764</f>
        <v>561.4287119999999</v>
      </c>
      <c r="F201" s="81">
        <v>0</v>
      </c>
      <c r="G201" s="82"/>
      <c r="H201" s="53">
        <v>0</v>
      </c>
      <c r="I201" s="53">
        <f t="shared" si="4"/>
        <v>561.4287119999999</v>
      </c>
      <c r="J201" s="37"/>
      <c r="K201" s="37"/>
      <c r="L201" s="37"/>
      <c r="M201" s="37"/>
      <c r="N201" s="37"/>
      <c r="O201" s="37"/>
      <c r="P201" s="37"/>
      <c r="Q201" s="37"/>
      <c r="R201" s="37"/>
      <c r="S201" s="37"/>
      <c r="T201" s="37"/>
      <c r="U201" s="37"/>
      <c r="V201" s="37"/>
      <c r="W201" s="37"/>
      <c r="X201" s="37"/>
      <c r="Y201" s="37"/>
      <c r="Z201" s="37"/>
      <c r="AA201" s="37"/>
      <c r="AB201" s="37"/>
      <c r="AC201" s="37"/>
      <c r="AD201" s="37"/>
      <c r="AE201" s="37"/>
      <c r="AF201" s="37"/>
      <c r="AG201" s="37"/>
      <c r="AH201" s="37"/>
      <c r="AI201" s="37"/>
      <c r="AJ201" s="37"/>
      <c r="AK201" s="37"/>
      <c r="AL201" s="37"/>
      <c r="AM201" s="37"/>
      <c r="AN201" s="37"/>
      <c r="AO201" s="37"/>
      <c r="AP201" s="37"/>
      <c r="AQ201" s="37"/>
      <c r="AR201" s="37"/>
      <c r="AS201" s="37"/>
      <c r="AT201" s="37"/>
      <c r="AU201" s="37"/>
      <c r="AV201" s="37"/>
      <c r="AW201" s="37"/>
      <c r="AX201" s="37"/>
      <c r="AY201" s="37"/>
      <c r="AZ201" s="37"/>
      <c r="BA201" s="37"/>
      <c r="BB201" s="37"/>
      <c r="BC201" s="37"/>
      <c r="BD201" s="37"/>
      <c r="BE201" s="37"/>
      <c r="BF201" s="37"/>
      <c r="BG201" s="37"/>
      <c r="BH201" s="37"/>
      <c r="BI201" s="37"/>
      <c r="BJ201" s="37"/>
      <c r="BK201" s="37"/>
      <c r="BL201" s="37"/>
      <c r="BM201" s="37"/>
      <c r="BN201" s="37"/>
      <c r="BO201" s="37"/>
      <c r="BP201" s="37"/>
      <c r="BQ201" s="37"/>
      <c r="BR201" s="37"/>
      <c r="BS201" s="37"/>
      <c r="BT201" s="37"/>
      <c r="BU201" s="37"/>
      <c r="BV201" s="37"/>
      <c r="BW201" s="37"/>
      <c r="BX201" s="37"/>
      <c r="BY201" s="37"/>
      <c r="BZ201" s="37"/>
      <c r="CA201" s="37"/>
      <c r="CB201" s="37"/>
      <c r="CC201" s="37"/>
      <c r="CD201" s="37"/>
      <c r="CE201" s="37"/>
      <c r="CF201" s="37"/>
      <c r="CG201" s="37"/>
      <c r="CH201" s="37"/>
      <c r="CI201" s="37"/>
      <c r="CJ201" s="37"/>
      <c r="CK201" s="37"/>
      <c r="CL201" s="37"/>
      <c r="CM201" s="37"/>
      <c r="CN201" s="37"/>
      <c r="CO201" s="37"/>
      <c r="CP201" s="37"/>
      <c r="CQ201" s="37"/>
      <c r="CR201" s="37"/>
      <c r="CS201" s="37"/>
      <c r="CT201" s="37"/>
      <c r="CU201" s="37"/>
      <c r="CV201" s="37"/>
      <c r="CW201" s="37"/>
      <c r="CX201" s="37"/>
      <c r="CY201" s="37"/>
      <c r="CZ201" s="37"/>
      <c r="DA201" s="37"/>
      <c r="DB201" s="37"/>
      <c r="DC201" s="37"/>
      <c r="DD201" s="37"/>
      <c r="DE201" s="37"/>
      <c r="DF201" s="37"/>
      <c r="DG201" s="37"/>
      <c r="DH201" s="37"/>
      <c r="DI201" s="37"/>
      <c r="DJ201" s="37"/>
      <c r="DK201" s="37"/>
      <c r="DL201" s="37"/>
      <c r="DM201" s="37"/>
      <c r="DN201" s="37"/>
      <c r="DO201" s="37"/>
      <c r="DP201" s="37"/>
      <c r="DQ201" s="37"/>
      <c r="DR201" s="37"/>
      <c r="DS201" s="37"/>
      <c r="DT201" s="37"/>
      <c r="DU201" s="37"/>
      <c r="DV201" s="37"/>
      <c r="DW201" s="37"/>
      <c r="DX201" s="37"/>
      <c r="DY201" s="37"/>
      <c r="DZ201" s="37"/>
      <c r="EA201" s="37"/>
      <c r="EB201" s="37"/>
      <c r="EC201" s="37"/>
      <c r="ED201" s="37"/>
      <c r="EE201" s="37"/>
      <c r="EF201" s="37"/>
      <c r="EG201" s="37"/>
      <c r="EH201" s="37"/>
      <c r="EI201" s="37"/>
      <c r="EJ201" s="37"/>
      <c r="EK201" s="37"/>
      <c r="EL201" s="37"/>
      <c r="EM201" s="37"/>
      <c r="EN201" s="37"/>
      <c r="EO201" s="37"/>
      <c r="EP201" s="37"/>
      <c r="EQ201" s="37"/>
      <c r="ER201" s="37"/>
      <c r="ES201" s="37"/>
      <c r="ET201" s="37"/>
      <c r="EU201" s="37"/>
      <c r="WZC201" s="37"/>
      <c r="WZD201" s="37"/>
      <c r="WZE201" s="37"/>
      <c r="WZF201" s="37"/>
      <c r="WZG201" s="37"/>
      <c r="WZH201" s="37"/>
      <c r="WZI201" s="37"/>
      <c r="WZJ201" s="37"/>
      <c r="WZK201" s="37"/>
      <c r="WZL201" s="37"/>
      <c r="WZM201" s="37"/>
      <c r="WZN201" s="37"/>
      <c r="WZO201" s="37"/>
      <c r="WZP201" s="37"/>
      <c r="WZQ201" s="37"/>
      <c r="WZR201" s="37"/>
      <c r="WZS201" s="37"/>
      <c r="WZT201" s="37"/>
      <c r="WZU201" s="37"/>
      <c r="WZV201" s="37"/>
      <c r="WZW201" s="37"/>
      <c r="WZX201" s="37"/>
      <c r="WZY201" s="37"/>
      <c r="WZZ201" s="37"/>
      <c r="XAA201" s="37"/>
      <c r="XAB201" s="37"/>
      <c r="XAC201" s="37"/>
      <c r="XAD201" s="37"/>
      <c r="XAE201" s="37"/>
      <c r="XAF201" s="37"/>
      <c r="XAG201" s="37"/>
      <c r="XAH201" s="37"/>
      <c r="XAI201" s="37"/>
      <c r="XAJ201" s="37"/>
      <c r="XAK201" s="37"/>
      <c r="XAL201" s="37"/>
      <c r="XAM201" s="37"/>
      <c r="XAN201" s="37"/>
      <c r="XAO201" s="37"/>
      <c r="XAP201" s="37"/>
      <c r="XAQ201" s="37"/>
      <c r="XAR201" s="37"/>
      <c r="XAS201" s="37"/>
      <c r="XAT201" s="37"/>
      <c r="XAU201" s="37"/>
      <c r="XAV201" s="37"/>
      <c r="XAW201" s="37"/>
      <c r="XAX201" s="37"/>
      <c r="XAY201" s="37"/>
      <c r="XAZ201" s="37"/>
      <c r="XBA201" s="37"/>
      <c r="XBB201" s="37"/>
      <c r="XBC201" s="37"/>
      <c r="XBD201" s="37"/>
      <c r="XBE201" s="37"/>
      <c r="XBF201" s="37"/>
      <c r="XBG201" s="37"/>
      <c r="XBH201" s="37"/>
      <c r="XBI201" s="37"/>
      <c r="XBJ201" s="37"/>
      <c r="XBK201" s="37"/>
      <c r="XBL201" s="37"/>
      <c r="XBM201" s="37"/>
      <c r="XBN201" s="37"/>
      <c r="XBO201" s="37"/>
      <c r="XBP201" s="37"/>
      <c r="XBQ201" s="37"/>
      <c r="XBR201" s="37"/>
      <c r="XBS201" s="37"/>
      <c r="XBT201" s="37"/>
      <c r="XBU201" s="37"/>
      <c r="XBV201" s="37"/>
      <c r="XBW201" s="37"/>
      <c r="XBX201" s="37"/>
      <c r="XBY201" s="37"/>
      <c r="XBZ201" s="37"/>
      <c r="XCA201" s="37"/>
      <c r="XCB201" s="37"/>
      <c r="XCC201" s="37"/>
      <c r="XCD201" s="37"/>
      <c r="XCE201" s="37"/>
      <c r="XCF201" s="37"/>
      <c r="XCG201" s="37"/>
      <c r="XCH201" s="37"/>
      <c r="XCI201" s="37"/>
      <c r="XCJ201" s="37"/>
      <c r="XCK201" s="37"/>
      <c r="XCL201" s="37"/>
      <c r="XCM201" s="37"/>
      <c r="XCN201" s="37"/>
      <c r="XCO201" s="37"/>
      <c r="XCP201" s="37"/>
      <c r="XCQ201" s="37"/>
      <c r="XCR201" s="37"/>
      <c r="XCS201" s="37"/>
      <c r="XCT201" s="37"/>
      <c r="XCU201" s="37"/>
      <c r="XCV201" s="37"/>
      <c r="XCW201" s="37"/>
      <c r="XCX201" s="37"/>
      <c r="XCY201" s="37"/>
      <c r="XCZ201" s="37"/>
      <c r="XDA201" s="37"/>
      <c r="XDB201" s="37"/>
      <c r="XDC201" s="37"/>
      <c r="XDD201" s="37"/>
      <c r="XDE201" s="37"/>
      <c r="XDF201" s="37"/>
      <c r="XDG201" s="37"/>
      <c r="XDH201" s="37"/>
      <c r="XDI201" s="37"/>
      <c r="XDJ201" s="37"/>
      <c r="XDK201" s="37"/>
      <c r="XDL201" s="37"/>
      <c r="XDM201" s="37"/>
      <c r="XDN201" s="37"/>
      <c r="XDO201" s="37"/>
      <c r="XDP201" s="37"/>
      <c r="XDQ201" s="37"/>
      <c r="XDR201" s="37"/>
      <c r="XDS201" s="37"/>
      <c r="XDT201" s="37"/>
      <c r="XDU201" s="37"/>
      <c r="XDV201" s="37"/>
      <c r="XDW201" s="37"/>
      <c r="XDX201" s="37"/>
      <c r="XDY201" s="37"/>
      <c r="XDZ201" s="37"/>
      <c r="XEA201" s="37"/>
      <c r="XEB201" s="37"/>
      <c r="XEC201" s="37"/>
      <c r="XED201" s="37"/>
      <c r="XEE201" s="37"/>
      <c r="XEF201" s="37"/>
      <c r="XEG201" s="37"/>
      <c r="XEH201" s="37"/>
      <c r="XEI201" s="37"/>
      <c r="XEJ201" s="37"/>
      <c r="XEK201" s="37"/>
      <c r="XEL201" s="37"/>
      <c r="XEM201" s="37"/>
      <c r="XEN201" s="37"/>
      <c r="XEO201" s="37"/>
      <c r="XEP201" s="37"/>
      <c r="XEQ201" s="37"/>
      <c r="XER201" s="37"/>
      <c r="XES201" s="37"/>
      <c r="XET201" s="37"/>
      <c r="XEU201" s="37"/>
      <c r="XEV201" s="37"/>
      <c r="XEW201" s="37"/>
      <c r="XEX201" s="37"/>
      <c r="XEY201" s="37"/>
      <c r="XEZ201" s="37"/>
      <c r="XFA201" s="37"/>
      <c r="XFB201" s="37"/>
      <c r="XFC201" s="37"/>
      <c r="XFD201" s="37"/>
    </row>
    <row r="202" spans="1:151 16227:16384" s="11" customFormat="1" ht="20.25" x14ac:dyDescent="0.25">
      <c r="A202" s="92" t="s">
        <v>204</v>
      </c>
      <c r="B202" s="93"/>
      <c r="C202" s="93"/>
      <c r="D202" s="93"/>
      <c r="E202" s="93"/>
      <c r="F202" s="93"/>
      <c r="G202" s="93"/>
      <c r="H202" s="93"/>
      <c r="I202" s="94"/>
      <c r="J202" s="37"/>
      <c r="K202" s="37"/>
      <c r="L202" s="37"/>
      <c r="M202" s="37"/>
      <c r="N202" s="37"/>
      <c r="O202" s="37"/>
      <c r="P202" s="37"/>
      <c r="Q202" s="37"/>
      <c r="R202" s="37"/>
      <c r="S202" s="37"/>
      <c r="T202" s="37"/>
      <c r="U202" s="37"/>
      <c r="V202" s="37"/>
      <c r="W202" s="37"/>
      <c r="X202" s="37"/>
      <c r="Y202" s="37"/>
      <c r="Z202" s="37"/>
      <c r="AA202" s="37"/>
      <c r="AB202" s="37"/>
      <c r="AC202" s="37"/>
      <c r="AD202" s="37"/>
      <c r="AE202" s="37"/>
      <c r="AF202" s="37"/>
      <c r="AG202" s="37"/>
      <c r="AH202" s="37"/>
      <c r="AI202" s="37"/>
      <c r="AJ202" s="37"/>
      <c r="AK202" s="37"/>
      <c r="AL202" s="37"/>
      <c r="AM202" s="37"/>
      <c r="AN202" s="37"/>
      <c r="AO202" s="37"/>
      <c r="AP202" s="37"/>
      <c r="AQ202" s="37"/>
      <c r="AR202" s="37"/>
      <c r="AS202" s="37"/>
      <c r="AT202" s="37"/>
      <c r="AU202" s="37"/>
      <c r="AV202" s="37"/>
      <c r="AW202" s="37"/>
      <c r="AX202" s="37"/>
      <c r="AY202" s="37"/>
      <c r="AZ202" s="37"/>
      <c r="BA202" s="37"/>
      <c r="BB202" s="37"/>
      <c r="BC202" s="37"/>
      <c r="BD202" s="37"/>
      <c r="BE202" s="37"/>
      <c r="BF202" s="37"/>
      <c r="BG202" s="37"/>
      <c r="BH202" s="37"/>
      <c r="BI202" s="37"/>
      <c r="BJ202" s="37"/>
      <c r="BK202" s="37"/>
      <c r="BL202" s="37"/>
      <c r="BM202" s="37"/>
      <c r="BN202" s="37"/>
      <c r="BO202" s="37"/>
      <c r="BP202" s="37"/>
      <c r="BQ202" s="37"/>
      <c r="BR202" s="37"/>
      <c r="BS202" s="37"/>
      <c r="BT202" s="37"/>
      <c r="BU202" s="37"/>
      <c r="BV202" s="37"/>
      <c r="BW202" s="37"/>
      <c r="BX202" s="37"/>
      <c r="BY202" s="37"/>
      <c r="BZ202" s="37"/>
      <c r="CA202" s="37"/>
      <c r="CB202" s="37"/>
      <c r="CC202" s="37"/>
      <c r="CD202" s="37"/>
      <c r="CE202" s="37"/>
      <c r="CF202" s="37"/>
      <c r="CG202" s="37"/>
      <c r="CH202" s="37"/>
      <c r="CI202" s="37"/>
      <c r="CJ202" s="37"/>
      <c r="CK202" s="37"/>
      <c r="CL202" s="37"/>
      <c r="CM202" s="37"/>
      <c r="CN202" s="37"/>
      <c r="CO202" s="37"/>
      <c r="CP202" s="37"/>
      <c r="CQ202" s="37"/>
      <c r="CR202" s="37"/>
      <c r="CS202" s="37"/>
      <c r="CT202" s="37"/>
      <c r="CU202" s="37"/>
      <c r="CV202" s="37"/>
      <c r="CW202" s="37"/>
      <c r="CX202" s="37"/>
      <c r="CY202" s="37"/>
      <c r="CZ202" s="37"/>
      <c r="DA202" s="37"/>
      <c r="DB202" s="37"/>
      <c r="DC202" s="37"/>
      <c r="DD202" s="37"/>
      <c r="DE202" s="37"/>
      <c r="DF202" s="37"/>
      <c r="DG202" s="37"/>
      <c r="DH202" s="37"/>
      <c r="DI202" s="37"/>
      <c r="DJ202" s="37"/>
      <c r="DK202" s="37"/>
      <c r="DL202" s="37"/>
      <c r="DM202" s="37"/>
      <c r="DN202" s="37"/>
      <c r="DO202" s="37"/>
      <c r="DP202" s="37"/>
      <c r="DQ202" s="37"/>
      <c r="DR202" s="37"/>
      <c r="DS202" s="37"/>
      <c r="DT202" s="37"/>
      <c r="DU202" s="37"/>
      <c r="DV202" s="37"/>
      <c r="DW202" s="37"/>
      <c r="DX202" s="37"/>
      <c r="DY202" s="37"/>
      <c r="DZ202" s="37"/>
      <c r="EA202" s="37"/>
      <c r="EB202" s="37"/>
      <c r="EC202" s="37"/>
      <c r="ED202" s="37"/>
      <c r="EE202" s="37"/>
      <c r="EF202" s="37"/>
      <c r="EG202" s="37"/>
      <c r="EH202" s="37"/>
      <c r="EI202" s="37"/>
      <c r="EJ202" s="37"/>
      <c r="EK202" s="37"/>
      <c r="EL202" s="37"/>
      <c r="EM202" s="37"/>
      <c r="EN202" s="37"/>
      <c r="EO202" s="37"/>
      <c r="EP202" s="37"/>
      <c r="EQ202" s="37"/>
      <c r="ER202" s="37"/>
      <c r="ES202" s="37"/>
      <c r="ET202" s="37"/>
      <c r="EU202" s="37"/>
      <c r="WZC202" s="37"/>
      <c r="WZD202" s="37"/>
      <c r="WZE202" s="37"/>
      <c r="WZF202" s="37"/>
      <c r="WZG202" s="37"/>
      <c r="WZH202" s="37"/>
      <c r="WZI202" s="37"/>
      <c r="WZJ202" s="37"/>
      <c r="WZK202" s="37"/>
      <c r="WZL202" s="37"/>
      <c r="WZM202" s="37"/>
      <c r="WZN202" s="37"/>
      <c r="WZO202" s="37"/>
      <c r="WZP202" s="37"/>
      <c r="WZQ202" s="37"/>
      <c r="WZR202" s="37"/>
      <c r="WZS202" s="37"/>
      <c r="WZT202" s="37"/>
      <c r="WZU202" s="37"/>
      <c r="WZV202" s="37"/>
      <c r="WZW202" s="37"/>
      <c r="WZX202" s="37"/>
      <c r="WZY202" s="37"/>
      <c r="WZZ202" s="37"/>
      <c r="XAA202" s="37"/>
      <c r="XAB202" s="37"/>
      <c r="XAC202" s="37"/>
      <c r="XAD202" s="37"/>
      <c r="XAE202" s="37"/>
      <c r="XAF202" s="37"/>
      <c r="XAG202" s="37"/>
      <c r="XAH202" s="37"/>
      <c r="XAI202" s="37"/>
      <c r="XAJ202" s="37"/>
      <c r="XAK202" s="37"/>
      <c r="XAL202" s="37"/>
      <c r="XAM202" s="37"/>
      <c r="XAN202" s="37"/>
      <c r="XAO202" s="37"/>
      <c r="XAP202" s="37"/>
      <c r="XAQ202" s="37"/>
      <c r="XAR202" s="37"/>
      <c r="XAS202" s="37"/>
      <c r="XAT202" s="37"/>
      <c r="XAU202" s="37"/>
      <c r="XAV202" s="37"/>
      <c r="XAW202" s="37"/>
      <c r="XAX202" s="37"/>
      <c r="XAY202" s="37"/>
      <c r="XAZ202" s="37"/>
      <c r="XBA202" s="37"/>
      <c r="XBB202" s="37"/>
      <c r="XBC202" s="37"/>
      <c r="XBD202" s="37"/>
      <c r="XBE202" s="37"/>
      <c r="XBF202" s="37"/>
      <c r="XBG202" s="37"/>
      <c r="XBH202" s="37"/>
      <c r="XBI202" s="37"/>
      <c r="XBJ202" s="37"/>
      <c r="XBK202" s="37"/>
      <c r="XBL202" s="37"/>
      <c r="XBM202" s="37"/>
      <c r="XBN202" s="37"/>
      <c r="XBO202" s="37"/>
      <c r="XBP202" s="37"/>
      <c r="XBQ202" s="37"/>
      <c r="XBR202" s="37"/>
      <c r="XBS202" s="37"/>
      <c r="XBT202" s="37"/>
      <c r="XBU202" s="37"/>
      <c r="XBV202" s="37"/>
      <c r="XBW202" s="37"/>
      <c r="XBX202" s="37"/>
      <c r="XBY202" s="37"/>
      <c r="XBZ202" s="37"/>
      <c r="XCA202" s="37"/>
      <c r="XCB202" s="37"/>
      <c r="XCC202" s="37"/>
      <c r="XCD202" s="37"/>
      <c r="XCE202" s="37"/>
      <c r="XCF202" s="37"/>
      <c r="XCG202" s="37"/>
      <c r="XCH202" s="37"/>
      <c r="XCI202" s="37"/>
      <c r="XCJ202" s="37"/>
      <c r="XCK202" s="37"/>
      <c r="XCL202" s="37"/>
      <c r="XCM202" s="37"/>
      <c r="XCN202" s="37"/>
      <c r="XCO202" s="37"/>
      <c r="XCP202" s="37"/>
      <c r="XCQ202" s="37"/>
      <c r="XCR202" s="37"/>
      <c r="XCS202" s="37"/>
      <c r="XCT202" s="37"/>
      <c r="XCU202" s="37"/>
      <c r="XCV202" s="37"/>
      <c r="XCW202" s="37"/>
      <c r="XCX202" s="37"/>
      <c r="XCY202" s="37"/>
      <c r="XCZ202" s="37"/>
      <c r="XDA202" s="37"/>
      <c r="XDB202" s="37"/>
      <c r="XDC202" s="37"/>
      <c r="XDD202" s="37"/>
      <c r="XDE202" s="37"/>
      <c r="XDF202" s="37"/>
      <c r="XDG202" s="37"/>
      <c r="XDH202" s="37"/>
      <c r="XDI202" s="37"/>
      <c r="XDJ202" s="37"/>
      <c r="XDK202" s="37"/>
      <c r="XDL202" s="37"/>
      <c r="XDM202" s="37"/>
      <c r="XDN202" s="37"/>
      <c r="XDO202" s="37"/>
      <c r="XDP202" s="37"/>
      <c r="XDQ202" s="37"/>
      <c r="XDR202" s="37"/>
      <c r="XDS202" s="37"/>
      <c r="XDT202" s="37"/>
      <c r="XDU202" s="37"/>
      <c r="XDV202" s="37"/>
      <c r="XDW202" s="37"/>
      <c r="XDX202" s="37"/>
      <c r="XDY202" s="37"/>
      <c r="XDZ202" s="37"/>
      <c r="XEA202" s="37"/>
      <c r="XEB202" s="37"/>
      <c r="XEC202" s="37"/>
      <c r="XED202" s="37"/>
      <c r="XEE202" s="37"/>
      <c r="XEF202" s="37"/>
      <c r="XEG202" s="37"/>
      <c r="XEH202" s="37"/>
      <c r="XEI202" s="37"/>
      <c r="XEJ202" s="37"/>
      <c r="XEK202" s="37"/>
      <c r="XEL202" s="37"/>
      <c r="XEM202" s="37"/>
      <c r="XEN202" s="37"/>
      <c r="XEO202" s="37"/>
      <c r="XEP202" s="37"/>
      <c r="XEQ202" s="37"/>
      <c r="XER202" s="37"/>
      <c r="XES202" s="37"/>
      <c r="XET202" s="37"/>
      <c r="XEU202" s="37"/>
      <c r="XEV202" s="37"/>
      <c r="XEW202" s="37"/>
      <c r="XEX202" s="37"/>
      <c r="XEY202" s="37"/>
      <c r="XEZ202" s="37"/>
      <c r="XFA202" s="37"/>
      <c r="XFB202" s="37"/>
      <c r="XFC202" s="37"/>
      <c r="XFD202" s="37"/>
    </row>
    <row r="203" spans="1:151 16227:16384" s="11" customFormat="1" ht="20.25" customHeight="1" x14ac:dyDescent="0.25">
      <c r="A203" s="80">
        <v>1</v>
      </c>
      <c r="B203" s="80"/>
      <c r="C203" s="83" t="s">
        <v>208</v>
      </c>
      <c r="D203" s="84"/>
      <c r="E203" s="84"/>
      <c r="F203" s="84"/>
      <c r="G203" s="84"/>
      <c r="H203" s="84"/>
      <c r="I203" s="85"/>
      <c r="J203" s="37"/>
      <c r="K203" s="37"/>
      <c r="L203" s="37"/>
      <c r="M203" s="37"/>
      <c r="N203" s="37"/>
      <c r="O203" s="37"/>
      <c r="P203" s="37"/>
      <c r="Q203" s="37"/>
      <c r="R203" s="37"/>
      <c r="S203" s="37"/>
      <c r="T203" s="37"/>
      <c r="U203" s="43" t="str">
        <f t="shared" ref="U203:U210" ca="1" si="5">V203&amp;""&amp;",..,"&amp;""&amp;W203</f>
        <v>101,..,301</v>
      </c>
      <c r="V203" s="43">
        <f ca="1">(SUMPRODUCT(MID(0&amp;(LEFT(A202,SUM(LEN(A202)-LEN(SUBSTITUTE(A202,{"0","1","2","3"},""))))), LARGE(INDEX(ISNUMBER(--MID((LEFT(A202,SUM(LEN(A202)-LEN(SUBSTITUTE(A202,{"0","1","2","3"},""))))), ROW(INDIRECT("1:"&amp;LEN((LEFT(A202,SUM(LEN(A202)-LEN(SUBSTITUTE(A202,{"0","1","2","3"},"")))))))), 1)) * ROW(INDIRECT("1:"&amp;LEN((LEFT(A202,SUM(LEN(A202)-LEN(SUBSTITUTE(A202,{"0","1","2","3"},"")))))))), 0), ROW(INDIRECT("1:"&amp;LEN((LEFT(A202,SUM(LEN(A202)-LEN(SUBSTITUTE(A202,{"0","1","2","3"},"")))))))))+1, 1) * 10^ROW(INDIRECT("1:"&amp;LEN((LEFT(A202,SUM(LEN(A202)-LEN(SUBSTITUTE(A202,{"0","1","2","3"},""))))))))/10))*100+1</f>
        <v>101</v>
      </c>
      <c r="W203" s="43">
        <f ca="1">(SUMPRODUCT(MID(0&amp;(--TRIM(RIGHT(SUBSTITUTE(LEFT(A202,_xlfn.AGGREGATE(16,6,FIND({0,1,2,3,4,5,6,7,8,9},A202,ROW(INDIRECT("1:"&amp;LEN(A202)))),1))," ",REPT(" ",LEN(A202))),LEN(A202)))), LARGE(INDEX(ISNUMBER(--MID((--TRIM(RIGHT(SUBSTITUTE(LEFT(A202,_xlfn.AGGREGATE(16,6,FIND({0,1,2,3,4,5,6,7,8,9},A202,ROW(INDIRECT("1:"&amp;LEN(A202)))),1))," ",REPT(" ",LEN(A202))),LEN(A202)))), ROW(INDIRECT("1:"&amp;LEN((--TRIM(RIGHT(SUBSTITUTE(LEFT(A202,_xlfn.AGGREGATE(16,6,FIND({0,1,2,3,4,5,6,7,8,9},A202,ROW(INDIRECT("1:"&amp;LEN(A202)))),1))," ",REPT(" ",LEN(A202))),LEN(A202))))))), 1)) * ROW(INDIRECT("1:"&amp;LEN((--TRIM(RIGHT(SUBSTITUTE(LEFT(A202,_xlfn.AGGREGATE(16,6,FIND({0,1,2,3,4,5,6,7,8,9},A202,ROW(INDIRECT("1:"&amp;LEN(A202)))),1))," ",REPT(" ",LEN(A202))),LEN(A202))))))), 0), ROW(INDIRECT("1:"&amp;LEN((--TRIM(RIGHT(SUBSTITUTE(LEFT(A202,_xlfn.AGGREGATE(16,6,FIND({0,1,2,3,4,5,6,7,8,9},A202,ROW(INDIRECT("1:"&amp;LEN(A202)))),1))," ",REPT(" ",LEN(A202))),LEN(A202))))))))+1, 1) * 10^ROW(INDIRECT("1:"&amp;LEN((--TRIM(RIGHT(SUBSTITUTE(LEFT(A202,_xlfn.AGGREGATE(16,6,FIND({0,1,2,3,4,5,6,7,8,9},A202,ROW(INDIRECT("1:"&amp;LEN(A202)))),1))," ",REPT(" ",LEN(A202))),LEN(A202)))))))/10))*100+1</f>
        <v>301</v>
      </c>
      <c r="X203" s="37"/>
      <c r="Y203" s="37"/>
      <c r="Z203" s="37"/>
      <c r="AA203" s="37"/>
      <c r="AB203" s="37"/>
      <c r="AC203" s="37"/>
      <c r="AD203" s="37"/>
      <c r="AE203" s="37"/>
      <c r="AF203" s="37"/>
      <c r="AG203" s="37"/>
      <c r="AH203" s="37"/>
      <c r="AI203" s="37"/>
      <c r="AJ203" s="37"/>
      <c r="AK203" s="37"/>
      <c r="AL203" s="37"/>
      <c r="AM203" s="37"/>
      <c r="AN203" s="37"/>
      <c r="AO203" s="37"/>
      <c r="AP203" s="37"/>
      <c r="AQ203" s="37"/>
      <c r="AR203" s="37"/>
      <c r="AS203" s="37"/>
      <c r="AT203" s="37"/>
      <c r="AU203" s="37"/>
      <c r="AV203" s="37"/>
      <c r="AW203" s="37"/>
      <c r="AX203" s="37"/>
      <c r="AY203" s="37"/>
      <c r="AZ203" s="37"/>
      <c r="BA203" s="37"/>
      <c r="BB203" s="37"/>
      <c r="BC203" s="37"/>
      <c r="BD203" s="37"/>
      <c r="BE203" s="37"/>
      <c r="BF203" s="37"/>
      <c r="BG203" s="37"/>
      <c r="BH203" s="37"/>
      <c r="BI203" s="37"/>
      <c r="BJ203" s="37"/>
      <c r="BK203" s="37"/>
      <c r="BL203" s="37"/>
      <c r="BM203" s="37"/>
      <c r="BN203" s="37"/>
      <c r="BO203" s="37"/>
      <c r="BP203" s="37"/>
      <c r="BQ203" s="37"/>
      <c r="BR203" s="37"/>
      <c r="BS203" s="37"/>
      <c r="BT203" s="37"/>
      <c r="BU203" s="37"/>
      <c r="BV203" s="37"/>
      <c r="BW203" s="37"/>
      <c r="BX203" s="37"/>
      <c r="BY203" s="37"/>
      <c r="BZ203" s="37"/>
      <c r="CA203" s="37"/>
      <c r="CB203" s="37"/>
      <c r="CC203" s="37"/>
      <c r="CD203" s="37"/>
      <c r="CE203" s="37"/>
      <c r="CF203" s="37"/>
      <c r="CG203" s="37"/>
      <c r="CH203" s="37"/>
      <c r="CI203" s="37"/>
      <c r="CJ203" s="37"/>
      <c r="CK203" s="37"/>
      <c r="CL203" s="37"/>
      <c r="CM203" s="37"/>
      <c r="CN203" s="37"/>
      <c r="CO203" s="37"/>
      <c r="CP203" s="37"/>
      <c r="CQ203" s="37"/>
      <c r="CR203" s="37"/>
      <c r="CS203" s="37"/>
      <c r="CT203" s="37"/>
      <c r="CU203" s="37"/>
      <c r="CV203" s="37"/>
      <c r="CW203" s="37"/>
      <c r="CX203" s="37"/>
      <c r="CY203" s="37"/>
      <c r="CZ203" s="37"/>
      <c r="DA203" s="37"/>
      <c r="DB203" s="37"/>
      <c r="DC203" s="37"/>
      <c r="DD203" s="37"/>
      <c r="DE203" s="37"/>
      <c r="DF203" s="37"/>
      <c r="DG203" s="37"/>
      <c r="DH203" s="37"/>
      <c r="DI203" s="37"/>
      <c r="DJ203" s="37"/>
      <c r="DK203" s="37"/>
      <c r="DL203" s="37"/>
      <c r="DM203" s="37"/>
      <c r="DN203" s="37"/>
      <c r="DO203" s="37"/>
      <c r="DP203" s="37"/>
      <c r="DQ203" s="37"/>
      <c r="DR203" s="37"/>
      <c r="DS203" s="37"/>
      <c r="DT203" s="37"/>
      <c r="DU203" s="37"/>
      <c r="DV203" s="37"/>
      <c r="DW203" s="37"/>
      <c r="DX203" s="37"/>
      <c r="DY203" s="37"/>
      <c r="DZ203" s="37"/>
      <c r="EA203" s="37"/>
      <c r="EB203" s="37"/>
      <c r="EC203" s="37"/>
      <c r="ED203" s="37"/>
      <c r="EE203" s="37"/>
      <c r="EF203" s="37"/>
      <c r="EG203" s="37"/>
      <c r="EH203" s="37"/>
      <c r="EI203" s="37"/>
      <c r="EJ203" s="37"/>
      <c r="EK203" s="37"/>
      <c r="EL203" s="37"/>
      <c r="EM203" s="37"/>
      <c r="EN203" s="37"/>
      <c r="EO203" s="37"/>
      <c r="EP203" s="37"/>
      <c r="EQ203" s="37"/>
      <c r="ER203" s="37"/>
      <c r="ES203" s="37"/>
      <c r="ET203" s="37"/>
      <c r="EU203" s="37"/>
      <c r="WZC203" s="37"/>
      <c r="WZD203" s="37"/>
      <c r="WZE203" s="37"/>
      <c r="WZF203" s="37"/>
      <c r="WZG203" s="37"/>
      <c r="WZH203" s="37"/>
      <c r="WZI203" s="37"/>
      <c r="WZJ203" s="37"/>
      <c r="WZK203" s="37"/>
      <c r="WZL203" s="37"/>
      <c r="WZM203" s="37"/>
      <c r="WZN203" s="37"/>
      <c r="WZO203" s="37"/>
      <c r="WZP203" s="37"/>
      <c r="WZQ203" s="37"/>
      <c r="WZR203" s="37"/>
      <c r="WZS203" s="37"/>
      <c r="WZT203" s="37"/>
      <c r="WZU203" s="37"/>
      <c r="WZV203" s="37"/>
      <c r="WZW203" s="37"/>
      <c r="WZX203" s="37"/>
      <c r="WZY203" s="37"/>
      <c r="WZZ203" s="37"/>
      <c r="XAA203" s="37"/>
      <c r="XAB203" s="37"/>
      <c r="XAC203" s="37"/>
      <c r="XAD203" s="37"/>
      <c r="XAE203" s="37"/>
      <c r="XAF203" s="37"/>
      <c r="XAG203" s="37"/>
      <c r="XAH203" s="37"/>
      <c r="XAI203" s="37"/>
      <c r="XAJ203" s="37"/>
      <c r="XAK203" s="37"/>
      <c r="XAL203" s="37"/>
      <c r="XAM203" s="37"/>
      <c r="XAN203" s="37"/>
      <c r="XAO203" s="37"/>
      <c r="XAP203" s="37"/>
      <c r="XAQ203" s="37"/>
      <c r="XAR203" s="37"/>
      <c r="XAS203" s="37"/>
      <c r="XAT203" s="37"/>
      <c r="XAU203" s="37"/>
      <c r="XAV203" s="37"/>
      <c r="XAW203" s="37"/>
      <c r="XAX203" s="37"/>
      <c r="XAY203" s="37"/>
      <c r="XAZ203" s="37"/>
      <c r="XBA203" s="37"/>
      <c r="XBB203" s="37"/>
      <c r="XBC203" s="37"/>
      <c r="XBD203" s="37"/>
      <c r="XBE203" s="37"/>
      <c r="XBF203" s="37"/>
      <c r="XBG203" s="37"/>
      <c r="XBH203" s="37"/>
      <c r="XBI203" s="37"/>
      <c r="XBJ203" s="37"/>
      <c r="XBK203" s="37"/>
      <c r="XBL203" s="37"/>
      <c r="XBM203" s="37"/>
      <c r="XBN203" s="37"/>
      <c r="XBO203" s="37"/>
      <c r="XBP203" s="37"/>
      <c r="XBQ203" s="37"/>
      <c r="XBR203" s="37"/>
      <c r="XBS203" s="37"/>
      <c r="XBT203" s="37"/>
      <c r="XBU203" s="37"/>
      <c r="XBV203" s="37"/>
      <c r="XBW203" s="37"/>
      <c r="XBX203" s="37"/>
      <c r="XBY203" s="37"/>
      <c r="XBZ203" s="37"/>
      <c r="XCA203" s="37"/>
      <c r="XCB203" s="37"/>
      <c r="XCC203" s="37"/>
      <c r="XCD203" s="37"/>
      <c r="XCE203" s="37"/>
      <c r="XCF203" s="37"/>
      <c r="XCG203" s="37"/>
      <c r="XCH203" s="37"/>
      <c r="XCI203" s="37"/>
      <c r="XCJ203" s="37"/>
      <c r="XCK203" s="37"/>
      <c r="XCL203" s="37"/>
      <c r="XCM203" s="37"/>
      <c r="XCN203" s="37"/>
      <c r="XCO203" s="37"/>
      <c r="XCP203" s="37"/>
      <c r="XCQ203" s="37"/>
      <c r="XCR203" s="37"/>
      <c r="XCS203" s="37"/>
      <c r="XCT203" s="37"/>
      <c r="XCU203" s="37"/>
      <c r="XCV203" s="37"/>
      <c r="XCW203" s="37"/>
      <c r="XCX203" s="37"/>
      <c r="XCY203" s="37"/>
      <c r="XCZ203" s="37"/>
      <c r="XDA203" s="37"/>
      <c r="XDB203" s="37"/>
      <c r="XDC203" s="37"/>
      <c r="XDD203" s="37"/>
      <c r="XDE203" s="37"/>
      <c r="XDF203" s="37"/>
      <c r="XDG203" s="37"/>
      <c r="XDH203" s="37"/>
      <c r="XDI203" s="37"/>
      <c r="XDJ203" s="37"/>
      <c r="XDK203" s="37"/>
      <c r="XDL203" s="37"/>
      <c r="XDM203" s="37"/>
      <c r="XDN203" s="37"/>
      <c r="XDO203" s="37"/>
      <c r="XDP203" s="37"/>
      <c r="XDQ203" s="37"/>
      <c r="XDR203" s="37"/>
      <c r="XDS203" s="37"/>
      <c r="XDT203" s="37"/>
      <c r="XDU203" s="37"/>
      <c r="XDV203" s="37"/>
      <c r="XDW203" s="37"/>
      <c r="XDX203" s="37"/>
      <c r="XDY203" s="37"/>
      <c r="XDZ203" s="37"/>
      <c r="XEA203" s="37"/>
      <c r="XEB203" s="37"/>
      <c r="XEC203" s="37"/>
      <c r="XED203" s="37"/>
      <c r="XEE203" s="37"/>
      <c r="XEF203" s="37"/>
      <c r="XEG203" s="37"/>
      <c r="XEH203" s="37"/>
      <c r="XEI203" s="37"/>
      <c r="XEJ203" s="37"/>
      <c r="XEK203" s="37"/>
      <c r="XEL203" s="37"/>
      <c r="XEM203" s="37"/>
      <c r="XEN203" s="37"/>
      <c r="XEO203" s="37"/>
      <c r="XEP203" s="37"/>
      <c r="XEQ203" s="37"/>
      <c r="XER203" s="37"/>
      <c r="XES203" s="37"/>
      <c r="XET203" s="37"/>
      <c r="XEU203" s="37"/>
      <c r="XEV203" s="37"/>
      <c r="XEW203" s="37"/>
      <c r="XEX203" s="37"/>
      <c r="XEY203" s="37"/>
      <c r="XEZ203" s="37"/>
      <c r="XFA203" s="37"/>
      <c r="XFB203" s="37"/>
      <c r="XFC203" s="37"/>
      <c r="XFD203" s="37"/>
    </row>
    <row r="204" spans="1:151 16227:16384" s="11" customFormat="1" ht="20.25" customHeight="1" x14ac:dyDescent="0.25">
      <c r="A204" s="80">
        <v>2</v>
      </c>
      <c r="B204" s="80"/>
      <c r="C204" s="86"/>
      <c r="D204" s="87"/>
      <c r="E204" s="87"/>
      <c r="F204" s="87"/>
      <c r="G204" s="87"/>
      <c r="H204" s="87"/>
      <c r="I204" s="88"/>
      <c r="J204" s="37"/>
      <c r="K204" s="37"/>
      <c r="L204" s="37"/>
      <c r="M204" s="37"/>
      <c r="N204" s="37"/>
      <c r="O204" s="37"/>
      <c r="P204" s="37"/>
      <c r="Q204" s="37"/>
      <c r="R204" s="37"/>
      <c r="S204" s="37"/>
      <c r="T204" s="37"/>
      <c r="U204" s="43" t="str">
        <f t="shared" ca="1" si="5"/>
        <v>102,..,302</v>
      </c>
      <c r="V204" s="43">
        <f ca="1">V203+1</f>
        <v>102</v>
      </c>
      <c r="W204" s="43">
        <f ca="1">W203+1</f>
        <v>302</v>
      </c>
      <c r="X204" s="37"/>
      <c r="Y204" s="37"/>
      <c r="Z204" s="37"/>
      <c r="AA204" s="37"/>
      <c r="AB204" s="37"/>
      <c r="AC204" s="37"/>
      <c r="AD204" s="37"/>
      <c r="AE204" s="37"/>
      <c r="AF204" s="37"/>
      <c r="AG204" s="37"/>
      <c r="AH204" s="37"/>
      <c r="AI204" s="37"/>
      <c r="AJ204" s="37"/>
      <c r="AK204" s="37"/>
      <c r="AL204" s="37"/>
      <c r="AM204" s="37"/>
      <c r="AN204" s="37"/>
      <c r="AO204" s="37"/>
      <c r="AP204" s="37"/>
      <c r="AQ204" s="37"/>
      <c r="AR204" s="37"/>
      <c r="AS204" s="37"/>
      <c r="AT204" s="37"/>
      <c r="AU204" s="37"/>
      <c r="AV204" s="37"/>
      <c r="AW204" s="37"/>
      <c r="AX204" s="37"/>
      <c r="AY204" s="37"/>
      <c r="AZ204" s="37"/>
      <c r="BA204" s="37"/>
      <c r="BB204" s="37"/>
      <c r="BC204" s="37"/>
      <c r="BD204" s="37"/>
      <c r="BE204" s="37"/>
      <c r="BF204" s="37"/>
      <c r="BG204" s="37"/>
      <c r="BH204" s="37"/>
      <c r="BI204" s="37"/>
      <c r="BJ204" s="37"/>
      <c r="BK204" s="37"/>
      <c r="BL204" s="37"/>
      <c r="BM204" s="37"/>
      <c r="BN204" s="37"/>
      <c r="BO204" s="37"/>
      <c r="BP204" s="37"/>
      <c r="BQ204" s="37"/>
      <c r="BR204" s="37"/>
      <c r="BS204" s="37"/>
      <c r="BT204" s="37"/>
      <c r="BU204" s="37"/>
      <c r="BV204" s="37"/>
      <c r="BW204" s="37"/>
      <c r="BX204" s="37"/>
      <c r="BY204" s="37"/>
      <c r="BZ204" s="37"/>
      <c r="CA204" s="37"/>
      <c r="CB204" s="37"/>
      <c r="CC204" s="37"/>
      <c r="CD204" s="37"/>
      <c r="CE204" s="37"/>
      <c r="CF204" s="37"/>
      <c r="CG204" s="37"/>
      <c r="CH204" s="37"/>
      <c r="CI204" s="37"/>
      <c r="CJ204" s="37"/>
      <c r="CK204" s="37"/>
      <c r="CL204" s="37"/>
      <c r="CM204" s="37"/>
      <c r="CN204" s="37"/>
      <c r="CO204" s="37"/>
      <c r="CP204" s="37"/>
      <c r="CQ204" s="37"/>
      <c r="CR204" s="37"/>
      <c r="CS204" s="37"/>
      <c r="CT204" s="37"/>
      <c r="CU204" s="37"/>
      <c r="CV204" s="37"/>
      <c r="CW204" s="37"/>
      <c r="CX204" s="37"/>
      <c r="CY204" s="37"/>
      <c r="CZ204" s="37"/>
      <c r="DA204" s="37"/>
      <c r="DB204" s="37"/>
      <c r="DC204" s="37"/>
      <c r="DD204" s="37"/>
      <c r="DE204" s="37"/>
      <c r="DF204" s="37"/>
      <c r="DG204" s="37"/>
      <c r="DH204" s="37"/>
      <c r="DI204" s="37"/>
      <c r="DJ204" s="37"/>
      <c r="DK204" s="37"/>
      <c r="DL204" s="37"/>
      <c r="DM204" s="37"/>
      <c r="DN204" s="37"/>
      <c r="DO204" s="37"/>
      <c r="DP204" s="37"/>
      <c r="DQ204" s="37"/>
      <c r="DR204" s="37"/>
      <c r="DS204" s="37"/>
      <c r="DT204" s="37"/>
      <c r="DU204" s="37"/>
      <c r="DV204" s="37"/>
      <c r="DW204" s="37"/>
      <c r="DX204" s="37"/>
      <c r="DY204" s="37"/>
      <c r="DZ204" s="37"/>
      <c r="EA204" s="37"/>
      <c r="EB204" s="37"/>
      <c r="EC204" s="37"/>
      <c r="ED204" s="37"/>
      <c r="EE204" s="37"/>
      <c r="EF204" s="37"/>
      <c r="EG204" s="37"/>
      <c r="EH204" s="37"/>
      <c r="EI204" s="37"/>
      <c r="EJ204" s="37"/>
      <c r="EK204" s="37"/>
      <c r="EL204" s="37"/>
      <c r="EM204" s="37"/>
      <c r="EN204" s="37"/>
      <c r="EO204" s="37"/>
      <c r="EP204" s="37"/>
      <c r="EQ204" s="37"/>
      <c r="ER204" s="37"/>
      <c r="ES204" s="37"/>
      <c r="ET204" s="37"/>
      <c r="EU204" s="37"/>
      <c r="WZC204" s="37"/>
      <c r="WZD204" s="37"/>
      <c r="WZE204" s="37"/>
      <c r="WZF204" s="37"/>
      <c r="WZG204" s="37"/>
      <c r="WZH204" s="37"/>
      <c r="WZI204" s="37"/>
      <c r="WZJ204" s="37"/>
      <c r="WZK204" s="37"/>
      <c r="WZL204" s="37"/>
      <c r="WZM204" s="37"/>
      <c r="WZN204" s="37"/>
      <c r="WZO204" s="37"/>
      <c r="WZP204" s="37"/>
      <c r="WZQ204" s="37"/>
      <c r="WZR204" s="37"/>
      <c r="WZS204" s="37"/>
      <c r="WZT204" s="37"/>
      <c r="WZU204" s="37"/>
      <c r="WZV204" s="37"/>
      <c r="WZW204" s="37"/>
      <c r="WZX204" s="37"/>
      <c r="WZY204" s="37"/>
      <c r="WZZ204" s="37"/>
      <c r="XAA204" s="37"/>
      <c r="XAB204" s="37"/>
      <c r="XAC204" s="37"/>
      <c r="XAD204" s="37"/>
      <c r="XAE204" s="37"/>
      <c r="XAF204" s="37"/>
      <c r="XAG204" s="37"/>
      <c r="XAH204" s="37"/>
      <c r="XAI204" s="37"/>
      <c r="XAJ204" s="37"/>
      <c r="XAK204" s="37"/>
      <c r="XAL204" s="37"/>
      <c r="XAM204" s="37"/>
      <c r="XAN204" s="37"/>
      <c r="XAO204" s="37"/>
      <c r="XAP204" s="37"/>
      <c r="XAQ204" s="37"/>
      <c r="XAR204" s="37"/>
      <c r="XAS204" s="37"/>
      <c r="XAT204" s="37"/>
      <c r="XAU204" s="37"/>
      <c r="XAV204" s="37"/>
      <c r="XAW204" s="37"/>
      <c r="XAX204" s="37"/>
      <c r="XAY204" s="37"/>
      <c r="XAZ204" s="37"/>
      <c r="XBA204" s="37"/>
      <c r="XBB204" s="37"/>
      <c r="XBC204" s="37"/>
      <c r="XBD204" s="37"/>
      <c r="XBE204" s="37"/>
      <c r="XBF204" s="37"/>
      <c r="XBG204" s="37"/>
      <c r="XBH204" s="37"/>
      <c r="XBI204" s="37"/>
      <c r="XBJ204" s="37"/>
      <c r="XBK204" s="37"/>
      <c r="XBL204" s="37"/>
      <c r="XBM204" s="37"/>
      <c r="XBN204" s="37"/>
      <c r="XBO204" s="37"/>
      <c r="XBP204" s="37"/>
      <c r="XBQ204" s="37"/>
      <c r="XBR204" s="37"/>
      <c r="XBS204" s="37"/>
      <c r="XBT204" s="37"/>
      <c r="XBU204" s="37"/>
      <c r="XBV204" s="37"/>
      <c r="XBW204" s="37"/>
      <c r="XBX204" s="37"/>
      <c r="XBY204" s="37"/>
      <c r="XBZ204" s="37"/>
      <c r="XCA204" s="37"/>
      <c r="XCB204" s="37"/>
      <c r="XCC204" s="37"/>
      <c r="XCD204" s="37"/>
      <c r="XCE204" s="37"/>
      <c r="XCF204" s="37"/>
      <c r="XCG204" s="37"/>
      <c r="XCH204" s="37"/>
      <c r="XCI204" s="37"/>
      <c r="XCJ204" s="37"/>
      <c r="XCK204" s="37"/>
      <c r="XCL204" s="37"/>
      <c r="XCM204" s="37"/>
      <c r="XCN204" s="37"/>
      <c r="XCO204" s="37"/>
      <c r="XCP204" s="37"/>
      <c r="XCQ204" s="37"/>
      <c r="XCR204" s="37"/>
      <c r="XCS204" s="37"/>
      <c r="XCT204" s="37"/>
      <c r="XCU204" s="37"/>
      <c r="XCV204" s="37"/>
      <c r="XCW204" s="37"/>
      <c r="XCX204" s="37"/>
      <c r="XCY204" s="37"/>
      <c r="XCZ204" s="37"/>
      <c r="XDA204" s="37"/>
      <c r="XDB204" s="37"/>
      <c r="XDC204" s="37"/>
      <c r="XDD204" s="37"/>
      <c r="XDE204" s="37"/>
      <c r="XDF204" s="37"/>
      <c r="XDG204" s="37"/>
      <c r="XDH204" s="37"/>
      <c r="XDI204" s="37"/>
      <c r="XDJ204" s="37"/>
      <c r="XDK204" s="37"/>
      <c r="XDL204" s="37"/>
      <c r="XDM204" s="37"/>
      <c r="XDN204" s="37"/>
      <c r="XDO204" s="37"/>
      <c r="XDP204" s="37"/>
      <c r="XDQ204" s="37"/>
      <c r="XDR204" s="37"/>
      <c r="XDS204" s="37"/>
      <c r="XDT204" s="37"/>
      <c r="XDU204" s="37"/>
      <c r="XDV204" s="37"/>
      <c r="XDW204" s="37"/>
      <c r="XDX204" s="37"/>
      <c r="XDY204" s="37"/>
      <c r="XDZ204" s="37"/>
      <c r="XEA204" s="37"/>
      <c r="XEB204" s="37"/>
      <c r="XEC204" s="37"/>
      <c r="XED204" s="37"/>
      <c r="XEE204" s="37"/>
      <c r="XEF204" s="37"/>
      <c r="XEG204" s="37"/>
      <c r="XEH204" s="37"/>
      <c r="XEI204" s="37"/>
      <c r="XEJ204" s="37"/>
      <c r="XEK204" s="37"/>
      <c r="XEL204" s="37"/>
      <c r="XEM204" s="37"/>
      <c r="XEN204" s="37"/>
      <c r="XEO204" s="37"/>
      <c r="XEP204" s="37"/>
      <c r="XEQ204" s="37"/>
      <c r="XER204" s="37"/>
      <c r="XES204" s="37"/>
      <c r="XET204" s="37"/>
      <c r="XEU204" s="37"/>
      <c r="XEV204" s="37"/>
      <c r="XEW204" s="37"/>
      <c r="XEX204" s="37"/>
      <c r="XEY204" s="37"/>
      <c r="XEZ204" s="37"/>
      <c r="XFA204" s="37"/>
      <c r="XFB204" s="37"/>
      <c r="XFC204" s="37"/>
      <c r="XFD204" s="37"/>
    </row>
    <row r="205" spans="1:151 16227:16384" s="11" customFormat="1" ht="20.25" customHeight="1" x14ac:dyDescent="0.25">
      <c r="A205" s="80">
        <v>3</v>
      </c>
      <c r="B205" s="80"/>
      <c r="C205" s="86"/>
      <c r="D205" s="87"/>
      <c r="E205" s="87"/>
      <c r="F205" s="87"/>
      <c r="G205" s="87"/>
      <c r="H205" s="87"/>
      <c r="I205" s="88"/>
      <c r="J205" s="37"/>
      <c r="K205" s="37"/>
      <c r="L205" s="37"/>
      <c r="M205" s="37"/>
      <c r="N205" s="37"/>
      <c r="O205" s="37"/>
      <c r="P205" s="37"/>
      <c r="Q205" s="37"/>
      <c r="R205" s="37"/>
      <c r="S205" s="37"/>
      <c r="T205" s="37"/>
      <c r="U205" s="43" t="str">
        <f t="shared" ca="1" si="5"/>
        <v>103,..,303</v>
      </c>
      <c r="V205" s="43">
        <f t="shared" ref="V205:V210" ca="1" si="6">V204+1</f>
        <v>103</v>
      </c>
      <c r="W205" s="43">
        <f t="shared" ref="W205:W210" ca="1" si="7">W204+1</f>
        <v>303</v>
      </c>
      <c r="X205" s="37"/>
      <c r="Y205" s="37"/>
      <c r="Z205" s="37"/>
      <c r="AA205" s="37"/>
      <c r="AB205" s="37"/>
      <c r="AC205" s="37"/>
      <c r="AD205" s="37"/>
      <c r="AE205" s="37"/>
      <c r="AF205" s="37"/>
      <c r="AG205" s="37"/>
      <c r="AH205" s="37"/>
      <c r="AI205" s="37"/>
      <c r="AJ205" s="37"/>
      <c r="AK205" s="37"/>
      <c r="AL205" s="37"/>
      <c r="AM205" s="37"/>
      <c r="AN205" s="37"/>
      <c r="AO205" s="37"/>
      <c r="AP205" s="37"/>
      <c r="AQ205" s="37"/>
      <c r="AR205" s="37"/>
      <c r="AS205" s="37"/>
      <c r="AT205" s="37"/>
      <c r="AU205" s="37"/>
      <c r="AV205" s="37"/>
      <c r="AW205" s="37"/>
      <c r="AX205" s="37"/>
      <c r="AY205" s="37"/>
      <c r="AZ205" s="37"/>
      <c r="BA205" s="37"/>
      <c r="BB205" s="37"/>
      <c r="BC205" s="37"/>
      <c r="BD205" s="37"/>
      <c r="BE205" s="37"/>
      <c r="BF205" s="37"/>
      <c r="BG205" s="37"/>
      <c r="BH205" s="37"/>
      <c r="BI205" s="37"/>
      <c r="BJ205" s="37"/>
      <c r="BK205" s="37"/>
      <c r="BL205" s="37"/>
      <c r="BM205" s="37"/>
      <c r="BN205" s="37"/>
      <c r="BO205" s="37"/>
      <c r="BP205" s="37"/>
      <c r="BQ205" s="37"/>
      <c r="BR205" s="37"/>
      <c r="BS205" s="37"/>
      <c r="BT205" s="37"/>
      <c r="BU205" s="37"/>
      <c r="BV205" s="37"/>
      <c r="BW205" s="37"/>
      <c r="BX205" s="37"/>
      <c r="BY205" s="37"/>
      <c r="BZ205" s="37"/>
      <c r="CA205" s="37"/>
      <c r="CB205" s="37"/>
      <c r="CC205" s="37"/>
      <c r="CD205" s="37"/>
      <c r="CE205" s="37"/>
      <c r="CF205" s="37"/>
      <c r="CG205" s="37"/>
      <c r="CH205" s="37"/>
      <c r="CI205" s="37"/>
      <c r="CJ205" s="37"/>
      <c r="CK205" s="37"/>
      <c r="CL205" s="37"/>
      <c r="CM205" s="37"/>
      <c r="CN205" s="37"/>
      <c r="CO205" s="37"/>
      <c r="CP205" s="37"/>
      <c r="CQ205" s="37"/>
      <c r="CR205" s="37"/>
      <c r="CS205" s="37"/>
      <c r="CT205" s="37"/>
      <c r="CU205" s="37"/>
      <c r="CV205" s="37"/>
      <c r="CW205" s="37"/>
      <c r="CX205" s="37"/>
      <c r="CY205" s="37"/>
      <c r="CZ205" s="37"/>
      <c r="DA205" s="37"/>
      <c r="DB205" s="37"/>
      <c r="DC205" s="37"/>
      <c r="DD205" s="37"/>
      <c r="DE205" s="37"/>
      <c r="DF205" s="37"/>
      <c r="DG205" s="37"/>
      <c r="DH205" s="37"/>
      <c r="DI205" s="37"/>
      <c r="DJ205" s="37"/>
      <c r="DK205" s="37"/>
      <c r="DL205" s="37"/>
      <c r="DM205" s="37"/>
      <c r="DN205" s="37"/>
      <c r="DO205" s="37"/>
      <c r="DP205" s="37"/>
      <c r="DQ205" s="37"/>
      <c r="DR205" s="37"/>
      <c r="DS205" s="37"/>
      <c r="DT205" s="37"/>
      <c r="DU205" s="37"/>
      <c r="DV205" s="37"/>
      <c r="DW205" s="37"/>
      <c r="DX205" s="37"/>
      <c r="DY205" s="37"/>
      <c r="DZ205" s="37"/>
      <c r="EA205" s="37"/>
      <c r="EB205" s="37"/>
      <c r="EC205" s="37"/>
      <c r="ED205" s="37"/>
      <c r="EE205" s="37"/>
      <c r="EF205" s="37"/>
      <c r="EG205" s="37"/>
      <c r="EH205" s="37"/>
      <c r="EI205" s="37"/>
      <c r="EJ205" s="37"/>
      <c r="EK205" s="37"/>
      <c r="EL205" s="37"/>
      <c r="EM205" s="37"/>
      <c r="EN205" s="37"/>
      <c r="EO205" s="37"/>
      <c r="EP205" s="37"/>
      <c r="EQ205" s="37"/>
      <c r="ER205" s="37"/>
      <c r="ES205" s="37"/>
      <c r="ET205" s="37"/>
      <c r="EU205" s="37"/>
      <c r="WZC205" s="37"/>
      <c r="WZD205" s="37"/>
      <c r="WZE205" s="37"/>
      <c r="WZF205" s="37"/>
      <c r="WZG205" s="37"/>
      <c r="WZH205" s="37"/>
      <c r="WZI205" s="37"/>
      <c r="WZJ205" s="37"/>
      <c r="WZK205" s="37"/>
      <c r="WZL205" s="37"/>
      <c r="WZM205" s="37"/>
      <c r="WZN205" s="37"/>
      <c r="WZO205" s="37"/>
      <c r="WZP205" s="37"/>
      <c r="WZQ205" s="37"/>
      <c r="WZR205" s="37"/>
      <c r="WZS205" s="37"/>
      <c r="WZT205" s="37"/>
      <c r="WZU205" s="37"/>
      <c r="WZV205" s="37"/>
      <c r="WZW205" s="37"/>
      <c r="WZX205" s="37"/>
      <c r="WZY205" s="37"/>
      <c r="WZZ205" s="37"/>
      <c r="XAA205" s="37"/>
      <c r="XAB205" s="37"/>
      <c r="XAC205" s="37"/>
      <c r="XAD205" s="37"/>
      <c r="XAE205" s="37"/>
      <c r="XAF205" s="37"/>
      <c r="XAG205" s="37"/>
      <c r="XAH205" s="37"/>
      <c r="XAI205" s="37"/>
      <c r="XAJ205" s="37"/>
      <c r="XAK205" s="37"/>
      <c r="XAL205" s="37"/>
      <c r="XAM205" s="37"/>
      <c r="XAN205" s="37"/>
      <c r="XAO205" s="37"/>
      <c r="XAP205" s="37"/>
      <c r="XAQ205" s="37"/>
      <c r="XAR205" s="37"/>
      <c r="XAS205" s="37"/>
      <c r="XAT205" s="37"/>
      <c r="XAU205" s="37"/>
      <c r="XAV205" s="37"/>
      <c r="XAW205" s="37"/>
      <c r="XAX205" s="37"/>
      <c r="XAY205" s="37"/>
      <c r="XAZ205" s="37"/>
      <c r="XBA205" s="37"/>
      <c r="XBB205" s="37"/>
      <c r="XBC205" s="37"/>
      <c r="XBD205" s="37"/>
      <c r="XBE205" s="37"/>
      <c r="XBF205" s="37"/>
      <c r="XBG205" s="37"/>
      <c r="XBH205" s="37"/>
      <c r="XBI205" s="37"/>
      <c r="XBJ205" s="37"/>
      <c r="XBK205" s="37"/>
      <c r="XBL205" s="37"/>
      <c r="XBM205" s="37"/>
      <c r="XBN205" s="37"/>
      <c r="XBO205" s="37"/>
      <c r="XBP205" s="37"/>
      <c r="XBQ205" s="37"/>
      <c r="XBR205" s="37"/>
      <c r="XBS205" s="37"/>
      <c r="XBT205" s="37"/>
      <c r="XBU205" s="37"/>
      <c r="XBV205" s="37"/>
      <c r="XBW205" s="37"/>
      <c r="XBX205" s="37"/>
      <c r="XBY205" s="37"/>
      <c r="XBZ205" s="37"/>
      <c r="XCA205" s="37"/>
      <c r="XCB205" s="37"/>
      <c r="XCC205" s="37"/>
      <c r="XCD205" s="37"/>
      <c r="XCE205" s="37"/>
      <c r="XCF205" s="37"/>
      <c r="XCG205" s="37"/>
      <c r="XCH205" s="37"/>
      <c r="XCI205" s="37"/>
      <c r="XCJ205" s="37"/>
      <c r="XCK205" s="37"/>
      <c r="XCL205" s="37"/>
      <c r="XCM205" s="37"/>
      <c r="XCN205" s="37"/>
      <c r="XCO205" s="37"/>
      <c r="XCP205" s="37"/>
      <c r="XCQ205" s="37"/>
      <c r="XCR205" s="37"/>
      <c r="XCS205" s="37"/>
      <c r="XCT205" s="37"/>
      <c r="XCU205" s="37"/>
      <c r="XCV205" s="37"/>
      <c r="XCW205" s="37"/>
      <c r="XCX205" s="37"/>
      <c r="XCY205" s="37"/>
      <c r="XCZ205" s="37"/>
      <c r="XDA205" s="37"/>
      <c r="XDB205" s="37"/>
      <c r="XDC205" s="37"/>
      <c r="XDD205" s="37"/>
      <c r="XDE205" s="37"/>
      <c r="XDF205" s="37"/>
      <c r="XDG205" s="37"/>
      <c r="XDH205" s="37"/>
      <c r="XDI205" s="37"/>
      <c r="XDJ205" s="37"/>
      <c r="XDK205" s="37"/>
      <c r="XDL205" s="37"/>
      <c r="XDM205" s="37"/>
      <c r="XDN205" s="37"/>
      <c r="XDO205" s="37"/>
      <c r="XDP205" s="37"/>
      <c r="XDQ205" s="37"/>
      <c r="XDR205" s="37"/>
      <c r="XDS205" s="37"/>
      <c r="XDT205" s="37"/>
      <c r="XDU205" s="37"/>
      <c r="XDV205" s="37"/>
      <c r="XDW205" s="37"/>
      <c r="XDX205" s="37"/>
      <c r="XDY205" s="37"/>
      <c r="XDZ205" s="37"/>
      <c r="XEA205" s="37"/>
      <c r="XEB205" s="37"/>
      <c r="XEC205" s="37"/>
      <c r="XED205" s="37"/>
      <c r="XEE205" s="37"/>
      <c r="XEF205" s="37"/>
      <c r="XEG205" s="37"/>
      <c r="XEH205" s="37"/>
      <c r="XEI205" s="37"/>
      <c r="XEJ205" s="37"/>
      <c r="XEK205" s="37"/>
      <c r="XEL205" s="37"/>
      <c r="XEM205" s="37"/>
      <c r="XEN205" s="37"/>
      <c r="XEO205" s="37"/>
      <c r="XEP205" s="37"/>
      <c r="XEQ205" s="37"/>
      <c r="XER205" s="37"/>
      <c r="XES205" s="37"/>
      <c r="XET205" s="37"/>
      <c r="XEU205" s="37"/>
      <c r="XEV205" s="37"/>
      <c r="XEW205" s="37"/>
      <c r="XEX205" s="37"/>
      <c r="XEY205" s="37"/>
      <c r="XEZ205" s="37"/>
      <c r="XFA205" s="37"/>
      <c r="XFB205" s="37"/>
      <c r="XFC205" s="37"/>
      <c r="XFD205" s="37"/>
    </row>
    <row r="206" spans="1:151 16227:16384" s="11" customFormat="1" ht="20.25" customHeight="1" x14ac:dyDescent="0.25">
      <c r="A206" s="80">
        <v>4</v>
      </c>
      <c r="B206" s="80"/>
      <c r="C206" s="89"/>
      <c r="D206" s="90"/>
      <c r="E206" s="90"/>
      <c r="F206" s="90"/>
      <c r="G206" s="90"/>
      <c r="H206" s="90"/>
      <c r="I206" s="91"/>
      <c r="J206" s="37"/>
      <c r="K206" s="37"/>
      <c r="L206" s="37"/>
      <c r="M206" s="37"/>
      <c r="N206" s="37"/>
      <c r="O206" s="37"/>
      <c r="P206" s="37"/>
      <c r="Q206" s="37"/>
      <c r="R206" s="37"/>
      <c r="S206" s="37"/>
      <c r="T206" s="37"/>
      <c r="U206" s="43" t="str">
        <f t="shared" ca="1" si="5"/>
        <v>104,..,304</v>
      </c>
      <c r="V206" s="43">
        <f t="shared" ca="1" si="6"/>
        <v>104</v>
      </c>
      <c r="W206" s="43">
        <f t="shared" ca="1" si="7"/>
        <v>304</v>
      </c>
      <c r="X206" s="37"/>
      <c r="Y206" s="37"/>
      <c r="Z206" s="37"/>
      <c r="AA206" s="37"/>
      <c r="AB206" s="37"/>
      <c r="AC206" s="37"/>
      <c r="AD206" s="37"/>
      <c r="AE206" s="37"/>
      <c r="AF206" s="37"/>
      <c r="AG206" s="37"/>
      <c r="AH206" s="37"/>
      <c r="AI206" s="37"/>
      <c r="AJ206" s="37"/>
      <c r="AK206" s="37"/>
      <c r="AL206" s="37"/>
      <c r="AM206" s="37"/>
      <c r="AN206" s="37"/>
      <c r="AO206" s="37"/>
      <c r="AP206" s="37"/>
      <c r="AQ206" s="37"/>
      <c r="AR206" s="37"/>
      <c r="AS206" s="37"/>
      <c r="AT206" s="37"/>
      <c r="AU206" s="37"/>
      <c r="AV206" s="37"/>
      <c r="AW206" s="37"/>
      <c r="AX206" s="37"/>
      <c r="AY206" s="37"/>
      <c r="AZ206" s="37"/>
      <c r="BA206" s="37"/>
      <c r="BB206" s="37"/>
      <c r="BC206" s="37"/>
      <c r="BD206" s="37"/>
      <c r="BE206" s="37"/>
      <c r="BF206" s="37"/>
      <c r="BG206" s="37"/>
      <c r="BH206" s="37"/>
      <c r="BI206" s="37"/>
      <c r="BJ206" s="37"/>
      <c r="BK206" s="37"/>
      <c r="BL206" s="37"/>
      <c r="BM206" s="37"/>
      <c r="BN206" s="37"/>
      <c r="BO206" s="37"/>
      <c r="BP206" s="37"/>
      <c r="BQ206" s="37"/>
      <c r="BR206" s="37"/>
      <c r="BS206" s="37"/>
      <c r="BT206" s="37"/>
      <c r="BU206" s="37"/>
      <c r="BV206" s="37"/>
      <c r="BW206" s="37"/>
      <c r="BX206" s="37"/>
      <c r="BY206" s="37"/>
      <c r="BZ206" s="37"/>
      <c r="CA206" s="37"/>
      <c r="CB206" s="37"/>
      <c r="CC206" s="37"/>
      <c r="CD206" s="37"/>
      <c r="CE206" s="37"/>
      <c r="CF206" s="37"/>
      <c r="CG206" s="37"/>
      <c r="CH206" s="37"/>
      <c r="CI206" s="37"/>
      <c r="CJ206" s="37"/>
      <c r="CK206" s="37"/>
      <c r="CL206" s="37"/>
      <c r="CM206" s="37"/>
      <c r="CN206" s="37"/>
      <c r="CO206" s="37"/>
      <c r="CP206" s="37"/>
      <c r="CQ206" s="37"/>
      <c r="CR206" s="37"/>
      <c r="CS206" s="37"/>
      <c r="CT206" s="37"/>
      <c r="CU206" s="37"/>
      <c r="CV206" s="37"/>
      <c r="CW206" s="37"/>
      <c r="CX206" s="37"/>
      <c r="CY206" s="37"/>
      <c r="CZ206" s="37"/>
      <c r="DA206" s="37"/>
      <c r="DB206" s="37"/>
      <c r="DC206" s="37"/>
      <c r="DD206" s="37"/>
      <c r="DE206" s="37"/>
      <c r="DF206" s="37"/>
      <c r="DG206" s="37"/>
      <c r="DH206" s="37"/>
      <c r="DI206" s="37"/>
      <c r="DJ206" s="37"/>
      <c r="DK206" s="37"/>
      <c r="DL206" s="37"/>
      <c r="DM206" s="37"/>
      <c r="DN206" s="37"/>
      <c r="DO206" s="37"/>
      <c r="DP206" s="37"/>
      <c r="DQ206" s="37"/>
      <c r="DR206" s="37"/>
      <c r="DS206" s="37"/>
      <c r="DT206" s="37"/>
      <c r="DU206" s="37"/>
      <c r="DV206" s="37"/>
      <c r="DW206" s="37"/>
      <c r="DX206" s="37"/>
      <c r="DY206" s="37"/>
      <c r="DZ206" s="37"/>
      <c r="EA206" s="37"/>
      <c r="EB206" s="37"/>
      <c r="EC206" s="37"/>
      <c r="ED206" s="37"/>
      <c r="EE206" s="37"/>
      <c r="EF206" s="37"/>
      <c r="EG206" s="37"/>
      <c r="EH206" s="37"/>
      <c r="EI206" s="37"/>
      <c r="EJ206" s="37"/>
      <c r="EK206" s="37"/>
      <c r="EL206" s="37"/>
      <c r="EM206" s="37"/>
      <c r="EN206" s="37"/>
      <c r="EO206" s="37"/>
      <c r="EP206" s="37"/>
      <c r="EQ206" s="37"/>
      <c r="ER206" s="37"/>
      <c r="ES206" s="37"/>
      <c r="ET206" s="37"/>
      <c r="EU206" s="37"/>
      <c r="WZC206" s="37"/>
      <c r="WZD206" s="37"/>
      <c r="WZE206" s="37"/>
      <c r="WZF206" s="37"/>
      <c r="WZG206" s="37"/>
      <c r="WZH206" s="37"/>
      <c r="WZI206" s="37"/>
      <c r="WZJ206" s="37"/>
      <c r="WZK206" s="37"/>
      <c r="WZL206" s="37"/>
      <c r="WZM206" s="37"/>
      <c r="WZN206" s="37"/>
      <c r="WZO206" s="37"/>
      <c r="WZP206" s="37"/>
      <c r="WZQ206" s="37"/>
      <c r="WZR206" s="37"/>
      <c r="WZS206" s="37"/>
      <c r="WZT206" s="37"/>
      <c r="WZU206" s="37"/>
      <c r="WZV206" s="37"/>
      <c r="WZW206" s="37"/>
      <c r="WZX206" s="37"/>
      <c r="WZY206" s="37"/>
      <c r="WZZ206" s="37"/>
      <c r="XAA206" s="37"/>
      <c r="XAB206" s="37"/>
      <c r="XAC206" s="37"/>
      <c r="XAD206" s="37"/>
      <c r="XAE206" s="37"/>
      <c r="XAF206" s="37"/>
      <c r="XAG206" s="37"/>
      <c r="XAH206" s="37"/>
      <c r="XAI206" s="37"/>
      <c r="XAJ206" s="37"/>
      <c r="XAK206" s="37"/>
      <c r="XAL206" s="37"/>
      <c r="XAM206" s="37"/>
      <c r="XAN206" s="37"/>
      <c r="XAO206" s="37"/>
      <c r="XAP206" s="37"/>
      <c r="XAQ206" s="37"/>
      <c r="XAR206" s="37"/>
      <c r="XAS206" s="37"/>
      <c r="XAT206" s="37"/>
      <c r="XAU206" s="37"/>
      <c r="XAV206" s="37"/>
      <c r="XAW206" s="37"/>
      <c r="XAX206" s="37"/>
      <c r="XAY206" s="37"/>
      <c r="XAZ206" s="37"/>
      <c r="XBA206" s="37"/>
      <c r="XBB206" s="37"/>
      <c r="XBC206" s="37"/>
      <c r="XBD206" s="37"/>
      <c r="XBE206" s="37"/>
      <c r="XBF206" s="37"/>
      <c r="XBG206" s="37"/>
      <c r="XBH206" s="37"/>
      <c r="XBI206" s="37"/>
      <c r="XBJ206" s="37"/>
      <c r="XBK206" s="37"/>
      <c r="XBL206" s="37"/>
      <c r="XBM206" s="37"/>
      <c r="XBN206" s="37"/>
      <c r="XBO206" s="37"/>
      <c r="XBP206" s="37"/>
      <c r="XBQ206" s="37"/>
      <c r="XBR206" s="37"/>
      <c r="XBS206" s="37"/>
      <c r="XBT206" s="37"/>
      <c r="XBU206" s="37"/>
      <c r="XBV206" s="37"/>
      <c r="XBW206" s="37"/>
      <c r="XBX206" s="37"/>
      <c r="XBY206" s="37"/>
      <c r="XBZ206" s="37"/>
      <c r="XCA206" s="37"/>
      <c r="XCB206" s="37"/>
      <c r="XCC206" s="37"/>
      <c r="XCD206" s="37"/>
      <c r="XCE206" s="37"/>
      <c r="XCF206" s="37"/>
      <c r="XCG206" s="37"/>
      <c r="XCH206" s="37"/>
      <c r="XCI206" s="37"/>
      <c r="XCJ206" s="37"/>
      <c r="XCK206" s="37"/>
      <c r="XCL206" s="37"/>
      <c r="XCM206" s="37"/>
      <c r="XCN206" s="37"/>
      <c r="XCO206" s="37"/>
      <c r="XCP206" s="37"/>
      <c r="XCQ206" s="37"/>
      <c r="XCR206" s="37"/>
      <c r="XCS206" s="37"/>
      <c r="XCT206" s="37"/>
      <c r="XCU206" s="37"/>
      <c r="XCV206" s="37"/>
      <c r="XCW206" s="37"/>
      <c r="XCX206" s="37"/>
      <c r="XCY206" s="37"/>
      <c r="XCZ206" s="37"/>
      <c r="XDA206" s="37"/>
      <c r="XDB206" s="37"/>
      <c r="XDC206" s="37"/>
      <c r="XDD206" s="37"/>
      <c r="XDE206" s="37"/>
      <c r="XDF206" s="37"/>
      <c r="XDG206" s="37"/>
      <c r="XDH206" s="37"/>
      <c r="XDI206" s="37"/>
      <c r="XDJ206" s="37"/>
      <c r="XDK206" s="37"/>
      <c r="XDL206" s="37"/>
      <c r="XDM206" s="37"/>
      <c r="XDN206" s="37"/>
      <c r="XDO206" s="37"/>
      <c r="XDP206" s="37"/>
      <c r="XDQ206" s="37"/>
      <c r="XDR206" s="37"/>
      <c r="XDS206" s="37"/>
      <c r="XDT206" s="37"/>
      <c r="XDU206" s="37"/>
      <c r="XDV206" s="37"/>
      <c r="XDW206" s="37"/>
      <c r="XDX206" s="37"/>
      <c r="XDY206" s="37"/>
      <c r="XDZ206" s="37"/>
      <c r="XEA206" s="37"/>
      <c r="XEB206" s="37"/>
      <c r="XEC206" s="37"/>
      <c r="XED206" s="37"/>
      <c r="XEE206" s="37"/>
      <c r="XEF206" s="37"/>
      <c r="XEG206" s="37"/>
      <c r="XEH206" s="37"/>
      <c r="XEI206" s="37"/>
      <c r="XEJ206" s="37"/>
      <c r="XEK206" s="37"/>
      <c r="XEL206" s="37"/>
      <c r="XEM206" s="37"/>
      <c r="XEN206" s="37"/>
      <c r="XEO206" s="37"/>
      <c r="XEP206" s="37"/>
      <c r="XEQ206" s="37"/>
      <c r="XER206" s="37"/>
      <c r="XES206" s="37"/>
      <c r="XET206" s="37"/>
      <c r="XEU206" s="37"/>
      <c r="XEV206" s="37"/>
      <c r="XEW206" s="37"/>
      <c r="XEX206" s="37"/>
      <c r="XEY206" s="37"/>
      <c r="XEZ206" s="37"/>
      <c r="XFA206" s="37"/>
      <c r="XFB206" s="37"/>
      <c r="XFC206" s="37"/>
      <c r="XFD206" s="37"/>
    </row>
    <row r="207" spans="1:151 16227:16384" s="11" customFormat="1" ht="20.25" customHeight="1" x14ac:dyDescent="0.25">
      <c r="A207" s="80">
        <v>5</v>
      </c>
      <c r="B207" s="80"/>
      <c r="C207" s="81" t="s">
        <v>205</v>
      </c>
      <c r="D207" s="82"/>
      <c r="E207" s="19">
        <f>(1.325*0.7+2.9*4.65+2.075*2.125+2.5*0.23+2.45*2.41+1.95*0.9+2.625*1.375+2.125*1.375+2.75*3.41+0.425*0.9)*10.764</f>
        <v>466.59383549999995</v>
      </c>
      <c r="F207" s="81">
        <f>2.5*1.275*10.764</f>
        <v>34.310249999999996</v>
      </c>
      <c r="G207" s="82"/>
      <c r="H207" s="19">
        <v>0</v>
      </c>
      <c r="I207" s="53">
        <f t="shared" ref="I207:I221" si="8">E207+F207+H207</f>
        <v>500.90408549999995</v>
      </c>
      <c r="J207" s="1"/>
      <c r="K207" s="1"/>
      <c r="L207" s="1"/>
      <c r="M207" s="1"/>
      <c r="N207" s="1"/>
      <c r="O207" s="1"/>
      <c r="P207" s="1"/>
      <c r="Q207" s="1"/>
      <c r="R207" s="1"/>
      <c r="S207" s="1"/>
      <c r="T207" s="1"/>
      <c r="U207" s="43" t="str">
        <f t="shared" ca="1" si="5"/>
        <v>105,..,305</v>
      </c>
      <c r="V207" s="43">
        <f t="shared" ca="1" si="6"/>
        <v>105</v>
      </c>
      <c r="W207" s="43">
        <f t="shared" ca="1" si="7"/>
        <v>305</v>
      </c>
      <c r="X207" s="1"/>
      <c r="Y207" s="1"/>
      <c r="Z207" s="1"/>
      <c r="AA207" s="1"/>
      <c r="AB207" s="37"/>
      <c r="AC207" s="37"/>
      <c r="AD207" s="37"/>
      <c r="AE207" s="37"/>
      <c r="AF207" s="37"/>
      <c r="AG207" s="37"/>
      <c r="AH207" s="37"/>
      <c r="AI207" s="37"/>
      <c r="AJ207" s="37"/>
      <c r="AK207" s="37"/>
      <c r="AL207" s="37"/>
      <c r="AM207" s="37"/>
      <c r="AN207" s="37"/>
      <c r="AO207" s="37"/>
      <c r="AP207" s="37"/>
      <c r="AQ207" s="37"/>
      <c r="AR207" s="37"/>
      <c r="AS207" s="37"/>
      <c r="AT207" s="37"/>
      <c r="AU207" s="37"/>
      <c r="AV207" s="37"/>
      <c r="AW207" s="37"/>
      <c r="AX207" s="37"/>
      <c r="AY207" s="37"/>
      <c r="AZ207" s="37"/>
      <c r="BA207" s="37"/>
      <c r="BB207" s="37"/>
      <c r="BC207" s="37"/>
      <c r="BD207" s="37"/>
      <c r="BE207" s="37"/>
      <c r="BF207" s="37"/>
      <c r="BG207" s="37"/>
      <c r="BH207" s="37"/>
      <c r="BI207" s="37"/>
      <c r="BJ207" s="37"/>
      <c r="BK207" s="37"/>
      <c r="BL207" s="37"/>
      <c r="BM207" s="37"/>
      <c r="BN207" s="37"/>
      <c r="BO207" s="37"/>
      <c r="BP207" s="37"/>
      <c r="BQ207" s="37"/>
      <c r="BR207" s="37"/>
      <c r="BS207" s="37"/>
      <c r="BT207" s="37"/>
      <c r="BU207" s="37"/>
      <c r="BV207" s="37"/>
      <c r="BW207" s="37"/>
      <c r="BX207" s="37"/>
      <c r="BY207" s="37"/>
      <c r="BZ207" s="37"/>
      <c r="CA207" s="37"/>
      <c r="CB207" s="37"/>
      <c r="CC207" s="37"/>
      <c r="CD207" s="37"/>
      <c r="CE207" s="37"/>
      <c r="CF207" s="37"/>
      <c r="CG207" s="37"/>
      <c r="CH207" s="37"/>
      <c r="CI207" s="37"/>
      <c r="CJ207" s="37"/>
      <c r="CK207" s="37"/>
      <c r="CL207" s="37"/>
      <c r="CM207" s="37"/>
      <c r="CN207" s="37"/>
      <c r="CO207" s="37"/>
      <c r="CP207" s="37"/>
      <c r="CQ207" s="37"/>
      <c r="CR207" s="37"/>
      <c r="CS207" s="37"/>
      <c r="CT207" s="37"/>
      <c r="CU207" s="37"/>
      <c r="CV207" s="37"/>
      <c r="CW207" s="37"/>
      <c r="CX207" s="37"/>
      <c r="CY207" s="37"/>
      <c r="CZ207" s="37"/>
      <c r="DA207" s="37"/>
      <c r="DB207" s="37"/>
      <c r="DC207" s="37"/>
      <c r="DD207" s="37"/>
      <c r="DE207" s="37"/>
      <c r="DF207" s="37"/>
      <c r="DG207" s="37"/>
      <c r="DH207" s="37"/>
      <c r="DI207" s="37"/>
      <c r="DJ207" s="37"/>
      <c r="DK207" s="37"/>
      <c r="DL207" s="37"/>
      <c r="DM207" s="37"/>
      <c r="DN207" s="37"/>
      <c r="DO207" s="37"/>
      <c r="DP207" s="37"/>
      <c r="DQ207" s="37"/>
      <c r="DR207" s="37"/>
      <c r="DS207" s="37"/>
      <c r="DT207" s="37"/>
      <c r="DU207" s="37"/>
      <c r="DV207" s="37"/>
      <c r="DW207" s="37"/>
      <c r="DX207" s="37"/>
      <c r="DY207" s="37"/>
      <c r="DZ207" s="37"/>
      <c r="EA207" s="37"/>
      <c r="EB207" s="37"/>
      <c r="EC207" s="37"/>
      <c r="ED207" s="37"/>
      <c r="EE207" s="37"/>
      <c r="EF207" s="37"/>
      <c r="EG207" s="37"/>
      <c r="EH207" s="37"/>
      <c r="EI207" s="37"/>
      <c r="EJ207" s="37"/>
      <c r="EK207" s="37"/>
      <c r="EL207" s="37"/>
      <c r="EM207" s="37"/>
      <c r="EN207" s="37"/>
      <c r="EO207" s="37"/>
      <c r="EP207" s="37"/>
      <c r="EQ207" s="37"/>
      <c r="ER207" s="37"/>
      <c r="ES207" s="37"/>
      <c r="ET207" s="37"/>
      <c r="EU207" s="37"/>
      <c r="WZC207" s="37"/>
      <c r="WZD207" s="37"/>
      <c r="WZE207" s="37"/>
      <c r="WZF207" s="37"/>
      <c r="WZG207" s="37"/>
      <c r="WZH207" s="37"/>
      <c r="WZI207" s="37"/>
      <c r="WZJ207" s="37"/>
      <c r="WZK207" s="37"/>
      <c r="WZL207" s="37"/>
      <c r="WZM207" s="37"/>
      <c r="WZN207" s="37"/>
      <c r="WZO207" s="37"/>
      <c r="WZP207" s="37"/>
      <c r="WZQ207" s="37"/>
      <c r="WZR207" s="37"/>
      <c r="WZS207" s="37"/>
      <c r="WZT207" s="37"/>
      <c r="WZU207" s="37"/>
      <c r="WZV207" s="37"/>
      <c r="WZW207" s="37"/>
      <c r="WZX207" s="37"/>
      <c r="WZY207" s="37"/>
      <c r="WZZ207" s="37"/>
      <c r="XAA207" s="37"/>
      <c r="XAB207" s="37"/>
      <c r="XAC207" s="37"/>
      <c r="XAD207" s="37"/>
      <c r="XAE207" s="37"/>
      <c r="XAF207" s="37"/>
      <c r="XAG207" s="37"/>
      <c r="XAH207" s="37"/>
      <c r="XAI207" s="37"/>
      <c r="XAJ207" s="37"/>
      <c r="XAK207" s="37"/>
      <c r="XAL207" s="37"/>
      <c r="XAM207" s="37"/>
      <c r="XAN207" s="37"/>
      <c r="XAO207" s="37"/>
      <c r="XAP207" s="37"/>
      <c r="XAQ207" s="37"/>
      <c r="XAR207" s="37"/>
      <c r="XAS207" s="37"/>
      <c r="XAT207" s="37"/>
      <c r="XAU207" s="37"/>
      <c r="XAV207" s="37"/>
      <c r="XAW207" s="37"/>
      <c r="XAX207" s="37"/>
      <c r="XAY207" s="37"/>
      <c r="XAZ207" s="37"/>
      <c r="XBA207" s="37"/>
      <c r="XBB207" s="37"/>
      <c r="XBC207" s="37"/>
      <c r="XBD207" s="37"/>
      <c r="XBE207" s="37"/>
      <c r="XBF207" s="37"/>
      <c r="XBG207" s="37"/>
      <c r="XBH207" s="37"/>
      <c r="XBI207" s="37"/>
      <c r="XBJ207" s="37"/>
      <c r="XBK207" s="37"/>
      <c r="XBL207" s="37"/>
      <c r="XBM207" s="37"/>
      <c r="XBN207" s="37"/>
      <c r="XBO207" s="37"/>
      <c r="XBP207" s="37"/>
      <c r="XBQ207" s="37"/>
      <c r="XBR207" s="37"/>
      <c r="XBS207" s="37"/>
      <c r="XBT207" s="37"/>
      <c r="XBU207" s="37"/>
      <c r="XBV207" s="37"/>
      <c r="XBW207" s="37"/>
      <c r="XBX207" s="37"/>
      <c r="XBY207" s="37"/>
      <c r="XBZ207" s="37"/>
      <c r="XCA207" s="37"/>
      <c r="XCB207" s="37"/>
      <c r="XCC207" s="37"/>
      <c r="XCD207" s="37"/>
      <c r="XCE207" s="37"/>
      <c r="XCF207" s="37"/>
      <c r="XCG207" s="37"/>
      <c r="XCH207" s="37"/>
      <c r="XCI207" s="37"/>
      <c r="XCJ207" s="37"/>
      <c r="XCK207" s="37"/>
      <c r="XCL207" s="37"/>
      <c r="XCM207" s="37"/>
      <c r="XCN207" s="37"/>
      <c r="XCO207" s="37"/>
      <c r="XCP207" s="37"/>
      <c r="XCQ207" s="37"/>
      <c r="XCR207" s="37"/>
      <c r="XCS207" s="37"/>
      <c r="XCT207" s="37"/>
      <c r="XCU207" s="37"/>
      <c r="XCV207" s="37"/>
      <c r="XCW207" s="37"/>
      <c r="XCX207" s="37"/>
      <c r="XCY207" s="37"/>
      <c r="XCZ207" s="37"/>
      <c r="XDA207" s="37"/>
      <c r="XDB207" s="37"/>
      <c r="XDC207" s="37"/>
      <c r="XDD207" s="37"/>
      <c r="XDE207" s="37"/>
      <c r="XDF207" s="37"/>
      <c r="XDG207" s="37"/>
      <c r="XDH207" s="37"/>
      <c r="XDI207" s="37"/>
      <c r="XDJ207" s="37"/>
      <c r="XDK207" s="37"/>
      <c r="XDL207" s="37"/>
      <c r="XDM207" s="37"/>
      <c r="XDN207" s="37"/>
      <c r="XDO207" s="37"/>
      <c r="XDP207" s="37"/>
      <c r="XDQ207" s="37"/>
      <c r="XDR207" s="37"/>
      <c r="XDS207" s="37"/>
      <c r="XDT207" s="37"/>
      <c r="XDU207" s="37"/>
      <c r="XDV207" s="37"/>
      <c r="XDW207" s="37"/>
      <c r="XDX207" s="37"/>
      <c r="XDY207" s="37"/>
      <c r="XDZ207" s="37"/>
      <c r="XEA207" s="37"/>
      <c r="XEB207" s="37"/>
      <c r="XEC207" s="37"/>
      <c r="XED207" s="37"/>
      <c r="XEE207" s="37"/>
      <c r="XEF207" s="37"/>
      <c r="XEG207" s="37"/>
      <c r="XEH207" s="37"/>
      <c r="XEI207" s="37"/>
      <c r="XEJ207" s="37"/>
      <c r="XEK207" s="37"/>
      <c r="XEL207" s="37"/>
      <c r="XEM207" s="37"/>
      <c r="XEN207" s="37"/>
      <c r="XEO207" s="37"/>
      <c r="XEP207" s="37"/>
      <c r="XEQ207" s="37"/>
      <c r="XER207" s="37"/>
      <c r="XES207" s="37"/>
      <c r="XET207" s="37"/>
      <c r="XEU207" s="37"/>
      <c r="XEV207" s="37"/>
      <c r="XEW207" s="37"/>
      <c r="XEX207" s="37"/>
      <c r="XEY207" s="37"/>
      <c r="XEZ207" s="37"/>
      <c r="XFA207" s="37"/>
      <c r="XFB207" s="37"/>
      <c r="XFC207" s="37"/>
      <c r="XFD207" s="37"/>
    </row>
    <row r="208" spans="1:151 16227:16384" s="11" customFormat="1" ht="20.25" customHeight="1" x14ac:dyDescent="0.25">
      <c r="A208" s="80">
        <v>6</v>
      </c>
      <c r="B208" s="80"/>
      <c r="C208" s="81" t="s">
        <v>205</v>
      </c>
      <c r="D208" s="82"/>
      <c r="E208" s="53">
        <f>(1.325*0.7+2.9*4.65+2.075*2.125+2.5*0.23+2.45*2.41+1.95*0.9+2.625*1.375+2.125*1.375+2.75*3.41+0.425*0.9)*10.764</f>
        <v>466.59383549999995</v>
      </c>
      <c r="F208" s="81">
        <f>2.5*1.275*10.764</f>
        <v>34.310249999999996</v>
      </c>
      <c r="G208" s="82"/>
      <c r="H208" s="19">
        <v>0</v>
      </c>
      <c r="I208" s="53">
        <f t="shared" si="8"/>
        <v>500.90408549999995</v>
      </c>
      <c r="J208" s="37"/>
      <c r="K208" s="37"/>
      <c r="L208" s="37"/>
      <c r="M208" s="37"/>
      <c r="N208" s="37"/>
      <c r="O208" s="37"/>
      <c r="P208" s="37"/>
      <c r="Q208" s="37"/>
      <c r="R208" s="37"/>
      <c r="S208" s="37"/>
      <c r="T208" s="37"/>
      <c r="U208" s="43" t="str">
        <f t="shared" ca="1" si="5"/>
        <v>106,..,306</v>
      </c>
      <c r="V208" s="43">
        <f t="shared" ca="1" si="6"/>
        <v>106</v>
      </c>
      <c r="W208" s="43">
        <f t="shared" ca="1" si="7"/>
        <v>306</v>
      </c>
      <c r="X208" s="37"/>
      <c r="Y208" s="37"/>
      <c r="Z208" s="37"/>
      <c r="AA208" s="37"/>
      <c r="AB208" s="37"/>
      <c r="AC208" s="37"/>
      <c r="AD208" s="37"/>
      <c r="AE208" s="37"/>
      <c r="AF208" s="37"/>
      <c r="AG208" s="37"/>
      <c r="AH208" s="37"/>
      <c r="AI208" s="37"/>
      <c r="AJ208" s="37"/>
      <c r="AK208" s="37"/>
      <c r="AL208" s="37"/>
      <c r="AM208" s="37"/>
      <c r="AN208" s="37"/>
      <c r="AO208" s="37"/>
      <c r="AP208" s="37"/>
      <c r="AQ208" s="37"/>
      <c r="AR208" s="37"/>
      <c r="AS208" s="37"/>
      <c r="AT208" s="37"/>
      <c r="AU208" s="37"/>
      <c r="AV208" s="37"/>
      <c r="AW208" s="37"/>
      <c r="AX208" s="37"/>
      <c r="AY208" s="37"/>
      <c r="AZ208" s="37"/>
      <c r="BA208" s="37"/>
      <c r="BB208" s="37"/>
      <c r="BC208" s="37"/>
      <c r="BD208" s="37"/>
      <c r="BE208" s="37"/>
      <c r="BF208" s="37"/>
      <c r="BG208" s="37"/>
      <c r="BH208" s="37"/>
      <c r="BI208" s="37"/>
      <c r="BJ208" s="37"/>
      <c r="BK208" s="37"/>
      <c r="BL208" s="37"/>
      <c r="BM208" s="37"/>
      <c r="BN208" s="37"/>
      <c r="BO208" s="37"/>
      <c r="BP208" s="37"/>
      <c r="BQ208" s="37"/>
      <c r="BR208" s="37"/>
      <c r="BS208" s="37"/>
      <c r="BT208" s="37"/>
      <c r="BU208" s="37"/>
      <c r="BV208" s="37"/>
      <c r="BW208" s="37"/>
      <c r="BX208" s="37"/>
      <c r="BY208" s="37"/>
      <c r="BZ208" s="37"/>
      <c r="CA208" s="37"/>
      <c r="CB208" s="37"/>
      <c r="CC208" s="37"/>
      <c r="CD208" s="37"/>
      <c r="CE208" s="37"/>
      <c r="CF208" s="37"/>
      <c r="CG208" s="37"/>
      <c r="CH208" s="37"/>
      <c r="CI208" s="37"/>
      <c r="CJ208" s="37"/>
      <c r="CK208" s="37"/>
      <c r="CL208" s="37"/>
      <c r="CM208" s="37"/>
      <c r="CN208" s="37"/>
      <c r="CO208" s="37"/>
      <c r="CP208" s="37"/>
      <c r="CQ208" s="37"/>
      <c r="CR208" s="37"/>
      <c r="CS208" s="37"/>
      <c r="CT208" s="37"/>
      <c r="CU208" s="37"/>
      <c r="CV208" s="37"/>
      <c r="CW208" s="37"/>
      <c r="CX208" s="37"/>
      <c r="CY208" s="37"/>
      <c r="CZ208" s="37"/>
      <c r="DA208" s="37"/>
      <c r="DB208" s="37"/>
      <c r="DC208" s="37"/>
      <c r="DD208" s="37"/>
      <c r="DE208" s="37"/>
      <c r="DF208" s="37"/>
      <c r="DG208" s="37"/>
      <c r="DH208" s="37"/>
      <c r="DI208" s="37"/>
      <c r="DJ208" s="37"/>
      <c r="DK208" s="37"/>
      <c r="DL208" s="37"/>
      <c r="DM208" s="37"/>
      <c r="DN208" s="37"/>
      <c r="DO208" s="37"/>
      <c r="DP208" s="37"/>
      <c r="DQ208" s="37"/>
      <c r="DR208" s="37"/>
      <c r="DS208" s="37"/>
      <c r="DT208" s="37"/>
      <c r="DU208" s="37"/>
      <c r="DV208" s="37"/>
      <c r="DW208" s="37"/>
      <c r="DX208" s="37"/>
      <c r="DY208" s="37"/>
      <c r="DZ208" s="37"/>
      <c r="EA208" s="37"/>
      <c r="EB208" s="37"/>
      <c r="EC208" s="37"/>
      <c r="ED208" s="37"/>
      <c r="EE208" s="37"/>
      <c r="EF208" s="37"/>
      <c r="EG208" s="37"/>
      <c r="EH208" s="37"/>
      <c r="EI208" s="37"/>
      <c r="EJ208" s="37"/>
      <c r="EK208" s="37"/>
      <c r="EL208" s="37"/>
      <c r="EM208" s="37"/>
      <c r="EN208" s="37"/>
      <c r="EO208" s="37"/>
      <c r="EP208" s="37"/>
      <c r="EQ208" s="37"/>
      <c r="ER208" s="37"/>
      <c r="ES208" s="37"/>
      <c r="ET208" s="37"/>
      <c r="EU208" s="37"/>
      <c r="WZC208" s="37"/>
      <c r="WZD208" s="37"/>
      <c r="WZE208" s="37"/>
      <c r="WZF208" s="37"/>
      <c r="WZG208" s="37"/>
      <c r="WZH208" s="37"/>
      <c r="WZI208" s="37"/>
      <c r="WZJ208" s="37"/>
      <c r="WZK208" s="37"/>
      <c r="WZL208" s="37"/>
      <c r="WZM208" s="37"/>
      <c r="WZN208" s="37"/>
      <c r="WZO208" s="37"/>
      <c r="WZP208" s="37"/>
      <c r="WZQ208" s="37"/>
      <c r="WZR208" s="37"/>
      <c r="WZS208" s="37"/>
      <c r="WZT208" s="37"/>
      <c r="WZU208" s="37"/>
      <c r="WZV208" s="37"/>
      <c r="WZW208" s="37"/>
      <c r="WZX208" s="37"/>
      <c r="WZY208" s="37"/>
      <c r="WZZ208" s="37"/>
      <c r="XAA208" s="37"/>
      <c r="XAB208" s="37"/>
      <c r="XAC208" s="37"/>
      <c r="XAD208" s="37"/>
      <c r="XAE208" s="37"/>
      <c r="XAF208" s="37"/>
      <c r="XAG208" s="37"/>
      <c r="XAH208" s="37"/>
      <c r="XAI208" s="37"/>
      <c r="XAJ208" s="37"/>
      <c r="XAK208" s="37"/>
      <c r="XAL208" s="37"/>
      <c r="XAM208" s="37"/>
      <c r="XAN208" s="37"/>
      <c r="XAO208" s="37"/>
      <c r="XAP208" s="37"/>
      <c r="XAQ208" s="37"/>
      <c r="XAR208" s="37"/>
      <c r="XAS208" s="37"/>
      <c r="XAT208" s="37"/>
      <c r="XAU208" s="37"/>
      <c r="XAV208" s="37"/>
      <c r="XAW208" s="37"/>
      <c r="XAX208" s="37"/>
      <c r="XAY208" s="37"/>
      <c r="XAZ208" s="37"/>
      <c r="XBA208" s="37"/>
      <c r="XBB208" s="37"/>
      <c r="XBC208" s="37"/>
      <c r="XBD208" s="37"/>
      <c r="XBE208" s="37"/>
      <c r="XBF208" s="37"/>
      <c r="XBG208" s="37"/>
      <c r="XBH208" s="37"/>
      <c r="XBI208" s="37"/>
      <c r="XBJ208" s="37"/>
      <c r="XBK208" s="37"/>
      <c r="XBL208" s="37"/>
      <c r="XBM208" s="37"/>
      <c r="XBN208" s="37"/>
      <c r="XBO208" s="37"/>
      <c r="XBP208" s="37"/>
      <c r="XBQ208" s="37"/>
      <c r="XBR208" s="37"/>
      <c r="XBS208" s="37"/>
      <c r="XBT208" s="37"/>
      <c r="XBU208" s="37"/>
      <c r="XBV208" s="37"/>
      <c r="XBW208" s="37"/>
      <c r="XBX208" s="37"/>
      <c r="XBY208" s="37"/>
      <c r="XBZ208" s="37"/>
      <c r="XCA208" s="37"/>
      <c r="XCB208" s="37"/>
      <c r="XCC208" s="37"/>
      <c r="XCD208" s="37"/>
      <c r="XCE208" s="37"/>
      <c r="XCF208" s="37"/>
      <c r="XCG208" s="37"/>
      <c r="XCH208" s="37"/>
      <c r="XCI208" s="37"/>
      <c r="XCJ208" s="37"/>
      <c r="XCK208" s="37"/>
      <c r="XCL208" s="37"/>
      <c r="XCM208" s="37"/>
      <c r="XCN208" s="37"/>
      <c r="XCO208" s="37"/>
      <c r="XCP208" s="37"/>
      <c r="XCQ208" s="37"/>
      <c r="XCR208" s="37"/>
      <c r="XCS208" s="37"/>
      <c r="XCT208" s="37"/>
      <c r="XCU208" s="37"/>
      <c r="XCV208" s="37"/>
      <c r="XCW208" s="37"/>
      <c r="XCX208" s="37"/>
      <c r="XCY208" s="37"/>
      <c r="XCZ208" s="37"/>
      <c r="XDA208" s="37"/>
      <c r="XDB208" s="37"/>
      <c r="XDC208" s="37"/>
      <c r="XDD208" s="37"/>
      <c r="XDE208" s="37"/>
      <c r="XDF208" s="37"/>
      <c r="XDG208" s="37"/>
      <c r="XDH208" s="37"/>
      <c r="XDI208" s="37"/>
      <c r="XDJ208" s="37"/>
      <c r="XDK208" s="37"/>
      <c r="XDL208" s="37"/>
      <c r="XDM208" s="37"/>
      <c r="XDN208" s="37"/>
      <c r="XDO208" s="37"/>
      <c r="XDP208" s="37"/>
      <c r="XDQ208" s="37"/>
      <c r="XDR208" s="37"/>
      <c r="XDS208" s="37"/>
      <c r="XDT208" s="37"/>
      <c r="XDU208" s="37"/>
      <c r="XDV208" s="37"/>
      <c r="XDW208" s="37"/>
      <c r="XDX208" s="37"/>
      <c r="XDY208" s="37"/>
      <c r="XDZ208" s="37"/>
      <c r="XEA208" s="37"/>
      <c r="XEB208" s="37"/>
      <c r="XEC208" s="37"/>
      <c r="XED208" s="37"/>
      <c r="XEE208" s="37"/>
      <c r="XEF208" s="37"/>
      <c r="XEG208" s="37"/>
      <c r="XEH208" s="37"/>
      <c r="XEI208" s="37"/>
      <c r="XEJ208" s="37"/>
      <c r="XEK208" s="37"/>
      <c r="XEL208" s="37"/>
      <c r="XEM208" s="37"/>
      <c r="XEN208" s="37"/>
      <c r="XEO208" s="37"/>
      <c r="XEP208" s="37"/>
      <c r="XEQ208" s="37"/>
      <c r="XER208" s="37"/>
      <c r="XES208" s="37"/>
      <c r="XET208" s="37"/>
      <c r="XEU208" s="37"/>
      <c r="XEV208" s="37"/>
      <c r="XEW208" s="37"/>
      <c r="XEX208" s="37"/>
      <c r="XEY208" s="37"/>
      <c r="XEZ208" s="37"/>
      <c r="XFA208" s="37"/>
      <c r="XFB208" s="37"/>
      <c r="XFC208" s="37"/>
      <c r="XFD208" s="37"/>
    </row>
    <row r="209" spans="1:151 16227:16384" s="11" customFormat="1" ht="20.25" customHeight="1" x14ac:dyDescent="0.25">
      <c r="A209" s="80">
        <v>7</v>
      </c>
      <c r="B209" s="80"/>
      <c r="C209" s="81" t="s">
        <v>206</v>
      </c>
      <c r="D209" s="82"/>
      <c r="E209" s="19">
        <f>(1.25*0.7+2.9*4.65+0.23*2.55+2.55*0.23+2.9*2.125+1.21*1.915+2.9*0.9+3.05*3.11+3.05*4.11+0.9*0.2+2.275*1.375+2.275*1.375)*10.764</f>
        <v>592.88004359999979</v>
      </c>
      <c r="F209" s="81">
        <f>2.55*1.275*10.764</f>
        <v>34.996454999999997</v>
      </c>
      <c r="G209" s="82"/>
      <c r="H209" s="19">
        <f>1.225*1.4*10.764</f>
        <v>18.460259999999998</v>
      </c>
      <c r="I209" s="53">
        <f>E209+F209+H209</f>
        <v>646.33675859999971</v>
      </c>
      <c r="J209" s="37"/>
      <c r="K209" s="37"/>
      <c r="L209" s="37"/>
      <c r="M209" s="37"/>
      <c r="N209" s="37"/>
      <c r="O209" s="37"/>
      <c r="P209" s="37"/>
      <c r="Q209" s="37"/>
      <c r="R209" s="37"/>
      <c r="S209" s="37"/>
      <c r="T209" s="37"/>
      <c r="U209" s="43" t="str">
        <f t="shared" ca="1" si="5"/>
        <v>107,..,307</v>
      </c>
      <c r="V209" s="43">
        <f t="shared" ca="1" si="6"/>
        <v>107</v>
      </c>
      <c r="W209" s="43">
        <f t="shared" ca="1" si="7"/>
        <v>307</v>
      </c>
      <c r="X209" s="37"/>
      <c r="Y209" s="37"/>
      <c r="Z209" s="37"/>
      <c r="AA209" s="37"/>
      <c r="AB209" s="37"/>
      <c r="AC209" s="37"/>
      <c r="AD209" s="37"/>
      <c r="AE209" s="37"/>
      <c r="AF209" s="37"/>
      <c r="AG209" s="37"/>
      <c r="AH209" s="37"/>
      <c r="AI209" s="37"/>
      <c r="AJ209" s="37"/>
      <c r="AK209" s="37"/>
      <c r="AL209" s="37"/>
      <c r="AM209" s="37"/>
      <c r="AN209" s="37"/>
      <c r="AO209" s="37"/>
      <c r="AP209" s="37"/>
      <c r="AQ209" s="37"/>
      <c r="AR209" s="37"/>
      <c r="AS209" s="37"/>
      <c r="AT209" s="37"/>
      <c r="AU209" s="37"/>
      <c r="AV209" s="37"/>
      <c r="AW209" s="37"/>
      <c r="AX209" s="37"/>
      <c r="AY209" s="37"/>
      <c r="AZ209" s="37"/>
      <c r="BA209" s="37"/>
      <c r="BB209" s="37"/>
      <c r="BC209" s="37"/>
      <c r="BD209" s="37"/>
      <c r="BE209" s="37"/>
      <c r="BF209" s="37"/>
      <c r="BG209" s="37"/>
      <c r="BH209" s="37"/>
      <c r="BI209" s="37"/>
      <c r="BJ209" s="37"/>
      <c r="BK209" s="37"/>
      <c r="BL209" s="37"/>
      <c r="BM209" s="37"/>
      <c r="BN209" s="37"/>
      <c r="BO209" s="37"/>
      <c r="BP209" s="37"/>
      <c r="BQ209" s="37"/>
      <c r="BR209" s="37"/>
      <c r="BS209" s="37"/>
      <c r="BT209" s="37"/>
      <c r="BU209" s="37"/>
      <c r="BV209" s="37"/>
      <c r="BW209" s="37"/>
      <c r="BX209" s="37"/>
      <c r="BY209" s="37"/>
      <c r="BZ209" s="37"/>
      <c r="CA209" s="37"/>
      <c r="CB209" s="37"/>
      <c r="CC209" s="37"/>
      <c r="CD209" s="37"/>
      <c r="CE209" s="37"/>
      <c r="CF209" s="37"/>
      <c r="CG209" s="37"/>
      <c r="CH209" s="37"/>
      <c r="CI209" s="37"/>
      <c r="CJ209" s="37"/>
      <c r="CK209" s="37"/>
      <c r="CL209" s="37"/>
      <c r="CM209" s="37"/>
      <c r="CN209" s="37"/>
      <c r="CO209" s="37"/>
      <c r="CP209" s="37"/>
      <c r="CQ209" s="37"/>
      <c r="CR209" s="37"/>
      <c r="CS209" s="37"/>
      <c r="CT209" s="37"/>
      <c r="CU209" s="37"/>
      <c r="CV209" s="37"/>
      <c r="CW209" s="37"/>
      <c r="CX209" s="37"/>
      <c r="CY209" s="37"/>
      <c r="CZ209" s="37"/>
      <c r="DA209" s="37"/>
      <c r="DB209" s="37"/>
      <c r="DC209" s="37"/>
      <c r="DD209" s="37"/>
      <c r="DE209" s="37"/>
      <c r="DF209" s="37"/>
      <c r="DG209" s="37"/>
      <c r="DH209" s="37"/>
      <c r="DI209" s="37"/>
      <c r="DJ209" s="37"/>
      <c r="DK209" s="37"/>
      <c r="DL209" s="37"/>
      <c r="DM209" s="37"/>
      <c r="DN209" s="37"/>
      <c r="DO209" s="37"/>
      <c r="DP209" s="37"/>
      <c r="DQ209" s="37"/>
      <c r="DR209" s="37"/>
      <c r="DS209" s="37"/>
      <c r="DT209" s="37"/>
      <c r="DU209" s="37"/>
      <c r="DV209" s="37"/>
      <c r="DW209" s="37"/>
      <c r="DX209" s="37"/>
      <c r="DY209" s="37"/>
      <c r="DZ209" s="37"/>
      <c r="EA209" s="37"/>
      <c r="EB209" s="37"/>
      <c r="EC209" s="37"/>
      <c r="ED209" s="37"/>
      <c r="EE209" s="37"/>
      <c r="EF209" s="37"/>
      <c r="EG209" s="37"/>
      <c r="EH209" s="37"/>
      <c r="EI209" s="37"/>
      <c r="EJ209" s="37"/>
      <c r="EK209" s="37"/>
      <c r="EL209" s="37"/>
      <c r="EM209" s="37"/>
      <c r="EN209" s="37"/>
      <c r="EO209" s="37"/>
      <c r="EP209" s="37"/>
      <c r="EQ209" s="37"/>
      <c r="ER209" s="37"/>
      <c r="ES209" s="37"/>
      <c r="ET209" s="37"/>
      <c r="EU209" s="37"/>
      <c r="WZC209" s="37"/>
      <c r="WZD209" s="37"/>
      <c r="WZE209" s="37"/>
      <c r="WZF209" s="37"/>
      <c r="WZG209" s="37"/>
      <c r="WZH209" s="37"/>
      <c r="WZI209" s="37"/>
      <c r="WZJ209" s="37"/>
      <c r="WZK209" s="37"/>
      <c r="WZL209" s="37"/>
      <c r="WZM209" s="37"/>
      <c r="WZN209" s="37"/>
      <c r="WZO209" s="37"/>
      <c r="WZP209" s="37"/>
      <c r="WZQ209" s="37"/>
      <c r="WZR209" s="37"/>
      <c r="WZS209" s="37"/>
      <c r="WZT209" s="37"/>
      <c r="WZU209" s="37"/>
      <c r="WZV209" s="37"/>
      <c r="WZW209" s="37"/>
      <c r="WZX209" s="37"/>
      <c r="WZY209" s="37"/>
      <c r="WZZ209" s="37"/>
      <c r="XAA209" s="37"/>
      <c r="XAB209" s="37"/>
      <c r="XAC209" s="37"/>
      <c r="XAD209" s="37"/>
      <c r="XAE209" s="37"/>
      <c r="XAF209" s="37"/>
      <c r="XAG209" s="37"/>
      <c r="XAH209" s="37"/>
      <c r="XAI209" s="37"/>
      <c r="XAJ209" s="37"/>
      <c r="XAK209" s="37"/>
      <c r="XAL209" s="37"/>
      <c r="XAM209" s="37"/>
      <c r="XAN209" s="37"/>
      <c r="XAO209" s="37"/>
      <c r="XAP209" s="37"/>
      <c r="XAQ209" s="37"/>
      <c r="XAR209" s="37"/>
      <c r="XAS209" s="37"/>
      <c r="XAT209" s="37"/>
      <c r="XAU209" s="37"/>
      <c r="XAV209" s="37"/>
      <c r="XAW209" s="37"/>
      <c r="XAX209" s="37"/>
      <c r="XAY209" s="37"/>
      <c r="XAZ209" s="37"/>
      <c r="XBA209" s="37"/>
      <c r="XBB209" s="37"/>
      <c r="XBC209" s="37"/>
      <c r="XBD209" s="37"/>
      <c r="XBE209" s="37"/>
      <c r="XBF209" s="37"/>
      <c r="XBG209" s="37"/>
      <c r="XBH209" s="37"/>
      <c r="XBI209" s="37"/>
      <c r="XBJ209" s="37"/>
      <c r="XBK209" s="37"/>
      <c r="XBL209" s="37"/>
      <c r="XBM209" s="37"/>
      <c r="XBN209" s="37"/>
      <c r="XBO209" s="37"/>
      <c r="XBP209" s="37"/>
      <c r="XBQ209" s="37"/>
      <c r="XBR209" s="37"/>
      <c r="XBS209" s="37"/>
      <c r="XBT209" s="37"/>
      <c r="XBU209" s="37"/>
      <c r="XBV209" s="37"/>
      <c r="XBW209" s="37"/>
      <c r="XBX209" s="37"/>
      <c r="XBY209" s="37"/>
      <c r="XBZ209" s="37"/>
      <c r="XCA209" s="37"/>
      <c r="XCB209" s="37"/>
      <c r="XCC209" s="37"/>
      <c r="XCD209" s="37"/>
      <c r="XCE209" s="37"/>
      <c r="XCF209" s="37"/>
      <c r="XCG209" s="37"/>
      <c r="XCH209" s="37"/>
      <c r="XCI209" s="37"/>
      <c r="XCJ209" s="37"/>
      <c r="XCK209" s="37"/>
      <c r="XCL209" s="37"/>
      <c r="XCM209" s="37"/>
      <c r="XCN209" s="37"/>
      <c r="XCO209" s="37"/>
      <c r="XCP209" s="37"/>
      <c r="XCQ209" s="37"/>
      <c r="XCR209" s="37"/>
      <c r="XCS209" s="37"/>
      <c r="XCT209" s="37"/>
      <c r="XCU209" s="37"/>
      <c r="XCV209" s="37"/>
      <c r="XCW209" s="37"/>
      <c r="XCX209" s="37"/>
      <c r="XCY209" s="37"/>
      <c r="XCZ209" s="37"/>
      <c r="XDA209" s="37"/>
      <c r="XDB209" s="37"/>
      <c r="XDC209" s="37"/>
      <c r="XDD209" s="37"/>
      <c r="XDE209" s="37"/>
      <c r="XDF209" s="37"/>
      <c r="XDG209" s="37"/>
      <c r="XDH209" s="37"/>
      <c r="XDI209" s="37"/>
      <c r="XDJ209" s="37"/>
      <c r="XDK209" s="37"/>
      <c r="XDL209" s="37"/>
      <c r="XDM209" s="37"/>
      <c r="XDN209" s="37"/>
      <c r="XDO209" s="37"/>
      <c r="XDP209" s="37"/>
      <c r="XDQ209" s="37"/>
      <c r="XDR209" s="37"/>
      <c r="XDS209" s="37"/>
      <c r="XDT209" s="37"/>
      <c r="XDU209" s="37"/>
      <c r="XDV209" s="37"/>
      <c r="XDW209" s="37"/>
      <c r="XDX209" s="37"/>
      <c r="XDY209" s="37"/>
      <c r="XDZ209" s="37"/>
      <c r="XEA209" s="37"/>
      <c r="XEB209" s="37"/>
      <c r="XEC209" s="37"/>
      <c r="XED209" s="37"/>
      <c r="XEE209" s="37"/>
      <c r="XEF209" s="37"/>
      <c r="XEG209" s="37"/>
      <c r="XEH209" s="37"/>
      <c r="XEI209" s="37"/>
      <c r="XEJ209" s="37"/>
      <c r="XEK209" s="37"/>
      <c r="XEL209" s="37"/>
      <c r="XEM209" s="37"/>
      <c r="XEN209" s="37"/>
      <c r="XEO209" s="37"/>
      <c r="XEP209" s="37"/>
      <c r="XEQ209" s="37"/>
      <c r="XER209" s="37"/>
      <c r="XES209" s="37"/>
      <c r="XET209" s="37"/>
      <c r="XEU209" s="37"/>
      <c r="XEV209" s="37"/>
      <c r="XEW209" s="37"/>
      <c r="XEX209" s="37"/>
      <c r="XEY209" s="37"/>
      <c r="XEZ209" s="37"/>
      <c r="XFA209" s="37"/>
      <c r="XFB209" s="37"/>
      <c r="XFC209" s="37"/>
      <c r="XFD209" s="37"/>
    </row>
    <row r="210" spans="1:151 16227:16384" s="11" customFormat="1" ht="20.25" customHeight="1" x14ac:dyDescent="0.25">
      <c r="A210" s="80">
        <v>8</v>
      </c>
      <c r="B210" s="80"/>
      <c r="C210" s="81" t="s">
        <v>207</v>
      </c>
      <c r="D210" s="82"/>
      <c r="E210" s="19">
        <f>(4.575*2.86+2.445*1.915+3.05*2.9+1.975*1.325+1.21*1.915)*10.764</f>
        <v>339.55791479999993</v>
      </c>
      <c r="F210" s="81">
        <f>1.075*1.6*10.764</f>
        <v>18.51408</v>
      </c>
      <c r="G210" s="82"/>
      <c r="H210" s="19">
        <v>0</v>
      </c>
      <c r="I210" s="53">
        <f t="shared" si="8"/>
        <v>358.07199479999991</v>
      </c>
      <c r="J210" s="37"/>
      <c r="K210" s="37"/>
      <c r="L210" s="37"/>
      <c r="M210" s="37"/>
      <c r="N210" s="37"/>
      <c r="O210" s="37"/>
      <c r="P210" s="37"/>
      <c r="Q210" s="37"/>
      <c r="R210" s="37"/>
      <c r="S210" s="37"/>
      <c r="T210" s="37"/>
      <c r="U210" s="43" t="str">
        <f t="shared" ca="1" si="5"/>
        <v>108,..,308</v>
      </c>
      <c r="V210" s="43">
        <f t="shared" ca="1" si="6"/>
        <v>108</v>
      </c>
      <c r="W210" s="43">
        <f t="shared" ca="1" si="7"/>
        <v>308</v>
      </c>
      <c r="X210" s="37"/>
      <c r="Y210" s="37"/>
      <c r="Z210" s="37"/>
      <c r="AA210" s="37"/>
      <c r="AB210" s="37"/>
      <c r="AC210" s="37"/>
      <c r="AD210" s="37"/>
      <c r="AE210" s="37"/>
      <c r="AF210" s="37"/>
      <c r="AG210" s="37"/>
      <c r="AH210" s="37"/>
      <c r="AI210" s="37"/>
      <c r="AJ210" s="37"/>
      <c r="AK210" s="37"/>
      <c r="AL210" s="37"/>
      <c r="AM210" s="37"/>
      <c r="AN210" s="37"/>
      <c r="AO210" s="37"/>
      <c r="AP210" s="37"/>
      <c r="AQ210" s="37"/>
      <c r="AR210" s="37"/>
      <c r="AS210" s="37"/>
      <c r="AT210" s="37"/>
      <c r="AU210" s="37"/>
      <c r="AV210" s="37"/>
      <c r="AW210" s="37"/>
      <c r="AX210" s="37"/>
      <c r="AY210" s="37"/>
      <c r="AZ210" s="37"/>
      <c r="BA210" s="37"/>
      <c r="BB210" s="37"/>
      <c r="BC210" s="37"/>
      <c r="BD210" s="37"/>
      <c r="BE210" s="37"/>
      <c r="BF210" s="37"/>
      <c r="BG210" s="37"/>
      <c r="BH210" s="37"/>
      <c r="BI210" s="37"/>
      <c r="BJ210" s="37"/>
      <c r="BK210" s="37"/>
      <c r="BL210" s="37"/>
      <c r="BM210" s="37"/>
      <c r="BN210" s="37"/>
      <c r="BO210" s="37"/>
      <c r="BP210" s="37"/>
      <c r="BQ210" s="37"/>
      <c r="BR210" s="37"/>
      <c r="BS210" s="37"/>
      <c r="BT210" s="37"/>
      <c r="BU210" s="37"/>
      <c r="BV210" s="37"/>
      <c r="BW210" s="37"/>
      <c r="BX210" s="37"/>
      <c r="BY210" s="37"/>
      <c r="BZ210" s="37"/>
      <c r="CA210" s="37"/>
      <c r="CB210" s="37"/>
      <c r="CC210" s="37"/>
      <c r="CD210" s="37"/>
      <c r="CE210" s="37"/>
      <c r="CF210" s="37"/>
      <c r="CG210" s="37"/>
      <c r="CH210" s="37"/>
      <c r="CI210" s="37"/>
      <c r="CJ210" s="37"/>
      <c r="CK210" s="37"/>
      <c r="CL210" s="37"/>
      <c r="CM210" s="37"/>
      <c r="CN210" s="37"/>
      <c r="CO210" s="37"/>
      <c r="CP210" s="37"/>
      <c r="CQ210" s="37"/>
      <c r="CR210" s="37"/>
      <c r="CS210" s="37"/>
      <c r="CT210" s="37"/>
      <c r="CU210" s="37"/>
      <c r="CV210" s="37"/>
      <c r="CW210" s="37"/>
      <c r="CX210" s="37"/>
      <c r="CY210" s="37"/>
      <c r="CZ210" s="37"/>
      <c r="DA210" s="37"/>
      <c r="DB210" s="37"/>
      <c r="DC210" s="37"/>
      <c r="DD210" s="37"/>
      <c r="DE210" s="37"/>
      <c r="DF210" s="37"/>
      <c r="DG210" s="37"/>
      <c r="DH210" s="37"/>
      <c r="DI210" s="37"/>
      <c r="DJ210" s="37"/>
      <c r="DK210" s="37"/>
      <c r="DL210" s="37"/>
      <c r="DM210" s="37"/>
      <c r="DN210" s="37"/>
      <c r="DO210" s="37"/>
      <c r="DP210" s="37"/>
      <c r="DQ210" s="37"/>
      <c r="DR210" s="37"/>
      <c r="DS210" s="37"/>
      <c r="DT210" s="37"/>
      <c r="DU210" s="37"/>
      <c r="DV210" s="37"/>
      <c r="DW210" s="37"/>
      <c r="DX210" s="37"/>
      <c r="DY210" s="37"/>
      <c r="DZ210" s="37"/>
      <c r="EA210" s="37"/>
      <c r="EB210" s="37"/>
      <c r="EC210" s="37"/>
      <c r="ED210" s="37"/>
      <c r="EE210" s="37"/>
      <c r="EF210" s="37"/>
      <c r="EG210" s="37"/>
      <c r="EH210" s="37"/>
      <c r="EI210" s="37"/>
      <c r="EJ210" s="37"/>
      <c r="EK210" s="37"/>
      <c r="EL210" s="37"/>
      <c r="EM210" s="37"/>
      <c r="EN210" s="37"/>
      <c r="EO210" s="37"/>
      <c r="EP210" s="37"/>
      <c r="EQ210" s="37"/>
      <c r="ER210" s="37"/>
      <c r="ES210" s="37"/>
      <c r="ET210" s="37"/>
      <c r="EU210" s="37"/>
      <c r="WZC210" s="37"/>
      <c r="WZD210" s="37"/>
      <c r="WZE210" s="37"/>
      <c r="WZF210" s="37"/>
      <c r="WZG210" s="37"/>
      <c r="WZH210" s="37"/>
      <c r="WZI210" s="37"/>
      <c r="WZJ210" s="37"/>
      <c r="WZK210" s="37"/>
      <c r="WZL210" s="37"/>
      <c r="WZM210" s="37"/>
      <c r="WZN210" s="37"/>
      <c r="WZO210" s="37"/>
      <c r="WZP210" s="37"/>
      <c r="WZQ210" s="37"/>
      <c r="WZR210" s="37"/>
      <c r="WZS210" s="37"/>
      <c r="WZT210" s="37"/>
      <c r="WZU210" s="37"/>
      <c r="WZV210" s="37"/>
      <c r="WZW210" s="37"/>
      <c r="WZX210" s="37"/>
      <c r="WZY210" s="37"/>
      <c r="WZZ210" s="37"/>
      <c r="XAA210" s="37"/>
      <c r="XAB210" s="37"/>
      <c r="XAC210" s="37"/>
      <c r="XAD210" s="37"/>
      <c r="XAE210" s="37"/>
      <c r="XAF210" s="37"/>
      <c r="XAG210" s="37"/>
      <c r="XAH210" s="37"/>
      <c r="XAI210" s="37"/>
      <c r="XAJ210" s="37"/>
      <c r="XAK210" s="37"/>
      <c r="XAL210" s="37"/>
      <c r="XAM210" s="37"/>
      <c r="XAN210" s="37"/>
      <c r="XAO210" s="37"/>
      <c r="XAP210" s="37"/>
      <c r="XAQ210" s="37"/>
      <c r="XAR210" s="37"/>
      <c r="XAS210" s="37"/>
      <c r="XAT210" s="37"/>
      <c r="XAU210" s="37"/>
      <c r="XAV210" s="37"/>
      <c r="XAW210" s="37"/>
      <c r="XAX210" s="37"/>
      <c r="XAY210" s="37"/>
      <c r="XAZ210" s="37"/>
      <c r="XBA210" s="37"/>
      <c r="XBB210" s="37"/>
      <c r="XBC210" s="37"/>
      <c r="XBD210" s="37"/>
      <c r="XBE210" s="37"/>
      <c r="XBF210" s="37"/>
      <c r="XBG210" s="37"/>
      <c r="XBH210" s="37"/>
      <c r="XBI210" s="37"/>
      <c r="XBJ210" s="37"/>
      <c r="XBK210" s="37"/>
      <c r="XBL210" s="37"/>
      <c r="XBM210" s="37"/>
      <c r="XBN210" s="37"/>
      <c r="XBO210" s="37"/>
      <c r="XBP210" s="37"/>
      <c r="XBQ210" s="37"/>
      <c r="XBR210" s="37"/>
      <c r="XBS210" s="37"/>
      <c r="XBT210" s="37"/>
      <c r="XBU210" s="37"/>
      <c r="XBV210" s="37"/>
      <c r="XBW210" s="37"/>
      <c r="XBX210" s="37"/>
      <c r="XBY210" s="37"/>
      <c r="XBZ210" s="37"/>
      <c r="XCA210" s="37"/>
      <c r="XCB210" s="37"/>
      <c r="XCC210" s="37"/>
      <c r="XCD210" s="37"/>
      <c r="XCE210" s="37"/>
      <c r="XCF210" s="37"/>
      <c r="XCG210" s="37"/>
      <c r="XCH210" s="37"/>
      <c r="XCI210" s="37"/>
      <c r="XCJ210" s="37"/>
      <c r="XCK210" s="37"/>
      <c r="XCL210" s="37"/>
      <c r="XCM210" s="37"/>
      <c r="XCN210" s="37"/>
      <c r="XCO210" s="37"/>
      <c r="XCP210" s="37"/>
      <c r="XCQ210" s="37"/>
      <c r="XCR210" s="37"/>
      <c r="XCS210" s="37"/>
      <c r="XCT210" s="37"/>
      <c r="XCU210" s="37"/>
      <c r="XCV210" s="37"/>
      <c r="XCW210" s="37"/>
      <c r="XCX210" s="37"/>
      <c r="XCY210" s="37"/>
      <c r="XCZ210" s="37"/>
      <c r="XDA210" s="37"/>
      <c r="XDB210" s="37"/>
      <c r="XDC210" s="37"/>
      <c r="XDD210" s="37"/>
      <c r="XDE210" s="37"/>
      <c r="XDF210" s="37"/>
      <c r="XDG210" s="37"/>
      <c r="XDH210" s="37"/>
      <c r="XDI210" s="37"/>
      <c r="XDJ210" s="37"/>
      <c r="XDK210" s="37"/>
      <c r="XDL210" s="37"/>
      <c r="XDM210" s="37"/>
      <c r="XDN210" s="37"/>
      <c r="XDO210" s="37"/>
      <c r="XDP210" s="37"/>
      <c r="XDQ210" s="37"/>
      <c r="XDR210" s="37"/>
      <c r="XDS210" s="37"/>
      <c r="XDT210" s="37"/>
      <c r="XDU210" s="37"/>
      <c r="XDV210" s="37"/>
      <c r="XDW210" s="37"/>
      <c r="XDX210" s="37"/>
      <c r="XDY210" s="37"/>
      <c r="XDZ210" s="37"/>
      <c r="XEA210" s="37"/>
      <c r="XEB210" s="37"/>
      <c r="XEC210" s="37"/>
      <c r="XED210" s="37"/>
      <c r="XEE210" s="37"/>
      <c r="XEF210" s="37"/>
      <c r="XEG210" s="37"/>
      <c r="XEH210" s="37"/>
      <c r="XEI210" s="37"/>
      <c r="XEJ210" s="37"/>
      <c r="XEK210" s="37"/>
      <c r="XEL210" s="37"/>
      <c r="XEM210" s="37"/>
      <c r="XEN210" s="37"/>
      <c r="XEO210" s="37"/>
      <c r="XEP210" s="37"/>
      <c r="XEQ210" s="37"/>
      <c r="XER210" s="37"/>
      <c r="XES210" s="37"/>
      <c r="XET210" s="37"/>
      <c r="XEU210" s="37"/>
      <c r="XEV210" s="37"/>
      <c r="XEW210" s="37"/>
      <c r="XEX210" s="37"/>
      <c r="XEY210" s="37"/>
      <c r="XEZ210" s="37"/>
      <c r="XFA210" s="37"/>
      <c r="XFB210" s="37"/>
      <c r="XFC210" s="37"/>
      <c r="XFD210" s="37"/>
    </row>
    <row r="211" spans="1:151 16227:16384" s="11" customFormat="1" ht="20.25" x14ac:dyDescent="0.25">
      <c r="A211" s="92" t="s">
        <v>210</v>
      </c>
      <c r="B211" s="93"/>
      <c r="C211" s="93"/>
      <c r="D211" s="93"/>
      <c r="E211" s="93"/>
      <c r="F211" s="93"/>
      <c r="G211" s="93"/>
      <c r="H211" s="93"/>
      <c r="I211" s="94"/>
      <c r="J211" s="37"/>
      <c r="K211" s="37"/>
      <c r="L211" s="37"/>
      <c r="M211" s="37"/>
      <c r="N211" s="37"/>
      <c r="O211" s="37"/>
      <c r="P211" s="37"/>
      <c r="Q211" s="37"/>
      <c r="R211" s="37"/>
      <c r="S211" s="37"/>
      <c r="T211" s="37"/>
      <c r="U211" s="37"/>
      <c r="V211" s="37"/>
      <c r="W211" s="37"/>
      <c r="X211" s="37"/>
      <c r="Y211" s="37"/>
      <c r="Z211" s="37"/>
      <c r="AA211" s="37"/>
      <c r="AB211" s="37"/>
      <c r="AC211" s="37"/>
      <c r="AD211" s="37"/>
      <c r="AE211" s="37"/>
      <c r="AF211" s="37"/>
      <c r="AG211" s="37"/>
      <c r="AH211" s="37"/>
      <c r="AI211" s="37"/>
      <c r="AJ211" s="37"/>
      <c r="AK211" s="37"/>
      <c r="AL211" s="37"/>
      <c r="AM211" s="37"/>
      <c r="AN211" s="37"/>
      <c r="AO211" s="37"/>
      <c r="AP211" s="37"/>
      <c r="AQ211" s="37"/>
      <c r="AR211" s="37"/>
      <c r="AS211" s="37"/>
      <c r="AT211" s="37"/>
      <c r="AU211" s="37"/>
      <c r="AV211" s="37"/>
      <c r="AW211" s="37"/>
      <c r="AX211" s="37"/>
      <c r="AY211" s="37"/>
      <c r="AZ211" s="37"/>
      <c r="BA211" s="37"/>
      <c r="BB211" s="37"/>
      <c r="BC211" s="37"/>
      <c r="BD211" s="37"/>
      <c r="BE211" s="37"/>
      <c r="BF211" s="37"/>
      <c r="BG211" s="37"/>
      <c r="BH211" s="37"/>
      <c r="BI211" s="37"/>
      <c r="BJ211" s="37"/>
      <c r="BK211" s="37"/>
      <c r="BL211" s="37"/>
      <c r="BM211" s="37"/>
      <c r="BN211" s="37"/>
      <c r="BO211" s="37"/>
      <c r="BP211" s="37"/>
      <c r="BQ211" s="37"/>
      <c r="BR211" s="37"/>
      <c r="BS211" s="37"/>
      <c r="BT211" s="37"/>
      <c r="BU211" s="37"/>
      <c r="BV211" s="37"/>
      <c r="BW211" s="37"/>
      <c r="BX211" s="37"/>
      <c r="BY211" s="37"/>
      <c r="BZ211" s="37"/>
      <c r="CA211" s="37"/>
      <c r="CB211" s="37"/>
      <c r="CC211" s="37"/>
      <c r="CD211" s="37"/>
      <c r="CE211" s="37"/>
      <c r="CF211" s="37"/>
      <c r="CG211" s="37"/>
      <c r="CH211" s="37"/>
      <c r="CI211" s="37"/>
      <c r="CJ211" s="37"/>
      <c r="CK211" s="37"/>
      <c r="CL211" s="37"/>
      <c r="CM211" s="37"/>
      <c r="CN211" s="37"/>
      <c r="CO211" s="37"/>
      <c r="CP211" s="37"/>
      <c r="CQ211" s="37"/>
      <c r="CR211" s="37"/>
      <c r="CS211" s="37"/>
      <c r="CT211" s="37"/>
      <c r="CU211" s="37"/>
      <c r="CV211" s="37"/>
      <c r="CW211" s="37"/>
      <c r="CX211" s="37"/>
      <c r="CY211" s="37"/>
      <c r="CZ211" s="37"/>
      <c r="DA211" s="37"/>
      <c r="DB211" s="37"/>
      <c r="DC211" s="37"/>
      <c r="DD211" s="37"/>
      <c r="DE211" s="37"/>
      <c r="DF211" s="37"/>
      <c r="DG211" s="37"/>
      <c r="DH211" s="37"/>
      <c r="DI211" s="37"/>
      <c r="DJ211" s="37"/>
      <c r="DK211" s="37"/>
      <c r="DL211" s="37"/>
      <c r="DM211" s="37"/>
      <c r="DN211" s="37"/>
      <c r="DO211" s="37"/>
      <c r="DP211" s="37"/>
      <c r="DQ211" s="37"/>
      <c r="DR211" s="37"/>
      <c r="DS211" s="37"/>
      <c r="DT211" s="37"/>
      <c r="DU211" s="37"/>
      <c r="DV211" s="37"/>
      <c r="DW211" s="37"/>
      <c r="DX211" s="37"/>
      <c r="DY211" s="37"/>
      <c r="DZ211" s="37"/>
      <c r="EA211" s="37"/>
      <c r="EB211" s="37"/>
      <c r="EC211" s="37"/>
      <c r="ED211" s="37"/>
      <c r="EE211" s="37"/>
      <c r="EF211" s="37"/>
      <c r="EG211" s="37"/>
      <c r="EH211" s="37"/>
      <c r="EI211" s="37"/>
      <c r="EJ211" s="37"/>
      <c r="EK211" s="37"/>
      <c r="EL211" s="37"/>
      <c r="EM211" s="37"/>
      <c r="EN211" s="37"/>
      <c r="EO211" s="37"/>
      <c r="EP211" s="37"/>
      <c r="EQ211" s="37"/>
      <c r="ER211" s="37"/>
      <c r="ES211" s="37"/>
      <c r="ET211" s="37"/>
      <c r="EU211" s="37"/>
      <c r="WZC211" s="37"/>
      <c r="WZD211" s="37"/>
      <c r="WZE211" s="37"/>
      <c r="WZF211" s="37"/>
      <c r="WZG211" s="37"/>
      <c r="WZH211" s="37"/>
      <c r="WZI211" s="37"/>
      <c r="WZJ211" s="37"/>
      <c r="WZK211" s="37"/>
      <c r="WZL211" s="37"/>
      <c r="WZM211" s="37"/>
      <c r="WZN211" s="37"/>
      <c r="WZO211" s="37"/>
      <c r="WZP211" s="37"/>
      <c r="WZQ211" s="37"/>
      <c r="WZR211" s="37"/>
      <c r="WZS211" s="37"/>
      <c r="WZT211" s="37"/>
      <c r="WZU211" s="37"/>
      <c r="WZV211" s="37"/>
      <c r="WZW211" s="37"/>
      <c r="WZX211" s="37"/>
      <c r="WZY211" s="37"/>
      <c r="WZZ211" s="37"/>
      <c r="XAA211" s="37"/>
      <c r="XAB211" s="37"/>
      <c r="XAC211" s="37"/>
      <c r="XAD211" s="37"/>
      <c r="XAE211" s="37"/>
      <c r="XAF211" s="37"/>
      <c r="XAG211" s="37"/>
      <c r="XAH211" s="37"/>
      <c r="XAI211" s="37"/>
      <c r="XAJ211" s="37"/>
      <c r="XAK211" s="37"/>
      <c r="XAL211" s="37"/>
      <c r="XAM211" s="37"/>
      <c r="XAN211" s="37"/>
      <c r="XAO211" s="37"/>
      <c r="XAP211" s="37"/>
      <c r="XAQ211" s="37"/>
      <c r="XAR211" s="37"/>
      <c r="XAS211" s="37"/>
      <c r="XAT211" s="37"/>
      <c r="XAU211" s="37"/>
      <c r="XAV211" s="37"/>
      <c r="XAW211" s="37"/>
      <c r="XAX211" s="37"/>
      <c r="XAY211" s="37"/>
      <c r="XAZ211" s="37"/>
      <c r="XBA211" s="37"/>
      <c r="XBB211" s="37"/>
      <c r="XBC211" s="37"/>
      <c r="XBD211" s="37"/>
      <c r="XBE211" s="37"/>
      <c r="XBF211" s="37"/>
      <c r="XBG211" s="37"/>
      <c r="XBH211" s="37"/>
      <c r="XBI211" s="37"/>
      <c r="XBJ211" s="37"/>
      <c r="XBK211" s="37"/>
      <c r="XBL211" s="37"/>
      <c r="XBM211" s="37"/>
      <c r="XBN211" s="37"/>
      <c r="XBO211" s="37"/>
      <c r="XBP211" s="37"/>
      <c r="XBQ211" s="37"/>
      <c r="XBR211" s="37"/>
      <c r="XBS211" s="37"/>
      <c r="XBT211" s="37"/>
      <c r="XBU211" s="37"/>
      <c r="XBV211" s="37"/>
      <c r="XBW211" s="37"/>
      <c r="XBX211" s="37"/>
      <c r="XBY211" s="37"/>
      <c r="XBZ211" s="37"/>
      <c r="XCA211" s="37"/>
      <c r="XCB211" s="37"/>
      <c r="XCC211" s="37"/>
      <c r="XCD211" s="37"/>
      <c r="XCE211" s="37"/>
      <c r="XCF211" s="37"/>
      <c r="XCG211" s="37"/>
      <c r="XCH211" s="37"/>
      <c r="XCI211" s="37"/>
      <c r="XCJ211" s="37"/>
      <c r="XCK211" s="37"/>
      <c r="XCL211" s="37"/>
      <c r="XCM211" s="37"/>
      <c r="XCN211" s="37"/>
      <c r="XCO211" s="37"/>
      <c r="XCP211" s="37"/>
      <c r="XCQ211" s="37"/>
      <c r="XCR211" s="37"/>
      <c r="XCS211" s="37"/>
      <c r="XCT211" s="37"/>
      <c r="XCU211" s="37"/>
      <c r="XCV211" s="37"/>
      <c r="XCW211" s="37"/>
      <c r="XCX211" s="37"/>
      <c r="XCY211" s="37"/>
      <c r="XCZ211" s="37"/>
      <c r="XDA211" s="37"/>
      <c r="XDB211" s="37"/>
      <c r="XDC211" s="37"/>
      <c r="XDD211" s="37"/>
      <c r="XDE211" s="37"/>
      <c r="XDF211" s="37"/>
      <c r="XDG211" s="37"/>
      <c r="XDH211" s="37"/>
      <c r="XDI211" s="37"/>
      <c r="XDJ211" s="37"/>
      <c r="XDK211" s="37"/>
      <c r="XDL211" s="37"/>
      <c r="XDM211" s="37"/>
      <c r="XDN211" s="37"/>
      <c r="XDO211" s="37"/>
      <c r="XDP211" s="37"/>
      <c r="XDQ211" s="37"/>
      <c r="XDR211" s="37"/>
      <c r="XDS211" s="37"/>
      <c r="XDT211" s="37"/>
      <c r="XDU211" s="37"/>
      <c r="XDV211" s="37"/>
      <c r="XDW211" s="37"/>
      <c r="XDX211" s="37"/>
      <c r="XDY211" s="37"/>
      <c r="XDZ211" s="37"/>
      <c r="XEA211" s="37"/>
      <c r="XEB211" s="37"/>
      <c r="XEC211" s="37"/>
      <c r="XED211" s="37"/>
      <c r="XEE211" s="37"/>
      <c r="XEF211" s="37"/>
      <c r="XEG211" s="37"/>
      <c r="XEH211" s="37"/>
      <c r="XEI211" s="37"/>
      <c r="XEJ211" s="37"/>
      <c r="XEK211" s="37"/>
      <c r="XEL211" s="37"/>
      <c r="XEM211" s="37"/>
      <c r="XEN211" s="37"/>
      <c r="XEO211" s="37"/>
      <c r="XEP211" s="37"/>
      <c r="XEQ211" s="37"/>
      <c r="XER211" s="37"/>
      <c r="XES211" s="37"/>
      <c r="XET211" s="37"/>
      <c r="XEU211" s="37"/>
      <c r="XEV211" s="37"/>
      <c r="XEW211" s="37"/>
      <c r="XEX211" s="37"/>
      <c r="XEY211" s="37"/>
      <c r="XEZ211" s="37"/>
      <c r="XFA211" s="37"/>
      <c r="XFB211" s="37"/>
      <c r="XFC211" s="37"/>
      <c r="XFD211" s="37"/>
    </row>
    <row r="212" spans="1:151 16227:16384" s="11" customFormat="1" ht="20.25" customHeight="1" x14ac:dyDescent="0.25">
      <c r="A212" s="80">
        <v>1</v>
      </c>
      <c r="B212" s="80"/>
      <c r="C212" s="81" t="s">
        <v>205</v>
      </c>
      <c r="D212" s="82"/>
      <c r="E212" s="19">
        <f>(1.325*0.7+2.9*4.65+2.075*2.125+2.5*0.23+2.45*2.41+1.95*0.9+2.625*1.375+2.125*1.375+2.75*3.41)*10.764</f>
        <v>462.47660550000001</v>
      </c>
      <c r="F212" s="81">
        <f>2.5*1.275*10.764</f>
        <v>34.310249999999996</v>
      </c>
      <c r="G212" s="82"/>
      <c r="H212" s="19">
        <v>0</v>
      </c>
      <c r="I212" s="53">
        <f t="shared" si="8"/>
        <v>496.7868555</v>
      </c>
      <c r="J212" s="37"/>
      <c r="K212" s="37"/>
      <c r="L212" s="37">
        <f>14000000/I212</f>
        <v>28181.099892245438</v>
      </c>
      <c r="M212" s="37"/>
      <c r="N212" s="37"/>
      <c r="O212" s="37"/>
      <c r="P212" s="37"/>
      <c r="Q212" s="37"/>
      <c r="R212" s="37"/>
      <c r="S212" s="37"/>
      <c r="T212" s="37"/>
      <c r="U212" s="43" t="str">
        <f ca="1">V212&amp;""&amp;" to "&amp;""&amp;W212</f>
        <v>401 to 1801</v>
      </c>
      <c r="V212" s="43">
        <f ca="1">(SUMPRODUCT(MID(0&amp;(LEFT(A211,SUM(LEN(A211)-LEN(SUBSTITUTE(A211,{"0","1","2","3"},""))))), LARGE(INDEX(ISNUMBER(--MID((LEFT(A211,SUM(LEN(A211)-LEN(SUBSTITUTE(A211,{"0","1","2","3"},""))))), ROW(INDIRECT("1:"&amp;LEN((LEFT(A211,SUM(LEN(A211)-LEN(SUBSTITUTE(A211,{"0","1","2","3"},"")))))))), 1)) * ROW(INDIRECT("1:"&amp;LEN((LEFT(A211,SUM(LEN(A211)-LEN(SUBSTITUTE(A211,{"0","1","2","3"},"")))))))), 0), ROW(INDIRECT("1:"&amp;LEN((LEFT(A211,SUM(LEN(A211)-LEN(SUBSTITUTE(A211,{"0","1","2","3"},"")))))))))+1, 1) * 10^ROW(INDIRECT("1:"&amp;LEN((LEFT(A211,SUM(LEN(A211)-LEN(SUBSTITUTE(A211,{"0","1","2","3"},""))))))))/10))*100+1</f>
        <v>401</v>
      </c>
      <c r="W212" s="43">
        <f ca="1">(SUMPRODUCT(MID(0&amp;(--TRIM(RIGHT(SUBSTITUTE(LEFT(A211,_xlfn.AGGREGATE(16,6,FIND({0,1,2,3,4,5,6,7,8,9},A211,ROW(INDIRECT("1:"&amp;LEN(A211)))),1))," ",REPT(" ",LEN(A211))),LEN(A211)))), LARGE(INDEX(ISNUMBER(--MID((--TRIM(RIGHT(SUBSTITUTE(LEFT(A211,_xlfn.AGGREGATE(16,6,FIND({0,1,2,3,4,5,6,7,8,9},A211,ROW(INDIRECT("1:"&amp;LEN(A211)))),1))," ",REPT(" ",LEN(A211))),LEN(A211)))), ROW(INDIRECT("1:"&amp;LEN((--TRIM(RIGHT(SUBSTITUTE(LEFT(A211,_xlfn.AGGREGATE(16,6,FIND({0,1,2,3,4,5,6,7,8,9},A211,ROW(INDIRECT("1:"&amp;LEN(A211)))),1))," ",REPT(" ",LEN(A211))),LEN(A211))))))), 1)) * ROW(INDIRECT("1:"&amp;LEN((--TRIM(RIGHT(SUBSTITUTE(LEFT(A211,_xlfn.AGGREGATE(16,6,FIND({0,1,2,3,4,5,6,7,8,9},A211,ROW(INDIRECT("1:"&amp;LEN(A211)))),1))," ",REPT(" ",LEN(A211))),LEN(A211))))))), 0), ROW(INDIRECT("1:"&amp;LEN((--TRIM(RIGHT(SUBSTITUTE(LEFT(A211,_xlfn.AGGREGATE(16,6,FIND({0,1,2,3,4,5,6,7,8,9},A211,ROW(INDIRECT("1:"&amp;LEN(A211)))),1))," ",REPT(" ",LEN(A211))),LEN(A211))))))))+1, 1) * 10^ROW(INDIRECT("1:"&amp;LEN((--TRIM(RIGHT(SUBSTITUTE(LEFT(A211,_xlfn.AGGREGATE(16,6,FIND({0,1,2,3,4,5,6,7,8,9},A211,ROW(INDIRECT("1:"&amp;LEN(A211)))),1))," ",REPT(" ",LEN(A211))),LEN(A211)))))))/10))*100+1</f>
        <v>1801</v>
      </c>
      <c r="X212" s="37"/>
      <c r="Y212" s="37"/>
      <c r="Z212" s="37"/>
      <c r="AA212" s="37"/>
      <c r="AB212" s="37"/>
      <c r="AC212" s="37"/>
      <c r="AD212" s="37"/>
      <c r="AE212" s="37"/>
      <c r="AF212" s="37"/>
      <c r="AG212" s="37"/>
      <c r="AH212" s="37"/>
      <c r="AI212" s="37"/>
      <c r="AJ212" s="37"/>
      <c r="AK212" s="37"/>
      <c r="AL212" s="37"/>
      <c r="AM212" s="37"/>
      <c r="AN212" s="37"/>
      <c r="AO212" s="37"/>
      <c r="AP212" s="37"/>
      <c r="AQ212" s="37"/>
      <c r="AR212" s="37"/>
      <c r="AS212" s="37"/>
      <c r="AT212" s="37"/>
      <c r="AU212" s="37"/>
      <c r="AV212" s="37"/>
      <c r="AW212" s="37"/>
      <c r="AX212" s="37"/>
      <c r="AY212" s="37"/>
      <c r="AZ212" s="37"/>
      <c r="BA212" s="37"/>
      <c r="BB212" s="37"/>
      <c r="BC212" s="37"/>
      <c r="BD212" s="37"/>
      <c r="BE212" s="37"/>
      <c r="BF212" s="37"/>
      <c r="BG212" s="37"/>
      <c r="BH212" s="37"/>
      <c r="BI212" s="37"/>
      <c r="BJ212" s="37"/>
      <c r="BK212" s="37"/>
      <c r="BL212" s="37"/>
      <c r="BM212" s="37"/>
      <c r="BN212" s="37"/>
      <c r="BO212" s="37"/>
      <c r="BP212" s="37"/>
      <c r="BQ212" s="37"/>
      <c r="BR212" s="37"/>
      <c r="BS212" s="37"/>
      <c r="BT212" s="37"/>
      <c r="BU212" s="37"/>
      <c r="BV212" s="37"/>
      <c r="BW212" s="37"/>
      <c r="BX212" s="37"/>
      <c r="BY212" s="37"/>
      <c r="BZ212" s="37"/>
      <c r="CA212" s="37"/>
      <c r="CB212" s="37"/>
      <c r="CC212" s="37"/>
      <c r="CD212" s="37"/>
      <c r="CE212" s="37"/>
      <c r="CF212" s="37"/>
      <c r="CG212" s="37"/>
      <c r="CH212" s="37"/>
      <c r="CI212" s="37"/>
      <c r="CJ212" s="37"/>
      <c r="CK212" s="37"/>
      <c r="CL212" s="37"/>
      <c r="CM212" s="37"/>
      <c r="CN212" s="37"/>
      <c r="CO212" s="37"/>
      <c r="CP212" s="37"/>
      <c r="CQ212" s="37"/>
      <c r="CR212" s="37"/>
      <c r="CS212" s="37"/>
      <c r="CT212" s="37"/>
      <c r="CU212" s="37"/>
      <c r="CV212" s="37"/>
      <c r="CW212" s="37"/>
      <c r="CX212" s="37"/>
      <c r="CY212" s="37"/>
      <c r="CZ212" s="37"/>
      <c r="DA212" s="37"/>
      <c r="DB212" s="37"/>
      <c r="DC212" s="37"/>
      <c r="DD212" s="37"/>
      <c r="DE212" s="37"/>
      <c r="DF212" s="37"/>
      <c r="DG212" s="37"/>
      <c r="DH212" s="37"/>
      <c r="DI212" s="37"/>
      <c r="DJ212" s="37"/>
      <c r="DK212" s="37"/>
      <c r="DL212" s="37"/>
      <c r="DM212" s="37"/>
      <c r="DN212" s="37"/>
      <c r="DO212" s="37"/>
      <c r="DP212" s="37"/>
      <c r="DQ212" s="37"/>
      <c r="DR212" s="37"/>
      <c r="DS212" s="37"/>
      <c r="DT212" s="37"/>
      <c r="DU212" s="37"/>
      <c r="DV212" s="37"/>
      <c r="DW212" s="37"/>
      <c r="DX212" s="37"/>
      <c r="DY212" s="37"/>
      <c r="DZ212" s="37"/>
      <c r="EA212" s="37"/>
      <c r="EB212" s="37"/>
      <c r="EC212" s="37"/>
      <c r="ED212" s="37"/>
      <c r="EE212" s="37"/>
      <c r="EF212" s="37"/>
      <c r="EG212" s="37"/>
      <c r="EH212" s="37"/>
      <c r="EI212" s="37"/>
      <c r="EJ212" s="37"/>
      <c r="EK212" s="37"/>
      <c r="EL212" s="37"/>
      <c r="EM212" s="37"/>
      <c r="EN212" s="37"/>
      <c r="EO212" s="37"/>
      <c r="EP212" s="37"/>
      <c r="EQ212" s="37"/>
      <c r="ER212" s="37"/>
      <c r="ES212" s="37"/>
      <c r="ET212" s="37"/>
      <c r="EU212" s="37"/>
      <c r="WZC212" s="37"/>
      <c r="WZD212" s="37"/>
      <c r="WZE212" s="37"/>
      <c r="WZF212" s="37"/>
      <c r="WZG212" s="37"/>
      <c r="WZH212" s="37"/>
      <c r="WZI212" s="37"/>
      <c r="WZJ212" s="37"/>
      <c r="WZK212" s="37"/>
      <c r="WZL212" s="37"/>
      <c r="WZM212" s="37"/>
      <c r="WZN212" s="37"/>
      <c r="WZO212" s="37"/>
      <c r="WZP212" s="37"/>
      <c r="WZQ212" s="37"/>
      <c r="WZR212" s="37"/>
      <c r="WZS212" s="37"/>
      <c r="WZT212" s="37"/>
      <c r="WZU212" s="37"/>
      <c r="WZV212" s="37"/>
      <c r="WZW212" s="37"/>
      <c r="WZX212" s="37"/>
      <c r="WZY212" s="37"/>
      <c r="WZZ212" s="37"/>
      <c r="XAA212" s="37"/>
      <c r="XAB212" s="37"/>
      <c r="XAC212" s="37"/>
      <c r="XAD212" s="37"/>
      <c r="XAE212" s="37"/>
      <c r="XAF212" s="37"/>
      <c r="XAG212" s="37"/>
      <c r="XAH212" s="37"/>
      <c r="XAI212" s="37"/>
      <c r="XAJ212" s="37"/>
      <c r="XAK212" s="37"/>
      <c r="XAL212" s="37"/>
      <c r="XAM212" s="37"/>
      <c r="XAN212" s="37"/>
      <c r="XAO212" s="37"/>
      <c r="XAP212" s="37"/>
      <c r="XAQ212" s="37"/>
      <c r="XAR212" s="37"/>
      <c r="XAS212" s="37"/>
      <c r="XAT212" s="37"/>
      <c r="XAU212" s="37"/>
      <c r="XAV212" s="37"/>
      <c r="XAW212" s="37"/>
      <c r="XAX212" s="37"/>
      <c r="XAY212" s="37"/>
      <c r="XAZ212" s="37"/>
      <c r="XBA212" s="37"/>
      <c r="XBB212" s="37"/>
      <c r="XBC212" s="37"/>
      <c r="XBD212" s="37"/>
      <c r="XBE212" s="37"/>
      <c r="XBF212" s="37"/>
      <c r="XBG212" s="37"/>
      <c r="XBH212" s="37"/>
      <c r="XBI212" s="37"/>
      <c r="XBJ212" s="37"/>
      <c r="XBK212" s="37"/>
      <c r="XBL212" s="37"/>
      <c r="XBM212" s="37"/>
      <c r="XBN212" s="37"/>
      <c r="XBO212" s="37"/>
      <c r="XBP212" s="37"/>
      <c r="XBQ212" s="37"/>
      <c r="XBR212" s="37"/>
      <c r="XBS212" s="37"/>
      <c r="XBT212" s="37"/>
      <c r="XBU212" s="37"/>
      <c r="XBV212" s="37"/>
      <c r="XBW212" s="37"/>
      <c r="XBX212" s="37"/>
      <c r="XBY212" s="37"/>
      <c r="XBZ212" s="37"/>
      <c r="XCA212" s="37"/>
      <c r="XCB212" s="37"/>
      <c r="XCC212" s="37"/>
      <c r="XCD212" s="37"/>
      <c r="XCE212" s="37"/>
      <c r="XCF212" s="37"/>
      <c r="XCG212" s="37"/>
      <c r="XCH212" s="37"/>
      <c r="XCI212" s="37"/>
      <c r="XCJ212" s="37"/>
      <c r="XCK212" s="37"/>
      <c r="XCL212" s="37"/>
      <c r="XCM212" s="37"/>
      <c r="XCN212" s="37"/>
      <c r="XCO212" s="37"/>
      <c r="XCP212" s="37"/>
      <c r="XCQ212" s="37"/>
      <c r="XCR212" s="37"/>
      <c r="XCS212" s="37"/>
      <c r="XCT212" s="37"/>
      <c r="XCU212" s="37"/>
      <c r="XCV212" s="37"/>
      <c r="XCW212" s="37"/>
      <c r="XCX212" s="37"/>
      <c r="XCY212" s="37"/>
      <c r="XCZ212" s="37"/>
      <c r="XDA212" s="37"/>
      <c r="XDB212" s="37"/>
      <c r="XDC212" s="37"/>
      <c r="XDD212" s="37"/>
      <c r="XDE212" s="37"/>
      <c r="XDF212" s="37"/>
      <c r="XDG212" s="37"/>
      <c r="XDH212" s="37"/>
      <c r="XDI212" s="37"/>
      <c r="XDJ212" s="37"/>
      <c r="XDK212" s="37"/>
      <c r="XDL212" s="37"/>
      <c r="XDM212" s="37"/>
      <c r="XDN212" s="37"/>
      <c r="XDO212" s="37"/>
      <c r="XDP212" s="37"/>
      <c r="XDQ212" s="37"/>
      <c r="XDR212" s="37"/>
      <c r="XDS212" s="37"/>
      <c r="XDT212" s="37"/>
      <c r="XDU212" s="37"/>
      <c r="XDV212" s="37"/>
      <c r="XDW212" s="37"/>
      <c r="XDX212" s="37"/>
      <c r="XDY212" s="37"/>
      <c r="XDZ212" s="37"/>
      <c r="XEA212" s="37"/>
      <c r="XEB212" s="37"/>
      <c r="XEC212" s="37"/>
      <c r="XED212" s="37"/>
      <c r="XEE212" s="37"/>
      <c r="XEF212" s="37"/>
      <c r="XEG212" s="37"/>
      <c r="XEH212" s="37"/>
      <c r="XEI212" s="37"/>
      <c r="XEJ212" s="37"/>
      <c r="XEK212" s="37"/>
      <c r="XEL212" s="37"/>
      <c r="XEM212" s="37"/>
      <c r="XEN212" s="37"/>
      <c r="XEO212" s="37"/>
      <c r="XEP212" s="37"/>
      <c r="XEQ212" s="37"/>
      <c r="XER212" s="37"/>
      <c r="XES212" s="37"/>
      <c r="XET212" s="37"/>
      <c r="XEU212" s="37"/>
      <c r="XEV212" s="37"/>
      <c r="XEW212" s="37"/>
      <c r="XEX212" s="37"/>
      <c r="XEY212" s="37"/>
      <c r="XEZ212" s="37"/>
      <c r="XFA212" s="37"/>
      <c r="XFB212" s="37"/>
      <c r="XFC212" s="37"/>
      <c r="XFD212" s="37"/>
    </row>
    <row r="213" spans="1:151 16227:16384" s="11" customFormat="1" ht="20.25" customHeight="1" x14ac:dyDescent="0.25">
      <c r="A213" s="80">
        <v>2</v>
      </c>
      <c r="B213" s="80"/>
      <c r="C213" s="81" t="s">
        <v>206</v>
      </c>
      <c r="D213" s="82"/>
      <c r="E213" s="19">
        <f>(1.25*0.7+3.05*4.65+2.01*0.23+3.05*3.575+3.655*2.95+2.13*1.375+1.075*1.475+2.31*0.9+2.66*1.375+2.66*2.125)*10.764</f>
        <v>571.66715970000007</v>
      </c>
      <c r="F213" s="81">
        <f>2.01*1.275*10.764</f>
        <v>27.585440999999992</v>
      </c>
      <c r="G213" s="82"/>
      <c r="H213" s="19">
        <f>0.825*1.7*10.764</f>
        <v>15.096509999999997</v>
      </c>
      <c r="I213" s="53">
        <f t="shared" si="8"/>
        <v>614.34911069999998</v>
      </c>
      <c r="J213" s="37"/>
      <c r="K213" s="37"/>
      <c r="L213" s="37"/>
      <c r="M213" s="37"/>
      <c r="N213" s="37"/>
      <c r="O213" s="37"/>
      <c r="P213" s="37"/>
      <c r="Q213" s="37"/>
      <c r="R213" s="37"/>
      <c r="S213" s="37"/>
      <c r="T213" s="37"/>
      <c r="U213" s="43" t="str">
        <f t="shared" ref="U213:U221" ca="1" si="9">V213&amp;""&amp;" to "&amp;""&amp;W213</f>
        <v>402 to 1802</v>
      </c>
      <c r="V213" s="43">
        <f ca="1">V212+1</f>
        <v>402</v>
      </c>
      <c r="W213" s="43">
        <f ca="1">W212+1</f>
        <v>1802</v>
      </c>
      <c r="X213" s="37"/>
      <c r="Y213" s="37"/>
      <c r="Z213" s="37"/>
      <c r="AA213" s="37"/>
      <c r="AB213" s="37"/>
      <c r="AC213" s="37"/>
      <c r="AD213" s="37"/>
      <c r="AE213" s="37"/>
      <c r="AF213" s="37"/>
      <c r="AG213" s="37"/>
      <c r="AH213" s="37"/>
      <c r="AI213" s="37"/>
      <c r="AJ213" s="37"/>
      <c r="AK213" s="37"/>
      <c r="AL213" s="37"/>
      <c r="AM213" s="37"/>
      <c r="AN213" s="37"/>
      <c r="AO213" s="37"/>
      <c r="AP213" s="37"/>
      <c r="AQ213" s="37"/>
      <c r="AR213" s="37"/>
      <c r="AS213" s="37"/>
      <c r="AT213" s="37"/>
      <c r="AU213" s="37"/>
      <c r="AV213" s="37"/>
      <c r="AW213" s="37"/>
      <c r="AX213" s="37"/>
      <c r="AY213" s="37"/>
      <c r="AZ213" s="37"/>
      <c r="BA213" s="37"/>
      <c r="BB213" s="37"/>
      <c r="BC213" s="37"/>
      <c r="BD213" s="37"/>
      <c r="BE213" s="37"/>
      <c r="BF213" s="37"/>
      <c r="BG213" s="37"/>
      <c r="BH213" s="37"/>
      <c r="BI213" s="37"/>
      <c r="BJ213" s="37"/>
      <c r="BK213" s="37"/>
      <c r="BL213" s="37"/>
      <c r="BM213" s="37"/>
      <c r="BN213" s="37"/>
      <c r="BO213" s="37"/>
      <c r="BP213" s="37"/>
      <c r="BQ213" s="37"/>
      <c r="BR213" s="37"/>
      <c r="BS213" s="37"/>
      <c r="BT213" s="37"/>
      <c r="BU213" s="37"/>
      <c r="BV213" s="37"/>
      <c r="BW213" s="37"/>
      <c r="BX213" s="37"/>
      <c r="BY213" s="37"/>
      <c r="BZ213" s="37"/>
      <c r="CA213" s="37"/>
      <c r="CB213" s="37"/>
      <c r="CC213" s="37"/>
      <c r="CD213" s="37"/>
      <c r="CE213" s="37"/>
      <c r="CF213" s="37"/>
      <c r="CG213" s="37"/>
      <c r="CH213" s="37"/>
      <c r="CI213" s="37"/>
      <c r="CJ213" s="37"/>
      <c r="CK213" s="37"/>
      <c r="CL213" s="37"/>
      <c r="CM213" s="37"/>
      <c r="CN213" s="37"/>
      <c r="CO213" s="37"/>
      <c r="CP213" s="37"/>
      <c r="CQ213" s="37"/>
      <c r="CR213" s="37"/>
      <c r="CS213" s="37"/>
      <c r="CT213" s="37"/>
      <c r="CU213" s="37"/>
      <c r="CV213" s="37"/>
      <c r="CW213" s="37"/>
      <c r="CX213" s="37"/>
      <c r="CY213" s="37"/>
      <c r="CZ213" s="37"/>
      <c r="DA213" s="37"/>
      <c r="DB213" s="37"/>
      <c r="DC213" s="37"/>
      <c r="DD213" s="37"/>
      <c r="DE213" s="37"/>
      <c r="DF213" s="37"/>
      <c r="DG213" s="37"/>
      <c r="DH213" s="37"/>
      <c r="DI213" s="37"/>
      <c r="DJ213" s="37"/>
      <c r="DK213" s="37"/>
      <c r="DL213" s="37"/>
      <c r="DM213" s="37"/>
      <c r="DN213" s="37"/>
      <c r="DO213" s="37"/>
      <c r="DP213" s="37"/>
      <c r="DQ213" s="37"/>
      <c r="DR213" s="37"/>
      <c r="DS213" s="37"/>
      <c r="DT213" s="37"/>
      <c r="DU213" s="37"/>
      <c r="DV213" s="37"/>
      <c r="DW213" s="37"/>
      <c r="DX213" s="37"/>
      <c r="DY213" s="37"/>
      <c r="DZ213" s="37"/>
      <c r="EA213" s="37"/>
      <c r="EB213" s="37"/>
      <c r="EC213" s="37"/>
      <c r="ED213" s="37"/>
      <c r="EE213" s="37"/>
      <c r="EF213" s="37"/>
      <c r="EG213" s="37"/>
      <c r="EH213" s="37"/>
      <c r="EI213" s="37"/>
      <c r="EJ213" s="37"/>
      <c r="EK213" s="37"/>
      <c r="EL213" s="37"/>
      <c r="EM213" s="37"/>
      <c r="EN213" s="37"/>
      <c r="EO213" s="37"/>
      <c r="EP213" s="37"/>
      <c r="EQ213" s="37"/>
      <c r="ER213" s="37"/>
      <c r="ES213" s="37"/>
      <c r="ET213" s="37"/>
      <c r="EU213" s="37"/>
      <c r="WZC213" s="37"/>
      <c r="WZD213" s="37"/>
      <c r="WZE213" s="37"/>
      <c r="WZF213" s="37"/>
      <c r="WZG213" s="37"/>
      <c r="WZH213" s="37"/>
      <c r="WZI213" s="37"/>
      <c r="WZJ213" s="37"/>
      <c r="WZK213" s="37"/>
      <c r="WZL213" s="37"/>
      <c r="WZM213" s="37"/>
      <c r="WZN213" s="37"/>
      <c r="WZO213" s="37"/>
      <c r="WZP213" s="37"/>
      <c r="WZQ213" s="37"/>
      <c r="WZR213" s="37"/>
      <c r="WZS213" s="37"/>
      <c r="WZT213" s="37"/>
      <c r="WZU213" s="37"/>
      <c r="WZV213" s="37"/>
      <c r="WZW213" s="37"/>
      <c r="WZX213" s="37"/>
      <c r="WZY213" s="37"/>
      <c r="WZZ213" s="37"/>
      <c r="XAA213" s="37"/>
      <c r="XAB213" s="37"/>
      <c r="XAC213" s="37"/>
      <c r="XAD213" s="37"/>
      <c r="XAE213" s="37"/>
      <c r="XAF213" s="37"/>
      <c r="XAG213" s="37"/>
      <c r="XAH213" s="37"/>
      <c r="XAI213" s="37"/>
      <c r="XAJ213" s="37"/>
      <c r="XAK213" s="37"/>
      <c r="XAL213" s="37"/>
      <c r="XAM213" s="37"/>
      <c r="XAN213" s="37"/>
      <c r="XAO213" s="37"/>
      <c r="XAP213" s="37"/>
      <c r="XAQ213" s="37"/>
      <c r="XAR213" s="37"/>
      <c r="XAS213" s="37"/>
      <c r="XAT213" s="37"/>
      <c r="XAU213" s="37"/>
      <c r="XAV213" s="37"/>
      <c r="XAW213" s="37"/>
      <c r="XAX213" s="37"/>
      <c r="XAY213" s="37"/>
      <c r="XAZ213" s="37"/>
      <c r="XBA213" s="37"/>
      <c r="XBB213" s="37"/>
      <c r="XBC213" s="37"/>
      <c r="XBD213" s="37"/>
      <c r="XBE213" s="37"/>
      <c r="XBF213" s="37"/>
      <c r="XBG213" s="37"/>
      <c r="XBH213" s="37"/>
      <c r="XBI213" s="37"/>
      <c r="XBJ213" s="37"/>
      <c r="XBK213" s="37"/>
      <c r="XBL213" s="37"/>
      <c r="XBM213" s="37"/>
      <c r="XBN213" s="37"/>
      <c r="XBO213" s="37"/>
      <c r="XBP213" s="37"/>
      <c r="XBQ213" s="37"/>
      <c r="XBR213" s="37"/>
      <c r="XBS213" s="37"/>
      <c r="XBT213" s="37"/>
      <c r="XBU213" s="37"/>
      <c r="XBV213" s="37"/>
      <c r="XBW213" s="37"/>
      <c r="XBX213" s="37"/>
      <c r="XBY213" s="37"/>
      <c r="XBZ213" s="37"/>
      <c r="XCA213" s="37"/>
      <c r="XCB213" s="37"/>
      <c r="XCC213" s="37"/>
      <c r="XCD213" s="37"/>
      <c r="XCE213" s="37"/>
      <c r="XCF213" s="37"/>
      <c r="XCG213" s="37"/>
      <c r="XCH213" s="37"/>
      <c r="XCI213" s="37"/>
      <c r="XCJ213" s="37"/>
      <c r="XCK213" s="37"/>
      <c r="XCL213" s="37"/>
      <c r="XCM213" s="37"/>
      <c r="XCN213" s="37"/>
      <c r="XCO213" s="37"/>
      <c r="XCP213" s="37"/>
      <c r="XCQ213" s="37"/>
      <c r="XCR213" s="37"/>
      <c r="XCS213" s="37"/>
      <c r="XCT213" s="37"/>
      <c r="XCU213" s="37"/>
      <c r="XCV213" s="37"/>
      <c r="XCW213" s="37"/>
      <c r="XCX213" s="37"/>
      <c r="XCY213" s="37"/>
      <c r="XCZ213" s="37"/>
      <c r="XDA213" s="37"/>
      <c r="XDB213" s="37"/>
      <c r="XDC213" s="37"/>
      <c r="XDD213" s="37"/>
      <c r="XDE213" s="37"/>
      <c r="XDF213" s="37"/>
      <c r="XDG213" s="37"/>
      <c r="XDH213" s="37"/>
      <c r="XDI213" s="37"/>
      <c r="XDJ213" s="37"/>
      <c r="XDK213" s="37"/>
      <c r="XDL213" s="37"/>
      <c r="XDM213" s="37"/>
      <c r="XDN213" s="37"/>
      <c r="XDO213" s="37"/>
      <c r="XDP213" s="37"/>
      <c r="XDQ213" s="37"/>
      <c r="XDR213" s="37"/>
      <c r="XDS213" s="37"/>
      <c r="XDT213" s="37"/>
      <c r="XDU213" s="37"/>
      <c r="XDV213" s="37"/>
      <c r="XDW213" s="37"/>
      <c r="XDX213" s="37"/>
      <c r="XDY213" s="37"/>
      <c r="XDZ213" s="37"/>
      <c r="XEA213" s="37"/>
      <c r="XEB213" s="37"/>
      <c r="XEC213" s="37"/>
      <c r="XED213" s="37"/>
      <c r="XEE213" s="37"/>
      <c r="XEF213" s="37"/>
      <c r="XEG213" s="37"/>
      <c r="XEH213" s="37"/>
      <c r="XEI213" s="37"/>
      <c r="XEJ213" s="37"/>
      <c r="XEK213" s="37"/>
      <c r="XEL213" s="37"/>
      <c r="XEM213" s="37"/>
      <c r="XEN213" s="37"/>
      <c r="XEO213" s="37"/>
      <c r="XEP213" s="37"/>
      <c r="XEQ213" s="37"/>
      <c r="XER213" s="37"/>
      <c r="XES213" s="37"/>
      <c r="XET213" s="37"/>
      <c r="XEU213" s="37"/>
      <c r="XEV213" s="37"/>
      <c r="XEW213" s="37"/>
      <c r="XEX213" s="37"/>
      <c r="XEY213" s="37"/>
      <c r="XEZ213" s="37"/>
      <c r="XFA213" s="37"/>
      <c r="XFB213" s="37"/>
      <c r="XFC213" s="37"/>
      <c r="XFD213" s="37"/>
    </row>
    <row r="214" spans="1:151 16227:16384" s="11" customFormat="1" ht="20.25" customHeight="1" x14ac:dyDescent="0.25">
      <c r="A214" s="80">
        <v>3</v>
      </c>
      <c r="B214" s="80"/>
      <c r="C214" s="81" t="s">
        <v>207</v>
      </c>
      <c r="D214" s="82"/>
      <c r="E214" s="19">
        <f>(4.575*2.86+2.445*1.915+3.05*2.9+1.975*1.325+1.21*1.915)*10.764</f>
        <v>339.55791479999993</v>
      </c>
      <c r="F214" s="81">
        <f>1.07*1.75*10.764</f>
        <v>20.15559</v>
      </c>
      <c r="G214" s="82"/>
      <c r="H214" s="19">
        <v>0</v>
      </c>
      <c r="I214" s="53">
        <f t="shared" si="8"/>
        <v>359.71350479999995</v>
      </c>
      <c r="J214" s="37"/>
      <c r="K214" s="37"/>
      <c r="L214" s="37"/>
      <c r="M214" s="37"/>
      <c r="N214" s="37"/>
      <c r="O214" s="37"/>
      <c r="P214" s="37"/>
      <c r="Q214" s="37"/>
      <c r="R214" s="37"/>
      <c r="S214" s="37"/>
      <c r="T214" s="37"/>
      <c r="U214" s="43" t="str">
        <f t="shared" ca="1" si="9"/>
        <v>403 to 1803</v>
      </c>
      <c r="V214" s="43">
        <f t="shared" ref="V214:V221" ca="1" si="10">V213+1</f>
        <v>403</v>
      </c>
      <c r="W214" s="43">
        <f t="shared" ref="W214:W221" ca="1" si="11">W213+1</f>
        <v>1803</v>
      </c>
      <c r="X214" s="37"/>
      <c r="Y214" s="37"/>
      <c r="Z214" s="37"/>
      <c r="AA214" s="37"/>
      <c r="AB214" s="37"/>
      <c r="AC214" s="37"/>
      <c r="AD214" s="37"/>
      <c r="AE214" s="37"/>
      <c r="AF214" s="37"/>
      <c r="AG214" s="37"/>
      <c r="AH214" s="37"/>
      <c r="AI214" s="37"/>
      <c r="AJ214" s="37"/>
      <c r="AK214" s="37"/>
      <c r="AL214" s="37"/>
      <c r="AM214" s="37"/>
      <c r="AN214" s="37"/>
      <c r="AO214" s="37"/>
      <c r="AP214" s="37"/>
      <c r="AQ214" s="37"/>
      <c r="AR214" s="37"/>
      <c r="AS214" s="37"/>
      <c r="AT214" s="37"/>
      <c r="AU214" s="37"/>
      <c r="AV214" s="37"/>
      <c r="AW214" s="37"/>
      <c r="AX214" s="37"/>
      <c r="AY214" s="37"/>
      <c r="AZ214" s="37"/>
      <c r="BA214" s="37"/>
      <c r="BB214" s="37"/>
      <c r="BC214" s="37"/>
      <c r="BD214" s="37"/>
      <c r="BE214" s="37"/>
      <c r="BF214" s="37"/>
      <c r="BG214" s="37"/>
      <c r="BH214" s="37"/>
      <c r="BI214" s="37"/>
      <c r="BJ214" s="37"/>
      <c r="BK214" s="37"/>
      <c r="BL214" s="37"/>
      <c r="BM214" s="37"/>
      <c r="BN214" s="37"/>
      <c r="BO214" s="37"/>
      <c r="BP214" s="37"/>
      <c r="BQ214" s="37"/>
      <c r="BR214" s="37"/>
      <c r="BS214" s="37"/>
      <c r="BT214" s="37"/>
      <c r="BU214" s="37"/>
      <c r="BV214" s="37"/>
      <c r="BW214" s="37"/>
      <c r="BX214" s="37"/>
      <c r="BY214" s="37"/>
      <c r="BZ214" s="37"/>
      <c r="CA214" s="37"/>
      <c r="CB214" s="37"/>
      <c r="CC214" s="37"/>
      <c r="CD214" s="37"/>
      <c r="CE214" s="37"/>
      <c r="CF214" s="37"/>
      <c r="CG214" s="37"/>
      <c r="CH214" s="37"/>
      <c r="CI214" s="37"/>
      <c r="CJ214" s="37"/>
      <c r="CK214" s="37"/>
      <c r="CL214" s="37"/>
      <c r="CM214" s="37"/>
      <c r="CN214" s="37"/>
      <c r="CO214" s="37"/>
      <c r="CP214" s="37"/>
      <c r="CQ214" s="37"/>
      <c r="CR214" s="37"/>
      <c r="CS214" s="37"/>
      <c r="CT214" s="37"/>
      <c r="CU214" s="37"/>
      <c r="CV214" s="37"/>
      <c r="CW214" s="37"/>
      <c r="CX214" s="37"/>
      <c r="CY214" s="37"/>
      <c r="CZ214" s="37"/>
      <c r="DA214" s="37"/>
      <c r="DB214" s="37"/>
      <c r="DC214" s="37"/>
      <c r="DD214" s="37"/>
      <c r="DE214" s="37"/>
      <c r="DF214" s="37"/>
      <c r="DG214" s="37"/>
      <c r="DH214" s="37"/>
      <c r="DI214" s="37"/>
      <c r="DJ214" s="37"/>
      <c r="DK214" s="37"/>
      <c r="DL214" s="37"/>
      <c r="DM214" s="37"/>
      <c r="DN214" s="37"/>
      <c r="DO214" s="37"/>
      <c r="DP214" s="37"/>
      <c r="DQ214" s="37"/>
      <c r="DR214" s="37"/>
      <c r="DS214" s="37"/>
      <c r="DT214" s="37"/>
      <c r="DU214" s="37"/>
      <c r="DV214" s="37"/>
      <c r="DW214" s="37"/>
      <c r="DX214" s="37"/>
      <c r="DY214" s="37"/>
      <c r="DZ214" s="37"/>
      <c r="EA214" s="37"/>
      <c r="EB214" s="37"/>
      <c r="EC214" s="37"/>
      <c r="ED214" s="37"/>
      <c r="EE214" s="37"/>
      <c r="EF214" s="37"/>
      <c r="EG214" s="37"/>
      <c r="EH214" s="37"/>
      <c r="EI214" s="37"/>
      <c r="EJ214" s="37"/>
      <c r="EK214" s="37"/>
      <c r="EL214" s="37"/>
      <c r="EM214" s="37"/>
      <c r="EN214" s="37"/>
      <c r="EO214" s="37"/>
      <c r="EP214" s="37"/>
      <c r="EQ214" s="37"/>
      <c r="ER214" s="37"/>
      <c r="ES214" s="37"/>
      <c r="ET214" s="37"/>
      <c r="EU214" s="37"/>
      <c r="WZC214" s="37"/>
      <c r="WZD214" s="37"/>
      <c r="WZE214" s="37"/>
      <c r="WZF214" s="37"/>
      <c r="WZG214" s="37"/>
      <c r="WZH214" s="37"/>
      <c r="WZI214" s="37"/>
      <c r="WZJ214" s="37"/>
      <c r="WZK214" s="37"/>
      <c r="WZL214" s="37"/>
      <c r="WZM214" s="37"/>
      <c r="WZN214" s="37"/>
      <c r="WZO214" s="37"/>
      <c r="WZP214" s="37"/>
      <c r="WZQ214" s="37"/>
      <c r="WZR214" s="37"/>
      <c r="WZS214" s="37"/>
      <c r="WZT214" s="37"/>
      <c r="WZU214" s="37"/>
      <c r="WZV214" s="37"/>
      <c r="WZW214" s="37"/>
      <c r="WZX214" s="37"/>
      <c r="WZY214" s="37"/>
      <c r="WZZ214" s="37"/>
      <c r="XAA214" s="37"/>
      <c r="XAB214" s="37"/>
      <c r="XAC214" s="37"/>
      <c r="XAD214" s="37"/>
      <c r="XAE214" s="37"/>
      <c r="XAF214" s="37"/>
      <c r="XAG214" s="37"/>
      <c r="XAH214" s="37"/>
      <c r="XAI214" s="37"/>
      <c r="XAJ214" s="37"/>
      <c r="XAK214" s="37"/>
      <c r="XAL214" s="37"/>
      <c r="XAM214" s="37"/>
      <c r="XAN214" s="37"/>
      <c r="XAO214" s="37"/>
      <c r="XAP214" s="37"/>
      <c r="XAQ214" s="37"/>
      <c r="XAR214" s="37"/>
      <c r="XAS214" s="37"/>
      <c r="XAT214" s="37"/>
      <c r="XAU214" s="37"/>
      <c r="XAV214" s="37"/>
      <c r="XAW214" s="37"/>
      <c r="XAX214" s="37"/>
      <c r="XAY214" s="37"/>
      <c r="XAZ214" s="37"/>
      <c r="XBA214" s="37"/>
      <c r="XBB214" s="37"/>
      <c r="XBC214" s="37"/>
      <c r="XBD214" s="37"/>
      <c r="XBE214" s="37"/>
      <c r="XBF214" s="37"/>
      <c r="XBG214" s="37"/>
      <c r="XBH214" s="37"/>
      <c r="XBI214" s="37"/>
      <c r="XBJ214" s="37"/>
      <c r="XBK214" s="37"/>
      <c r="XBL214" s="37"/>
      <c r="XBM214" s="37"/>
      <c r="XBN214" s="37"/>
      <c r="XBO214" s="37"/>
      <c r="XBP214" s="37"/>
      <c r="XBQ214" s="37"/>
      <c r="XBR214" s="37"/>
      <c r="XBS214" s="37"/>
      <c r="XBT214" s="37"/>
      <c r="XBU214" s="37"/>
      <c r="XBV214" s="37"/>
      <c r="XBW214" s="37"/>
      <c r="XBX214" s="37"/>
      <c r="XBY214" s="37"/>
      <c r="XBZ214" s="37"/>
      <c r="XCA214" s="37"/>
      <c r="XCB214" s="37"/>
      <c r="XCC214" s="37"/>
      <c r="XCD214" s="37"/>
      <c r="XCE214" s="37"/>
      <c r="XCF214" s="37"/>
      <c r="XCG214" s="37"/>
      <c r="XCH214" s="37"/>
      <c r="XCI214" s="37"/>
      <c r="XCJ214" s="37"/>
      <c r="XCK214" s="37"/>
      <c r="XCL214" s="37"/>
      <c r="XCM214" s="37"/>
      <c r="XCN214" s="37"/>
      <c r="XCO214" s="37"/>
      <c r="XCP214" s="37"/>
      <c r="XCQ214" s="37"/>
      <c r="XCR214" s="37"/>
      <c r="XCS214" s="37"/>
      <c r="XCT214" s="37"/>
      <c r="XCU214" s="37"/>
      <c r="XCV214" s="37"/>
      <c r="XCW214" s="37"/>
      <c r="XCX214" s="37"/>
      <c r="XCY214" s="37"/>
      <c r="XCZ214" s="37"/>
      <c r="XDA214" s="37"/>
      <c r="XDB214" s="37"/>
      <c r="XDC214" s="37"/>
      <c r="XDD214" s="37"/>
      <c r="XDE214" s="37"/>
      <c r="XDF214" s="37"/>
      <c r="XDG214" s="37"/>
      <c r="XDH214" s="37"/>
      <c r="XDI214" s="37"/>
      <c r="XDJ214" s="37"/>
      <c r="XDK214" s="37"/>
      <c r="XDL214" s="37"/>
      <c r="XDM214" s="37"/>
      <c r="XDN214" s="37"/>
      <c r="XDO214" s="37"/>
      <c r="XDP214" s="37"/>
      <c r="XDQ214" s="37"/>
      <c r="XDR214" s="37"/>
      <c r="XDS214" s="37"/>
      <c r="XDT214" s="37"/>
      <c r="XDU214" s="37"/>
      <c r="XDV214" s="37"/>
      <c r="XDW214" s="37"/>
      <c r="XDX214" s="37"/>
      <c r="XDY214" s="37"/>
      <c r="XDZ214" s="37"/>
      <c r="XEA214" s="37"/>
      <c r="XEB214" s="37"/>
      <c r="XEC214" s="37"/>
      <c r="XED214" s="37"/>
      <c r="XEE214" s="37"/>
      <c r="XEF214" s="37"/>
      <c r="XEG214" s="37"/>
      <c r="XEH214" s="37"/>
      <c r="XEI214" s="37"/>
      <c r="XEJ214" s="37"/>
      <c r="XEK214" s="37"/>
      <c r="XEL214" s="37"/>
      <c r="XEM214" s="37"/>
      <c r="XEN214" s="37"/>
      <c r="XEO214" s="37"/>
      <c r="XEP214" s="37"/>
      <c r="XEQ214" s="37"/>
      <c r="XER214" s="37"/>
      <c r="XES214" s="37"/>
      <c r="XET214" s="37"/>
      <c r="XEU214" s="37"/>
      <c r="XEV214" s="37"/>
      <c r="XEW214" s="37"/>
      <c r="XEX214" s="37"/>
      <c r="XEY214" s="37"/>
      <c r="XEZ214" s="37"/>
      <c r="XFA214" s="37"/>
      <c r="XFB214" s="37"/>
      <c r="XFC214" s="37"/>
      <c r="XFD214" s="37"/>
    </row>
    <row r="215" spans="1:151 16227:16384" s="11" customFormat="1" ht="20.25" customHeight="1" x14ac:dyDescent="0.25">
      <c r="A215" s="80">
        <v>4</v>
      </c>
      <c r="B215" s="80"/>
      <c r="C215" s="81" t="s">
        <v>206</v>
      </c>
      <c r="D215" s="82"/>
      <c r="E215" s="19">
        <f>(1.25*0.7+2.9*4.65+0.05*2.125+2.55*0.23+2.9*2.125+1.21*1.915+2.9*0.9+3.05*3.11+3.05*4.11+0.9*0.2+2.275*1.375+2.275*1.375)*10.764</f>
        <v>587.71063259999983</v>
      </c>
      <c r="F215" s="81">
        <f>2.55*1.275*10.764</f>
        <v>34.996454999999997</v>
      </c>
      <c r="G215" s="82"/>
      <c r="H215" s="19">
        <f>1.225*1.4*10.764</f>
        <v>18.460259999999998</v>
      </c>
      <c r="I215" s="53">
        <f t="shared" si="8"/>
        <v>641.16734759999974</v>
      </c>
      <c r="J215" s="37"/>
      <c r="K215" s="37"/>
      <c r="L215" s="37">
        <f>20000000/I215</f>
        <v>31193.104381973691</v>
      </c>
      <c r="M215" s="37"/>
      <c r="N215" s="37">
        <f>2700*I215</f>
        <v>1731151.8385199993</v>
      </c>
      <c r="O215" s="37">
        <f>I215*160*2</f>
        <v>205173.55123199991</v>
      </c>
      <c r="P215" s="37"/>
      <c r="Q215" s="37"/>
      <c r="R215" s="37"/>
      <c r="S215" s="37"/>
      <c r="T215" s="37"/>
      <c r="U215" s="43" t="str">
        <f t="shared" ca="1" si="9"/>
        <v>404 to 1804</v>
      </c>
      <c r="V215" s="43">
        <f t="shared" ca="1" si="10"/>
        <v>404</v>
      </c>
      <c r="W215" s="43">
        <f t="shared" ca="1" si="11"/>
        <v>1804</v>
      </c>
      <c r="X215" s="37"/>
      <c r="Y215" s="37"/>
      <c r="Z215" s="37"/>
      <c r="AA215" s="37"/>
      <c r="AB215" s="37"/>
      <c r="AC215" s="37"/>
      <c r="AD215" s="37"/>
      <c r="AE215" s="37"/>
      <c r="AF215" s="37"/>
      <c r="AG215" s="37"/>
      <c r="AH215" s="37"/>
      <c r="AI215" s="37"/>
      <c r="AJ215" s="37"/>
      <c r="AK215" s="37"/>
      <c r="AL215" s="37"/>
      <c r="AM215" s="37"/>
      <c r="AN215" s="37"/>
      <c r="AO215" s="37"/>
      <c r="AP215" s="37"/>
      <c r="AQ215" s="37"/>
      <c r="AR215" s="37"/>
      <c r="AS215" s="37"/>
      <c r="AT215" s="37"/>
      <c r="AU215" s="37"/>
      <c r="AV215" s="37"/>
      <c r="AW215" s="37"/>
      <c r="AX215" s="37"/>
      <c r="AY215" s="37"/>
      <c r="AZ215" s="37"/>
      <c r="BA215" s="37"/>
      <c r="BB215" s="37"/>
      <c r="BC215" s="37"/>
      <c r="BD215" s="37"/>
      <c r="BE215" s="37"/>
      <c r="BF215" s="37"/>
      <c r="BG215" s="37"/>
      <c r="BH215" s="37"/>
      <c r="BI215" s="37"/>
      <c r="BJ215" s="37"/>
      <c r="BK215" s="37"/>
      <c r="BL215" s="37"/>
      <c r="BM215" s="37"/>
      <c r="BN215" s="37"/>
      <c r="BO215" s="37"/>
      <c r="BP215" s="37"/>
      <c r="BQ215" s="37"/>
      <c r="BR215" s="37"/>
      <c r="BS215" s="37"/>
      <c r="BT215" s="37"/>
      <c r="BU215" s="37"/>
      <c r="BV215" s="37"/>
      <c r="BW215" s="37"/>
      <c r="BX215" s="37"/>
      <c r="BY215" s="37"/>
      <c r="BZ215" s="37"/>
      <c r="CA215" s="37"/>
      <c r="CB215" s="37"/>
      <c r="CC215" s="37"/>
      <c r="CD215" s="37"/>
      <c r="CE215" s="37"/>
      <c r="CF215" s="37"/>
      <c r="CG215" s="37"/>
      <c r="CH215" s="37"/>
      <c r="CI215" s="37"/>
      <c r="CJ215" s="37"/>
      <c r="CK215" s="37"/>
      <c r="CL215" s="37"/>
      <c r="CM215" s="37"/>
      <c r="CN215" s="37"/>
      <c r="CO215" s="37"/>
      <c r="CP215" s="37"/>
      <c r="CQ215" s="37"/>
      <c r="CR215" s="37"/>
      <c r="CS215" s="37"/>
      <c r="CT215" s="37"/>
      <c r="CU215" s="37"/>
      <c r="CV215" s="37"/>
      <c r="CW215" s="37"/>
      <c r="CX215" s="37"/>
      <c r="CY215" s="37"/>
      <c r="CZ215" s="37"/>
      <c r="DA215" s="37"/>
      <c r="DB215" s="37"/>
      <c r="DC215" s="37"/>
      <c r="DD215" s="37"/>
      <c r="DE215" s="37"/>
      <c r="DF215" s="37"/>
      <c r="DG215" s="37"/>
      <c r="DH215" s="37"/>
      <c r="DI215" s="37"/>
      <c r="DJ215" s="37"/>
      <c r="DK215" s="37"/>
      <c r="DL215" s="37"/>
      <c r="DM215" s="37"/>
      <c r="DN215" s="37"/>
      <c r="DO215" s="37"/>
      <c r="DP215" s="37"/>
      <c r="DQ215" s="37"/>
      <c r="DR215" s="37"/>
      <c r="DS215" s="37"/>
      <c r="DT215" s="37"/>
      <c r="DU215" s="37"/>
      <c r="DV215" s="37"/>
      <c r="DW215" s="37"/>
      <c r="DX215" s="37"/>
      <c r="DY215" s="37"/>
      <c r="DZ215" s="37"/>
      <c r="EA215" s="37"/>
      <c r="EB215" s="37"/>
      <c r="EC215" s="37"/>
      <c r="ED215" s="37"/>
      <c r="EE215" s="37"/>
      <c r="EF215" s="37"/>
      <c r="EG215" s="37"/>
      <c r="EH215" s="37"/>
      <c r="EI215" s="37"/>
      <c r="EJ215" s="37"/>
      <c r="EK215" s="37"/>
      <c r="EL215" s="37"/>
      <c r="EM215" s="37"/>
      <c r="EN215" s="37"/>
      <c r="EO215" s="37"/>
      <c r="EP215" s="37"/>
      <c r="EQ215" s="37"/>
      <c r="ER215" s="37"/>
      <c r="ES215" s="37"/>
      <c r="ET215" s="37"/>
      <c r="EU215" s="37"/>
      <c r="WZC215" s="37"/>
      <c r="WZD215" s="37"/>
      <c r="WZE215" s="37"/>
      <c r="WZF215" s="37"/>
      <c r="WZG215" s="37"/>
      <c r="WZH215" s="37"/>
      <c r="WZI215" s="37"/>
      <c r="WZJ215" s="37"/>
      <c r="WZK215" s="37"/>
      <c r="WZL215" s="37"/>
      <c r="WZM215" s="37"/>
      <c r="WZN215" s="37"/>
      <c r="WZO215" s="37"/>
      <c r="WZP215" s="37"/>
      <c r="WZQ215" s="37"/>
      <c r="WZR215" s="37"/>
      <c r="WZS215" s="37"/>
      <c r="WZT215" s="37"/>
      <c r="WZU215" s="37"/>
      <c r="WZV215" s="37"/>
      <c r="WZW215" s="37"/>
      <c r="WZX215" s="37"/>
      <c r="WZY215" s="37"/>
      <c r="WZZ215" s="37"/>
      <c r="XAA215" s="37"/>
      <c r="XAB215" s="37"/>
      <c r="XAC215" s="37"/>
      <c r="XAD215" s="37"/>
      <c r="XAE215" s="37"/>
      <c r="XAF215" s="37"/>
      <c r="XAG215" s="37"/>
      <c r="XAH215" s="37"/>
      <c r="XAI215" s="37"/>
      <c r="XAJ215" s="37"/>
      <c r="XAK215" s="37"/>
      <c r="XAL215" s="37"/>
      <c r="XAM215" s="37"/>
      <c r="XAN215" s="37"/>
      <c r="XAO215" s="37"/>
      <c r="XAP215" s="37"/>
      <c r="XAQ215" s="37"/>
      <c r="XAR215" s="37"/>
      <c r="XAS215" s="37"/>
      <c r="XAT215" s="37"/>
      <c r="XAU215" s="37"/>
      <c r="XAV215" s="37"/>
      <c r="XAW215" s="37"/>
      <c r="XAX215" s="37"/>
      <c r="XAY215" s="37"/>
      <c r="XAZ215" s="37"/>
      <c r="XBA215" s="37"/>
      <c r="XBB215" s="37"/>
      <c r="XBC215" s="37"/>
      <c r="XBD215" s="37"/>
      <c r="XBE215" s="37"/>
      <c r="XBF215" s="37"/>
      <c r="XBG215" s="37"/>
      <c r="XBH215" s="37"/>
      <c r="XBI215" s="37"/>
      <c r="XBJ215" s="37"/>
      <c r="XBK215" s="37"/>
      <c r="XBL215" s="37"/>
      <c r="XBM215" s="37"/>
      <c r="XBN215" s="37"/>
      <c r="XBO215" s="37"/>
      <c r="XBP215" s="37"/>
      <c r="XBQ215" s="37"/>
      <c r="XBR215" s="37"/>
      <c r="XBS215" s="37"/>
      <c r="XBT215" s="37"/>
      <c r="XBU215" s="37"/>
      <c r="XBV215" s="37"/>
      <c r="XBW215" s="37"/>
      <c r="XBX215" s="37"/>
      <c r="XBY215" s="37"/>
      <c r="XBZ215" s="37"/>
      <c r="XCA215" s="37"/>
      <c r="XCB215" s="37"/>
      <c r="XCC215" s="37"/>
      <c r="XCD215" s="37"/>
      <c r="XCE215" s="37"/>
      <c r="XCF215" s="37"/>
      <c r="XCG215" s="37"/>
      <c r="XCH215" s="37"/>
      <c r="XCI215" s="37"/>
      <c r="XCJ215" s="37"/>
      <c r="XCK215" s="37"/>
      <c r="XCL215" s="37"/>
      <c r="XCM215" s="37"/>
      <c r="XCN215" s="37"/>
      <c r="XCO215" s="37"/>
      <c r="XCP215" s="37"/>
      <c r="XCQ215" s="37"/>
      <c r="XCR215" s="37"/>
      <c r="XCS215" s="37"/>
      <c r="XCT215" s="37"/>
      <c r="XCU215" s="37"/>
      <c r="XCV215" s="37"/>
      <c r="XCW215" s="37"/>
      <c r="XCX215" s="37"/>
      <c r="XCY215" s="37"/>
      <c r="XCZ215" s="37"/>
      <c r="XDA215" s="37"/>
      <c r="XDB215" s="37"/>
      <c r="XDC215" s="37"/>
      <c r="XDD215" s="37"/>
      <c r="XDE215" s="37"/>
      <c r="XDF215" s="37"/>
      <c r="XDG215" s="37"/>
      <c r="XDH215" s="37"/>
      <c r="XDI215" s="37"/>
      <c r="XDJ215" s="37"/>
      <c r="XDK215" s="37"/>
      <c r="XDL215" s="37"/>
      <c r="XDM215" s="37"/>
      <c r="XDN215" s="37"/>
      <c r="XDO215" s="37"/>
      <c r="XDP215" s="37"/>
      <c r="XDQ215" s="37"/>
      <c r="XDR215" s="37"/>
      <c r="XDS215" s="37"/>
      <c r="XDT215" s="37"/>
      <c r="XDU215" s="37"/>
      <c r="XDV215" s="37"/>
      <c r="XDW215" s="37"/>
      <c r="XDX215" s="37"/>
      <c r="XDY215" s="37"/>
      <c r="XDZ215" s="37"/>
      <c r="XEA215" s="37"/>
      <c r="XEB215" s="37"/>
      <c r="XEC215" s="37"/>
      <c r="XED215" s="37"/>
      <c r="XEE215" s="37"/>
      <c r="XEF215" s="37"/>
      <c r="XEG215" s="37"/>
      <c r="XEH215" s="37"/>
      <c r="XEI215" s="37"/>
      <c r="XEJ215" s="37"/>
      <c r="XEK215" s="37"/>
      <c r="XEL215" s="37"/>
      <c r="XEM215" s="37"/>
      <c r="XEN215" s="37"/>
      <c r="XEO215" s="37"/>
      <c r="XEP215" s="37"/>
      <c r="XEQ215" s="37"/>
      <c r="XER215" s="37"/>
      <c r="XES215" s="37"/>
      <c r="XET215" s="37"/>
      <c r="XEU215" s="37"/>
      <c r="XEV215" s="37"/>
      <c r="XEW215" s="37"/>
      <c r="XEX215" s="37"/>
      <c r="XEY215" s="37"/>
      <c r="XEZ215" s="37"/>
      <c r="XFA215" s="37"/>
      <c r="XFB215" s="37"/>
      <c r="XFC215" s="37"/>
      <c r="XFD215" s="37"/>
    </row>
    <row r="216" spans="1:151 16227:16384" s="11" customFormat="1" ht="20.25" customHeight="1" x14ac:dyDescent="0.25">
      <c r="A216" s="80">
        <v>5</v>
      </c>
      <c r="B216" s="80"/>
      <c r="C216" s="81" t="s">
        <v>205</v>
      </c>
      <c r="D216" s="82"/>
      <c r="E216" s="53">
        <f>(1.325*0.7+2.9*4.65+2.075*2.125+2.5*0.23+2.45*2.41+1.95*0.9+2.625*1.375+2.125*1.375+2.75*3.41+0.425*0.9)*10.764</f>
        <v>466.59383549999995</v>
      </c>
      <c r="F216" s="81">
        <f>2.5*1.275*10.764</f>
        <v>34.310249999999996</v>
      </c>
      <c r="G216" s="82"/>
      <c r="H216" s="19">
        <v>0</v>
      </c>
      <c r="I216" s="53">
        <f t="shared" si="8"/>
        <v>500.90408549999995</v>
      </c>
      <c r="J216" s="1"/>
      <c r="K216" s="1"/>
      <c r="L216" s="1"/>
      <c r="M216" s="1"/>
      <c r="N216" s="1">
        <f>N215+O215</f>
        <v>1936325.3897519992</v>
      </c>
      <c r="O216" s="1"/>
      <c r="P216" s="1"/>
      <c r="Q216" s="1"/>
      <c r="R216" s="1"/>
      <c r="S216" s="1"/>
      <c r="T216" s="1"/>
      <c r="U216" s="43" t="str">
        <f t="shared" ca="1" si="9"/>
        <v>405 to 1805</v>
      </c>
      <c r="V216" s="43">
        <f t="shared" ca="1" si="10"/>
        <v>405</v>
      </c>
      <c r="W216" s="43">
        <f t="shared" ca="1" si="11"/>
        <v>1805</v>
      </c>
      <c r="X216" s="1"/>
      <c r="Y216" s="1"/>
      <c r="Z216" s="1"/>
      <c r="AA216" s="1"/>
      <c r="AB216" s="37"/>
      <c r="AC216" s="37"/>
      <c r="AD216" s="37"/>
      <c r="AE216" s="37"/>
      <c r="AF216" s="37"/>
      <c r="AG216" s="37"/>
      <c r="AH216" s="37"/>
      <c r="AI216" s="37"/>
      <c r="AJ216" s="37"/>
      <c r="AK216" s="37"/>
      <c r="AL216" s="37"/>
      <c r="AM216" s="37"/>
      <c r="AN216" s="37"/>
      <c r="AO216" s="37"/>
      <c r="AP216" s="37"/>
      <c r="AQ216" s="37"/>
      <c r="AR216" s="37"/>
      <c r="AS216" s="37"/>
      <c r="AT216" s="37"/>
      <c r="AU216" s="37"/>
      <c r="AV216" s="37"/>
      <c r="AW216" s="37"/>
      <c r="AX216" s="37"/>
      <c r="AY216" s="37"/>
      <c r="AZ216" s="37"/>
      <c r="BA216" s="37"/>
      <c r="BB216" s="37"/>
      <c r="BC216" s="37"/>
      <c r="BD216" s="37"/>
      <c r="BE216" s="37"/>
      <c r="BF216" s="37"/>
      <c r="BG216" s="37"/>
      <c r="BH216" s="37"/>
      <c r="BI216" s="37"/>
      <c r="BJ216" s="37"/>
      <c r="BK216" s="37"/>
      <c r="BL216" s="37"/>
      <c r="BM216" s="37"/>
      <c r="BN216" s="37"/>
      <c r="BO216" s="37"/>
      <c r="BP216" s="37"/>
      <c r="BQ216" s="37"/>
      <c r="BR216" s="37"/>
      <c r="BS216" s="37"/>
      <c r="BT216" s="37"/>
      <c r="BU216" s="37"/>
      <c r="BV216" s="37"/>
      <c r="BW216" s="37"/>
      <c r="BX216" s="37"/>
      <c r="BY216" s="37"/>
      <c r="BZ216" s="37"/>
      <c r="CA216" s="37"/>
      <c r="CB216" s="37"/>
      <c r="CC216" s="37"/>
      <c r="CD216" s="37"/>
      <c r="CE216" s="37"/>
      <c r="CF216" s="37"/>
      <c r="CG216" s="37"/>
      <c r="CH216" s="37"/>
      <c r="CI216" s="37"/>
      <c r="CJ216" s="37"/>
      <c r="CK216" s="37"/>
      <c r="CL216" s="37"/>
      <c r="CM216" s="37"/>
      <c r="CN216" s="37"/>
      <c r="CO216" s="37"/>
      <c r="CP216" s="37"/>
      <c r="CQ216" s="37"/>
      <c r="CR216" s="37"/>
      <c r="CS216" s="37"/>
      <c r="CT216" s="37"/>
      <c r="CU216" s="37"/>
      <c r="CV216" s="37"/>
      <c r="CW216" s="37"/>
      <c r="CX216" s="37"/>
      <c r="CY216" s="37"/>
      <c r="CZ216" s="37"/>
      <c r="DA216" s="37"/>
      <c r="DB216" s="37"/>
      <c r="DC216" s="37"/>
      <c r="DD216" s="37"/>
      <c r="DE216" s="37"/>
      <c r="DF216" s="37"/>
      <c r="DG216" s="37"/>
      <c r="DH216" s="37"/>
      <c r="DI216" s="37"/>
      <c r="DJ216" s="37"/>
      <c r="DK216" s="37"/>
      <c r="DL216" s="37"/>
      <c r="DM216" s="37"/>
      <c r="DN216" s="37"/>
      <c r="DO216" s="37"/>
      <c r="DP216" s="37"/>
      <c r="DQ216" s="37"/>
      <c r="DR216" s="37"/>
      <c r="DS216" s="37"/>
      <c r="DT216" s="37"/>
      <c r="DU216" s="37"/>
      <c r="DV216" s="37"/>
      <c r="DW216" s="37"/>
      <c r="DX216" s="37"/>
      <c r="DY216" s="37"/>
      <c r="DZ216" s="37"/>
      <c r="EA216" s="37"/>
      <c r="EB216" s="37"/>
      <c r="EC216" s="37"/>
      <c r="ED216" s="37"/>
      <c r="EE216" s="37"/>
      <c r="EF216" s="37"/>
      <c r="EG216" s="37"/>
      <c r="EH216" s="37"/>
      <c r="EI216" s="37"/>
      <c r="EJ216" s="37"/>
      <c r="EK216" s="37"/>
      <c r="EL216" s="37"/>
      <c r="EM216" s="37"/>
      <c r="EN216" s="37"/>
      <c r="EO216" s="37"/>
      <c r="EP216" s="37"/>
      <c r="EQ216" s="37"/>
      <c r="ER216" s="37"/>
      <c r="ES216" s="37"/>
      <c r="ET216" s="37"/>
      <c r="EU216" s="37"/>
      <c r="WZC216" s="37"/>
      <c r="WZD216" s="37"/>
      <c r="WZE216" s="37"/>
      <c r="WZF216" s="37"/>
      <c r="WZG216" s="37"/>
      <c r="WZH216" s="37"/>
      <c r="WZI216" s="37"/>
      <c r="WZJ216" s="37"/>
      <c r="WZK216" s="37"/>
      <c r="WZL216" s="37"/>
      <c r="WZM216" s="37"/>
      <c r="WZN216" s="37"/>
      <c r="WZO216" s="37"/>
      <c r="WZP216" s="37"/>
      <c r="WZQ216" s="37"/>
      <c r="WZR216" s="37"/>
      <c r="WZS216" s="37"/>
      <c r="WZT216" s="37"/>
      <c r="WZU216" s="37"/>
      <c r="WZV216" s="37"/>
      <c r="WZW216" s="37"/>
      <c r="WZX216" s="37"/>
      <c r="WZY216" s="37"/>
      <c r="WZZ216" s="37"/>
      <c r="XAA216" s="37"/>
      <c r="XAB216" s="37"/>
      <c r="XAC216" s="37"/>
      <c r="XAD216" s="37"/>
      <c r="XAE216" s="37"/>
      <c r="XAF216" s="37"/>
      <c r="XAG216" s="37"/>
      <c r="XAH216" s="37"/>
      <c r="XAI216" s="37"/>
      <c r="XAJ216" s="37"/>
      <c r="XAK216" s="37"/>
      <c r="XAL216" s="37"/>
      <c r="XAM216" s="37"/>
      <c r="XAN216" s="37"/>
      <c r="XAO216" s="37"/>
      <c r="XAP216" s="37"/>
      <c r="XAQ216" s="37"/>
      <c r="XAR216" s="37"/>
      <c r="XAS216" s="37"/>
      <c r="XAT216" s="37"/>
      <c r="XAU216" s="37"/>
      <c r="XAV216" s="37"/>
      <c r="XAW216" s="37"/>
      <c r="XAX216" s="37"/>
      <c r="XAY216" s="37"/>
      <c r="XAZ216" s="37"/>
      <c r="XBA216" s="37"/>
      <c r="XBB216" s="37"/>
      <c r="XBC216" s="37"/>
      <c r="XBD216" s="37"/>
      <c r="XBE216" s="37"/>
      <c r="XBF216" s="37"/>
      <c r="XBG216" s="37"/>
      <c r="XBH216" s="37"/>
      <c r="XBI216" s="37"/>
      <c r="XBJ216" s="37"/>
      <c r="XBK216" s="37"/>
      <c r="XBL216" s="37"/>
      <c r="XBM216" s="37"/>
      <c r="XBN216" s="37"/>
      <c r="XBO216" s="37"/>
      <c r="XBP216" s="37"/>
      <c r="XBQ216" s="37"/>
      <c r="XBR216" s="37"/>
      <c r="XBS216" s="37"/>
      <c r="XBT216" s="37"/>
      <c r="XBU216" s="37"/>
      <c r="XBV216" s="37"/>
      <c r="XBW216" s="37"/>
      <c r="XBX216" s="37"/>
      <c r="XBY216" s="37"/>
      <c r="XBZ216" s="37"/>
      <c r="XCA216" s="37"/>
      <c r="XCB216" s="37"/>
      <c r="XCC216" s="37"/>
      <c r="XCD216" s="37"/>
      <c r="XCE216" s="37"/>
      <c r="XCF216" s="37"/>
      <c r="XCG216" s="37"/>
      <c r="XCH216" s="37"/>
      <c r="XCI216" s="37"/>
      <c r="XCJ216" s="37"/>
      <c r="XCK216" s="37"/>
      <c r="XCL216" s="37"/>
      <c r="XCM216" s="37"/>
      <c r="XCN216" s="37"/>
      <c r="XCO216" s="37"/>
      <c r="XCP216" s="37"/>
      <c r="XCQ216" s="37"/>
      <c r="XCR216" s="37"/>
      <c r="XCS216" s="37"/>
      <c r="XCT216" s="37"/>
      <c r="XCU216" s="37"/>
      <c r="XCV216" s="37"/>
      <c r="XCW216" s="37"/>
      <c r="XCX216" s="37"/>
      <c r="XCY216" s="37"/>
      <c r="XCZ216" s="37"/>
      <c r="XDA216" s="37"/>
      <c r="XDB216" s="37"/>
      <c r="XDC216" s="37"/>
      <c r="XDD216" s="37"/>
      <c r="XDE216" s="37"/>
      <c r="XDF216" s="37"/>
      <c r="XDG216" s="37"/>
      <c r="XDH216" s="37"/>
      <c r="XDI216" s="37"/>
      <c r="XDJ216" s="37"/>
      <c r="XDK216" s="37"/>
      <c r="XDL216" s="37"/>
      <c r="XDM216" s="37"/>
      <c r="XDN216" s="37"/>
      <c r="XDO216" s="37"/>
      <c r="XDP216" s="37"/>
      <c r="XDQ216" s="37"/>
      <c r="XDR216" s="37"/>
      <c r="XDS216" s="37"/>
      <c r="XDT216" s="37"/>
      <c r="XDU216" s="37"/>
      <c r="XDV216" s="37"/>
      <c r="XDW216" s="37"/>
      <c r="XDX216" s="37"/>
      <c r="XDY216" s="37"/>
      <c r="XDZ216" s="37"/>
      <c r="XEA216" s="37"/>
      <c r="XEB216" s="37"/>
      <c r="XEC216" s="37"/>
      <c r="XED216" s="37"/>
      <c r="XEE216" s="37"/>
      <c r="XEF216" s="37"/>
      <c r="XEG216" s="37"/>
      <c r="XEH216" s="37"/>
      <c r="XEI216" s="37"/>
      <c r="XEJ216" s="37"/>
      <c r="XEK216" s="37"/>
      <c r="XEL216" s="37"/>
      <c r="XEM216" s="37"/>
      <c r="XEN216" s="37"/>
      <c r="XEO216" s="37"/>
      <c r="XEP216" s="37"/>
      <c r="XEQ216" s="37"/>
      <c r="XER216" s="37"/>
      <c r="XES216" s="37"/>
      <c r="XET216" s="37"/>
      <c r="XEU216" s="37"/>
      <c r="XEV216" s="37"/>
      <c r="XEW216" s="37"/>
      <c r="XEX216" s="37"/>
      <c r="XEY216" s="37"/>
      <c r="XEZ216" s="37"/>
      <c r="XFA216" s="37"/>
      <c r="XFB216" s="37"/>
      <c r="XFC216" s="37"/>
      <c r="XFD216" s="37"/>
    </row>
    <row r="217" spans="1:151 16227:16384" s="11" customFormat="1" ht="20.25" customHeight="1" x14ac:dyDescent="0.25">
      <c r="A217" s="80">
        <v>6</v>
      </c>
      <c r="B217" s="80"/>
      <c r="C217" s="81" t="s">
        <v>205</v>
      </c>
      <c r="D217" s="82"/>
      <c r="E217" s="53">
        <f>(1.325*0.7+2.9*4.65+2.075*2.125+2.5*0.23+2.45*2.41+1.95*0.9+2.625*1.375+2.125*1.375+2.75*3.41+0.425*0.9)*10.764</f>
        <v>466.59383549999995</v>
      </c>
      <c r="F217" s="81">
        <f>2.5*1.275*10.764</f>
        <v>34.310249999999996</v>
      </c>
      <c r="G217" s="82"/>
      <c r="H217" s="19">
        <v>0</v>
      </c>
      <c r="I217" s="53">
        <f t="shared" si="8"/>
        <v>500.90408549999995</v>
      </c>
      <c r="J217" s="37"/>
      <c r="K217" s="37"/>
      <c r="L217" s="37"/>
      <c r="M217" s="37"/>
      <c r="N217" s="37"/>
      <c r="O217" s="37"/>
      <c r="P217" s="37"/>
      <c r="Q217" s="37"/>
      <c r="R217" s="37"/>
      <c r="S217" s="37"/>
      <c r="T217" s="37"/>
      <c r="U217" s="43" t="str">
        <f t="shared" ca="1" si="9"/>
        <v>406 to 1806</v>
      </c>
      <c r="V217" s="43">
        <f t="shared" ca="1" si="10"/>
        <v>406</v>
      </c>
      <c r="W217" s="43">
        <f t="shared" ca="1" si="11"/>
        <v>1806</v>
      </c>
      <c r="X217" s="37"/>
      <c r="Y217" s="37"/>
      <c r="Z217" s="37"/>
      <c r="AA217" s="37"/>
      <c r="AB217" s="37"/>
      <c r="AC217" s="37"/>
      <c r="AD217" s="37"/>
      <c r="AE217" s="37"/>
      <c r="AF217" s="37"/>
      <c r="AG217" s="37"/>
      <c r="AH217" s="37"/>
      <c r="AI217" s="37"/>
      <c r="AJ217" s="37"/>
      <c r="AK217" s="37"/>
      <c r="AL217" s="37"/>
      <c r="AM217" s="37"/>
      <c r="AN217" s="37"/>
      <c r="AO217" s="37"/>
      <c r="AP217" s="37"/>
      <c r="AQ217" s="37"/>
      <c r="AR217" s="37"/>
      <c r="AS217" s="37"/>
      <c r="AT217" s="37"/>
      <c r="AU217" s="37"/>
      <c r="AV217" s="37"/>
      <c r="AW217" s="37"/>
      <c r="AX217" s="37"/>
      <c r="AY217" s="37"/>
      <c r="AZ217" s="37"/>
      <c r="BA217" s="37"/>
      <c r="BB217" s="37"/>
      <c r="BC217" s="37"/>
      <c r="BD217" s="37"/>
      <c r="BE217" s="37"/>
      <c r="BF217" s="37"/>
      <c r="BG217" s="37"/>
      <c r="BH217" s="37"/>
      <c r="BI217" s="37"/>
      <c r="BJ217" s="37"/>
      <c r="BK217" s="37"/>
      <c r="BL217" s="37"/>
      <c r="BM217" s="37"/>
      <c r="BN217" s="37"/>
      <c r="BO217" s="37"/>
      <c r="BP217" s="37"/>
      <c r="BQ217" s="37"/>
      <c r="BR217" s="37"/>
      <c r="BS217" s="37"/>
      <c r="BT217" s="37"/>
      <c r="BU217" s="37"/>
      <c r="BV217" s="37"/>
      <c r="BW217" s="37"/>
      <c r="BX217" s="37"/>
      <c r="BY217" s="37"/>
      <c r="BZ217" s="37"/>
      <c r="CA217" s="37"/>
      <c r="CB217" s="37"/>
      <c r="CC217" s="37"/>
      <c r="CD217" s="37"/>
      <c r="CE217" s="37"/>
      <c r="CF217" s="37"/>
      <c r="CG217" s="37"/>
      <c r="CH217" s="37"/>
      <c r="CI217" s="37"/>
      <c r="CJ217" s="37"/>
      <c r="CK217" s="37"/>
      <c r="CL217" s="37"/>
      <c r="CM217" s="37"/>
      <c r="CN217" s="37"/>
      <c r="CO217" s="37"/>
      <c r="CP217" s="37"/>
      <c r="CQ217" s="37"/>
      <c r="CR217" s="37"/>
      <c r="CS217" s="37"/>
      <c r="CT217" s="37"/>
      <c r="CU217" s="37"/>
      <c r="CV217" s="37"/>
      <c r="CW217" s="37"/>
      <c r="CX217" s="37"/>
      <c r="CY217" s="37"/>
      <c r="CZ217" s="37"/>
      <c r="DA217" s="37"/>
      <c r="DB217" s="37"/>
      <c r="DC217" s="37"/>
      <c r="DD217" s="37"/>
      <c r="DE217" s="37"/>
      <c r="DF217" s="37"/>
      <c r="DG217" s="37"/>
      <c r="DH217" s="37"/>
      <c r="DI217" s="37"/>
      <c r="DJ217" s="37"/>
      <c r="DK217" s="37"/>
      <c r="DL217" s="37"/>
      <c r="DM217" s="37"/>
      <c r="DN217" s="37"/>
      <c r="DO217" s="37"/>
      <c r="DP217" s="37"/>
      <c r="DQ217" s="37"/>
      <c r="DR217" s="37"/>
      <c r="DS217" s="37"/>
      <c r="DT217" s="37"/>
      <c r="DU217" s="37"/>
      <c r="DV217" s="37"/>
      <c r="DW217" s="37"/>
      <c r="DX217" s="37"/>
      <c r="DY217" s="37"/>
      <c r="DZ217" s="37"/>
      <c r="EA217" s="37"/>
      <c r="EB217" s="37"/>
      <c r="EC217" s="37"/>
      <c r="ED217" s="37"/>
      <c r="EE217" s="37"/>
      <c r="EF217" s="37"/>
      <c r="EG217" s="37"/>
      <c r="EH217" s="37"/>
      <c r="EI217" s="37"/>
      <c r="EJ217" s="37"/>
      <c r="EK217" s="37"/>
      <c r="EL217" s="37"/>
      <c r="EM217" s="37"/>
      <c r="EN217" s="37"/>
      <c r="EO217" s="37"/>
      <c r="EP217" s="37"/>
      <c r="EQ217" s="37"/>
      <c r="ER217" s="37"/>
      <c r="ES217" s="37"/>
      <c r="ET217" s="37"/>
      <c r="EU217" s="37"/>
      <c r="WZC217" s="37"/>
      <c r="WZD217" s="37"/>
      <c r="WZE217" s="37"/>
      <c r="WZF217" s="37"/>
      <c r="WZG217" s="37"/>
      <c r="WZH217" s="37"/>
      <c r="WZI217" s="37"/>
      <c r="WZJ217" s="37"/>
      <c r="WZK217" s="37"/>
      <c r="WZL217" s="37"/>
      <c r="WZM217" s="37"/>
      <c r="WZN217" s="37"/>
      <c r="WZO217" s="37"/>
      <c r="WZP217" s="37"/>
      <c r="WZQ217" s="37"/>
      <c r="WZR217" s="37"/>
      <c r="WZS217" s="37"/>
      <c r="WZT217" s="37"/>
      <c r="WZU217" s="37"/>
      <c r="WZV217" s="37"/>
      <c r="WZW217" s="37"/>
      <c r="WZX217" s="37"/>
      <c r="WZY217" s="37"/>
      <c r="WZZ217" s="37"/>
      <c r="XAA217" s="37"/>
      <c r="XAB217" s="37"/>
      <c r="XAC217" s="37"/>
      <c r="XAD217" s="37"/>
      <c r="XAE217" s="37"/>
      <c r="XAF217" s="37"/>
      <c r="XAG217" s="37"/>
      <c r="XAH217" s="37"/>
      <c r="XAI217" s="37"/>
      <c r="XAJ217" s="37"/>
      <c r="XAK217" s="37"/>
      <c r="XAL217" s="37"/>
      <c r="XAM217" s="37"/>
      <c r="XAN217" s="37"/>
      <c r="XAO217" s="37"/>
      <c r="XAP217" s="37"/>
      <c r="XAQ217" s="37"/>
      <c r="XAR217" s="37"/>
      <c r="XAS217" s="37"/>
      <c r="XAT217" s="37"/>
      <c r="XAU217" s="37"/>
      <c r="XAV217" s="37"/>
      <c r="XAW217" s="37"/>
      <c r="XAX217" s="37"/>
      <c r="XAY217" s="37"/>
      <c r="XAZ217" s="37"/>
      <c r="XBA217" s="37"/>
      <c r="XBB217" s="37"/>
      <c r="XBC217" s="37"/>
      <c r="XBD217" s="37"/>
      <c r="XBE217" s="37"/>
      <c r="XBF217" s="37"/>
      <c r="XBG217" s="37"/>
      <c r="XBH217" s="37"/>
      <c r="XBI217" s="37"/>
      <c r="XBJ217" s="37"/>
      <c r="XBK217" s="37"/>
      <c r="XBL217" s="37"/>
      <c r="XBM217" s="37"/>
      <c r="XBN217" s="37"/>
      <c r="XBO217" s="37"/>
      <c r="XBP217" s="37"/>
      <c r="XBQ217" s="37"/>
      <c r="XBR217" s="37"/>
      <c r="XBS217" s="37"/>
      <c r="XBT217" s="37"/>
      <c r="XBU217" s="37"/>
      <c r="XBV217" s="37"/>
      <c r="XBW217" s="37"/>
      <c r="XBX217" s="37"/>
      <c r="XBY217" s="37"/>
      <c r="XBZ217" s="37"/>
      <c r="XCA217" s="37"/>
      <c r="XCB217" s="37"/>
      <c r="XCC217" s="37"/>
      <c r="XCD217" s="37"/>
      <c r="XCE217" s="37"/>
      <c r="XCF217" s="37"/>
      <c r="XCG217" s="37"/>
      <c r="XCH217" s="37"/>
      <c r="XCI217" s="37"/>
      <c r="XCJ217" s="37"/>
      <c r="XCK217" s="37"/>
      <c r="XCL217" s="37"/>
      <c r="XCM217" s="37"/>
      <c r="XCN217" s="37"/>
      <c r="XCO217" s="37"/>
      <c r="XCP217" s="37"/>
      <c r="XCQ217" s="37"/>
      <c r="XCR217" s="37"/>
      <c r="XCS217" s="37"/>
      <c r="XCT217" s="37"/>
      <c r="XCU217" s="37"/>
      <c r="XCV217" s="37"/>
      <c r="XCW217" s="37"/>
      <c r="XCX217" s="37"/>
      <c r="XCY217" s="37"/>
      <c r="XCZ217" s="37"/>
      <c r="XDA217" s="37"/>
      <c r="XDB217" s="37"/>
      <c r="XDC217" s="37"/>
      <c r="XDD217" s="37"/>
      <c r="XDE217" s="37"/>
      <c r="XDF217" s="37"/>
      <c r="XDG217" s="37"/>
      <c r="XDH217" s="37"/>
      <c r="XDI217" s="37"/>
      <c r="XDJ217" s="37"/>
      <c r="XDK217" s="37"/>
      <c r="XDL217" s="37"/>
      <c r="XDM217" s="37"/>
      <c r="XDN217" s="37"/>
      <c r="XDO217" s="37"/>
      <c r="XDP217" s="37"/>
      <c r="XDQ217" s="37"/>
      <c r="XDR217" s="37"/>
      <c r="XDS217" s="37"/>
      <c r="XDT217" s="37"/>
      <c r="XDU217" s="37"/>
      <c r="XDV217" s="37"/>
      <c r="XDW217" s="37"/>
      <c r="XDX217" s="37"/>
      <c r="XDY217" s="37"/>
      <c r="XDZ217" s="37"/>
      <c r="XEA217" s="37"/>
      <c r="XEB217" s="37"/>
      <c r="XEC217" s="37"/>
      <c r="XED217" s="37"/>
      <c r="XEE217" s="37"/>
      <c r="XEF217" s="37"/>
      <c r="XEG217" s="37"/>
      <c r="XEH217" s="37"/>
      <c r="XEI217" s="37"/>
      <c r="XEJ217" s="37"/>
      <c r="XEK217" s="37"/>
      <c r="XEL217" s="37"/>
      <c r="XEM217" s="37"/>
      <c r="XEN217" s="37"/>
      <c r="XEO217" s="37"/>
      <c r="XEP217" s="37"/>
      <c r="XEQ217" s="37"/>
      <c r="XER217" s="37"/>
      <c r="XES217" s="37"/>
      <c r="XET217" s="37"/>
      <c r="XEU217" s="37"/>
      <c r="XEV217" s="37"/>
      <c r="XEW217" s="37"/>
      <c r="XEX217" s="37"/>
      <c r="XEY217" s="37"/>
      <c r="XEZ217" s="37"/>
      <c r="XFA217" s="37"/>
      <c r="XFB217" s="37"/>
      <c r="XFC217" s="37"/>
      <c r="XFD217" s="37"/>
    </row>
    <row r="218" spans="1:151 16227:16384" s="11" customFormat="1" ht="20.25" customHeight="1" x14ac:dyDescent="0.25">
      <c r="A218" s="80">
        <v>7</v>
      </c>
      <c r="B218" s="80"/>
      <c r="C218" s="81" t="s">
        <v>206</v>
      </c>
      <c r="D218" s="82"/>
      <c r="E218" s="19">
        <f>(1.25*0.7+2.9*4.65+0.05*2.125+2.55*0.23+2.9*2.125+1.21*1.915+2.9*0.9+3.05*3.11+3.05*4.11+0.9*0.2+2.275*1.375+2.275*1.375)*10.764</f>
        <v>587.71063259999983</v>
      </c>
      <c r="F218" s="81">
        <f>2.55*1.275*10.764</f>
        <v>34.996454999999997</v>
      </c>
      <c r="G218" s="82"/>
      <c r="H218" s="19">
        <f>1.225*1.4*10.764</f>
        <v>18.460259999999998</v>
      </c>
      <c r="I218" s="53">
        <f>E218+F218+H218</f>
        <v>641.16734759999974</v>
      </c>
      <c r="J218" s="37"/>
      <c r="K218" s="37"/>
      <c r="L218" s="37"/>
      <c r="M218" s="37"/>
      <c r="N218" s="37"/>
      <c r="O218" s="37"/>
      <c r="P218" s="37"/>
      <c r="Q218" s="37"/>
      <c r="R218" s="37"/>
      <c r="S218" s="37"/>
      <c r="T218" s="37"/>
      <c r="U218" s="43" t="str">
        <f t="shared" ca="1" si="9"/>
        <v>407 to 1807</v>
      </c>
      <c r="V218" s="43">
        <f t="shared" ca="1" si="10"/>
        <v>407</v>
      </c>
      <c r="W218" s="43">
        <f t="shared" ca="1" si="11"/>
        <v>1807</v>
      </c>
      <c r="X218" s="37"/>
      <c r="Y218" s="37"/>
      <c r="Z218" s="37"/>
      <c r="AA218" s="37"/>
      <c r="AB218" s="37"/>
      <c r="AC218" s="37"/>
      <c r="AD218" s="37"/>
      <c r="AE218" s="37"/>
      <c r="AF218" s="37"/>
      <c r="AG218" s="37"/>
      <c r="AH218" s="37"/>
      <c r="AI218" s="37"/>
      <c r="AJ218" s="37"/>
      <c r="AK218" s="37"/>
      <c r="AL218" s="37"/>
      <c r="AM218" s="37"/>
      <c r="AN218" s="37"/>
      <c r="AO218" s="37"/>
      <c r="AP218" s="37"/>
      <c r="AQ218" s="37"/>
      <c r="AR218" s="37"/>
      <c r="AS218" s="37"/>
      <c r="AT218" s="37"/>
      <c r="AU218" s="37"/>
      <c r="AV218" s="37"/>
      <c r="AW218" s="37"/>
      <c r="AX218" s="37"/>
      <c r="AY218" s="37"/>
      <c r="AZ218" s="37"/>
      <c r="BA218" s="37"/>
      <c r="BB218" s="37"/>
      <c r="BC218" s="37"/>
      <c r="BD218" s="37"/>
      <c r="BE218" s="37"/>
      <c r="BF218" s="37"/>
      <c r="BG218" s="37"/>
      <c r="BH218" s="37"/>
      <c r="BI218" s="37"/>
      <c r="BJ218" s="37"/>
      <c r="BK218" s="37"/>
      <c r="BL218" s="37"/>
      <c r="BM218" s="37"/>
      <c r="BN218" s="37"/>
      <c r="BO218" s="37"/>
      <c r="BP218" s="37"/>
      <c r="BQ218" s="37"/>
      <c r="BR218" s="37"/>
      <c r="BS218" s="37"/>
      <c r="BT218" s="37"/>
      <c r="BU218" s="37"/>
      <c r="BV218" s="37"/>
      <c r="BW218" s="37"/>
      <c r="BX218" s="37"/>
      <c r="BY218" s="37"/>
      <c r="BZ218" s="37"/>
      <c r="CA218" s="37"/>
      <c r="CB218" s="37"/>
      <c r="CC218" s="37"/>
      <c r="CD218" s="37"/>
      <c r="CE218" s="37"/>
      <c r="CF218" s="37"/>
      <c r="CG218" s="37"/>
      <c r="CH218" s="37"/>
      <c r="CI218" s="37"/>
      <c r="CJ218" s="37"/>
      <c r="CK218" s="37"/>
      <c r="CL218" s="37"/>
      <c r="CM218" s="37"/>
      <c r="CN218" s="37"/>
      <c r="CO218" s="37"/>
      <c r="CP218" s="37"/>
      <c r="CQ218" s="37"/>
      <c r="CR218" s="37"/>
      <c r="CS218" s="37"/>
      <c r="CT218" s="37"/>
      <c r="CU218" s="37"/>
      <c r="CV218" s="37"/>
      <c r="CW218" s="37"/>
      <c r="CX218" s="37"/>
      <c r="CY218" s="37"/>
      <c r="CZ218" s="37"/>
      <c r="DA218" s="37"/>
      <c r="DB218" s="37"/>
      <c r="DC218" s="37"/>
      <c r="DD218" s="37"/>
      <c r="DE218" s="37"/>
      <c r="DF218" s="37"/>
      <c r="DG218" s="37"/>
      <c r="DH218" s="37"/>
      <c r="DI218" s="37"/>
      <c r="DJ218" s="37"/>
      <c r="DK218" s="37"/>
      <c r="DL218" s="37"/>
      <c r="DM218" s="37"/>
      <c r="DN218" s="37"/>
      <c r="DO218" s="37"/>
      <c r="DP218" s="37"/>
      <c r="DQ218" s="37"/>
      <c r="DR218" s="37"/>
      <c r="DS218" s="37"/>
      <c r="DT218" s="37"/>
      <c r="DU218" s="37"/>
      <c r="DV218" s="37"/>
      <c r="DW218" s="37"/>
      <c r="DX218" s="37"/>
      <c r="DY218" s="37"/>
      <c r="DZ218" s="37"/>
      <c r="EA218" s="37"/>
      <c r="EB218" s="37"/>
      <c r="EC218" s="37"/>
      <c r="ED218" s="37"/>
      <c r="EE218" s="37"/>
      <c r="EF218" s="37"/>
      <c r="EG218" s="37"/>
      <c r="EH218" s="37"/>
      <c r="EI218" s="37"/>
      <c r="EJ218" s="37"/>
      <c r="EK218" s="37"/>
      <c r="EL218" s="37"/>
      <c r="EM218" s="37"/>
      <c r="EN218" s="37"/>
      <c r="EO218" s="37"/>
      <c r="EP218" s="37"/>
      <c r="EQ218" s="37"/>
      <c r="ER218" s="37"/>
      <c r="ES218" s="37"/>
      <c r="ET218" s="37"/>
      <c r="EU218" s="37"/>
      <c r="WZC218" s="37"/>
      <c r="WZD218" s="37"/>
      <c r="WZE218" s="37"/>
      <c r="WZF218" s="37"/>
      <c r="WZG218" s="37"/>
      <c r="WZH218" s="37"/>
      <c r="WZI218" s="37"/>
      <c r="WZJ218" s="37"/>
      <c r="WZK218" s="37"/>
      <c r="WZL218" s="37"/>
      <c r="WZM218" s="37"/>
      <c r="WZN218" s="37"/>
      <c r="WZO218" s="37"/>
      <c r="WZP218" s="37"/>
      <c r="WZQ218" s="37"/>
      <c r="WZR218" s="37"/>
      <c r="WZS218" s="37"/>
      <c r="WZT218" s="37"/>
      <c r="WZU218" s="37"/>
      <c r="WZV218" s="37"/>
      <c r="WZW218" s="37"/>
      <c r="WZX218" s="37"/>
      <c r="WZY218" s="37"/>
      <c r="WZZ218" s="37"/>
      <c r="XAA218" s="37"/>
      <c r="XAB218" s="37"/>
      <c r="XAC218" s="37"/>
      <c r="XAD218" s="37"/>
      <c r="XAE218" s="37"/>
      <c r="XAF218" s="37"/>
      <c r="XAG218" s="37"/>
      <c r="XAH218" s="37"/>
      <c r="XAI218" s="37"/>
      <c r="XAJ218" s="37"/>
      <c r="XAK218" s="37"/>
      <c r="XAL218" s="37"/>
      <c r="XAM218" s="37"/>
      <c r="XAN218" s="37"/>
      <c r="XAO218" s="37"/>
      <c r="XAP218" s="37"/>
      <c r="XAQ218" s="37"/>
      <c r="XAR218" s="37"/>
      <c r="XAS218" s="37"/>
      <c r="XAT218" s="37"/>
      <c r="XAU218" s="37"/>
      <c r="XAV218" s="37"/>
      <c r="XAW218" s="37"/>
      <c r="XAX218" s="37"/>
      <c r="XAY218" s="37"/>
      <c r="XAZ218" s="37"/>
      <c r="XBA218" s="37"/>
      <c r="XBB218" s="37"/>
      <c r="XBC218" s="37"/>
      <c r="XBD218" s="37"/>
      <c r="XBE218" s="37"/>
      <c r="XBF218" s="37"/>
      <c r="XBG218" s="37"/>
      <c r="XBH218" s="37"/>
      <c r="XBI218" s="37"/>
      <c r="XBJ218" s="37"/>
      <c r="XBK218" s="37"/>
      <c r="XBL218" s="37"/>
      <c r="XBM218" s="37"/>
      <c r="XBN218" s="37"/>
      <c r="XBO218" s="37"/>
      <c r="XBP218" s="37"/>
      <c r="XBQ218" s="37"/>
      <c r="XBR218" s="37"/>
      <c r="XBS218" s="37"/>
      <c r="XBT218" s="37"/>
      <c r="XBU218" s="37"/>
      <c r="XBV218" s="37"/>
      <c r="XBW218" s="37"/>
      <c r="XBX218" s="37"/>
      <c r="XBY218" s="37"/>
      <c r="XBZ218" s="37"/>
      <c r="XCA218" s="37"/>
      <c r="XCB218" s="37"/>
      <c r="XCC218" s="37"/>
      <c r="XCD218" s="37"/>
      <c r="XCE218" s="37"/>
      <c r="XCF218" s="37"/>
      <c r="XCG218" s="37"/>
      <c r="XCH218" s="37"/>
      <c r="XCI218" s="37"/>
      <c r="XCJ218" s="37"/>
      <c r="XCK218" s="37"/>
      <c r="XCL218" s="37"/>
      <c r="XCM218" s="37"/>
      <c r="XCN218" s="37"/>
      <c r="XCO218" s="37"/>
      <c r="XCP218" s="37"/>
      <c r="XCQ218" s="37"/>
      <c r="XCR218" s="37"/>
      <c r="XCS218" s="37"/>
      <c r="XCT218" s="37"/>
      <c r="XCU218" s="37"/>
      <c r="XCV218" s="37"/>
      <c r="XCW218" s="37"/>
      <c r="XCX218" s="37"/>
      <c r="XCY218" s="37"/>
      <c r="XCZ218" s="37"/>
      <c r="XDA218" s="37"/>
      <c r="XDB218" s="37"/>
      <c r="XDC218" s="37"/>
      <c r="XDD218" s="37"/>
      <c r="XDE218" s="37"/>
      <c r="XDF218" s="37"/>
      <c r="XDG218" s="37"/>
      <c r="XDH218" s="37"/>
      <c r="XDI218" s="37"/>
      <c r="XDJ218" s="37"/>
      <c r="XDK218" s="37"/>
      <c r="XDL218" s="37"/>
      <c r="XDM218" s="37"/>
      <c r="XDN218" s="37"/>
      <c r="XDO218" s="37"/>
      <c r="XDP218" s="37"/>
      <c r="XDQ218" s="37"/>
      <c r="XDR218" s="37"/>
      <c r="XDS218" s="37"/>
      <c r="XDT218" s="37"/>
      <c r="XDU218" s="37"/>
      <c r="XDV218" s="37"/>
      <c r="XDW218" s="37"/>
      <c r="XDX218" s="37"/>
      <c r="XDY218" s="37"/>
      <c r="XDZ218" s="37"/>
      <c r="XEA218" s="37"/>
      <c r="XEB218" s="37"/>
      <c r="XEC218" s="37"/>
      <c r="XED218" s="37"/>
      <c r="XEE218" s="37"/>
      <c r="XEF218" s="37"/>
      <c r="XEG218" s="37"/>
      <c r="XEH218" s="37"/>
      <c r="XEI218" s="37"/>
      <c r="XEJ218" s="37"/>
      <c r="XEK218" s="37"/>
      <c r="XEL218" s="37"/>
      <c r="XEM218" s="37"/>
      <c r="XEN218" s="37"/>
      <c r="XEO218" s="37"/>
      <c r="XEP218" s="37"/>
      <c r="XEQ218" s="37"/>
      <c r="XER218" s="37"/>
      <c r="XES218" s="37"/>
      <c r="XET218" s="37"/>
      <c r="XEU218" s="37"/>
      <c r="XEV218" s="37"/>
      <c r="XEW218" s="37"/>
      <c r="XEX218" s="37"/>
      <c r="XEY218" s="37"/>
      <c r="XEZ218" s="37"/>
      <c r="XFA218" s="37"/>
      <c r="XFB218" s="37"/>
      <c r="XFC218" s="37"/>
      <c r="XFD218" s="37"/>
    </row>
    <row r="219" spans="1:151 16227:16384" s="11" customFormat="1" ht="20.25" customHeight="1" x14ac:dyDescent="0.25">
      <c r="A219" s="80">
        <v>8</v>
      </c>
      <c r="B219" s="80"/>
      <c r="C219" s="81" t="s">
        <v>207</v>
      </c>
      <c r="D219" s="82"/>
      <c r="E219" s="19">
        <f>(4.575*2.86+2.445*1.915+3.05*2.9+1.975*1.325+1.21*1.915)*10.764</f>
        <v>339.55791479999993</v>
      </c>
      <c r="F219" s="81">
        <f>1.075*1.6*10.764</f>
        <v>18.51408</v>
      </c>
      <c r="G219" s="82"/>
      <c r="H219" s="19">
        <v>0</v>
      </c>
      <c r="I219" s="53">
        <f t="shared" si="8"/>
        <v>358.07199479999991</v>
      </c>
      <c r="J219" s="37"/>
      <c r="K219" s="37"/>
      <c r="L219" s="37"/>
      <c r="M219" s="37"/>
      <c r="N219" s="37"/>
      <c r="O219" s="37"/>
      <c r="P219" s="37"/>
      <c r="Q219" s="37"/>
      <c r="R219" s="37"/>
      <c r="S219" s="37"/>
      <c r="T219" s="37"/>
      <c r="U219" s="43" t="str">
        <f t="shared" ca="1" si="9"/>
        <v>408 to 1808</v>
      </c>
      <c r="V219" s="43">
        <f t="shared" ca="1" si="10"/>
        <v>408</v>
      </c>
      <c r="W219" s="43">
        <f t="shared" ca="1" si="11"/>
        <v>1808</v>
      </c>
      <c r="X219" s="37"/>
      <c r="Y219" s="37"/>
      <c r="Z219" s="37"/>
      <c r="AA219" s="37"/>
      <c r="AB219" s="37"/>
      <c r="AC219" s="37"/>
      <c r="AD219" s="37"/>
      <c r="AE219" s="37"/>
      <c r="AF219" s="37"/>
      <c r="AG219" s="37"/>
      <c r="AH219" s="37"/>
      <c r="AI219" s="37"/>
      <c r="AJ219" s="37"/>
      <c r="AK219" s="37"/>
      <c r="AL219" s="37"/>
      <c r="AM219" s="37"/>
      <c r="AN219" s="37"/>
      <c r="AO219" s="37"/>
      <c r="AP219" s="37"/>
      <c r="AQ219" s="37"/>
      <c r="AR219" s="37"/>
      <c r="AS219" s="37"/>
      <c r="AT219" s="37"/>
      <c r="AU219" s="37"/>
      <c r="AV219" s="37"/>
      <c r="AW219" s="37"/>
      <c r="AX219" s="37"/>
      <c r="AY219" s="37"/>
      <c r="AZ219" s="37"/>
      <c r="BA219" s="37"/>
      <c r="BB219" s="37"/>
      <c r="BC219" s="37"/>
      <c r="BD219" s="37"/>
      <c r="BE219" s="37"/>
      <c r="BF219" s="37"/>
      <c r="BG219" s="37"/>
      <c r="BH219" s="37"/>
      <c r="BI219" s="37"/>
      <c r="BJ219" s="37"/>
      <c r="BK219" s="37"/>
      <c r="BL219" s="37"/>
      <c r="BM219" s="37"/>
      <c r="BN219" s="37"/>
      <c r="BO219" s="37"/>
      <c r="BP219" s="37"/>
      <c r="BQ219" s="37"/>
      <c r="BR219" s="37"/>
      <c r="BS219" s="37"/>
      <c r="BT219" s="37"/>
      <c r="BU219" s="37"/>
      <c r="BV219" s="37"/>
      <c r="BW219" s="37"/>
      <c r="BX219" s="37"/>
      <c r="BY219" s="37"/>
      <c r="BZ219" s="37"/>
      <c r="CA219" s="37"/>
      <c r="CB219" s="37"/>
      <c r="CC219" s="37"/>
      <c r="CD219" s="37"/>
      <c r="CE219" s="37"/>
      <c r="CF219" s="37"/>
      <c r="CG219" s="37"/>
      <c r="CH219" s="37"/>
      <c r="CI219" s="37"/>
      <c r="CJ219" s="37"/>
      <c r="CK219" s="37"/>
      <c r="CL219" s="37"/>
      <c r="CM219" s="37"/>
      <c r="CN219" s="37"/>
      <c r="CO219" s="37"/>
      <c r="CP219" s="37"/>
      <c r="CQ219" s="37"/>
      <c r="CR219" s="37"/>
      <c r="CS219" s="37"/>
      <c r="CT219" s="37"/>
      <c r="CU219" s="37"/>
      <c r="CV219" s="37"/>
      <c r="CW219" s="37"/>
      <c r="CX219" s="37"/>
      <c r="CY219" s="37"/>
      <c r="CZ219" s="37"/>
      <c r="DA219" s="37"/>
      <c r="DB219" s="37"/>
      <c r="DC219" s="37"/>
      <c r="DD219" s="37"/>
      <c r="DE219" s="37"/>
      <c r="DF219" s="37"/>
      <c r="DG219" s="37"/>
      <c r="DH219" s="37"/>
      <c r="DI219" s="37"/>
      <c r="DJ219" s="37"/>
      <c r="DK219" s="37"/>
      <c r="DL219" s="37"/>
      <c r="DM219" s="37"/>
      <c r="DN219" s="37"/>
      <c r="DO219" s="37"/>
      <c r="DP219" s="37"/>
      <c r="DQ219" s="37"/>
      <c r="DR219" s="37"/>
      <c r="DS219" s="37"/>
      <c r="DT219" s="37"/>
      <c r="DU219" s="37"/>
      <c r="DV219" s="37"/>
      <c r="DW219" s="37"/>
      <c r="DX219" s="37"/>
      <c r="DY219" s="37"/>
      <c r="DZ219" s="37"/>
      <c r="EA219" s="37"/>
      <c r="EB219" s="37"/>
      <c r="EC219" s="37"/>
      <c r="ED219" s="37"/>
      <c r="EE219" s="37"/>
      <c r="EF219" s="37"/>
      <c r="EG219" s="37"/>
      <c r="EH219" s="37"/>
      <c r="EI219" s="37"/>
      <c r="EJ219" s="37"/>
      <c r="EK219" s="37"/>
      <c r="EL219" s="37"/>
      <c r="EM219" s="37"/>
      <c r="EN219" s="37"/>
      <c r="EO219" s="37"/>
      <c r="EP219" s="37"/>
      <c r="EQ219" s="37"/>
      <c r="ER219" s="37"/>
      <c r="ES219" s="37"/>
      <c r="ET219" s="37"/>
      <c r="EU219" s="37"/>
      <c r="WZC219" s="37"/>
      <c r="WZD219" s="37"/>
      <c r="WZE219" s="37"/>
      <c r="WZF219" s="37"/>
      <c r="WZG219" s="37"/>
      <c r="WZH219" s="37"/>
      <c r="WZI219" s="37"/>
      <c r="WZJ219" s="37"/>
      <c r="WZK219" s="37"/>
      <c r="WZL219" s="37"/>
      <c r="WZM219" s="37"/>
      <c r="WZN219" s="37"/>
      <c r="WZO219" s="37"/>
      <c r="WZP219" s="37"/>
      <c r="WZQ219" s="37"/>
      <c r="WZR219" s="37"/>
      <c r="WZS219" s="37"/>
      <c r="WZT219" s="37"/>
      <c r="WZU219" s="37"/>
      <c r="WZV219" s="37"/>
      <c r="WZW219" s="37"/>
      <c r="WZX219" s="37"/>
      <c r="WZY219" s="37"/>
      <c r="WZZ219" s="37"/>
      <c r="XAA219" s="37"/>
      <c r="XAB219" s="37"/>
      <c r="XAC219" s="37"/>
      <c r="XAD219" s="37"/>
      <c r="XAE219" s="37"/>
      <c r="XAF219" s="37"/>
      <c r="XAG219" s="37"/>
      <c r="XAH219" s="37"/>
      <c r="XAI219" s="37"/>
      <c r="XAJ219" s="37"/>
      <c r="XAK219" s="37"/>
      <c r="XAL219" s="37"/>
      <c r="XAM219" s="37"/>
      <c r="XAN219" s="37"/>
      <c r="XAO219" s="37"/>
      <c r="XAP219" s="37"/>
      <c r="XAQ219" s="37"/>
      <c r="XAR219" s="37"/>
      <c r="XAS219" s="37"/>
      <c r="XAT219" s="37"/>
      <c r="XAU219" s="37"/>
      <c r="XAV219" s="37"/>
      <c r="XAW219" s="37"/>
      <c r="XAX219" s="37"/>
      <c r="XAY219" s="37"/>
      <c r="XAZ219" s="37"/>
      <c r="XBA219" s="37"/>
      <c r="XBB219" s="37"/>
      <c r="XBC219" s="37"/>
      <c r="XBD219" s="37"/>
      <c r="XBE219" s="37"/>
      <c r="XBF219" s="37"/>
      <c r="XBG219" s="37"/>
      <c r="XBH219" s="37"/>
      <c r="XBI219" s="37"/>
      <c r="XBJ219" s="37"/>
      <c r="XBK219" s="37"/>
      <c r="XBL219" s="37"/>
      <c r="XBM219" s="37"/>
      <c r="XBN219" s="37"/>
      <c r="XBO219" s="37"/>
      <c r="XBP219" s="37"/>
      <c r="XBQ219" s="37"/>
      <c r="XBR219" s="37"/>
      <c r="XBS219" s="37"/>
      <c r="XBT219" s="37"/>
      <c r="XBU219" s="37"/>
      <c r="XBV219" s="37"/>
      <c r="XBW219" s="37"/>
      <c r="XBX219" s="37"/>
      <c r="XBY219" s="37"/>
      <c r="XBZ219" s="37"/>
      <c r="XCA219" s="37"/>
      <c r="XCB219" s="37"/>
      <c r="XCC219" s="37"/>
      <c r="XCD219" s="37"/>
      <c r="XCE219" s="37"/>
      <c r="XCF219" s="37"/>
      <c r="XCG219" s="37"/>
      <c r="XCH219" s="37"/>
      <c r="XCI219" s="37"/>
      <c r="XCJ219" s="37"/>
      <c r="XCK219" s="37"/>
      <c r="XCL219" s="37"/>
      <c r="XCM219" s="37"/>
      <c r="XCN219" s="37"/>
      <c r="XCO219" s="37"/>
      <c r="XCP219" s="37"/>
      <c r="XCQ219" s="37"/>
      <c r="XCR219" s="37"/>
      <c r="XCS219" s="37"/>
      <c r="XCT219" s="37"/>
      <c r="XCU219" s="37"/>
      <c r="XCV219" s="37"/>
      <c r="XCW219" s="37"/>
      <c r="XCX219" s="37"/>
      <c r="XCY219" s="37"/>
      <c r="XCZ219" s="37"/>
      <c r="XDA219" s="37"/>
      <c r="XDB219" s="37"/>
      <c r="XDC219" s="37"/>
      <c r="XDD219" s="37"/>
      <c r="XDE219" s="37"/>
      <c r="XDF219" s="37"/>
      <c r="XDG219" s="37"/>
      <c r="XDH219" s="37"/>
      <c r="XDI219" s="37"/>
      <c r="XDJ219" s="37"/>
      <c r="XDK219" s="37"/>
      <c r="XDL219" s="37"/>
      <c r="XDM219" s="37"/>
      <c r="XDN219" s="37"/>
      <c r="XDO219" s="37"/>
      <c r="XDP219" s="37"/>
      <c r="XDQ219" s="37"/>
      <c r="XDR219" s="37"/>
      <c r="XDS219" s="37"/>
      <c r="XDT219" s="37"/>
      <c r="XDU219" s="37"/>
      <c r="XDV219" s="37"/>
      <c r="XDW219" s="37"/>
      <c r="XDX219" s="37"/>
      <c r="XDY219" s="37"/>
      <c r="XDZ219" s="37"/>
      <c r="XEA219" s="37"/>
      <c r="XEB219" s="37"/>
      <c r="XEC219" s="37"/>
      <c r="XED219" s="37"/>
      <c r="XEE219" s="37"/>
      <c r="XEF219" s="37"/>
      <c r="XEG219" s="37"/>
      <c r="XEH219" s="37"/>
      <c r="XEI219" s="37"/>
      <c r="XEJ219" s="37"/>
      <c r="XEK219" s="37"/>
      <c r="XEL219" s="37"/>
      <c r="XEM219" s="37"/>
      <c r="XEN219" s="37"/>
      <c r="XEO219" s="37"/>
      <c r="XEP219" s="37"/>
      <c r="XEQ219" s="37"/>
      <c r="XER219" s="37"/>
      <c r="XES219" s="37"/>
      <c r="XET219" s="37"/>
      <c r="XEU219" s="37"/>
      <c r="XEV219" s="37"/>
      <c r="XEW219" s="37"/>
      <c r="XEX219" s="37"/>
      <c r="XEY219" s="37"/>
      <c r="XEZ219" s="37"/>
      <c r="XFA219" s="37"/>
      <c r="XFB219" s="37"/>
      <c r="XFC219" s="37"/>
      <c r="XFD219" s="37"/>
    </row>
    <row r="220" spans="1:151 16227:16384" s="11" customFormat="1" ht="20.25" customHeight="1" x14ac:dyDescent="0.25">
      <c r="A220" s="80">
        <v>9</v>
      </c>
      <c r="B220" s="80"/>
      <c r="C220" s="81" t="s">
        <v>206</v>
      </c>
      <c r="D220" s="82"/>
      <c r="E220" s="19">
        <f>(1.25*0.7+3.05*4.65+2.66*2.125+2.66*1.375+2.31*0.9+2.01*2.3+2.31*0.9+3.05*3.575+2.285*1.375+3.655*3.05)*10.764</f>
        <v>627.99194249999994</v>
      </c>
      <c r="F220" s="81">
        <f>2.01*1.275*10.764</f>
        <v>27.585440999999992</v>
      </c>
      <c r="G220" s="82"/>
      <c r="H220" s="19">
        <f>0.825*1.7*10.764</f>
        <v>15.096509999999997</v>
      </c>
      <c r="I220" s="53">
        <f t="shared" si="8"/>
        <v>670.67389349999985</v>
      </c>
      <c r="J220" s="1"/>
      <c r="K220" s="1"/>
      <c r="L220" s="1"/>
      <c r="M220" s="1"/>
      <c r="N220" s="1"/>
      <c r="O220" s="1"/>
      <c r="P220" s="1"/>
      <c r="Q220" s="1"/>
      <c r="R220" s="1"/>
      <c r="S220" s="1"/>
      <c r="T220" s="1"/>
      <c r="U220" s="43" t="str">
        <f t="shared" ca="1" si="9"/>
        <v>409 to 1809</v>
      </c>
      <c r="V220" s="43">
        <f t="shared" ca="1" si="10"/>
        <v>409</v>
      </c>
      <c r="W220" s="43">
        <f t="shared" ca="1" si="11"/>
        <v>1809</v>
      </c>
      <c r="X220" s="1"/>
      <c r="Y220" s="1"/>
      <c r="Z220" s="1"/>
      <c r="AA220" s="1"/>
      <c r="AB220" s="37"/>
      <c r="AC220" s="37"/>
      <c r="AD220" s="37"/>
      <c r="AE220" s="37"/>
      <c r="AF220" s="37"/>
      <c r="AG220" s="37"/>
      <c r="AH220" s="37"/>
      <c r="AI220" s="37"/>
      <c r="AJ220" s="37"/>
      <c r="AK220" s="37"/>
      <c r="AL220" s="37"/>
      <c r="AM220" s="37"/>
      <c r="AN220" s="37"/>
      <c r="AO220" s="37"/>
      <c r="AP220" s="37"/>
      <c r="AQ220" s="37"/>
      <c r="AR220" s="37"/>
      <c r="AS220" s="37"/>
      <c r="AT220" s="37"/>
      <c r="AU220" s="37"/>
      <c r="AV220" s="37"/>
      <c r="AW220" s="37"/>
      <c r="AX220" s="37"/>
      <c r="AY220" s="37"/>
      <c r="AZ220" s="37"/>
      <c r="BA220" s="37"/>
      <c r="BB220" s="37"/>
      <c r="BC220" s="37"/>
      <c r="BD220" s="37"/>
      <c r="BE220" s="37"/>
      <c r="BF220" s="37"/>
      <c r="BG220" s="37"/>
      <c r="BH220" s="37"/>
      <c r="BI220" s="37"/>
      <c r="BJ220" s="37"/>
      <c r="BK220" s="37"/>
      <c r="BL220" s="37"/>
      <c r="BM220" s="37"/>
      <c r="BN220" s="37"/>
      <c r="BO220" s="37"/>
      <c r="BP220" s="37"/>
      <c r="BQ220" s="37"/>
      <c r="BR220" s="37"/>
      <c r="BS220" s="37"/>
      <c r="BT220" s="37"/>
      <c r="BU220" s="37"/>
      <c r="BV220" s="37"/>
      <c r="BW220" s="37"/>
      <c r="BX220" s="37"/>
      <c r="BY220" s="37"/>
      <c r="BZ220" s="37"/>
      <c r="CA220" s="37"/>
      <c r="CB220" s="37"/>
      <c r="CC220" s="37"/>
      <c r="CD220" s="37"/>
      <c r="CE220" s="37"/>
      <c r="CF220" s="37"/>
      <c r="CG220" s="37"/>
      <c r="CH220" s="37"/>
      <c r="CI220" s="37"/>
      <c r="CJ220" s="37"/>
      <c r="CK220" s="37"/>
      <c r="CL220" s="37"/>
      <c r="CM220" s="37"/>
      <c r="CN220" s="37"/>
      <c r="CO220" s="37"/>
      <c r="CP220" s="37"/>
      <c r="CQ220" s="37"/>
      <c r="CR220" s="37"/>
      <c r="CS220" s="37"/>
      <c r="CT220" s="37"/>
      <c r="CU220" s="37"/>
      <c r="CV220" s="37"/>
      <c r="CW220" s="37"/>
      <c r="CX220" s="37"/>
      <c r="CY220" s="37"/>
      <c r="CZ220" s="37"/>
      <c r="DA220" s="37"/>
      <c r="DB220" s="37"/>
      <c r="DC220" s="37"/>
      <c r="DD220" s="37"/>
      <c r="DE220" s="37"/>
      <c r="DF220" s="37"/>
      <c r="DG220" s="37"/>
      <c r="DH220" s="37"/>
      <c r="DI220" s="37"/>
      <c r="DJ220" s="37"/>
      <c r="DK220" s="37"/>
      <c r="DL220" s="37"/>
      <c r="DM220" s="37"/>
      <c r="DN220" s="37"/>
      <c r="DO220" s="37"/>
      <c r="DP220" s="37"/>
      <c r="DQ220" s="37"/>
      <c r="DR220" s="37"/>
      <c r="DS220" s="37"/>
      <c r="DT220" s="37"/>
      <c r="DU220" s="37"/>
      <c r="DV220" s="37"/>
      <c r="DW220" s="37"/>
      <c r="DX220" s="37"/>
      <c r="DY220" s="37"/>
      <c r="DZ220" s="37"/>
      <c r="EA220" s="37"/>
      <c r="EB220" s="37"/>
      <c r="EC220" s="37"/>
      <c r="ED220" s="37"/>
      <c r="EE220" s="37"/>
      <c r="EF220" s="37"/>
      <c r="EG220" s="37"/>
      <c r="EH220" s="37"/>
      <c r="EI220" s="37"/>
      <c r="EJ220" s="37"/>
      <c r="EK220" s="37"/>
      <c r="EL220" s="37"/>
      <c r="EM220" s="37"/>
      <c r="EN220" s="37"/>
      <c r="EO220" s="37"/>
      <c r="EP220" s="37"/>
      <c r="EQ220" s="37"/>
      <c r="ER220" s="37"/>
      <c r="ES220" s="37"/>
      <c r="ET220" s="37"/>
      <c r="EU220" s="37"/>
      <c r="WZC220" s="37"/>
      <c r="WZD220" s="37"/>
      <c r="WZE220" s="37"/>
      <c r="WZF220" s="37"/>
      <c r="WZG220" s="37"/>
      <c r="WZH220" s="37"/>
      <c r="WZI220" s="37"/>
      <c r="WZJ220" s="37"/>
      <c r="WZK220" s="37"/>
      <c r="WZL220" s="37"/>
      <c r="WZM220" s="37"/>
      <c r="WZN220" s="37"/>
      <c r="WZO220" s="37"/>
      <c r="WZP220" s="37"/>
      <c r="WZQ220" s="37"/>
      <c r="WZR220" s="37"/>
      <c r="WZS220" s="37"/>
      <c r="WZT220" s="37"/>
      <c r="WZU220" s="37"/>
      <c r="WZV220" s="37"/>
      <c r="WZW220" s="37"/>
      <c r="WZX220" s="37"/>
      <c r="WZY220" s="37"/>
      <c r="WZZ220" s="37"/>
      <c r="XAA220" s="37"/>
      <c r="XAB220" s="37"/>
      <c r="XAC220" s="37"/>
      <c r="XAD220" s="37"/>
      <c r="XAE220" s="37"/>
      <c r="XAF220" s="37"/>
      <c r="XAG220" s="37"/>
      <c r="XAH220" s="37"/>
      <c r="XAI220" s="37"/>
      <c r="XAJ220" s="37"/>
      <c r="XAK220" s="37"/>
      <c r="XAL220" s="37"/>
      <c r="XAM220" s="37"/>
      <c r="XAN220" s="37"/>
      <c r="XAO220" s="37"/>
      <c r="XAP220" s="37"/>
      <c r="XAQ220" s="37"/>
      <c r="XAR220" s="37"/>
      <c r="XAS220" s="37"/>
      <c r="XAT220" s="37"/>
      <c r="XAU220" s="37"/>
      <c r="XAV220" s="37"/>
      <c r="XAW220" s="37"/>
      <c r="XAX220" s="37"/>
      <c r="XAY220" s="37"/>
      <c r="XAZ220" s="37"/>
      <c r="XBA220" s="37"/>
      <c r="XBB220" s="37"/>
      <c r="XBC220" s="37"/>
      <c r="XBD220" s="37"/>
      <c r="XBE220" s="37"/>
      <c r="XBF220" s="37"/>
      <c r="XBG220" s="37"/>
      <c r="XBH220" s="37"/>
      <c r="XBI220" s="37"/>
      <c r="XBJ220" s="37"/>
      <c r="XBK220" s="37"/>
      <c r="XBL220" s="37"/>
      <c r="XBM220" s="37"/>
      <c r="XBN220" s="37"/>
      <c r="XBO220" s="37"/>
      <c r="XBP220" s="37"/>
      <c r="XBQ220" s="37"/>
      <c r="XBR220" s="37"/>
      <c r="XBS220" s="37"/>
      <c r="XBT220" s="37"/>
      <c r="XBU220" s="37"/>
      <c r="XBV220" s="37"/>
      <c r="XBW220" s="37"/>
      <c r="XBX220" s="37"/>
      <c r="XBY220" s="37"/>
      <c r="XBZ220" s="37"/>
      <c r="XCA220" s="37"/>
      <c r="XCB220" s="37"/>
      <c r="XCC220" s="37"/>
      <c r="XCD220" s="37"/>
      <c r="XCE220" s="37"/>
      <c r="XCF220" s="37"/>
      <c r="XCG220" s="37"/>
      <c r="XCH220" s="37"/>
      <c r="XCI220" s="37"/>
      <c r="XCJ220" s="37"/>
      <c r="XCK220" s="37"/>
      <c r="XCL220" s="37"/>
      <c r="XCM220" s="37"/>
      <c r="XCN220" s="37"/>
      <c r="XCO220" s="37"/>
      <c r="XCP220" s="37"/>
      <c r="XCQ220" s="37"/>
      <c r="XCR220" s="37"/>
      <c r="XCS220" s="37"/>
      <c r="XCT220" s="37"/>
      <c r="XCU220" s="37"/>
      <c r="XCV220" s="37"/>
      <c r="XCW220" s="37"/>
      <c r="XCX220" s="37"/>
      <c r="XCY220" s="37"/>
      <c r="XCZ220" s="37"/>
      <c r="XDA220" s="37"/>
      <c r="XDB220" s="37"/>
      <c r="XDC220" s="37"/>
      <c r="XDD220" s="37"/>
      <c r="XDE220" s="37"/>
      <c r="XDF220" s="37"/>
      <c r="XDG220" s="37"/>
      <c r="XDH220" s="37"/>
      <c r="XDI220" s="37"/>
      <c r="XDJ220" s="37"/>
      <c r="XDK220" s="37"/>
      <c r="XDL220" s="37"/>
      <c r="XDM220" s="37"/>
      <c r="XDN220" s="37"/>
      <c r="XDO220" s="37"/>
      <c r="XDP220" s="37"/>
      <c r="XDQ220" s="37"/>
      <c r="XDR220" s="37"/>
      <c r="XDS220" s="37"/>
      <c r="XDT220" s="37"/>
      <c r="XDU220" s="37"/>
      <c r="XDV220" s="37"/>
      <c r="XDW220" s="37"/>
      <c r="XDX220" s="37"/>
      <c r="XDY220" s="37"/>
      <c r="XDZ220" s="37"/>
      <c r="XEA220" s="37"/>
      <c r="XEB220" s="37"/>
      <c r="XEC220" s="37"/>
      <c r="XED220" s="37"/>
      <c r="XEE220" s="37"/>
      <c r="XEF220" s="37"/>
      <c r="XEG220" s="37"/>
      <c r="XEH220" s="37"/>
      <c r="XEI220" s="37"/>
      <c r="XEJ220" s="37"/>
      <c r="XEK220" s="37"/>
      <c r="XEL220" s="37"/>
      <c r="XEM220" s="37"/>
      <c r="XEN220" s="37"/>
      <c r="XEO220" s="37"/>
      <c r="XEP220" s="37"/>
      <c r="XEQ220" s="37"/>
      <c r="XER220" s="37"/>
      <c r="XES220" s="37"/>
      <c r="XET220" s="37"/>
      <c r="XEU220" s="37"/>
      <c r="XEV220" s="37"/>
      <c r="XEW220" s="37"/>
      <c r="XEX220" s="37"/>
      <c r="XEY220" s="37"/>
      <c r="XEZ220" s="37"/>
      <c r="XFA220" s="37"/>
      <c r="XFB220" s="37"/>
      <c r="XFC220" s="37"/>
      <c r="XFD220" s="37"/>
    </row>
    <row r="221" spans="1:151 16227:16384" s="11" customFormat="1" ht="20.25" customHeight="1" x14ac:dyDescent="0.25">
      <c r="A221" s="80">
        <v>10</v>
      </c>
      <c r="B221" s="80"/>
      <c r="C221" s="81" t="s">
        <v>205</v>
      </c>
      <c r="D221" s="82"/>
      <c r="E221" s="19">
        <f>(1.325*0.7+2.9*4.65+2.075*2.125+2.5*0.23+2.45*2.41+1.95*0.9+2.625*1.375+2.125*1.375+2.75*3.41)*10.764</f>
        <v>462.47660550000001</v>
      </c>
      <c r="F221" s="81">
        <f>2.5*1.275*10.764</f>
        <v>34.310249999999996</v>
      </c>
      <c r="G221" s="82"/>
      <c r="H221" s="19">
        <v>0</v>
      </c>
      <c r="I221" s="53">
        <f t="shared" si="8"/>
        <v>496.7868555</v>
      </c>
      <c r="J221" s="1"/>
      <c r="K221" s="1"/>
      <c r="L221" s="1"/>
      <c r="M221" s="1"/>
      <c r="N221" s="1"/>
      <c r="O221" s="1"/>
      <c r="P221" s="1"/>
      <c r="Q221" s="1"/>
      <c r="R221" s="1"/>
      <c r="S221" s="1"/>
      <c r="T221" s="1"/>
      <c r="U221" s="43" t="str">
        <f t="shared" ca="1" si="9"/>
        <v>410 to 1810</v>
      </c>
      <c r="V221" s="43">
        <f t="shared" ca="1" si="10"/>
        <v>410</v>
      </c>
      <c r="W221" s="43">
        <f t="shared" ca="1" si="11"/>
        <v>1810</v>
      </c>
      <c r="X221" s="1"/>
      <c r="Y221" s="1"/>
      <c r="Z221" s="1"/>
      <c r="AA221" s="1"/>
      <c r="AB221" s="37"/>
      <c r="AC221" s="37"/>
      <c r="AD221" s="37"/>
      <c r="AE221" s="37"/>
      <c r="AF221" s="37"/>
      <c r="AG221" s="37"/>
      <c r="AH221" s="37"/>
      <c r="AI221" s="37"/>
      <c r="AJ221" s="37"/>
      <c r="AK221" s="37"/>
      <c r="AL221" s="37"/>
      <c r="AM221" s="37"/>
      <c r="AN221" s="37"/>
      <c r="AO221" s="37"/>
      <c r="AP221" s="37"/>
      <c r="AQ221" s="37"/>
      <c r="AR221" s="37"/>
      <c r="AS221" s="37"/>
      <c r="AT221" s="37"/>
      <c r="AU221" s="37"/>
      <c r="AV221" s="37"/>
      <c r="AW221" s="37"/>
      <c r="AX221" s="37"/>
      <c r="AY221" s="37"/>
      <c r="AZ221" s="37"/>
      <c r="BA221" s="37"/>
      <c r="BB221" s="37"/>
      <c r="BC221" s="37"/>
      <c r="BD221" s="37"/>
      <c r="BE221" s="37"/>
      <c r="BF221" s="37"/>
      <c r="BG221" s="37"/>
      <c r="BH221" s="37"/>
      <c r="BI221" s="37"/>
      <c r="BJ221" s="37"/>
      <c r="BK221" s="37"/>
      <c r="BL221" s="37"/>
      <c r="BM221" s="37"/>
      <c r="BN221" s="37"/>
      <c r="BO221" s="37"/>
      <c r="BP221" s="37"/>
      <c r="BQ221" s="37"/>
      <c r="BR221" s="37"/>
      <c r="BS221" s="37"/>
      <c r="BT221" s="37"/>
      <c r="BU221" s="37"/>
      <c r="BV221" s="37"/>
      <c r="BW221" s="37"/>
      <c r="BX221" s="37"/>
      <c r="BY221" s="37"/>
      <c r="BZ221" s="37"/>
      <c r="CA221" s="37"/>
      <c r="CB221" s="37"/>
      <c r="CC221" s="37"/>
      <c r="CD221" s="37"/>
      <c r="CE221" s="37"/>
      <c r="CF221" s="37"/>
      <c r="CG221" s="37"/>
      <c r="CH221" s="37"/>
      <c r="CI221" s="37"/>
      <c r="CJ221" s="37"/>
      <c r="CK221" s="37"/>
      <c r="CL221" s="37"/>
      <c r="CM221" s="37"/>
      <c r="CN221" s="37"/>
      <c r="CO221" s="37"/>
      <c r="CP221" s="37"/>
      <c r="CQ221" s="37"/>
      <c r="CR221" s="37"/>
      <c r="CS221" s="37"/>
      <c r="CT221" s="37"/>
      <c r="CU221" s="37"/>
      <c r="CV221" s="37"/>
      <c r="CW221" s="37"/>
      <c r="CX221" s="37"/>
      <c r="CY221" s="37"/>
      <c r="CZ221" s="37"/>
      <c r="DA221" s="37"/>
      <c r="DB221" s="37"/>
      <c r="DC221" s="37"/>
      <c r="DD221" s="37"/>
      <c r="DE221" s="37"/>
      <c r="DF221" s="37"/>
      <c r="DG221" s="37"/>
      <c r="DH221" s="37"/>
      <c r="DI221" s="37"/>
      <c r="DJ221" s="37"/>
      <c r="DK221" s="37"/>
      <c r="DL221" s="37"/>
      <c r="DM221" s="37"/>
      <c r="DN221" s="37"/>
      <c r="DO221" s="37"/>
      <c r="DP221" s="37"/>
      <c r="DQ221" s="37"/>
      <c r="DR221" s="37"/>
      <c r="DS221" s="37"/>
      <c r="DT221" s="37"/>
      <c r="DU221" s="37"/>
      <c r="DV221" s="37"/>
      <c r="DW221" s="37"/>
      <c r="DX221" s="37"/>
      <c r="DY221" s="37"/>
      <c r="DZ221" s="37"/>
      <c r="EA221" s="37"/>
      <c r="EB221" s="37"/>
      <c r="EC221" s="37"/>
      <c r="ED221" s="37"/>
      <c r="EE221" s="37"/>
      <c r="EF221" s="37"/>
      <c r="EG221" s="37"/>
      <c r="EH221" s="37"/>
      <c r="EI221" s="37"/>
      <c r="EJ221" s="37"/>
      <c r="EK221" s="37"/>
      <c r="EL221" s="37"/>
      <c r="EM221" s="37"/>
      <c r="EN221" s="37"/>
      <c r="EO221" s="37"/>
      <c r="EP221" s="37"/>
      <c r="EQ221" s="37"/>
      <c r="ER221" s="37"/>
      <c r="ES221" s="37"/>
      <c r="ET221" s="37"/>
      <c r="EU221" s="37"/>
      <c r="WZC221" s="37"/>
      <c r="WZD221" s="37"/>
      <c r="WZE221" s="37"/>
      <c r="WZF221" s="37"/>
      <c r="WZG221" s="37"/>
      <c r="WZH221" s="37"/>
      <c r="WZI221" s="37"/>
      <c r="WZJ221" s="37"/>
      <c r="WZK221" s="37"/>
      <c r="WZL221" s="37"/>
      <c r="WZM221" s="37"/>
      <c r="WZN221" s="37"/>
      <c r="WZO221" s="37"/>
      <c r="WZP221" s="37"/>
      <c r="WZQ221" s="37"/>
      <c r="WZR221" s="37"/>
      <c r="WZS221" s="37"/>
      <c r="WZT221" s="37"/>
      <c r="WZU221" s="37"/>
      <c r="WZV221" s="37"/>
      <c r="WZW221" s="37"/>
      <c r="WZX221" s="37"/>
      <c r="WZY221" s="37"/>
      <c r="WZZ221" s="37"/>
      <c r="XAA221" s="37"/>
      <c r="XAB221" s="37"/>
      <c r="XAC221" s="37"/>
      <c r="XAD221" s="37"/>
      <c r="XAE221" s="37"/>
      <c r="XAF221" s="37"/>
      <c r="XAG221" s="37"/>
      <c r="XAH221" s="37"/>
      <c r="XAI221" s="37"/>
      <c r="XAJ221" s="37"/>
      <c r="XAK221" s="37"/>
      <c r="XAL221" s="37"/>
      <c r="XAM221" s="37"/>
      <c r="XAN221" s="37"/>
      <c r="XAO221" s="37"/>
      <c r="XAP221" s="37"/>
      <c r="XAQ221" s="37"/>
      <c r="XAR221" s="37"/>
      <c r="XAS221" s="37"/>
      <c r="XAT221" s="37"/>
      <c r="XAU221" s="37"/>
      <c r="XAV221" s="37"/>
      <c r="XAW221" s="37"/>
      <c r="XAX221" s="37"/>
      <c r="XAY221" s="37"/>
      <c r="XAZ221" s="37"/>
      <c r="XBA221" s="37"/>
      <c r="XBB221" s="37"/>
      <c r="XBC221" s="37"/>
      <c r="XBD221" s="37"/>
      <c r="XBE221" s="37"/>
      <c r="XBF221" s="37"/>
      <c r="XBG221" s="37"/>
      <c r="XBH221" s="37"/>
      <c r="XBI221" s="37"/>
      <c r="XBJ221" s="37"/>
      <c r="XBK221" s="37"/>
      <c r="XBL221" s="37"/>
      <c r="XBM221" s="37"/>
      <c r="XBN221" s="37"/>
      <c r="XBO221" s="37"/>
      <c r="XBP221" s="37"/>
      <c r="XBQ221" s="37"/>
      <c r="XBR221" s="37"/>
      <c r="XBS221" s="37"/>
      <c r="XBT221" s="37"/>
      <c r="XBU221" s="37"/>
      <c r="XBV221" s="37"/>
      <c r="XBW221" s="37"/>
      <c r="XBX221" s="37"/>
      <c r="XBY221" s="37"/>
      <c r="XBZ221" s="37"/>
      <c r="XCA221" s="37"/>
      <c r="XCB221" s="37"/>
      <c r="XCC221" s="37"/>
      <c r="XCD221" s="37"/>
      <c r="XCE221" s="37"/>
      <c r="XCF221" s="37"/>
      <c r="XCG221" s="37"/>
      <c r="XCH221" s="37"/>
      <c r="XCI221" s="37"/>
      <c r="XCJ221" s="37"/>
      <c r="XCK221" s="37"/>
      <c r="XCL221" s="37"/>
      <c r="XCM221" s="37"/>
      <c r="XCN221" s="37"/>
      <c r="XCO221" s="37"/>
      <c r="XCP221" s="37"/>
      <c r="XCQ221" s="37"/>
      <c r="XCR221" s="37"/>
      <c r="XCS221" s="37"/>
      <c r="XCT221" s="37"/>
      <c r="XCU221" s="37"/>
      <c r="XCV221" s="37"/>
      <c r="XCW221" s="37"/>
      <c r="XCX221" s="37"/>
      <c r="XCY221" s="37"/>
      <c r="XCZ221" s="37"/>
      <c r="XDA221" s="37"/>
      <c r="XDB221" s="37"/>
      <c r="XDC221" s="37"/>
      <c r="XDD221" s="37"/>
      <c r="XDE221" s="37"/>
      <c r="XDF221" s="37"/>
      <c r="XDG221" s="37"/>
      <c r="XDH221" s="37"/>
      <c r="XDI221" s="37"/>
      <c r="XDJ221" s="37"/>
      <c r="XDK221" s="37"/>
      <c r="XDL221" s="37"/>
      <c r="XDM221" s="37"/>
      <c r="XDN221" s="37"/>
      <c r="XDO221" s="37"/>
      <c r="XDP221" s="37"/>
      <c r="XDQ221" s="37"/>
      <c r="XDR221" s="37"/>
      <c r="XDS221" s="37"/>
      <c r="XDT221" s="37"/>
      <c r="XDU221" s="37"/>
      <c r="XDV221" s="37"/>
      <c r="XDW221" s="37"/>
      <c r="XDX221" s="37"/>
      <c r="XDY221" s="37"/>
      <c r="XDZ221" s="37"/>
      <c r="XEA221" s="37"/>
      <c r="XEB221" s="37"/>
      <c r="XEC221" s="37"/>
      <c r="XED221" s="37"/>
      <c r="XEE221" s="37"/>
      <c r="XEF221" s="37"/>
      <c r="XEG221" s="37"/>
      <c r="XEH221" s="37"/>
      <c r="XEI221" s="37"/>
      <c r="XEJ221" s="37"/>
      <c r="XEK221" s="37"/>
      <c r="XEL221" s="37"/>
      <c r="XEM221" s="37"/>
      <c r="XEN221" s="37"/>
      <c r="XEO221" s="37"/>
      <c r="XEP221" s="37"/>
      <c r="XEQ221" s="37"/>
      <c r="XER221" s="37"/>
      <c r="XES221" s="37"/>
      <c r="XET221" s="37"/>
      <c r="XEU221" s="37"/>
      <c r="XEV221" s="37"/>
      <c r="XEW221" s="37"/>
      <c r="XEX221" s="37"/>
      <c r="XEY221" s="37"/>
      <c r="XEZ221" s="37"/>
      <c r="XFA221" s="37"/>
      <c r="XFB221" s="37"/>
      <c r="XFC221" s="37"/>
      <c r="XFD221" s="37"/>
    </row>
    <row r="222" spans="1:151 16227:16384" s="11" customFormat="1" ht="20.25" x14ac:dyDescent="0.25">
      <c r="A222" s="92" t="s">
        <v>211</v>
      </c>
      <c r="B222" s="93"/>
      <c r="C222" s="93"/>
      <c r="D222" s="93"/>
      <c r="E222" s="93"/>
      <c r="F222" s="93"/>
      <c r="G222" s="93"/>
      <c r="H222" s="93"/>
      <c r="I222" s="94"/>
      <c r="J222" s="37"/>
      <c r="K222" s="37"/>
      <c r="L222" s="37"/>
      <c r="M222" s="37"/>
      <c r="N222" s="37"/>
      <c r="O222" s="37"/>
      <c r="P222" s="37"/>
      <c r="Q222" s="37"/>
      <c r="R222" s="37"/>
      <c r="S222" s="37"/>
      <c r="T222" s="37"/>
      <c r="U222" s="37"/>
      <c r="V222" s="37"/>
      <c r="W222" s="37"/>
      <c r="X222" s="37"/>
      <c r="Y222" s="37"/>
      <c r="Z222" s="37"/>
      <c r="AA222" s="37"/>
      <c r="AB222" s="37"/>
      <c r="AC222" s="37"/>
      <c r="AD222" s="37"/>
      <c r="AE222" s="37"/>
      <c r="AF222" s="37"/>
      <c r="AG222" s="37"/>
      <c r="AH222" s="37"/>
      <c r="AI222" s="37"/>
      <c r="AJ222" s="37"/>
      <c r="AK222" s="37"/>
      <c r="AL222" s="37"/>
      <c r="AM222" s="37"/>
      <c r="AN222" s="37"/>
      <c r="AO222" s="37"/>
      <c r="AP222" s="37"/>
      <c r="AQ222" s="37"/>
      <c r="AR222" s="37"/>
      <c r="AS222" s="37"/>
      <c r="AT222" s="37"/>
      <c r="AU222" s="37"/>
      <c r="AV222" s="37"/>
      <c r="AW222" s="37"/>
      <c r="AX222" s="37"/>
      <c r="AY222" s="37"/>
      <c r="AZ222" s="37"/>
      <c r="BA222" s="37"/>
      <c r="BB222" s="37"/>
      <c r="BC222" s="37"/>
      <c r="BD222" s="37"/>
      <c r="BE222" s="37"/>
      <c r="BF222" s="37"/>
      <c r="BG222" s="37"/>
      <c r="BH222" s="37"/>
      <c r="BI222" s="37"/>
      <c r="BJ222" s="37"/>
      <c r="BK222" s="37"/>
      <c r="BL222" s="37"/>
      <c r="BM222" s="37"/>
      <c r="BN222" s="37"/>
      <c r="BO222" s="37"/>
      <c r="BP222" s="37"/>
      <c r="BQ222" s="37"/>
      <c r="BR222" s="37"/>
      <c r="BS222" s="37"/>
      <c r="BT222" s="37"/>
      <c r="BU222" s="37"/>
      <c r="BV222" s="37"/>
      <c r="BW222" s="37"/>
      <c r="BX222" s="37"/>
      <c r="BY222" s="37"/>
      <c r="BZ222" s="37"/>
      <c r="CA222" s="37"/>
      <c r="CB222" s="37"/>
      <c r="CC222" s="37"/>
      <c r="CD222" s="37"/>
      <c r="CE222" s="37"/>
      <c r="CF222" s="37"/>
      <c r="CG222" s="37"/>
      <c r="CH222" s="37"/>
      <c r="CI222" s="37"/>
      <c r="CJ222" s="37"/>
      <c r="CK222" s="37"/>
      <c r="CL222" s="37"/>
      <c r="CM222" s="37"/>
      <c r="CN222" s="37"/>
      <c r="CO222" s="37"/>
      <c r="CP222" s="37"/>
      <c r="CQ222" s="37"/>
      <c r="CR222" s="37"/>
      <c r="CS222" s="37"/>
      <c r="CT222" s="37"/>
      <c r="CU222" s="37"/>
      <c r="CV222" s="37"/>
      <c r="CW222" s="37"/>
      <c r="CX222" s="37"/>
      <c r="CY222" s="37"/>
      <c r="CZ222" s="37"/>
      <c r="DA222" s="37"/>
      <c r="DB222" s="37"/>
      <c r="DC222" s="37"/>
      <c r="DD222" s="37"/>
      <c r="DE222" s="37"/>
      <c r="DF222" s="37"/>
      <c r="DG222" s="37"/>
      <c r="DH222" s="37"/>
      <c r="DI222" s="37"/>
      <c r="DJ222" s="37"/>
      <c r="DK222" s="37"/>
      <c r="DL222" s="37"/>
      <c r="DM222" s="37"/>
      <c r="DN222" s="37"/>
      <c r="DO222" s="37"/>
      <c r="DP222" s="37"/>
      <c r="DQ222" s="37"/>
      <c r="DR222" s="37"/>
      <c r="DS222" s="37"/>
      <c r="DT222" s="37"/>
      <c r="DU222" s="37"/>
      <c r="DV222" s="37"/>
      <c r="DW222" s="37"/>
      <c r="DX222" s="37"/>
      <c r="DY222" s="37"/>
      <c r="DZ222" s="37"/>
      <c r="EA222" s="37"/>
      <c r="EB222" s="37"/>
      <c r="EC222" s="37"/>
      <c r="ED222" s="37"/>
      <c r="EE222" s="37"/>
      <c r="EF222" s="37"/>
      <c r="EG222" s="37"/>
      <c r="EH222" s="37"/>
      <c r="EI222" s="37"/>
      <c r="EJ222" s="37"/>
      <c r="EK222" s="37"/>
      <c r="EL222" s="37"/>
      <c r="EM222" s="37"/>
      <c r="EN222" s="37"/>
      <c r="EO222" s="37"/>
      <c r="EP222" s="37"/>
      <c r="EQ222" s="37"/>
      <c r="ER222" s="37"/>
      <c r="ES222" s="37"/>
      <c r="ET222" s="37"/>
      <c r="EU222" s="37"/>
      <c r="WZC222" s="37"/>
      <c r="WZD222" s="37"/>
      <c r="WZE222" s="37"/>
      <c r="WZF222" s="37"/>
      <c r="WZG222" s="37"/>
      <c r="WZH222" s="37"/>
      <c r="WZI222" s="37"/>
      <c r="WZJ222" s="37"/>
      <c r="WZK222" s="37"/>
      <c r="WZL222" s="37"/>
      <c r="WZM222" s="37"/>
      <c r="WZN222" s="37"/>
      <c r="WZO222" s="37"/>
      <c r="WZP222" s="37"/>
      <c r="WZQ222" s="37"/>
      <c r="WZR222" s="37"/>
      <c r="WZS222" s="37"/>
      <c r="WZT222" s="37"/>
      <c r="WZU222" s="37"/>
      <c r="WZV222" s="37"/>
      <c r="WZW222" s="37"/>
      <c r="WZX222" s="37"/>
      <c r="WZY222" s="37"/>
      <c r="WZZ222" s="37"/>
      <c r="XAA222" s="37"/>
      <c r="XAB222" s="37"/>
      <c r="XAC222" s="37"/>
      <c r="XAD222" s="37"/>
      <c r="XAE222" s="37"/>
      <c r="XAF222" s="37"/>
      <c r="XAG222" s="37"/>
      <c r="XAH222" s="37"/>
      <c r="XAI222" s="37"/>
      <c r="XAJ222" s="37"/>
      <c r="XAK222" s="37"/>
      <c r="XAL222" s="37"/>
      <c r="XAM222" s="37"/>
      <c r="XAN222" s="37"/>
      <c r="XAO222" s="37"/>
      <c r="XAP222" s="37"/>
      <c r="XAQ222" s="37"/>
      <c r="XAR222" s="37"/>
      <c r="XAS222" s="37"/>
      <c r="XAT222" s="37"/>
      <c r="XAU222" s="37"/>
      <c r="XAV222" s="37"/>
      <c r="XAW222" s="37"/>
      <c r="XAX222" s="37"/>
      <c r="XAY222" s="37"/>
      <c r="XAZ222" s="37"/>
      <c r="XBA222" s="37"/>
      <c r="XBB222" s="37"/>
      <c r="XBC222" s="37"/>
      <c r="XBD222" s="37"/>
      <c r="XBE222" s="37"/>
      <c r="XBF222" s="37"/>
      <c r="XBG222" s="37"/>
      <c r="XBH222" s="37"/>
      <c r="XBI222" s="37"/>
      <c r="XBJ222" s="37"/>
      <c r="XBK222" s="37"/>
      <c r="XBL222" s="37"/>
      <c r="XBM222" s="37"/>
      <c r="XBN222" s="37"/>
      <c r="XBO222" s="37"/>
      <c r="XBP222" s="37"/>
      <c r="XBQ222" s="37"/>
      <c r="XBR222" s="37"/>
      <c r="XBS222" s="37"/>
      <c r="XBT222" s="37"/>
      <c r="XBU222" s="37"/>
      <c r="XBV222" s="37"/>
      <c r="XBW222" s="37"/>
      <c r="XBX222" s="37"/>
      <c r="XBY222" s="37"/>
      <c r="XBZ222" s="37"/>
      <c r="XCA222" s="37"/>
      <c r="XCB222" s="37"/>
      <c r="XCC222" s="37"/>
      <c r="XCD222" s="37"/>
      <c r="XCE222" s="37"/>
      <c r="XCF222" s="37"/>
      <c r="XCG222" s="37"/>
      <c r="XCH222" s="37"/>
      <c r="XCI222" s="37"/>
      <c r="XCJ222" s="37"/>
      <c r="XCK222" s="37"/>
      <c r="XCL222" s="37"/>
      <c r="XCM222" s="37"/>
      <c r="XCN222" s="37"/>
      <c r="XCO222" s="37"/>
      <c r="XCP222" s="37"/>
      <c r="XCQ222" s="37"/>
      <c r="XCR222" s="37"/>
      <c r="XCS222" s="37"/>
      <c r="XCT222" s="37"/>
      <c r="XCU222" s="37"/>
      <c r="XCV222" s="37"/>
      <c r="XCW222" s="37"/>
      <c r="XCX222" s="37"/>
      <c r="XCY222" s="37"/>
      <c r="XCZ222" s="37"/>
      <c r="XDA222" s="37"/>
      <c r="XDB222" s="37"/>
      <c r="XDC222" s="37"/>
      <c r="XDD222" s="37"/>
      <c r="XDE222" s="37"/>
      <c r="XDF222" s="37"/>
      <c r="XDG222" s="37"/>
      <c r="XDH222" s="37"/>
      <c r="XDI222" s="37"/>
      <c r="XDJ222" s="37"/>
      <c r="XDK222" s="37"/>
      <c r="XDL222" s="37"/>
      <c r="XDM222" s="37"/>
      <c r="XDN222" s="37"/>
      <c r="XDO222" s="37"/>
      <c r="XDP222" s="37"/>
      <c r="XDQ222" s="37"/>
      <c r="XDR222" s="37"/>
      <c r="XDS222" s="37"/>
      <c r="XDT222" s="37"/>
      <c r="XDU222" s="37"/>
      <c r="XDV222" s="37"/>
      <c r="XDW222" s="37"/>
      <c r="XDX222" s="37"/>
      <c r="XDY222" s="37"/>
      <c r="XDZ222" s="37"/>
      <c r="XEA222" s="37"/>
      <c r="XEB222" s="37"/>
      <c r="XEC222" s="37"/>
      <c r="XED222" s="37"/>
      <c r="XEE222" s="37"/>
      <c r="XEF222" s="37"/>
      <c r="XEG222" s="37"/>
      <c r="XEH222" s="37"/>
      <c r="XEI222" s="37"/>
      <c r="XEJ222" s="37"/>
      <c r="XEK222" s="37"/>
      <c r="XEL222" s="37"/>
      <c r="XEM222" s="37"/>
      <c r="XEN222" s="37"/>
      <c r="XEO222" s="37"/>
      <c r="XEP222" s="37"/>
      <c r="XEQ222" s="37"/>
      <c r="XER222" s="37"/>
      <c r="XES222" s="37"/>
      <c r="XET222" s="37"/>
      <c r="XEU222" s="37"/>
      <c r="XEV222" s="37"/>
      <c r="XEW222" s="37"/>
      <c r="XEX222" s="37"/>
      <c r="XEY222" s="37"/>
      <c r="XEZ222" s="37"/>
      <c r="XFA222" s="37"/>
      <c r="XFB222" s="37"/>
      <c r="XFC222" s="37"/>
      <c r="XFD222" s="37"/>
    </row>
    <row r="223" spans="1:151 16227:16384" s="11" customFormat="1" ht="20.25" customHeight="1" x14ac:dyDescent="0.25">
      <c r="A223" s="80">
        <v>1</v>
      </c>
      <c r="B223" s="80"/>
      <c r="C223" s="81" t="s">
        <v>205</v>
      </c>
      <c r="D223" s="82"/>
      <c r="E223" s="53">
        <f>(1.325*0.7+2.9*4.65+2.075*2.125+2.5*0.23+2.45*2.41+1.95*0.9+2.625*1.375+2.125*1.375+2.75*3.41)*10.764</f>
        <v>462.47660550000001</v>
      </c>
      <c r="F223" s="81">
        <f>2.5*1.275*10.764</f>
        <v>34.310249999999996</v>
      </c>
      <c r="G223" s="82"/>
      <c r="H223" s="53">
        <v>0</v>
      </c>
      <c r="I223" s="53">
        <f t="shared" ref="I223:I226" si="12">E223+F223+H223</f>
        <v>496.7868555</v>
      </c>
      <c r="J223" s="37"/>
      <c r="K223" s="37"/>
      <c r="L223" s="37"/>
      <c r="M223" s="37"/>
      <c r="N223" s="37"/>
      <c r="O223" s="37"/>
      <c r="P223" s="37"/>
      <c r="Q223" s="37"/>
      <c r="R223" s="37"/>
      <c r="S223" s="37"/>
      <c r="T223" s="37"/>
      <c r="U223" s="43" t="str">
        <f ca="1">V223&amp;""&amp;" to "&amp;""&amp;W223</f>
        <v>601 to 1301</v>
      </c>
      <c r="V223" s="43">
        <f ca="1">(SUMPRODUCT(MID(0&amp;(LEFT(A222,SUM(LEN(A222)-LEN(SUBSTITUTE(A222,{"0","1","2","3"},""))))), LARGE(INDEX(ISNUMBER(--MID((LEFT(A222,SUM(LEN(A222)-LEN(SUBSTITUTE(A222,{"0","1","2","3"},""))))), ROW(INDIRECT("1:"&amp;LEN((LEFT(A222,SUM(LEN(A222)-LEN(SUBSTITUTE(A222,{"0","1","2","3"},"")))))))), 1)) * ROW(INDIRECT("1:"&amp;LEN((LEFT(A222,SUM(LEN(A222)-LEN(SUBSTITUTE(A222,{"0","1","2","3"},"")))))))), 0), ROW(INDIRECT("1:"&amp;LEN((LEFT(A222,SUM(LEN(A222)-LEN(SUBSTITUTE(A222,{"0","1","2","3"},"")))))))))+1, 1) * 10^ROW(INDIRECT("1:"&amp;LEN((LEFT(A222,SUM(LEN(A222)-LEN(SUBSTITUTE(A222,{"0","1","2","3"},""))))))))/10))*100+1</f>
        <v>601</v>
      </c>
      <c r="W223" s="43">
        <f ca="1">(SUMPRODUCT(MID(0&amp;(--TRIM(RIGHT(SUBSTITUTE(LEFT(A222,_xlfn.AGGREGATE(16,6,FIND({0,1,2,3,4,5,6,7,8,9},A222,ROW(INDIRECT("1:"&amp;LEN(A222)))),1))," ",REPT(" ",LEN(A222))),LEN(A222)))), LARGE(INDEX(ISNUMBER(--MID((--TRIM(RIGHT(SUBSTITUTE(LEFT(A222,_xlfn.AGGREGATE(16,6,FIND({0,1,2,3,4,5,6,7,8,9},A222,ROW(INDIRECT("1:"&amp;LEN(A222)))),1))," ",REPT(" ",LEN(A222))),LEN(A222)))), ROW(INDIRECT("1:"&amp;LEN((--TRIM(RIGHT(SUBSTITUTE(LEFT(A222,_xlfn.AGGREGATE(16,6,FIND({0,1,2,3,4,5,6,7,8,9},A222,ROW(INDIRECT("1:"&amp;LEN(A222)))),1))," ",REPT(" ",LEN(A222))),LEN(A222))))))), 1)) * ROW(INDIRECT("1:"&amp;LEN((--TRIM(RIGHT(SUBSTITUTE(LEFT(A222,_xlfn.AGGREGATE(16,6,FIND({0,1,2,3,4,5,6,7,8,9},A222,ROW(INDIRECT("1:"&amp;LEN(A222)))),1))," ",REPT(" ",LEN(A222))),LEN(A222))))))), 0), ROW(INDIRECT("1:"&amp;LEN((--TRIM(RIGHT(SUBSTITUTE(LEFT(A222,_xlfn.AGGREGATE(16,6,FIND({0,1,2,3,4,5,6,7,8,9},A222,ROW(INDIRECT("1:"&amp;LEN(A222)))),1))," ",REPT(" ",LEN(A222))),LEN(A222))))))))+1, 1) * 10^ROW(INDIRECT("1:"&amp;LEN((--TRIM(RIGHT(SUBSTITUTE(LEFT(A222,_xlfn.AGGREGATE(16,6,FIND({0,1,2,3,4,5,6,7,8,9},A222,ROW(INDIRECT("1:"&amp;LEN(A222)))),1))," ",REPT(" ",LEN(A222))),LEN(A222)))))))/10))*100+1</f>
        <v>1301</v>
      </c>
      <c r="X223" s="37"/>
      <c r="Y223" s="37"/>
      <c r="Z223" s="37"/>
      <c r="AA223" s="37"/>
      <c r="AB223" s="37"/>
      <c r="AC223" s="37"/>
      <c r="AD223" s="37"/>
      <c r="AE223" s="37"/>
      <c r="AF223" s="37"/>
      <c r="AG223" s="37"/>
      <c r="AH223" s="37"/>
      <c r="AI223" s="37"/>
      <c r="AJ223" s="37"/>
      <c r="AK223" s="37"/>
      <c r="AL223" s="37"/>
      <c r="AM223" s="37"/>
      <c r="AN223" s="37"/>
      <c r="AO223" s="37"/>
      <c r="AP223" s="37"/>
      <c r="AQ223" s="37"/>
      <c r="AR223" s="37"/>
      <c r="AS223" s="37"/>
      <c r="AT223" s="37"/>
      <c r="AU223" s="37"/>
      <c r="AV223" s="37"/>
      <c r="AW223" s="37"/>
      <c r="AX223" s="37"/>
      <c r="AY223" s="37"/>
      <c r="AZ223" s="37"/>
      <c r="BA223" s="37"/>
      <c r="BB223" s="37"/>
      <c r="BC223" s="37"/>
      <c r="BD223" s="37"/>
      <c r="BE223" s="37"/>
      <c r="BF223" s="37"/>
      <c r="BG223" s="37"/>
      <c r="BH223" s="37"/>
      <c r="BI223" s="37"/>
      <c r="BJ223" s="37"/>
      <c r="BK223" s="37"/>
      <c r="BL223" s="37"/>
      <c r="BM223" s="37"/>
      <c r="BN223" s="37"/>
      <c r="BO223" s="37"/>
      <c r="BP223" s="37"/>
      <c r="BQ223" s="37"/>
      <c r="BR223" s="37"/>
      <c r="BS223" s="37"/>
      <c r="BT223" s="37"/>
      <c r="BU223" s="37"/>
      <c r="BV223" s="37"/>
      <c r="BW223" s="37"/>
      <c r="BX223" s="37"/>
      <c r="BY223" s="37"/>
      <c r="BZ223" s="37"/>
      <c r="CA223" s="37"/>
      <c r="CB223" s="37"/>
      <c r="CC223" s="37"/>
      <c r="CD223" s="37"/>
      <c r="CE223" s="37"/>
      <c r="CF223" s="37"/>
      <c r="CG223" s="37"/>
      <c r="CH223" s="37"/>
      <c r="CI223" s="37"/>
      <c r="CJ223" s="37"/>
      <c r="CK223" s="37"/>
      <c r="CL223" s="37"/>
      <c r="CM223" s="37"/>
      <c r="CN223" s="37"/>
      <c r="CO223" s="37"/>
      <c r="CP223" s="37"/>
      <c r="CQ223" s="37"/>
      <c r="CR223" s="37"/>
      <c r="CS223" s="37"/>
      <c r="CT223" s="37"/>
      <c r="CU223" s="37"/>
      <c r="CV223" s="37"/>
      <c r="CW223" s="37"/>
      <c r="CX223" s="37"/>
      <c r="CY223" s="37"/>
      <c r="CZ223" s="37"/>
      <c r="DA223" s="37"/>
      <c r="DB223" s="37"/>
      <c r="DC223" s="37"/>
      <c r="DD223" s="37"/>
      <c r="DE223" s="37"/>
      <c r="DF223" s="37"/>
      <c r="DG223" s="37"/>
      <c r="DH223" s="37"/>
      <c r="DI223" s="37"/>
      <c r="DJ223" s="37"/>
      <c r="DK223" s="37"/>
      <c r="DL223" s="37"/>
      <c r="DM223" s="37"/>
      <c r="DN223" s="37"/>
      <c r="DO223" s="37"/>
      <c r="DP223" s="37"/>
      <c r="DQ223" s="37"/>
      <c r="DR223" s="37"/>
      <c r="DS223" s="37"/>
      <c r="DT223" s="37"/>
      <c r="DU223" s="37"/>
      <c r="DV223" s="37"/>
      <c r="DW223" s="37"/>
      <c r="DX223" s="37"/>
      <c r="DY223" s="37"/>
      <c r="DZ223" s="37"/>
      <c r="EA223" s="37"/>
      <c r="EB223" s="37"/>
      <c r="EC223" s="37"/>
      <c r="ED223" s="37"/>
      <c r="EE223" s="37"/>
      <c r="EF223" s="37"/>
      <c r="EG223" s="37"/>
      <c r="EH223" s="37"/>
      <c r="EI223" s="37"/>
      <c r="EJ223" s="37"/>
      <c r="EK223" s="37"/>
      <c r="EL223" s="37"/>
      <c r="EM223" s="37"/>
      <c r="EN223" s="37"/>
      <c r="EO223" s="37"/>
      <c r="EP223" s="37"/>
      <c r="EQ223" s="37"/>
      <c r="ER223" s="37"/>
      <c r="ES223" s="37"/>
      <c r="ET223" s="37"/>
      <c r="EU223" s="37"/>
      <c r="WZC223" s="37"/>
      <c r="WZD223" s="37"/>
      <c r="WZE223" s="37"/>
      <c r="WZF223" s="37"/>
      <c r="WZG223" s="37"/>
      <c r="WZH223" s="37"/>
      <c r="WZI223" s="37"/>
      <c r="WZJ223" s="37"/>
      <c r="WZK223" s="37"/>
      <c r="WZL223" s="37"/>
      <c r="WZM223" s="37"/>
      <c r="WZN223" s="37"/>
      <c r="WZO223" s="37"/>
      <c r="WZP223" s="37"/>
      <c r="WZQ223" s="37"/>
      <c r="WZR223" s="37"/>
      <c r="WZS223" s="37"/>
      <c r="WZT223" s="37"/>
      <c r="WZU223" s="37"/>
      <c r="WZV223" s="37"/>
      <c r="WZW223" s="37"/>
      <c r="WZX223" s="37"/>
      <c r="WZY223" s="37"/>
      <c r="WZZ223" s="37"/>
      <c r="XAA223" s="37"/>
      <c r="XAB223" s="37"/>
      <c r="XAC223" s="37"/>
      <c r="XAD223" s="37"/>
      <c r="XAE223" s="37"/>
      <c r="XAF223" s="37"/>
      <c r="XAG223" s="37"/>
      <c r="XAH223" s="37"/>
      <c r="XAI223" s="37"/>
      <c r="XAJ223" s="37"/>
      <c r="XAK223" s="37"/>
      <c r="XAL223" s="37"/>
      <c r="XAM223" s="37"/>
      <c r="XAN223" s="37"/>
      <c r="XAO223" s="37"/>
      <c r="XAP223" s="37"/>
      <c r="XAQ223" s="37"/>
      <c r="XAR223" s="37"/>
      <c r="XAS223" s="37"/>
      <c r="XAT223" s="37"/>
      <c r="XAU223" s="37"/>
      <c r="XAV223" s="37"/>
      <c r="XAW223" s="37"/>
      <c r="XAX223" s="37"/>
      <c r="XAY223" s="37"/>
      <c r="XAZ223" s="37"/>
      <c r="XBA223" s="37"/>
      <c r="XBB223" s="37"/>
      <c r="XBC223" s="37"/>
      <c r="XBD223" s="37"/>
      <c r="XBE223" s="37"/>
      <c r="XBF223" s="37"/>
      <c r="XBG223" s="37"/>
      <c r="XBH223" s="37"/>
      <c r="XBI223" s="37"/>
      <c r="XBJ223" s="37"/>
      <c r="XBK223" s="37"/>
      <c r="XBL223" s="37"/>
      <c r="XBM223" s="37"/>
      <c r="XBN223" s="37"/>
      <c r="XBO223" s="37"/>
      <c r="XBP223" s="37"/>
      <c r="XBQ223" s="37"/>
      <c r="XBR223" s="37"/>
      <c r="XBS223" s="37"/>
      <c r="XBT223" s="37"/>
      <c r="XBU223" s="37"/>
      <c r="XBV223" s="37"/>
      <c r="XBW223" s="37"/>
      <c r="XBX223" s="37"/>
      <c r="XBY223" s="37"/>
      <c r="XBZ223" s="37"/>
      <c r="XCA223" s="37"/>
      <c r="XCB223" s="37"/>
      <c r="XCC223" s="37"/>
      <c r="XCD223" s="37"/>
      <c r="XCE223" s="37"/>
      <c r="XCF223" s="37"/>
      <c r="XCG223" s="37"/>
      <c r="XCH223" s="37"/>
      <c r="XCI223" s="37"/>
      <c r="XCJ223" s="37"/>
      <c r="XCK223" s="37"/>
      <c r="XCL223" s="37"/>
      <c r="XCM223" s="37"/>
      <c r="XCN223" s="37"/>
      <c r="XCO223" s="37"/>
      <c r="XCP223" s="37"/>
      <c r="XCQ223" s="37"/>
      <c r="XCR223" s="37"/>
      <c r="XCS223" s="37"/>
      <c r="XCT223" s="37"/>
      <c r="XCU223" s="37"/>
      <c r="XCV223" s="37"/>
      <c r="XCW223" s="37"/>
      <c r="XCX223" s="37"/>
      <c r="XCY223" s="37"/>
      <c r="XCZ223" s="37"/>
      <c r="XDA223" s="37"/>
      <c r="XDB223" s="37"/>
      <c r="XDC223" s="37"/>
      <c r="XDD223" s="37"/>
      <c r="XDE223" s="37"/>
      <c r="XDF223" s="37"/>
      <c r="XDG223" s="37"/>
      <c r="XDH223" s="37"/>
      <c r="XDI223" s="37"/>
      <c r="XDJ223" s="37"/>
      <c r="XDK223" s="37"/>
      <c r="XDL223" s="37"/>
      <c r="XDM223" s="37"/>
      <c r="XDN223" s="37"/>
      <c r="XDO223" s="37"/>
      <c r="XDP223" s="37"/>
      <c r="XDQ223" s="37"/>
      <c r="XDR223" s="37"/>
      <c r="XDS223" s="37"/>
      <c r="XDT223" s="37"/>
      <c r="XDU223" s="37"/>
      <c r="XDV223" s="37"/>
      <c r="XDW223" s="37"/>
      <c r="XDX223" s="37"/>
      <c r="XDY223" s="37"/>
      <c r="XDZ223" s="37"/>
      <c r="XEA223" s="37"/>
      <c r="XEB223" s="37"/>
      <c r="XEC223" s="37"/>
      <c r="XED223" s="37"/>
      <c r="XEE223" s="37"/>
      <c r="XEF223" s="37"/>
      <c r="XEG223" s="37"/>
      <c r="XEH223" s="37"/>
      <c r="XEI223" s="37"/>
      <c r="XEJ223" s="37"/>
      <c r="XEK223" s="37"/>
      <c r="XEL223" s="37"/>
      <c r="XEM223" s="37"/>
      <c r="XEN223" s="37"/>
      <c r="XEO223" s="37"/>
      <c r="XEP223" s="37"/>
      <c r="XEQ223" s="37"/>
      <c r="XER223" s="37"/>
      <c r="XES223" s="37"/>
      <c r="XET223" s="37"/>
      <c r="XEU223" s="37"/>
      <c r="XEV223" s="37"/>
      <c r="XEW223" s="37"/>
      <c r="XEX223" s="37"/>
      <c r="XEY223" s="37"/>
      <c r="XEZ223" s="37"/>
      <c r="XFA223" s="37"/>
      <c r="XFB223" s="37"/>
      <c r="XFC223" s="37"/>
      <c r="XFD223" s="37"/>
    </row>
    <row r="224" spans="1:151 16227:16384" s="11" customFormat="1" ht="20.25" customHeight="1" x14ac:dyDescent="0.25">
      <c r="A224" s="80">
        <v>2</v>
      </c>
      <c r="B224" s="80"/>
      <c r="C224" s="81" t="s">
        <v>206</v>
      </c>
      <c r="D224" s="82"/>
      <c r="E224" s="53">
        <f>(1.25*0.7+3.05*4.65+2.01*0.23+3.05*3.575+3.655*2.95+2.13*1.375+1.075*1.475+2.31*0.9+2.66*1.375+2.66*2.125)*10.764</f>
        <v>571.66715970000007</v>
      </c>
      <c r="F224" s="81">
        <f>2.01*1.275*10.764</f>
        <v>27.585440999999992</v>
      </c>
      <c r="G224" s="82"/>
      <c r="H224" s="53">
        <f>0.825*1.7*10.764</f>
        <v>15.096509999999997</v>
      </c>
      <c r="I224" s="53">
        <f t="shared" si="12"/>
        <v>614.34911069999998</v>
      </c>
      <c r="J224" s="37"/>
      <c r="K224" s="37"/>
      <c r="L224" s="37"/>
      <c r="M224" s="37"/>
      <c r="N224" s="37"/>
      <c r="O224" s="37"/>
      <c r="P224" s="37"/>
      <c r="Q224" s="37"/>
      <c r="R224" s="37"/>
      <c r="S224" s="37"/>
      <c r="T224" s="37"/>
      <c r="U224" s="43" t="str">
        <f t="shared" ref="U224:U232" ca="1" si="13">V224&amp;""&amp;" to "&amp;""&amp;W224</f>
        <v>602 to 1302</v>
      </c>
      <c r="V224" s="43">
        <f ca="1">V223+1</f>
        <v>602</v>
      </c>
      <c r="W224" s="43">
        <f ca="1">W223+1</f>
        <v>1302</v>
      </c>
      <c r="X224" s="37"/>
      <c r="Y224" s="37"/>
      <c r="Z224" s="37"/>
      <c r="AA224" s="37"/>
      <c r="AB224" s="37"/>
      <c r="AC224" s="37"/>
      <c r="AD224" s="37"/>
      <c r="AE224" s="37"/>
      <c r="AF224" s="37"/>
      <c r="AG224" s="37"/>
      <c r="AH224" s="37"/>
      <c r="AI224" s="37"/>
      <c r="AJ224" s="37"/>
      <c r="AK224" s="37"/>
      <c r="AL224" s="37"/>
      <c r="AM224" s="37"/>
      <c r="AN224" s="37"/>
      <c r="AO224" s="37"/>
      <c r="AP224" s="37"/>
      <c r="AQ224" s="37"/>
      <c r="AR224" s="37"/>
      <c r="AS224" s="37"/>
      <c r="AT224" s="37"/>
      <c r="AU224" s="37"/>
      <c r="AV224" s="37"/>
      <c r="AW224" s="37"/>
      <c r="AX224" s="37"/>
      <c r="AY224" s="37"/>
      <c r="AZ224" s="37"/>
      <c r="BA224" s="37"/>
      <c r="BB224" s="37"/>
      <c r="BC224" s="37"/>
      <c r="BD224" s="37"/>
      <c r="BE224" s="37"/>
      <c r="BF224" s="37"/>
      <c r="BG224" s="37"/>
      <c r="BH224" s="37"/>
      <c r="BI224" s="37"/>
      <c r="BJ224" s="37"/>
      <c r="BK224" s="37"/>
      <c r="BL224" s="37"/>
      <c r="BM224" s="37"/>
      <c r="BN224" s="37"/>
      <c r="BO224" s="37"/>
      <c r="BP224" s="37"/>
      <c r="BQ224" s="37"/>
      <c r="BR224" s="37"/>
      <c r="BS224" s="37"/>
      <c r="BT224" s="37"/>
      <c r="BU224" s="37"/>
      <c r="BV224" s="37"/>
      <c r="BW224" s="37"/>
      <c r="BX224" s="37"/>
      <c r="BY224" s="37"/>
      <c r="BZ224" s="37"/>
      <c r="CA224" s="37"/>
      <c r="CB224" s="37"/>
      <c r="CC224" s="37"/>
      <c r="CD224" s="37"/>
      <c r="CE224" s="37"/>
      <c r="CF224" s="37"/>
      <c r="CG224" s="37"/>
      <c r="CH224" s="37"/>
      <c r="CI224" s="37"/>
      <c r="CJ224" s="37"/>
      <c r="CK224" s="37"/>
      <c r="CL224" s="37"/>
      <c r="CM224" s="37"/>
      <c r="CN224" s="37"/>
      <c r="CO224" s="37"/>
      <c r="CP224" s="37"/>
      <c r="CQ224" s="37"/>
      <c r="CR224" s="37"/>
      <c r="CS224" s="37"/>
      <c r="CT224" s="37"/>
      <c r="CU224" s="37"/>
      <c r="CV224" s="37"/>
      <c r="CW224" s="37"/>
      <c r="CX224" s="37"/>
      <c r="CY224" s="37"/>
      <c r="CZ224" s="37"/>
      <c r="DA224" s="37"/>
      <c r="DB224" s="37"/>
      <c r="DC224" s="37"/>
      <c r="DD224" s="37"/>
      <c r="DE224" s="37"/>
      <c r="DF224" s="37"/>
      <c r="DG224" s="37"/>
      <c r="DH224" s="37"/>
      <c r="DI224" s="37"/>
      <c r="DJ224" s="37"/>
      <c r="DK224" s="37"/>
      <c r="DL224" s="37"/>
      <c r="DM224" s="37"/>
      <c r="DN224" s="37"/>
      <c r="DO224" s="37"/>
      <c r="DP224" s="37"/>
      <c r="DQ224" s="37"/>
      <c r="DR224" s="37"/>
      <c r="DS224" s="37"/>
      <c r="DT224" s="37"/>
      <c r="DU224" s="37"/>
      <c r="DV224" s="37"/>
      <c r="DW224" s="37"/>
      <c r="DX224" s="37"/>
      <c r="DY224" s="37"/>
      <c r="DZ224" s="37"/>
      <c r="EA224" s="37"/>
      <c r="EB224" s="37"/>
      <c r="EC224" s="37"/>
      <c r="ED224" s="37"/>
      <c r="EE224" s="37"/>
      <c r="EF224" s="37"/>
      <c r="EG224" s="37"/>
      <c r="EH224" s="37"/>
      <c r="EI224" s="37"/>
      <c r="EJ224" s="37"/>
      <c r="EK224" s="37"/>
      <c r="EL224" s="37"/>
      <c r="EM224" s="37"/>
      <c r="EN224" s="37"/>
      <c r="EO224" s="37"/>
      <c r="EP224" s="37"/>
      <c r="EQ224" s="37"/>
      <c r="ER224" s="37"/>
      <c r="ES224" s="37"/>
      <c r="ET224" s="37"/>
      <c r="EU224" s="37"/>
      <c r="WZC224" s="37"/>
      <c r="WZD224" s="37"/>
      <c r="WZE224" s="37"/>
      <c r="WZF224" s="37"/>
      <c r="WZG224" s="37"/>
      <c r="WZH224" s="37"/>
      <c r="WZI224" s="37"/>
      <c r="WZJ224" s="37"/>
      <c r="WZK224" s="37"/>
      <c r="WZL224" s="37"/>
      <c r="WZM224" s="37"/>
      <c r="WZN224" s="37"/>
      <c r="WZO224" s="37"/>
      <c r="WZP224" s="37"/>
      <c r="WZQ224" s="37"/>
      <c r="WZR224" s="37"/>
      <c r="WZS224" s="37"/>
      <c r="WZT224" s="37"/>
      <c r="WZU224" s="37"/>
      <c r="WZV224" s="37"/>
      <c r="WZW224" s="37"/>
      <c r="WZX224" s="37"/>
      <c r="WZY224" s="37"/>
      <c r="WZZ224" s="37"/>
      <c r="XAA224" s="37"/>
      <c r="XAB224" s="37"/>
      <c r="XAC224" s="37"/>
      <c r="XAD224" s="37"/>
      <c r="XAE224" s="37"/>
      <c r="XAF224" s="37"/>
      <c r="XAG224" s="37"/>
      <c r="XAH224" s="37"/>
      <c r="XAI224" s="37"/>
      <c r="XAJ224" s="37"/>
      <c r="XAK224" s="37"/>
      <c r="XAL224" s="37"/>
      <c r="XAM224" s="37"/>
      <c r="XAN224" s="37"/>
      <c r="XAO224" s="37"/>
      <c r="XAP224" s="37"/>
      <c r="XAQ224" s="37"/>
      <c r="XAR224" s="37"/>
      <c r="XAS224" s="37"/>
      <c r="XAT224" s="37"/>
      <c r="XAU224" s="37"/>
      <c r="XAV224" s="37"/>
      <c r="XAW224" s="37"/>
      <c r="XAX224" s="37"/>
      <c r="XAY224" s="37"/>
      <c r="XAZ224" s="37"/>
      <c r="XBA224" s="37"/>
      <c r="XBB224" s="37"/>
      <c r="XBC224" s="37"/>
      <c r="XBD224" s="37"/>
      <c r="XBE224" s="37"/>
      <c r="XBF224" s="37"/>
      <c r="XBG224" s="37"/>
      <c r="XBH224" s="37"/>
      <c r="XBI224" s="37"/>
      <c r="XBJ224" s="37"/>
      <c r="XBK224" s="37"/>
      <c r="XBL224" s="37"/>
      <c r="XBM224" s="37"/>
      <c r="XBN224" s="37"/>
      <c r="XBO224" s="37"/>
      <c r="XBP224" s="37"/>
      <c r="XBQ224" s="37"/>
      <c r="XBR224" s="37"/>
      <c r="XBS224" s="37"/>
      <c r="XBT224" s="37"/>
      <c r="XBU224" s="37"/>
      <c r="XBV224" s="37"/>
      <c r="XBW224" s="37"/>
      <c r="XBX224" s="37"/>
      <c r="XBY224" s="37"/>
      <c r="XBZ224" s="37"/>
      <c r="XCA224" s="37"/>
      <c r="XCB224" s="37"/>
      <c r="XCC224" s="37"/>
      <c r="XCD224" s="37"/>
      <c r="XCE224" s="37"/>
      <c r="XCF224" s="37"/>
      <c r="XCG224" s="37"/>
      <c r="XCH224" s="37"/>
      <c r="XCI224" s="37"/>
      <c r="XCJ224" s="37"/>
      <c r="XCK224" s="37"/>
      <c r="XCL224" s="37"/>
      <c r="XCM224" s="37"/>
      <c r="XCN224" s="37"/>
      <c r="XCO224" s="37"/>
      <c r="XCP224" s="37"/>
      <c r="XCQ224" s="37"/>
      <c r="XCR224" s="37"/>
      <c r="XCS224" s="37"/>
      <c r="XCT224" s="37"/>
      <c r="XCU224" s="37"/>
      <c r="XCV224" s="37"/>
      <c r="XCW224" s="37"/>
      <c r="XCX224" s="37"/>
      <c r="XCY224" s="37"/>
      <c r="XCZ224" s="37"/>
      <c r="XDA224" s="37"/>
      <c r="XDB224" s="37"/>
      <c r="XDC224" s="37"/>
      <c r="XDD224" s="37"/>
      <c r="XDE224" s="37"/>
      <c r="XDF224" s="37"/>
      <c r="XDG224" s="37"/>
      <c r="XDH224" s="37"/>
      <c r="XDI224" s="37"/>
      <c r="XDJ224" s="37"/>
      <c r="XDK224" s="37"/>
      <c r="XDL224" s="37"/>
      <c r="XDM224" s="37"/>
      <c r="XDN224" s="37"/>
      <c r="XDO224" s="37"/>
      <c r="XDP224" s="37"/>
      <c r="XDQ224" s="37"/>
      <c r="XDR224" s="37"/>
      <c r="XDS224" s="37"/>
      <c r="XDT224" s="37"/>
      <c r="XDU224" s="37"/>
      <c r="XDV224" s="37"/>
      <c r="XDW224" s="37"/>
      <c r="XDX224" s="37"/>
      <c r="XDY224" s="37"/>
      <c r="XDZ224" s="37"/>
      <c r="XEA224" s="37"/>
      <c r="XEB224" s="37"/>
      <c r="XEC224" s="37"/>
      <c r="XED224" s="37"/>
      <c r="XEE224" s="37"/>
      <c r="XEF224" s="37"/>
      <c r="XEG224" s="37"/>
      <c r="XEH224" s="37"/>
      <c r="XEI224" s="37"/>
      <c r="XEJ224" s="37"/>
      <c r="XEK224" s="37"/>
      <c r="XEL224" s="37"/>
      <c r="XEM224" s="37"/>
      <c r="XEN224" s="37"/>
      <c r="XEO224" s="37"/>
      <c r="XEP224" s="37"/>
      <c r="XEQ224" s="37"/>
      <c r="XER224" s="37"/>
      <c r="XES224" s="37"/>
      <c r="XET224" s="37"/>
      <c r="XEU224" s="37"/>
      <c r="XEV224" s="37"/>
      <c r="XEW224" s="37"/>
      <c r="XEX224" s="37"/>
      <c r="XEY224" s="37"/>
      <c r="XEZ224" s="37"/>
      <c r="XFA224" s="37"/>
      <c r="XFB224" s="37"/>
      <c r="XFC224" s="37"/>
      <c r="XFD224" s="37"/>
    </row>
    <row r="225" spans="1:151 16227:16384" s="11" customFormat="1" ht="20.25" customHeight="1" x14ac:dyDescent="0.25">
      <c r="A225" s="80">
        <v>3</v>
      </c>
      <c r="B225" s="80"/>
      <c r="C225" s="81" t="s">
        <v>207</v>
      </c>
      <c r="D225" s="82"/>
      <c r="E225" s="53">
        <f>(4.575*2.86+2.445*1.915+3.05*2.9+1.975*1.325+1.21*1.915)*10.764</f>
        <v>339.55791479999993</v>
      </c>
      <c r="F225" s="81">
        <f>1.07*1.75*10.764</f>
        <v>20.15559</v>
      </c>
      <c r="G225" s="82"/>
      <c r="H225" s="53">
        <v>0</v>
      </c>
      <c r="I225" s="53">
        <f t="shared" si="12"/>
        <v>359.71350479999995</v>
      </c>
      <c r="J225" s="37"/>
      <c r="K225" s="37"/>
      <c r="L225" s="37"/>
      <c r="M225" s="37"/>
      <c r="N225" s="37"/>
      <c r="O225" s="37"/>
      <c r="P225" s="37"/>
      <c r="Q225" s="37"/>
      <c r="R225" s="37"/>
      <c r="S225" s="37"/>
      <c r="T225" s="37"/>
      <c r="U225" s="43" t="str">
        <f t="shared" ca="1" si="13"/>
        <v>603 to 1303</v>
      </c>
      <c r="V225" s="43">
        <f t="shared" ref="V225:W232" ca="1" si="14">V224+1</f>
        <v>603</v>
      </c>
      <c r="W225" s="43">
        <f t="shared" ca="1" si="14"/>
        <v>1303</v>
      </c>
      <c r="X225" s="37"/>
      <c r="Y225" s="37"/>
      <c r="Z225" s="37"/>
      <c r="AA225" s="37"/>
      <c r="AB225" s="37"/>
      <c r="AC225" s="37"/>
      <c r="AD225" s="37"/>
      <c r="AE225" s="37"/>
      <c r="AF225" s="37"/>
      <c r="AG225" s="37"/>
      <c r="AH225" s="37"/>
      <c r="AI225" s="37"/>
      <c r="AJ225" s="37"/>
      <c r="AK225" s="37"/>
      <c r="AL225" s="37"/>
      <c r="AM225" s="37"/>
      <c r="AN225" s="37"/>
      <c r="AO225" s="37"/>
      <c r="AP225" s="37"/>
      <c r="AQ225" s="37"/>
      <c r="AR225" s="37"/>
      <c r="AS225" s="37"/>
      <c r="AT225" s="37"/>
      <c r="AU225" s="37"/>
      <c r="AV225" s="37"/>
      <c r="AW225" s="37"/>
      <c r="AX225" s="37"/>
      <c r="AY225" s="37"/>
      <c r="AZ225" s="37"/>
      <c r="BA225" s="37"/>
      <c r="BB225" s="37"/>
      <c r="BC225" s="37"/>
      <c r="BD225" s="37"/>
      <c r="BE225" s="37"/>
      <c r="BF225" s="37"/>
      <c r="BG225" s="37"/>
      <c r="BH225" s="37"/>
      <c r="BI225" s="37"/>
      <c r="BJ225" s="37"/>
      <c r="BK225" s="37"/>
      <c r="BL225" s="37"/>
      <c r="BM225" s="37"/>
      <c r="BN225" s="37"/>
      <c r="BO225" s="37"/>
      <c r="BP225" s="37"/>
      <c r="BQ225" s="37"/>
      <c r="BR225" s="37"/>
      <c r="BS225" s="37"/>
      <c r="BT225" s="37"/>
      <c r="BU225" s="37"/>
      <c r="BV225" s="37"/>
      <c r="BW225" s="37"/>
      <c r="BX225" s="37"/>
      <c r="BY225" s="37"/>
      <c r="BZ225" s="37"/>
      <c r="CA225" s="37"/>
      <c r="CB225" s="37"/>
      <c r="CC225" s="37"/>
      <c r="CD225" s="37"/>
      <c r="CE225" s="37"/>
      <c r="CF225" s="37"/>
      <c r="CG225" s="37"/>
      <c r="CH225" s="37"/>
      <c r="CI225" s="37"/>
      <c r="CJ225" s="37"/>
      <c r="CK225" s="37"/>
      <c r="CL225" s="37"/>
      <c r="CM225" s="37"/>
      <c r="CN225" s="37"/>
      <c r="CO225" s="37"/>
      <c r="CP225" s="37"/>
      <c r="CQ225" s="37"/>
      <c r="CR225" s="37"/>
      <c r="CS225" s="37"/>
      <c r="CT225" s="37"/>
      <c r="CU225" s="37"/>
      <c r="CV225" s="37"/>
      <c r="CW225" s="37"/>
      <c r="CX225" s="37"/>
      <c r="CY225" s="37"/>
      <c r="CZ225" s="37"/>
      <c r="DA225" s="37"/>
      <c r="DB225" s="37"/>
      <c r="DC225" s="37"/>
      <c r="DD225" s="37"/>
      <c r="DE225" s="37"/>
      <c r="DF225" s="37"/>
      <c r="DG225" s="37"/>
      <c r="DH225" s="37"/>
      <c r="DI225" s="37"/>
      <c r="DJ225" s="37"/>
      <c r="DK225" s="37"/>
      <c r="DL225" s="37"/>
      <c r="DM225" s="37"/>
      <c r="DN225" s="37"/>
      <c r="DO225" s="37"/>
      <c r="DP225" s="37"/>
      <c r="DQ225" s="37"/>
      <c r="DR225" s="37"/>
      <c r="DS225" s="37"/>
      <c r="DT225" s="37"/>
      <c r="DU225" s="37"/>
      <c r="DV225" s="37"/>
      <c r="DW225" s="37"/>
      <c r="DX225" s="37"/>
      <c r="DY225" s="37"/>
      <c r="DZ225" s="37"/>
      <c r="EA225" s="37"/>
      <c r="EB225" s="37"/>
      <c r="EC225" s="37"/>
      <c r="ED225" s="37"/>
      <c r="EE225" s="37"/>
      <c r="EF225" s="37"/>
      <c r="EG225" s="37"/>
      <c r="EH225" s="37"/>
      <c r="EI225" s="37"/>
      <c r="EJ225" s="37"/>
      <c r="EK225" s="37"/>
      <c r="EL225" s="37"/>
      <c r="EM225" s="37"/>
      <c r="EN225" s="37"/>
      <c r="EO225" s="37"/>
      <c r="EP225" s="37"/>
      <c r="EQ225" s="37"/>
      <c r="ER225" s="37"/>
      <c r="ES225" s="37"/>
      <c r="ET225" s="37"/>
      <c r="EU225" s="37"/>
      <c r="WZC225" s="37"/>
      <c r="WZD225" s="37"/>
      <c r="WZE225" s="37"/>
      <c r="WZF225" s="37"/>
      <c r="WZG225" s="37"/>
      <c r="WZH225" s="37"/>
      <c r="WZI225" s="37"/>
      <c r="WZJ225" s="37"/>
      <c r="WZK225" s="37"/>
      <c r="WZL225" s="37"/>
      <c r="WZM225" s="37"/>
      <c r="WZN225" s="37"/>
      <c r="WZO225" s="37"/>
      <c r="WZP225" s="37"/>
      <c r="WZQ225" s="37"/>
      <c r="WZR225" s="37"/>
      <c r="WZS225" s="37"/>
      <c r="WZT225" s="37"/>
      <c r="WZU225" s="37"/>
      <c r="WZV225" s="37"/>
      <c r="WZW225" s="37"/>
      <c r="WZX225" s="37"/>
      <c r="WZY225" s="37"/>
      <c r="WZZ225" s="37"/>
      <c r="XAA225" s="37"/>
      <c r="XAB225" s="37"/>
      <c r="XAC225" s="37"/>
      <c r="XAD225" s="37"/>
      <c r="XAE225" s="37"/>
      <c r="XAF225" s="37"/>
      <c r="XAG225" s="37"/>
      <c r="XAH225" s="37"/>
      <c r="XAI225" s="37"/>
      <c r="XAJ225" s="37"/>
      <c r="XAK225" s="37"/>
      <c r="XAL225" s="37"/>
      <c r="XAM225" s="37"/>
      <c r="XAN225" s="37"/>
      <c r="XAO225" s="37"/>
      <c r="XAP225" s="37"/>
      <c r="XAQ225" s="37"/>
      <c r="XAR225" s="37"/>
      <c r="XAS225" s="37"/>
      <c r="XAT225" s="37"/>
      <c r="XAU225" s="37"/>
      <c r="XAV225" s="37"/>
      <c r="XAW225" s="37"/>
      <c r="XAX225" s="37"/>
      <c r="XAY225" s="37"/>
      <c r="XAZ225" s="37"/>
      <c r="XBA225" s="37"/>
      <c r="XBB225" s="37"/>
      <c r="XBC225" s="37"/>
      <c r="XBD225" s="37"/>
      <c r="XBE225" s="37"/>
      <c r="XBF225" s="37"/>
      <c r="XBG225" s="37"/>
      <c r="XBH225" s="37"/>
      <c r="XBI225" s="37"/>
      <c r="XBJ225" s="37"/>
      <c r="XBK225" s="37"/>
      <c r="XBL225" s="37"/>
      <c r="XBM225" s="37"/>
      <c r="XBN225" s="37"/>
      <c r="XBO225" s="37"/>
      <c r="XBP225" s="37"/>
      <c r="XBQ225" s="37"/>
      <c r="XBR225" s="37"/>
      <c r="XBS225" s="37"/>
      <c r="XBT225" s="37"/>
      <c r="XBU225" s="37"/>
      <c r="XBV225" s="37"/>
      <c r="XBW225" s="37"/>
      <c r="XBX225" s="37"/>
      <c r="XBY225" s="37"/>
      <c r="XBZ225" s="37"/>
      <c r="XCA225" s="37"/>
      <c r="XCB225" s="37"/>
      <c r="XCC225" s="37"/>
      <c r="XCD225" s="37"/>
      <c r="XCE225" s="37"/>
      <c r="XCF225" s="37"/>
      <c r="XCG225" s="37"/>
      <c r="XCH225" s="37"/>
      <c r="XCI225" s="37"/>
      <c r="XCJ225" s="37"/>
      <c r="XCK225" s="37"/>
      <c r="XCL225" s="37"/>
      <c r="XCM225" s="37"/>
      <c r="XCN225" s="37"/>
      <c r="XCO225" s="37"/>
      <c r="XCP225" s="37"/>
      <c r="XCQ225" s="37"/>
      <c r="XCR225" s="37"/>
      <c r="XCS225" s="37"/>
      <c r="XCT225" s="37"/>
      <c r="XCU225" s="37"/>
      <c r="XCV225" s="37"/>
      <c r="XCW225" s="37"/>
      <c r="XCX225" s="37"/>
      <c r="XCY225" s="37"/>
      <c r="XCZ225" s="37"/>
      <c r="XDA225" s="37"/>
      <c r="XDB225" s="37"/>
      <c r="XDC225" s="37"/>
      <c r="XDD225" s="37"/>
      <c r="XDE225" s="37"/>
      <c r="XDF225" s="37"/>
      <c r="XDG225" s="37"/>
      <c r="XDH225" s="37"/>
      <c r="XDI225" s="37"/>
      <c r="XDJ225" s="37"/>
      <c r="XDK225" s="37"/>
      <c r="XDL225" s="37"/>
      <c r="XDM225" s="37"/>
      <c r="XDN225" s="37"/>
      <c r="XDO225" s="37"/>
      <c r="XDP225" s="37"/>
      <c r="XDQ225" s="37"/>
      <c r="XDR225" s="37"/>
      <c r="XDS225" s="37"/>
      <c r="XDT225" s="37"/>
      <c r="XDU225" s="37"/>
      <c r="XDV225" s="37"/>
      <c r="XDW225" s="37"/>
      <c r="XDX225" s="37"/>
      <c r="XDY225" s="37"/>
      <c r="XDZ225" s="37"/>
      <c r="XEA225" s="37"/>
      <c r="XEB225" s="37"/>
      <c r="XEC225" s="37"/>
      <c r="XED225" s="37"/>
      <c r="XEE225" s="37"/>
      <c r="XEF225" s="37"/>
      <c r="XEG225" s="37"/>
      <c r="XEH225" s="37"/>
      <c r="XEI225" s="37"/>
      <c r="XEJ225" s="37"/>
      <c r="XEK225" s="37"/>
      <c r="XEL225" s="37"/>
      <c r="XEM225" s="37"/>
      <c r="XEN225" s="37"/>
      <c r="XEO225" s="37"/>
      <c r="XEP225" s="37"/>
      <c r="XEQ225" s="37"/>
      <c r="XER225" s="37"/>
      <c r="XES225" s="37"/>
      <c r="XET225" s="37"/>
      <c r="XEU225" s="37"/>
      <c r="XEV225" s="37"/>
      <c r="XEW225" s="37"/>
      <c r="XEX225" s="37"/>
      <c r="XEY225" s="37"/>
      <c r="XEZ225" s="37"/>
      <c r="XFA225" s="37"/>
      <c r="XFB225" s="37"/>
      <c r="XFC225" s="37"/>
      <c r="XFD225" s="37"/>
    </row>
    <row r="226" spans="1:151 16227:16384" s="11" customFormat="1" ht="20.25" customHeight="1" x14ac:dyDescent="0.25">
      <c r="A226" s="80">
        <v>4</v>
      </c>
      <c r="B226" s="80"/>
      <c r="C226" s="81" t="s">
        <v>206</v>
      </c>
      <c r="D226" s="82"/>
      <c r="E226" s="53">
        <f>(1.25*0.7+2.9*4.65+0.05*2.125+2.55*0.23+2.9*2.125+1.21*1.915+2.9*0.9+3.05*3.11+3.05*4.11+0.9*0.2+2.275*1.375+2.275*1.375)*10.764</f>
        <v>587.71063259999983</v>
      </c>
      <c r="F226" s="81">
        <f>2.55*1.275*10.764</f>
        <v>34.996454999999997</v>
      </c>
      <c r="G226" s="82"/>
      <c r="H226" s="53">
        <f>1.225*1.4*10.764</f>
        <v>18.460259999999998</v>
      </c>
      <c r="I226" s="53">
        <f t="shared" si="12"/>
        <v>641.16734759999974</v>
      </c>
      <c r="J226" s="37"/>
      <c r="K226" s="37"/>
      <c r="L226" s="37"/>
      <c r="M226" s="37"/>
      <c r="N226" s="37"/>
      <c r="O226" s="37"/>
      <c r="P226" s="37"/>
      <c r="Q226" s="37"/>
      <c r="R226" s="37"/>
      <c r="S226" s="37"/>
      <c r="T226" s="37"/>
      <c r="U226" s="43" t="str">
        <f t="shared" ca="1" si="13"/>
        <v>604 to 1304</v>
      </c>
      <c r="V226" s="43">
        <f t="shared" ca="1" si="14"/>
        <v>604</v>
      </c>
      <c r="W226" s="43">
        <f t="shared" ca="1" si="14"/>
        <v>1304</v>
      </c>
      <c r="X226" s="37"/>
      <c r="Y226" s="37"/>
      <c r="Z226" s="37"/>
      <c r="AA226" s="37"/>
      <c r="AB226" s="37"/>
      <c r="AC226" s="37"/>
      <c r="AD226" s="37"/>
      <c r="AE226" s="37"/>
      <c r="AF226" s="37"/>
      <c r="AG226" s="37"/>
      <c r="AH226" s="37"/>
      <c r="AI226" s="37"/>
      <c r="AJ226" s="37"/>
      <c r="AK226" s="37"/>
      <c r="AL226" s="37"/>
      <c r="AM226" s="37"/>
      <c r="AN226" s="37"/>
      <c r="AO226" s="37"/>
      <c r="AP226" s="37"/>
      <c r="AQ226" s="37"/>
      <c r="AR226" s="37"/>
      <c r="AS226" s="37"/>
      <c r="AT226" s="37"/>
      <c r="AU226" s="37"/>
      <c r="AV226" s="37"/>
      <c r="AW226" s="37"/>
      <c r="AX226" s="37"/>
      <c r="AY226" s="37"/>
      <c r="AZ226" s="37"/>
      <c r="BA226" s="37"/>
      <c r="BB226" s="37"/>
      <c r="BC226" s="37"/>
      <c r="BD226" s="37"/>
      <c r="BE226" s="37"/>
      <c r="BF226" s="37"/>
      <c r="BG226" s="37"/>
      <c r="BH226" s="37"/>
      <c r="BI226" s="37"/>
      <c r="BJ226" s="37"/>
      <c r="BK226" s="37"/>
      <c r="BL226" s="37"/>
      <c r="BM226" s="37"/>
      <c r="BN226" s="37"/>
      <c r="BO226" s="37"/>
      <c r="BP226" s="37"/>
      <c r="BQ226" s="37"/>
      <c r="BR226" s="37"/>
      <c r="BS226" s="37"/>
      <c r="BT226" s="37"/>
      <c r="BU226" s="37"/>
      <c r="BV226" s="37"/>
      <c r="BW226" s="37"/>
      <c r="BX226" s="37"/>
      <c r="BY226" s="37"/>
      <c r="BZ226" s="37"/>
      <c r="CA226" s="37"/>
      <c r="CB226" s="37"/>
      <c r="CC226" s="37"/>
      <c r="CD226" s="37"/>
      <c r="CE226" s="37"/>
      <c r="CF226" s="37"/>
      <c r="CG226" s="37"/>
      <c r="CH226" s="37"/>
      <c r="CI226" s="37"/>
      <c r="CJ226" s="37"/>
      <c r="CK226" s="37"/>
      <c r="CL226" s="37"/>
      <c r="CM226" s="37"/>
      <c r="CN226" s="37"/>
      <c r="CO226" s="37"/>
      <c r="CP226" s="37"/>
      <c r="CQ226" s="37"/>
      <c r="CR226" s="37"/>
      <c r="CS226" s="37"/>
      <c r="CT226" s="37"/>
      <c r="CU226" s="37"/>
      <c r="CV226" s="37"/>
      <c r="CW226" s="37"/>
      <c r="CX226" s="37"/>
      <c r="CY226" s="37"/>
      <c r="CZ226" s="37"/>
      <c r="DA226" s="37"/>
      <c r="DB226" s="37"/>
      <c r="DC226" s="37"/>
      <c r="DD226" s="37"/>
      <c r="DE226" s="37"/>
      <c r="DF226" s="37"/>
      <c r="DG226" s="37"/>
      <c r="DH226" s="37"/>
      <c r="DI226" s="37"/>
      <c r="DJ226" s="37"/>
      <c r="DK226" s="37"/>
      <c r="DL226" s="37"/>
      <c r="DM226" s="37"/>
      <c r="DN226" s="37"/>
      <c r="DO226" s="37"/>
      <c r="DP226" s="37"/>
      <c r="DQ226" s="37"/>
      <c r="DR226" s="37"/>
      <c r="DS226" s="37"/>
      <c r="DT226" s="37"/>
      <c r="DU226" s="37"/>
      <c r="DV226" s="37"/>
      <c r="DW226" s="37"/>
      <c r="DX226" s="37"/>
      <c r="DY226" s="37"/>
      <c r="DZ226" s="37"/>
      <c r="EA226" s="37"/>
      <c r="EB226" s="37"/>
      <c r="EC226" s="37"/>
      <c r="ED226" s="37"/>
      <c r="EE226" s="37"/>
      <c r="EF226" s="37"/>
      <c r="EG226" s="37"/>
      <c r="EH226" s="37"/>
      <c r="EI226" s="37"/>
      <c r="EJ226" s="37"/>
      <c r="EK226" s="37"/>
      <c r="EL226" s="37"/>
      <c r="EM226" s="37"/>
      <c r="EN226" s="37"/>
      <c r="EO226" s="37"/>
      <c r="EP226" s="37"/>
      <c r="EQ226" s="37"/>
      <c r="ER226" s="37"/>
      <c r="ES226" s="37"/>
      <c r="ET226" s="37"/>
      <c r="EU226" s="37"/>
      <c r="WZC226" s="37"/>
      <c r="WZD226" s="37"/>
      <c r="WZE226" s="37"/>
      <c r="WZF226" s="37"/>
      <c r="WZG226" s="37"/>
      <c r="WZH226" s="37"/>
      <c r="WZI226" s="37"/>
      <c r="WZJ226" s="37"/>
      <c r="WZK226" s="37"/>
      <c r="WZL226" s="37"/>
      <c r="WZM226" s="37"/>
      <c r="WZN226" s="37"/>
      <c r="WZO226" s="37"/>
      <c r="WZP226" s="37"/>
      <c r="WZQ226" s="37"/>
      <c r="WZR226" s="37"/>
      <c r="WZS226" s="37"/>
      <c r="WZT226" s="37"/>
      <c r="WZU226" s="37"/>
      <c r="WZV226" s="37"/>
      <c r="WZW226" s="37"/>
      <c r="WZX226" s="37"/>
      <c r="WZY226" s="37"/>
      <c r="WZZ226" s="37"/>
      <c r="XAA226" s="37"/>
      <c r="XAB226" s="37"/>
      <c r="XAC226" s="37"/>
      <c r="XAD226" s="37"/>
      <c r="XAE226" s="37"/>
      <c r="XAF226" s="37"/>
      <c r="XAG226" s="37"/>
      <c r="XAH226" s="37"/>
      <c r="XAI226" s="37"/>
      <c r="XAJ226" s="37"/>
      <c r="XAK226" s="37"/>
      <c r="XAL226" s="37"/>
      <c r="XAM226" s="37"/>
      <c r="XAN226" s="37"/>
      <c r="XAO226" s="37"/>
      <c r="XAP226" s="37"/>
      <c r="XAQ226" s="37"/>
      <c r="XAR226" s="37"/>
      <c r="XAS226" s="37"/>
      <c r="XAT226" s="37"/>
      <c r="XAU226" s="37"/>
      <c r="XAV226" s="37"/>
      <c r="XAW226" s="37"/>
      <c r="XAX226" s="37"/>
      <c r="XAY226" s="37"/>
      <c r="XAZ226" s="37"/>
      <c r="XBA226" s="37"/>
      <c r="XBB226" s="37"/>
      <c r="XBC226" s="37"/>
      <c r="XBD226" s="37"/>
      <c r="XBE226" s="37"/>
      <c r="XBF226" s="37"/>
      <c r="XBG226" s="37"/>
      <c r="XBH226" s="37"/>
      <c r="XBI226" s="37"/>
      <c r="XBJ226" s="37"/>
      <c r="XBK226" s="37"/>
      <c r="XBL226" s="37"/>
      <c r="XBM226" s="37"/>
      <c r="XBN226" s="37"/>
      <c r="XBO226" s="37"/>
      <c r="XBP226" s="37"/>
      <c r="XBQ226" s="37"/>
      <c r="XBR226" s="37"/>
      <c r="XBS226" s="37"/>
      <c r="XBT226" s="37"/>
      <c r="XBU226" s="37"/>
      <c r="XBV226" s="37"/>
      <c r="XBW226" s="37"/>
      <c r="XBX226" s="37"/>
      <c r="XBY226" s="37"/>
      <c r="XBZ226" s="37"/>
      <c r="XCA226" s="37"/>
      <c r="XCB226" s="37"/>
      <c r="XCC226" s="37"/>
      <c r="XCD226" s="37"/>
      <c r="XCE226" s="37"/>
      <c r="XCF226" s="37"/>
      <c r="XCG226" s="37"/>
      <c r="XCH226" s="37"/>
      <c r="XCI226" s="37"/>
      <c r="XCJ226" s="37"/>
      <c r="XCK226" s="37"/>
      <c r="XCL226" s="37"/>
      <c r="XCM226" s="37"/>
      <c r="XCN226" s="37"/>
      <c r="XCO226" s="37"/>
      <c r="XCP226" s="37"/>
      <c r="XCQ226" s="37"/>
      <c r="XCR226" s="37"/>
      <c r="XCS226" s="37"/>
      <c r="XCT226" s="37"/>
      <c r="XCU226" s="37"/>
      <c r="XCV226" s="37"/>
      <c r="XCW226" s="37"/>
      <c r="XCX226" s="37"/>
      <c r="XCY226" s="37"/>
      <c r="XCZ226" s="37"/>
      <c r="XDA226" s="37"/>
      <c r="XDB226" s="37"/>
      <c r="XDC226" s="37"/>
      <c r="XDD226" s="37"/>
      <c r="XDE226" s="37"/>
      <c r="XDF226" s="37"/>
      <c r="XDG226" s="37"/>
      <c r="XDH226" s="37"/>
      <c r="XDI226" s="37"/>
      <c r="XDJ226" s="37"/>
      <c r="XDK226" s="37"/>
      <c r="XDL226" s="37"/>
      <c r="XDM226" s="37"/>
      <c r="XDN226" s="37"/>
      <c r="XDO226" s="37"/>
      <c r="XDP226" s="37"/>
      <c r="XDQ226" s="37"/>
      <c r="XDR226" s="37"/>
      <c r="XDS226" s="37"/>
      <c r="XDT226" s="37"/>
      <c r="XDU226" s="37"/>
      <c r="XDV226" s="37"/>
      <c r="XDW226" s="37"/>
      <c r="XDX226" s="37"/>
      <c r="XDY226" s="37"/>
      <c r="XDZ226" s="37"/>
      <c r="XEA226" s="37"/>
      <c r="XEB226" s="37"/>
      <c r="XEC226" s="37"/>
      <c r="XED226" s="37"/>
      <c r="XEE226" s="37"/>
      <c r="XEF226" s="37"/>
      <c r="XEG226" s="37"/>
      <c r="XEH226" s="37"/>
      <c r="XEI226" s="37"/>
      <c r="XEJ226" s="37"/>
      <c r="XEK226" s="37"/>
      <c r="XEL226" s="37"/>
      <c r="XEM226" s="37"/>
      <c r="XEN226" s="37"/>
      <c r="XEO226" s="37"/>
      <c r="XEP226" s="37"/>
      <c r="XEQ226" s="37"/>
      <c r="XER226" s="37"/>
      <c r="XES226" s="37"/>
      <c r="XET226" s="37"/>
      <c r="XEU226" s="37"/>
      <c r="XEV226" s="37"/>
      <c r="XEW226" s="37"/>
      <c r="XEX226" s="37"/>
      <c r="XEY226" s="37"/>
      <c r="XEZ226" s="37"/>
      <c r="XFA226" s="37"/>
      <c r="XFB226" s="37"/>
      <c r="XFC226" s="37"/>
      <c r="XFD226" s="37"/>
    </row>
    <row r="227" spans="1:151 16227:16384" s="11" customFormat="1" ht="20.25" customHeight="1" x14ac:dyDescent="0.25">
      <c r="A227" s="80">
        <v>5</v>
      </c>
      <c r="B227" s="80"/>
      <c r="C227" s="83" t="s">
        <v>212</v>
      </c>
      <c r="D227" s="84"/>
      <c r="E227" s="84"/>
      <c r="F227" s="84"/>
      <c r="G227" s="84"/>
      <c r="H227" s="84"/>
      <c r="I227" s="85"/>
      <c r="J227" s="1"/>
      <c r="K227" s="1"/>
      <c r="L227" s="1"/>
      <c r="M227" s="1"/>
      <c r="N227" s="1"/>
      <c r="O227" s="1"/>
      <c r="P227" s="1"/>
      <c r="Q227" s="1"/>
      <c r="R227" s="1"/>
      <c r="S227" s="1"/>
      <c r="T227" s="1"/>
      <c r="U227" s="43" t="str">
        <f t="shared" ca="1" si="13"/>
        <v>605 to 1305</v>
      </c>
      <c r="V227" s="43">
        <f t="shared" ca="1" si="14"/>
        <v>605</v>
      </c>
      <c r="W227" s="43">
        <f t="shared" ca="1" si="14"/>
        <v>1305</v>
      </c>
      <c r="X227" s="1"/>
      <c r="Y227" s="1"/>
      <c r="Z227" s="1"/>
      <c r="AA227" s="1"/>
      <c r="AB227" s="37"/>
      <c r="AC227" s="37"/>
      <c r="AD227" s="37"/>
      <c r="AE227" s="37"/>
      <c r="AF227" s="37"/>
      <c r="AG227" s="37"/>
      <c r="AH227" s="37"/>
      <c r="AI227" s="37"/>
      <c r="AJ227" s="37"/>
      <c r="AK227" s="37"/>
      <c r="AL227" s="37"/>
      <c r="AM227" s="37"/>
      <c r="AN227" s="37"/>
      <c r="AO227" s="37"/>
      <c r="AP227" s="37"/>
      <c r="AQ227" s="37"/>
      <c r="AR227" s="37"/>
      <c r="AS227" s="37"/>
      <c r="AT227" s="37"/>
      <c r="AU227" s="37"/>
      <c r="AV227" s="37"/>
      <c r="AW227" s="37"/>
      <c r="AX227" s="37"/>
      <c r="AY227" s="37"/>
      <c r="AZ227" s="37"/>
      <c r="BA227" s="37"/>
      <c r="BB227" s="37"/>
      <c r="BC227" s="37"/>
      <c r="BD227" s="37"/>
      <c r="BE227" s="37"/>
      <c r="BF227" s="37"/>
      <c r="BG227" s="37"/>
      <c r="BH227" s="37"/>
      <c r="BI227" s="37"/>
      <c r="BJ227" s="37"/>
      <c r="BK227" s="37"/>
      <c r="BL227" s="37"/>
      <c r="BM227" s="37"/>
      <c r="BN227" s="37"/>
      <c r="BO227" s="37"/>
      <c r="BP227" s="37"/>
      <c r="BQ227" s="37"/>
      <c r="BR227" s="37"/>
      <c r="BS227" s="37"/>
      <c r="BT227" s="37"/>
      <c r="BU227" s="37"/>
      <c r="BV227" s="37"/>
      <c r="BW227" s="37"/>
      <c r="BX227" s="37"/>
      <c r="BY227" s="37"/>
      <c r="BZ227" s="37"/>
      <c r="CA227" s="37"/>
      <c r="CB227" s="37"/>
      <c r="CC227" s="37"/>
      <c r="CD227" s="37"/>
      <c r="CE227" s="37"/>
      <c r="CF227" s="37"/>
      <c r="CG227" s="37"/>
      <c r="CH227" s="37"/>
      <c r="CI227" s="37"/>
      <c r="CJ227" s="37"/>
      <c r="CK227" s="37"/>
      <c r="CL227" s="37"/>
      <c r="CM227" s="37"/>
      <c r="CN227" s="37"/>
      <c r="CO227" s="37"/>
      <c r="CP227" s="37"/>
      <c r="CQ227" s="37"/>
      <c r="CR227" s="37"/>
      <c r="CS227" s="37"/>
      <c r="CT227" s="37"/>
      <c r="CU227" s="37"/>
      <c r="CV227" s="37"/>
      <c r="CW227" s="37"/>
      <c r="CX227" s="37"/>
      <c r="CY227" s="37"/>
      <c r="CZ227" s="37"/>
      <c r="DA227" s="37"/>
      <c r="DB227" s="37"/>
      <c r="DC227" s="37"/>
      <c r="DD227" s="37"/>
      <c r="DE227" s="37"/>
      <c r="DF227" s="37"/>
      <c r="DG227" s="37"/>
      <c r="DH227" s="37"/>
      <c r="DI227" s="37"/>
      <c r="DJ227" s="37"/>
      <c r="DK227" s="37"/>
      <c r="DL227" s="37"/>
      <c r="DM227" s="37"/>
      <c r="DN227" s="37"/>
      <c r="DO227" s="37"/>
      <c r="DP227" s="37"/>
      <c r="DQ227" s="37"/>
      <c r="DR227" s="37"/>
      <c r="DS227" s="37"/>
      <c r="DT227" s="37"/>
      <c r="DU227" s="37"/>
      <c r="DV227" s="37"/>
      <c r="DW227" s="37"/>
      <c r="DX227" s="37"/>
      <c r="DY227" s="37"/>
      <c r="DZ227" s="37"/>
      <c r="EA227" s="37"/>
      <c r="EB227" s="37"/>
      <c r="EC227" s="37"/>
      <c r="ED227" s="37"/>
      <c r="EE227" s="37"/>
      <c r="EF227" s="37"/>
      <c r="EG227" s="37"/>
      <c r="EH227" s="37"/>
      <c r="EI227" s="37"/>
      <c r="EJ227" s="37"/>
      <c r="EK227" s="37"/>
      <c r="EL227" s="37"/>
      <c r="EM227" s="37"/>
      <c r="EN227" s="37"/>
      <c r="EO227" s="37"/>
      <c r="EP227" s="37"/>
      <c r="EQ227" s="37"/>
      <c r="ER227" s="37"/>
      <c r="ES227" s="37"/>
      <c r="ET227" s="37"/>
      <c r="EU227" s="37"/>
      <c r="WZC227" s="37"/>
      <c r="WZD227" s="37"/>
      <c r="WZE227" s="37"/>
      <c r="WZF227" s="37"/>
      <c r="WZG227" s="37"/>
      <c r="WZH227" s="37"/>
      <c r="WZI227" s="37"/>
      <c r="WZJ227" s="37"/>
      <c r="WZK227" s="37"/>
      <c r="WZL227" s="37"/>
      <c r="WZM227" s="37"/>
      <c r="WZN227" s="37"/>
      <c r="WZO227" s="37"/>
      <c r="WZP227" s="37"/>
      <c r="WZQ227" s="37"/>
      <c r="WZR227" s="37"/>
      <c r="WZS227" s="37"/>
      <c r="WZT227" s="37"/>
      <c r="WZU227" s="37"/>
      <c r="WZV227" s="37"/>
      <c r="WZW227" s="37"/>
      <c r="WZX227" s="37"/>
      <c r="WZY227" s="37"/>
      <c r="WZZ227" s="37"/>
      <c r="XAA227" s="37"/>
      <c r="XAB227" s="37"/>
      <c r="XAC227" s="37"/>
      <c r="XAD227" s="37"/>
      <c r="XAE227" s="37"/>
      <c r="XAF227" s="37"/>
      <c r="XAG227" s="37"/>
      <c r="XAH227" s="37"/>
      <c r="XAI227" s="37"/>
      <c r="XAJ227" s="37"/>
      <c r="XAK227" s="37"/>
      <c r="XAL227" s="37"/>
      <c r="XAM227" s="37"/>
      <c r="XAN227" s="37"/>
      <c r="XAO227" s="37"/>
      <c r="XAP227" s="37"/>
      <c r="XAQ227" s="37"/>
      <c r="XAR227" s="37"/>
      <c r="XAS227" s="37"/>
      <c r="XAT227" s="37"/>
      <c r="XAU227" s="37"/>
      <c r="XAV227" s="37"/>
      <c r="XAW227" s="37"/>
      <c r="XAX227" s="37"/>
      <c r="XAY227" s="37"/>
      <c r="XAZ227" s="37"/>
      <c r="XBA227" s="37"/>
      <c r="XBB227" s="37"/>
      <c r="XBC227" s="37"/>
      <c r="XBD227" s="37"/>
      <c r="XBE227" s="37"/>
      <c r="XBF227" s="37"/>
      <c r="XBG227" s="37"/>
      <c r="XBH227" s="37"/>
      <c r="XBI227" s="37"/>
      <c r="XBJ227" s="37"/>
      <c r="XBK227" s="37"/>
      <c r="XBL227" s="37"/>
      <c r="XBM227" s="37"/>
      <c r="XBN227" s="37"/>
      <c r="XBO227" s="37"/>
      <c r="XBP227" s="37"/>
      <c r="XBQ227" s="37"/>
      <c r="XBR227" s="37"/>
      <c r="XBS227" s="37"/>
      <c r="XBT227" s="37"/>
      <c r="XBU227" s="37"/>
      <c r="XBV227" s="37"/>
      <c r="XBW227" s="37"/>
      <c r="XBX227" s="37"/>
      <c r="XBY227" s="37"/>
      <c r="XBZ227" s="37"/>
      <c r="XCA227" s="37"/>
      <c r="XCB227" s="37"/>
      <c r="XCC227" s="37"/>
      <c r="XCD227" s="37"/>
      <c r="XCE227" s="37"/>
      <c r="XCF227" s="37"/>
      <c r="XCG227" s="37"/>
      <c r="XCH227" s="37"/>
      <c r="XCI227" s="37"/>
      <c r="XCJ227" s="37"/>
      <c r="XCK227" s="37"/>
      <c r="XCL227" s="37"/>
      <c r="XCM227" s="37"/>
      <c r="XCN227" s="37"/>
      <c r="XCO227" s="37"/>
      <c r="XCP227" s="37"/>
      <c r="XCQ227" s="37"/>
      <c r="XCR227" s="37"/>
      <c r="XCS227" s="37"/>
      <c r="XCT227" s="37"/>
      <c r="XCU227" s="37"/>
      <c r="XCV227" s="37"/>
      <c r="XCW227" s="37"/>
      <c r="XCX227" s="37"/>
      <c r="XCY227" s="37"/>
      <c r="XCZ227" s="37"/>
      <c r="XDA227" s="37"/>
      <c r="XDB227" s="37"/>
      <c r="XDC227" s="37"/>
      <c r="XDD227" s="37"/>
      <c r="XDE227" s="37"/>
      <c r="XDF227" s="37"/>
      <c r="XDG227" s="37"/>
      <c r="XDH227" s="37"/>
      <c r="XDI227" s="37"/>
      <c r="XDJ227" s="37"/>
      <c r="XDK227" s="37"/>
      <c r="XDL227" s="37"/>
      <c r="XDM227" s="37"/>
      <c r="XDN227" s="37"/>
      <c r="XDO227" s="37"/>
      <c r="XDP227" s="37"/>
      <c r="XDQ227" s="37"/>
      <c r="XDR227" s="37"/>
      <c r="XDS227" s="37"/>
      <c r="XDT227" s="37"/>
      <c r="XDU227" s="37"/>
      <c r="XDV227" s="37"/>
      <c r="XDW227" s="37"/>
      <c r="XDX227" s="37"/>
      <c r="XDY227" s="37"/>
      <c r="XDZ227" s="37"/>
      <c r="XEA227" s="37"/>
      <c r="XEB227" s="37"/>
      <c r="XEC227" s="37"/>
      <c r="XED227" s="37"/>
      <c r="XEE227" s="37"/>
      <c r="XEF227" s="37"/>
      <c r="XEG227" s="37"/>
      <c r="XEH227" s="37"/>
      <c r="XEI227" s="37"/>
      <c r="XEJ227" s="37"/>
      <c r="XEK227" s="37"/>
      <c r="XEL227" s="37"/>
      <c r="XEM227" s="37"/>
      <c r="XEN227" s="37"/>
      <c r="XEO227" s="37"/>
      <c r="XEP227" s="37"/>
      <c r="XEQ227" s="37"/>
      <c r="XER227" s="37"/>
      <c r="XES227" s="37"/>
      <c r="XET227" s="37"/>
      <c r="XEU227" s="37"/>
      <c r="XEV227" s="37"/>
      <c r="XEW227" s="37"/>
      <c r="XEX227" s="37"/>
      <c r="XEY227" s="37"/>
      <c r="XEZ227" s="37"/>
      <c r="XFA227" s="37"/>
      <c r="XFB227" s="37"/>
      <c r="XFC227" s="37"/>
      <c r="XFD227" s="37"/>
    </row>
    <row r="228" spans="1:151 16227:16384" s="11" customFormat="1" ht="20.25" customHeight="1" x14ac:dyDescent="0.25">
      <c r="A228" s="80">
        <v>6</v>
      </c>
      <c r="B228" s="80"/>
      <c r="C228" s="89"/>
      <c r="D228" s="90"/>
      <c r="E228" s="90"/>
      <c r="F228" s="90"/>
      <c r="G228" s="90"/>
      <c r="H228" s="90"/>
      <c r="I228" s="91"/>
      <c r="J228" s="37"/>
      <c r="K228" s="37"/>
      <c r="L228" s="37"/>
      <c r="M228" s="37"/>
      <c r="N228" s="37"/>
      <c r="O228" s="37"/>
      <c r="P228" s="37"/>
      <c r="Q228" s="37"/>
      <c r="R228" s="37"/>
      <c r="S228" s="37"/>
      <c r="T228" s="37"/>
      <c r="U228" s="43" t="str">
        <f t="shared" ca="1" si="13"/>
        <v>606 to 1306</v>
      </c>
      <c r="V228" s="43">
        <f t="shared" ca="1" si="14"/>
        <v>606</v>
      </c>
      <c r="W228" s="43">
        <f t="shared" ca="1" si="14"/>
        <v>1306</v>
      </c>
      <c r="X228" s="37"/>
      <c r="Y228" s="37"/>
      <c r="Z228" s="37"/>
      <c r="AA228" s="37"/>
      <c r="AB228" s="37"/>
      <c r="AC228" s="37"/>
      <c r="AD228" s="37"/>
      <c r="AE228" s="37"/>
      <c r="AF228" s="37"/>
      <c r="AG228" s="37"/>
      <c r="AH228" s="37"/>
      <c r="AI228" s="37"/>
      <c r="AJ228" s="37"/>
      <c r="AK228" s="37"/>
      <c r="AL228" s="37"/>
      <c r="AM228" s="37"/>
      <c r="AN228" s="37"/>
      <c r="AO228" s="37"/>
      <c r="AP228" s="37"/>
      <c r="AQ228" s="37"/>
      <c r="AR228" s="37"/>
      <c r="AS228" s="37"/>
      <c r="AT228" s="37"/>
      <c r="AU228" s="37"/>
      <c r="AV228" s="37"/>
      <c r="AW228" s="37"/>
      <c r="AX228" s="37"/>
      <c r="AY228" s="37"/>
      <c r="AZ228" s="37"/>
      <c r="BA228" s="37"/>
      <c r="BB228" s="37"/>
      <c r="BC228" s="37"/>
      <c r="BD228" s="37"/>
      <c r="BE228" s="37"/>
      <c r="BF228" s="37"/>
      <c r="BG228" s="37"/>
      <c r="BH228" s="37"/>
      <c r="BI228" s="37"/>
      <c r="BJ228" s="37"/>
      <c r="BK228" s="37"/>
      <c r="BL228" s="37"/>
      <c r="BM228" s="37"/>
      <c r="BN228" s="37"/>
      <c r="BO228" s="37"/>
      <c r="BP228" s="37"/>
      <c r="BQ228" s="37"/>
      <c r="BR228" s="37"/>
      <c r="BS228" s="37"/>
      <c r="BT228" s="37"/>
      <c r="BU228" s="37"/>
      <c r="BV228" s="37"/>
      <c r="BW228" s="37"/>
      <c r="BX228" s="37"/>
      <c r="BY228" s="37"/>
      <c r="BZ228" s="37"/>
      <c r="CA228" s="37"/>
      <c r="CB228" s="37"/>
      <c r="CC228" s="37"/>
      <c r="CD228" s="37"/>
      <c r="CE228" s="37"/>
      <c r="CF228" s="37"/>
      <c r="CG228" s="37"/>
      <c r="CH228" s="37"/>
      <c r="CI228" s="37"/>
      <c r="CJ228" s="37"/>
      <c r="CK228" s="37"/>
      <c r="CL228" s="37"/>
      <c r="CM228" s="37"/>
      <c r="CN228" s="37"/>
      <c r="CO228" s="37"/>
      <c r="CP228" s="37"/>
      <c r="CQ228" s="37"/>
      <c r="CR228" s="37"/>
      <c r="CS228" s="37"/>
      <c r="CT228" s="37"/>
      <c r="CU228" s="37"/>
      <c r="CV228" s="37"/>
      <c r="CW228" s="37"/>
      <c r="CX228" s="37"/>
      <c r="CY228" s="37"/>
      <c r="CZ228" s="37"/>
      <c r="DA228" s="37"/>
      <c r="DB228" s="37"/>
      <c r="DC228" s="37"/>
      <c r="DD228" s="37"/>
      <c r="DE228" s="37"/>
      <c r="DF228" s="37"/>
      <c r="DG228" s="37"/>
      <c r="DH228" s="37"/>
      <c r="DI228" s="37"/>
      <c r="DJ228" s="37"/>
      <c r="DK228" s="37"/>
      <c r="DL228" s="37"/>
      <c r="DM228" s="37"/>
      <c r="DN228" s="37"/>
      <c r="DO228" s="37"/>
      <c r="DP228" s="37"/>
      <c r="DQ228" s="37"/>
      <c r="DR228" s="37"/>
      <c r="DS228" s="37"/>
      <c r="DT228" s="37"/>
      <c r="DU228" s="37"/>
      <c r="DV228" s="37"/>
      <c r="DW228" s="37"/>
      <c r="DX228" s="37"/>
      <c r="DY228" s="37"/>
      <c r="DZ228" s="37"/>
      <c r="EA228" s="37"/>
      <c r="EB228" s="37"/>
      <c r="EC228" s="37"/>
      <c r="ED228" s="37"/>
      <c r="EE228" s="37"/>
      <c r="EF228" s="37"/>
      <c r="EG228" s="37"/>
      <c r="EH228" s="37"/>
      <c r="EI228" s="37"/>
      <c r="EJ228" s="37"/>
      <c r="EK228" s="37"/>
      <c r="EL228" s="37"/>
      <c r="EM228" s="37"/>
      <c r="EN228" s="37"/>
      <c r="EO228" s="37"/>
      <c r="EP228" s="37"/>
      <c r="EQ228" s="37"/>
      <c r="ER228" s="37"/>
      <c r="ES228" s="37"/>
      <c r="ET228" s="37"/>
      <c r="EU228" s="37"/>
      <c r="WZC228" s="37"/>
      <c r="WZD228" s="37"/>
      <c r="WZE228" s="37"/>
      <c r="WZF228" s="37"/>
      <c r="WZG228" s="37"/>
      <c r="WZH228" s="37"/>
      <c r="WZI228" s="37"/>
      <c r="WZJ228" s="37"/>
      <c r="WZK228" s="37"/>
      <c r="WZL228" s="37"/>
      <c r="WZM228" s="37"/>
      <c r="WZN228" s="37"/>
      <c r="WZO228" s="37"/>
      <c r="WZP228" s="37"/>
      <c r="WZQ228" s="37"/>
      <c r="WZR228" s="37"/>
      <c r="WZS228" s="37"/>
      <c r="WZT228" s="37"/>
      <c r="WZU228" s="37"/>
      <c r="WZV228" s="37"/>
      <c r="WZW228" s="37"/>
      <c r="WZX228" s="37"/>
      <c r="WZY228" s="37"/>
      <c r="WZZ228" s="37"/>
      <c r="XAA228" s="37"/>
      <c r="XAB228" s="37"/>
      <c r="XAC228" s="37"/>
      <c r="XAD228" s="37"/>
      <c r="XAE228" s="37"/>
      <c r="XAF228" s="37"/>
      <c r="XAG228" s="37"/>
      <c r="XAH228" s="37"/>
      <c r="XAI228" s="37"/>
      <c r="XAJ228" s="37"/>
      <c r="XAK228" s="37"/>
      <c r="XAL228" s="37"/>
      <c r="XAM228" s="37"/>
      <c r="XAN228" s="37"/>
      <c r="XAO228" s="37"/>
      <c r="XAP228" s="37"/>
      <c r="XAQ228" s="37"/>
      <c r="XAR228" s="37"/>
      <c r="XAS228" s="37"/>
      <c r="XAT228" s="37"/>
      <c r="XAU228" s="37"/>
      <c r="XAV228" s="37"/>
      <c r="XAW228" s="37"/>
      <c r="XAX228" s="37"/>
      <c r="XAY228" s="37"/>
      <c r="XAZ228" s="37"/>
      <c r="XBA228" s="37"/>
      <c r="XBB228" s="37"/>
      <c r="XBC228" s="37"/>
      <c r="XBD228" s="37"/>
      <c r="XBE228" s="37"/>
      <c r="XBF228" s="37"/>
      <c r="XBG228" s="37"/>
      <c r="XBH228" s="37"/>
      <c r="XBI228" s="37"/>
      <c r="XBJ228" s="37"/>
      <c r="XBK228" s="37"/>
      <c r="XBL228" s="37"/>
      <c r="XBM228" s="37"/>
      <c r="XBN228" s="37"/>
      <c r="XBO228" s="37"/>
      <c r="XBP228" s="37"/>
      <c r="XBQ228" s="37"/>
      <c r="XBR228" s="37"/>
      <c r="XBS228" s="37"/>
      <c r="XBT228" s="37"/>
      <c r="XBU228" s="37"/>
      <c r="XBV228" s="37"/>
      <c r="XBW228" s="37"/>
      <c r="XBX228" s="37"/>
      <c r="XBY228" s="37"/>
      <c r="XBZ228" s="37"/>
      <c r="XCA228" s="37"/>
      <c r="XCB228" s="37"/>
      <c r="XCC228" s="37"/>
      <c r="XCD228" s="37"/>
      <c r="XCE228" s="37"/>
      <c r="XCF228" s="37"/>
      <c r="XCG228" s="37"/>
      <c r="XCH228" s="37"/>
      <c r="XCI228" s="37"/>
      <c r="XCJ228" s="37"/>
      <c r="XCK228" s="37"/>
      <c r="XCL228" s="37"/>
      <c r="XCM228" s="37"/>
      <c r="XCN228" s="37"/>
      <c r="XCO228" s="37"/>
      <c r="XCP228" s="37"/>
      <c r="XCQ228" s="37"/>
      <c r="XCR228" s="37"/>
      <c r="XCS228" s="37"/>
      <c r="XCT228" s="37"/>
      <c r="XCU228" s="37"/>
      <c r="XCV228" s="37"/>
      <c r="XCW228" s="37"/>
      <c r="XCX228" s="37"/>
      <c r="XCY228" s="37"/>
      <c r="XCZ228" s="37"/>
      <c r="XDA228" s="37"/>
      <c r="XDB228" s="37"/>
      <c r="XDC228" s="37"/>
      <c r="XDD228" s="37"/>
      <c r="XDE228" s="37"/>
      <c r="XDF228" s="37"/>
      <c r="XDG228" s="37"/>
      <c r="XDH228" s="37"/>
      <c r="XDI228" s="37"/>
      <c r="XDJ228" s="37"/>
      <c r="XDK228" s="37"/>
      <c r="XDL228" s="37"/>
      <c r="XDM228" s="37"/>
      <c r="XDN228" s="37"/>
      <c r="XDO228" s="37"/>
      <c r="XDP228" s="37"/>
      <c r="XDQ228" s="37"/>
      <c r="XDR228" s="37"/>
      <c r="XDS228" s="37"/>
      <c r="XDT228" s="37"/>
      <c r="XDU228" s="37"/>
      <c r="XDV228" s="37"/>
      <c r="XDW228" s="37"/>
      <c r="XDX228" s="37"/>
      <c r="XDY228" s="37"/>
      <c r="XDZ228" s="37"/>
      <c r="XEA228" s="37"/>
      <c r="XEB228" s="37"/>
      <c r="XEC228" s="37"/>
      <c r="XED228" s="37"/>
      <c r="XEE228" s="37"/>
      <c r="XEF228" s="37"/>
      <c r="XEG228" s="37"/>
      <c r="XEH228" s="37"/>
      <c r="XEI228" s="37"/>
      <c r="XEJ228" s="37"/>
      <c r="XEK228" s="37"/>
      <c r="XEL228" s="37"/>
      <c r="XEM228" s="37"/>
      <c r="XEN228" s="37"/>
      <c r="XEO228" s="37"/>
      <c r="XEP228" s="37"/>
      <c r="XEQ228" s="37"/>
      <c r="XER228" s="37"/>
      <c r="XES228" s="37"/>
      <c r="XET228" s="37"/>
      <c r="XEU228" s="37"/>
      <c r="XEV228" s="37"/>
      <c r="XEW228" s="37"/>
      <c r="XEX228" s="37"/>
      <c r="XEY228" s="37"/>
      <c r="XEZ228" s="37"/>
      <c r="XFA228" s="37"/>
      <c r="XFB228" s="37"/>
      <c r="XFC228" s="37"/>
      <c r="XFD228" s="37"/>
    </row>
    <row r="229" spans="1:151 16227:16384" s="11" customFormat="1" ht="20.25" customHeight="1" x14ac:dyDescent="0.25">
      <c r="A229" s="80">
        <v>7</v>
      </c>
      <c r="B229" s="80"/>
      <c r="C229" s="81" t="s">
        <v>206</v>
      </c>
      <c r="D229" s="82"/>
      <c r="E229" s="53">
        <f>(1.25*0.7+2.9*4.65+0.05*2.125+2.55*0.23+2.9*2.125+1.21*1.915+2.9*0.9+3.05*3.11+3.05*4.11+0.9*0.2+2.275*1.375+2.275*1.375)*10.764</f>
        <v>587.71063259999983</v>
      </c>
      <c r="F229" s="81">
        <f>2.55*1.275*10.764</f>
        <v>34.996454999999997</v>
      </c>
      <c r="G229" s="82"/>
      <c r="H229" s="53">
        <f>1.225*1.4*10.764</f>
        <v>18.460259999999998</v>
      </c>
      <c r="I229" s="53">
        <f>E229+F229+H229</f>
        <v>641.16734759999974</v>
      </c>
      <c r="J229" s="37"/>
      <c r="K229" s="37"/>
      <c r="L229" s="37"/>
      <c r="M229" s="37"/>
      <c r="N229" s="37"/>
      <c r="O229" s="37"/>
      <c r="P229" s="37"/>
      <c r="Q229" s="37"/>
      <c r="R229" s="37"/>
      <c r="S229" s="37"/>
      <c r="T229" s="37"/>
      <c r="U229" s="43" t="str">
        <f t="shared" ca="1" si="13"/>
        <v>607 to 1307</v>
      </c>
      <c r="V229" s="43">
        <f t="shared" ca="1" si="14"/>
        <v>607</v>
      </c>
      <c r="W229" s="43">
        <f t="shared" ca="1" si="14"/>
        <v>1307</v>
      </c>
      <c r="X229" s="37"/>
      <c r="Y229" s="37"/>
      <c r="Z229" s="37"/>
      <c r="AA229" s="37"/>
      <c r="AB229" s="37"/>
      <c r="AC229" s="37"/>
      <c r="AD229" s="37"/>
      <c r="AE229" s="37"/>
      <c r="AF229" s="37"/>
      <c r="AG229" s="37"/>
      <c r="AH229" s="37"/>
      <c r="AI229" s="37"/>
      <c r="AJ229" s="37"/>
      <c r="AK229" s="37"/>
      <c r="AL229" s="37"/>
      <c r="AM229" s="37"/>
      <c r="AN229" s="37"/>
      <c r="AO229" s="37"/>
      <c r="AP229" s="37"/>
      <c r="AQ229" s="37"/>
      <c r="AR229" s="37"/>
      <c r="AS229" s="37"/>
      <c r="AT229" s="37"/>
      <c r="AU229" s="37"/>
      <c r="AV229" s="37"/>
      <c r="AW229" s="37"/>
      <c r="AX229" s="37"/>
      <c r="AY229" s="37"/>
      <c r="AZ229" s="37"/>
      <c r="BA229" s="37"/>
      <c r="BB229" s="37"/>
      <c r="BC229" s="37"/>
      <c r="BD229" s="37"/>
      <c r="BE229" s="37"/>
      <c r="BF229" s="37"/>
      <c r="BG229" s="37"/>
      <c r="BH229" s="37"/>
      <c r="BI229" s="37"/>
      <c r="BJ229" s="37"/>
      <c r="BK229" s="37"/>
      <c r="BL229" s="37"/>
      <c r="BM229" s="37"/>
      <c r="BN229" s="37"/>
      <c r="BO229" s="37"/>
      <c r="BP229" s="37"/>
      <c r="BQ229" s="37"/>
      <c r="BR229" s="37"/>
      <c r="BS229" s="37"/>
      <c r="BT229" s="37"/>
      <c r="BU229" s="37"/>
      <c r="BV229" s="37"/>
      <c r="BW229" s="37"/>
      <c r="BX229" s="37"/>
      <c r="BY229" s="37"/>
      <c r="BZ229" s="37"/>
      <c r="CA229" s="37"/>
      <c r="CB229" s="37"/>
      <c r="CC229" s="37"/>
      <c r="CD229" s="37"/>
      <c r="CE229" s="37"/>
      <c r="CF229" s="37"/>
      <c r="CG229" s="37"/>
      <c r="CH229" s="37"/>
      <c r="CI229" s="37"/>
      <c r="CJ229" s="37"/>
      <c r="CK229" s="37"/>
      <c r="CL229" s="37"/>
      <c r="CM229" s="37"/>
      <c r="CN229" s="37"/>
      <c r="CO229" s="37"/>
      <c r="CP229" s="37"/>
      <c r="CQ229" s="37"/>
      <c r="CR229" s="37"/>
      <c r="CS229" s="37"/>
      <c r="CT229" s="37"/>
      <c r="CU229" s="37"/>
      <c r="CV229" s="37"/>
      <c r="CW229" s="37"/>
      <c r="CX229" s="37"/>
      <c r="CY229" s="37"/>
      <c r="CZ229" s="37"/>
      <c r="DA229" s="37"/>
      <c r="DB229" s="37"/>
      <c r="DC229" s="37"/>
      <c r="DD229" s="37"/>
      <c r="DE229" s="37"/>
      <c r="DF229" s="37"/>
      <c r="DG229" s="37"/>
      <c r="DH229" s="37"/>
      <c r="DI229" s="37"/>
      <c r="DJ229" s="37"/>
      <c r="DK229" s="37"/>
      <c r="DL229" s="37"/>
      <c r="DM229" s="37"/>
      <c r="DN229" s="37"/>
      <c r="DO229" s="37"/>
      <c r="DP229" s="37"/>
      <c r="DQ229" s="37"/>
      <c r="DR229" s="37"/>
      <c r="DS229" s="37"/>
      <c r="DT229" s="37"/>
      <c r="DU229" s="37"/>
      <c r="DV229" s="37"/>
      <c r="DW229" s="37"/>
      <c r="DX229" s="37"/>
      <c r="DY229" s="37"/>
      <c r="DZ229" s="37"/>
      <c r="EA229" s="37"/>
      <c r="EB229" s="37"/>
      <c r="EC229" s="37"/>
      <c r="ED229" s="37"/>
      <c r="EE229" s="37"/>
      <c r="EF229" s="37"/>
      <c r="EG229" s="37"/>
      <c r="EH229" s="37"/>
      <c r="EI229" s="37"/>
      <c r="EJ229" s="37"/>
      <c r="EK229" s="37"/>
      <c r="EL229" s="37"/>
      <c r="EM229" s="37"/>
      <c r="EN229" s="37"/>
      <c r="EO229" s="37"/>
      <c r="EP229" s="37"/>
      <c r="EQ229" s="37"/>
      <c r="ER229" s="37"/>
      <c r="ES229" s="37"/>
      <c r="ET229" s="37"/>
      <c r="EU229" s="37"/>
      <c r="WZC229" s="37"/>
      <c r="WZD229" s="37"/>
      <c r="WZE229" s="37"/>
      <c r="WZF229" s="37"/>
      <c r="WZG229" s="37"/>
      <c r="WZH229" s="37"/>
      <c r="WZI229" s="37"/>
      <c r="WZJ229" s="37"/>
      <c r="WZK229" s="37"/>
      <c r="WZL229" s="37"/>
      <c r="WZM229" s="37"/>
      <c r="WZN229" s="37"/>
      <c r="WZO229" s="37"/>
      <c r="WZP229" s="37"/>
      <c r="WZQ229" s="37"/>
      <c r="WZR229" s="37"/>
      <c r="WZS229" s="37"/>
      <c r="WZT229" s="37"/>
      <c r="WZU229" s="37"/>
      <c r="WZV229" s="37"/>
      <c r="WZW229" s="37"/>
      <c r="WZX229" s="37"/>
      <c r="WZY229" s="37"/>
      <c r="WZZ229" s="37"/>
      <c r="XAA229" s="37"/>
      <c r="XAB229" s="37"/>
      <c r="XAC229" s="37"/>
      <c r="XAD229" s="37"/>
      <c r="XAE229" s="37"/>
      <c r="XAF229" s="37"/>
      <c r="XAG229" s="37"/>
      <c r="XAH229" s="37"/>
      <c r="XAI229" s="37"/>
      <c r="XAJ229" s="37"/>
      <c r="XAK229" s="37"/>
      <c r="XAL229" s="37"/>
      <c r="XAM229" s="37"/>
      <c r="XAN229" s="37"/>
      <c r="XAO229" s="37"/>
      <c r="XAP229" s="37"/>
      <c r="XAQ229" s="37"/>
      <c r="XAR229" s="37"/>
      <c r="XAS229" s="37"/>
      <c r="XAT229" s="37"/>
      <c r="XAU229" s="37"/>
      <c r="XAV229" s="37"/>
      <c r="XAW229" s="37"/>
      <c r="XAX229" s="37"/>
      <c r="XAY229" s="37"/>
      <c r="XAZ229" s="37"/>
      <c r="XBA229" s="37"/>
      <c r="XBB229" s="37"/>
      <c r="XBC229" s="37"/>
      <c r="XBD229" s="37"/>
      <c r="XBE229" s="37"/>
      <c r="XBF229" s="37"/>
      <c r="XBG229" s="37"/>
      <c r="XBH229" s="37"/>
      <c r="XBI229" s="37"/>
      <c r="XBJ229" s="37"/>
      <c r="XBK229" s="37"/>
      <c r="XBL229" s="37"/>
      <c r="XBM229" s="37"/>
      <c r="XBN229" s="37"/>
      <c r="XBO229" s="37"/>
      <c r="XBP229" s="37"/>
      <c r="XBQ229" s="37"/>
      <c r="XBR229" s="37"/>
      <c r="XBS229" s="37"/>
      <c r="XBT229" s="37"/>
      <c r="XBU229" s="37"/>
      <c r="XBV229" s="37"/>
      <c r="XBW229" s="37"/>
      <c r="XBX229" s="37"/>
      <c r="XBY229" s="37"/>
      <c r="XBZ229" s="37"/>
      <c r="XCA229" s="37"/>
      <c r="XCB229" s="37"/>
      <c r="XCC229" s="37"/>
      <c r="XCD229" s="37"/>
      <c r="XCE229" s="37"/>
      <c r="XCF229" s="37"/>
      <c r="XCG229" s="37"/>
      <c r="XCH229" s="37"/>
      <c r="XCI229" s="37"/>
      <c r="XCJ229" s="37"/>
      <c r="XCK229" s="37"/>
      <c r="XCL229" s="37"/>
      <c r="XCM229" s="37"/>
      <c r="XCN229" s="37"/>
      <c r="XCO229" s="37"/>
      <c r="XCP229" s="37"/>
      <c r="XCQ229" s="37"/>
      <c r="XCR229" s="37"/>
      <c r="XCS229" s="37"/>
      <c r="XCT229" s="37"/>
      <c r="XCU229" s="37"/>
      <c r="XCV229" s="37"/>
      <c r="XCW229" s="37"/>
      <c r="XCX229" s="37"/>
      <c r="XCY229" s="37"/>
      <c r="XCZ229" s="37"/>
      <c r="XDA229" s="37"/>
      <c r="XDB229" s="37"/>
      <c r="XDC229" s="37"/>
      <c r="XDD229" s="37"/>
      <c r="XDE229" s="37"/>
      <c r="XDF229" s="37"/>
      <c r="XDG229" s="37"/>
      <c r="XDH229" s="37"/>
      <c r="XDI229" s="37"/>
      <c r="XDJ229" s="37"/>
      <c r="XDK229" s="37"/>
      <c r="XDL229" s="37"/>
      <c r="XDM229" s="37"/>
      <c r="XDN229" s="37"/>
      <c r="XDO229" s="37"/>
      <c r="XDP229" s="37"/>
      <c r="XDQ229" s="37"/>
      <c r="XDR229" s="37"/>
      <c r="XDS229" s="37"/>
      <c r="XDT229" s="37"/>
      <c r="XDU229" s="37"/>
      <c r="XDV229" s="37"/>
      <c r="XDW229" s="37"/>
      <c r="XDX229" s="37"/>
      <c r="XDY229" s="37"/>
      <c r="XDZ229" s="37"/>
      <c r="XEA229" s="37"/>
      <c r="XEB229" s="37"/>
      <c r="XEC229" s="37"/>
      <c r="XED229" s="37"/>
      <c r="XEE229" s="37"/>
      <c r="XEF229" s="37"/>
      <c r="XEG229" s="37"/>
      <c r="XEH229" s="37"/>
      <c r="XEI229" s="37"/>
      <c r="XEJ229" s="37"/>
      <c r="XEK229" s="37"/>
      <c r="XEL229" s="37"/>
      <c r="XEM229" s="37"/>
      <c r="XEN229" s="37"/>
      <c r="XEO229" s="37"/>
      <c r="XEP229" s="37"/>
      <c r="XEQ229" s="37"/>
      <c r="XER229" s="37"/>
      <c r="XES229" s="37"/>
      <c r="XET229" s="37"/>
      <c r="XEU229" s="37"/>
      <c r="XEV229" s="37"/>
      <c r="XEW229" s="37"/>
      <c r="XEX229" s="37"/>
      <c r="XEY229" s="37"/>
      <c r="XEZ229" s="37"/>
      <c r="XFA229" s="37"/>
      <c r="XFB229" s="37"/>
      <c r="XFC229" s="37"/>
      <c r="XFD229" s="37"/>
    </row>
    <row r="230" spans="1:151 16227:16384" s="11" customFormat="1" ht="20.25" customHeight="1" x14ac:dyDescent="0.25">
      <c r="A230" s="80">
        <v>8</v>
      </c>
      <c r="B230" s="80"/>
      <c r="C230" s="81" t="s">
        <v>207</v>
      </c>
      <c r="D230" s="82"/>
      <c r="E230" s="53">
        <f>(4.575*2.86+2.445*1.915+3.05*2.9+1.975*1.325+1.21*1.915)*10.764</f>
        <v>339.55791479999993</v>
      </c>
      <c r="F230" s="81">
        <f>1.075*1.6*10.764</f>
        <v>18.51408</v>
      </c>
      <c r="G230" s="82"/>
      <c r="H230" s="53">
        <v>0</v>
      </c>
      <c r="I230" s="53">
        <f t="shared" ref="I230:I232" si="15">E230+F230+H230</f>
        <v>358.07199479999991</v>
      </c>
      <c r="J230" s="37"/>
      <c r="K230" s="37"/>
      <c r="L230" s="37"/>
      <c r="M230" s="37"/>
      <c r="N230" s="37"/>
      <c r="O230" s="37"/>
      <c r="P230" s="37"/>
      <c r="Q230" s="37"/>
      <c r="R230" s="37"/>
      <c r="S230" s="37"/>
      <c r="T230" s="37"/>
      <c r="U230" s="43" t="str">
        <f t="shared" ca="1" si="13"/>
        <v>608 to 1308</v>
      </c>
      <c r="V230" s="43">
        <f t="shared" ca="1" si="14"/>
        <v>608</v>
      </c>
      <c r="W230" s="43">
        <f t="shared" ca="1" si="14"/>
        <v>1308</v>
      </c>
      <c r="X230" s="37"/>
      <c r="Y230" s="37"/>
      <c r="Z230" s="37"/>
      <c r="AA230" s="37"/>
      <c r="AB230" s="37"/>
      <c r="AC230" s="37"/>
      <c r="AD230" s="37"/>
      <c r="AE230" s="37"/>
      <c r="AF230" s="37"/>
      <c r="AG230" s="37"/>
      <c r="AH230" s="37"/>
      <c r="AI230" s="37"/>
      <c r="AJ230" s="37"/>
      <c r="AK230" s="37"/>
      <c r="AL230" s="37"/>
      <c r="AM230" s="37"/>
      <c r="AN230" s="37"/>
      <c r="AO230" s="37"/>
      <c r="AP230" s="37"/>
      <c r="AQ230" s="37"/>
      <c r="AR230" s="37"/>
      <c r="AS230" s="37"/>
      <c r="AT230" s="37"/>
      <c r="AU230" s="37"/>
      <c r="AV230" s="37"/>
      <c r="AW230" s="37"/>
      <c r="AX230" s="37"/>
      <c r="AY230" s="37"/>
      <c r="AZ230" s="37"/>
      <c r="BA230" s="37"/>
      <c r="BB230" s="37"/>
      <c r="BC230" s="37"/>
      <c r="BD230" s="37"/>
      <c r="BE230" s="37"/>
      <c r="BF230" s="37"/>
      <c r="BG230" s="37"/>
      <c r="BH230" s="37"/>
      <c r="BI230" s="37"/>
      <c r="BJ230" s="37"/>
      <c r="BK230" s="37"/>
      <c r="BL230" s="37"/>
      <c r="BM230" s="37"/>
      <c r="BN230" s="37"/>
      <c r="BO230" s="37"/>
      <c r="BP230" s="37"/>
      <c r="BQ230" s="37"/>
      <c r="BR230" s="37"/>
      <c r="BS230" s="37"/>
      <c r="BT230" s="37"/>
      <c r="BU230" s="37"/>
      <c r="BV230" s="37"/>
      <c r="BW230" s="37"/>
      <c r="BX230" s="37"/>
      <c r="BY230" s="37"/>
      <c r="BZ230" s="37"/>
      <c r="CA230" s="37"/>
      <c r="CB230" s="37"/>
      <c r="CC230" s="37"/>
      <c r="CD230" s="37"/>
      <c r="CE230" s="37"/>
      <c r="CF230" s="37"/>
      <c r="CG230" s="37"/>
      <c r="CH230" s="37"/>
      <c r="CI230" s="37"/>
      <c r="CJ230" s="37"/>
      <c r="CK230" s="37"/>
      <c r="CL230" s="37"/>
      <c r="CM230" s="37"/>
      <c r="CN230" s="37"/>
      <c r="CO230" s="37"/>
      <c r="CP230" s="37"/>
      <c r="CQ230" s="37"/>
      <c r="CR230" s="37"/>
      <c r="CS230" s="37"/>
      <c r="CT230" s="37"/>
      <c r="CU230" s="37"/>
      <c r="CV230" s="37"/>
      <c r="CW230" s="37"/>
      <c r="CX230" s="37"/>
      <c r="CY230" s="37"/>
      <c r="CZ230" s="37"/>
      <c r="DA230" s="37"/>
      <c r="DB230" s="37"/>
      <c r="DC230" s="37"/>
      <c r="DD230" s="37"/>
      <c r="DE230" s="37"/>
      <c r="DF230" s="37"/>
      <c r="DG230" s="37"/>
      <c r="DH230" s="37"/>
      <c r="DI230" s="37"/>
      <c r="DJ230" s="37"/>
      <c r="DK230" s="37"/>
      <c r="DL230" s="37"/>
      <c r="DM230" s="37"/>
      <c r="DN230" s="37"/>
      <c r="DO230" s="37"/>
      <c r="DP230" s="37"/>
      <c r="DQ230" s="37"/>
      <c r="DR230" s="37"/>
      <c r="DS230" s="37"/>
      <c r="DT230" s="37"/>
      <c r="DU230" s="37"/>
      <c r="DV230" s="37"/>
      <c r="DW230" s="37"/>
      <c r="DX230" s="37"/>
      <c r="DY230" s="37"/>
      <c r="DZ230" s="37"/>
      <c r="EA230" s="37"/>
      <c r="EB230" s="37"/>
      <c r="EC230" s="37"/>
      <c r="ED230" s="37"/>
      <c r="EE230" s="37"/>
      <c r="EF230" s="37"/>
      <c r="EG230" s="37"/>
      <c r="EH230" s="37"/>
      <c r="EI230" s="37"/>
      <c r="EJ230" s="37"/>
      <c r="EK230" s="37"/>
      <c r="EL230" s="37"/>
      <c r="EM230" s="37"/>
      <c r="EN230" s="37"/>
      <c r="EO230" s="37"/>
      <c r="EP230" s="37"/>
      <c r="EQ230" s="37"/>
      <c r="ER230" s="37"/>
      <c r="ES230" s="37"/>
      <c r="ET230" s="37"/>
      <c r="EU230" s="37"/>
      <c r="WZC230" s="37"/>
      <c r="WZD230" s="37"/>
      <c r="WZE230" s="37"/>
      <c r="WZF230" s="37"/>
      <c r="WZG230" s="37"/>
      <c r="WZH230" s="37"/>
      <c r="WZI230" s="37"/>
      <c r="WZJ230" s="37"/>
      <c r="WZK230" s="37"/>
      <c r="WZL230" s="37"/>
      <c r="WZM230" s="37"/>
      <c r="WZN230" s="37"/>
      <c r="WZO230" s="37"/>
      <c r="WZP230" s="37"/>
      <c r="WZQ230" s="37"/>
      <c r="WZR230" s="37"/>
      <c r="WZS230" s="37"/>
      <c r="WZT230" s="37"/>
      <c r="WZU230" s="37"/>
      <c r="WZV230" s="37"/>
      <c r="WZW230" s="37"/>
      <c r="WZX230" s="37"/>
      <c r="WZY230" s="37"/>
      <c r="WZZ230" s="37"/>
      <c r="XAA230" s="37"/>
      <c r="XAB230" s="37"/>
      <c r="XAC230" s="37"/>
      <c r="XAD230" s="37"/>
      <c r="XAE230" s="37"/>
      <c r="XAF230" s="37"/>
      <c r="XAG230" s="37"/>
      <c r="XAH230" s="37"/>
      <c r="XAI230" s="37"/>
      <c r="XAJ230" s="37"/>
      <c r="XAK230" s="37"/>
      <c r="XAL230" s="37"/>
      <c r="XAM230" s="37"/>
      <c r="XAN230" s="37"/>
      <c r="XAO230" s="37"/>
      <c r="XAP230" s="37"/>
      <c r="XAQ230" s="37"/>
      <c r="XAR230" s="37"/>
      <c r="XAS230" s="37"/>
      <c r="XAT230" s="37"/>
      <c r="XAU230" s="37"/>
      <c r="XAV230" s="37"/>
      <c r="XAW230" s="37"/>
      <c r="XAX230" s="37"/>
      <c r="XAY230" s="37"/>
      <c r="XAZ230" s="37"/>
      <c r="XBA230" s="37"/>
      <c r="XBB230" s="37"/>
      <c r="XBC230" s="37"/>
      <c r="XBD230" s="37"/>
      <c r="XBE230" s="37"/>
      <c r="XBF230" s="37"/>
      <c r="XBG230" s="37"/>
      <c r="XBH230" s="37"/>
      <c r="XBI230" s="37"/>
      <c r="XBJ230" s="37"/>
      <c r="XBK230" s="37"/>
      <c r="XBL230" s="37"/>
      <c r="XBM230" s="37"/>
      <c r="XBN230" s="37"/>
      <c r="XBO230" s="37"/>
      <c r="XBP230" s="37"/>
      <c r="XBQ230" s="37"/>
      <c r="XBR230" s="37"/>
      <c r="XBS230" s="37"/>
      <c r="XBT230" s="37"/>
      <c r="XBU230" s="37"/>
      <c r="XBV230" s="37"/>
      <c r="XBW230" s="37"/>
      <c r="XBX230" s="37"/>
      <c r="XBY230" s="37"/>
      <c r="XBZ230" s="37"/>
      <c r="XCA230" s="37"/>
      <c r="XCB230" s="37"/>
      <c r="XCC230" s="37"/>
      <c r="XCD230" s="37"/>
      <c r="XCE230" s="37"/>
      <c r="XCF230" s="37"/>
      <c r="XCG230" s="37"/>
      <c r="XCH230" s="37"/>
      <c r="XCI230" s="37"/>
      <c r="XCJ230" s="37"/>
      <c r="XCK230" s="37"/>
      <c r="XCL230" s="37"/>
      <c r="XCM230" s="37"/>
      <c r="XCN230" s="37"/>
      <c r="XCO230" s="37"/>
      <c r="XCP230" s="37"/>
      <c r="XCQ230" s="37"/>
      <c r="XCR230" s="37"/>
      <c r="XCS230" s="37"/>
      <c r="XCT230" s="37"/>
      <c r="XCU230" s="37"/>
      <c r="XCV230" s="37"/>
      <c r="XCW230" s="37"/>
      <c r="XCX230" s="37"/>
      <c r="XCY230" s="37"/>
      <c r="XCZ230" s="37"/>
      <c r="XDA230" s="37"/>
      <c r="XDB230" s="37"/>
      <c r="XDC230" s="37"/>
      <c r="XDD230" s="37"/>
      <c r="XDE230" s="37"/>
      <c r="XDF230" s="37"/>
      <c r="XDG230" s="37"/>
      <c r="XDH230" s="37"/>
      <c r="XDI230" s="37"/>
      <c r="XDJ230" s="37"/>
      <c r="XDK230" s="37"/>
      <c r="XDL230" s="37"/>
      <c r="XDM230" s="37"/>
      <c r="XDN230" s="37"/>
      <c r="XDO230" s="37"/>
      <c r="XDP230" s="37"/>
      <c r="XDQ230" s="37"/>
      <c r="XDR230" s="37"/>
      <c r="XDS230" s="37"/>
      <c r="XDT230" s="37"/>
      <c r="XDU230" s="37"/>
      <c r="XDV230" s="37"/>
      <c r="XDW230" s="37"/>
      <c r="XDX230" s="37"/>
      <c r="XDY230" s="37"/>
      <c r="XDZ230" s="37"/>
      <c r="XEA230" s="37"/>
      <c r="XEB230" s="37"/>
      <c r="XEC230" s="37"/>
      <c r="XED230" s="37"/>
      <c r="XEE230" s="37"/>
      <c r="XEF230" s="37"/>
      <c r="XEG230" s="37"/>
      <c r="XEH230" s="37"/>
      <c r="XEI230" s="37"/>
      <c r="XEJ230" s="37"/>
      <c r="XEK230" s="37"/>
      <c r="XEL230" s="37"/>
      <c r="XEM230" s="37"/>
      <c r="XEN230" s="37"/>
      <c r="XEO230" s="37"/>
      <c r="XEP230" s="37"/>
      <c r="XEQ230" s="37"/>
      <c r="XER230" s="37"/>
      <c r="XES230" s="37"/>
      <c r="XET230" s="37"/>
      <c r="XEU230" s="37"/>
      <c r="XEV230" s="37"/>
      <c r="XEW230" s="37"/>
      <c r="XEX230" s="37"/>
      <c r="XEY230" s="37"/>
      <c r="XEZ230" s="37"/>
      <c r="XFA230" s="37"/>
      <c r="XFB230" s="37"/>
      <c r="XFC230" s="37"/>
      <c r="XFD230" s="37"/>
    </row>
    <row r="231" spans="1:151 16227:16384" s="11" customFormat="1" ht="20.25" customHeight="1" x14ac:dyDescent="0.25">
      <c r="A231" s="80">
        <v>9</v>
      </c>
      <c r="B231" s="80"/>
      <c r="C231" s="81" t="s">
        <v>206</v>
      </c>
      <c r="D231" s="82"/>
      <c r="E231" s="53">
        <f>(1.25*0.7+3.05*4.65+2.66*2.125+2.66*1.375+2.31*0.9+2.01*2.3+2.31*0.9+3.05*3.575+2.285*1.375+3.655*3.05)*10.764</f>
        <v>627.99194249999994</v>
      </c>
      <c r="F231" s="81">
        <f>2.01*1.275*10.764</f>
        <v>27.585440999999992</v>
      </c>
      <c r="G231" s="82"/>
      <c r="H231" s="53">
        <f>0.825*1.7*10.764</f>
        <v>15.096509999999997</v>
      </c>
      <c r="I231" s="53">
        <f t="shared" si="15"/>
        <v>670.67389349999985</v>
      </c>
      <c r="J231" s="1"/>
      <c r="K231" s="1"/>
      <c r="L231" s="1"/>
      <c r="M231" s="1"/>
      <c r="N231" s="1"/>
      <c r="O231" s="1"/>
      <c r="P231" s="1"/>
      <c r="Q231" s="1"/>
      <c r="R231" s="1"/>
      <c r="S231" s="1"/>
      <c r="T231" s="1"/>
      <c r="U231" s="43" t="str">
        <f t="shared" ca="1" si="13"/>
        <v>609 to 1309</v>
      </c>
      <c r="V231" s="43">
        <f t="shared" ca="1" si="14"/>
        <v>609</v>
      </c>
      <c r="W231" s="43">
        <f t="shared" ca="1" si="14"/>
        <v>1309</v>
      </c>
      <c r="X231" s="1"/>
      <c r="Y231" s="1"/>
      <c r="Z231" s="1"/>
      <c r="AA231" s="1"/>
      <c r="AB231" s="37"/>
      <c r="AC231" s="37"/>
      <c r="AD231" s="37"/>
      <c r="AE231" s="37"/>
      <c r="AF231" s="37"/>
      <c r="AG231" s="37"/>
      <c r="AH231" s="37"/>
      <c r="AI231" s="37"/>
      <c r="AJ231" s="37"/>
      <c r="AK231" s="37"/>
      <c r="AL231" s="37"/>
      <c r="AM231" s="37"/>
      <c r="AN231" s="37"/>
      <c r="AO231" s="37"/>
      <c r="AP231" s="37"/>
      <c r="AQ231" s="37"/>
      <c r="AR231" s="37"/>
      <c r="AS231" s="37"/>
      <c r="AT231" s="37"/>
      <c r="AU231" s="37"/>
      <c r="AV231" s="37"/>
      <c r="AW231" s="37"/>
      <c r="AX231" s="37"/>
      <c r="AY231" s="37"/>
      <c r="AZ231" s="37"/>
      <c r="BA231" s="37"/>
      <c r="BB231" s="37"/>
      <c r="BC231" s="37"/>
      <c r="BD231" s="37"/>
      <c r="BE231" s="37"/>
      <c r="BF231" s="37"/>
      <c r="BG231" s="37"/>
      <c r="BH231" s="37"/>
      <c r="BI231" s="37"/>
      <c r="BJ231" s="37"/>
      <c r="BK231" s="37"/>
      <c r="BL231" s="37"/>
      <c r="BM231" s="37"/>
      <c r="BN231" s="37"/>
      <c r="BO231" s="37"/>
      <c r="BP231" s="37"/>
      <c r="BQ231" s="37"/>
      <c r="BR231" s="37"/>
      <c r="BS231" s="37"/>
      <c r="BT231" s="37"/>
      <c r="BU231" s="37"/>
      <c r="BV231" s="37"/>
      <c r="BW231" s="37"/>
      <c r="BX231" s="37"/>
      <c r="BY231" s="37"/>
      <c r="BZ231" s="37"/>
      <c r="CA231" s="37"/>
      <c r="CB231" s="37"/>
      <c r="CC231" s="37"/>
      <c r="CD231" s="37"/>
      <c r="CE231" s="37"/>
      <c r="CF231" s="37"/>
      <c r="CG231" s="37"/>
      <c r="CH231" s="37"/>
      <c r="CI231" s="37"/>
      <c r="CJ231" s="37"/>
      <c r="CK231" s="37"/>
      <c r="CL231" s="37"/>
      <c r="CM231" s="37"/>
      <c r="CN231" s="37"/>
      <c r="CO231" s="37"/>
      <c r="CP231" s="37"/>
      <c r="CQ231" s="37"/>
      <c r="CR231" s="37"/>
      <c r="CS231" s="37"/>
      <c r="CT231" s="37"/>
      <c r="CU231" s="37"/>
      <c r="CV231" s="37"/>
      <c r="CW231" s="37"/>
      <c r="CX231" s="37"/>
      <c r="CY231" s="37"/>
      <c r="CZ231" s="37"/>
      <c r="DA231" s="37"/>
      <c r="DB231" s="37"/>
      <c r="DC231" s="37"/>
      <c r="DD231" s="37"/>
      <c r="DE231" s="37"/>
      <c r="DF231" s="37"/>
      <c r="DG231" s="37"/>
      <c r="DH231" s="37"/>
      <c r="DI231" s="37"/>
      <c r="DJ231" s="37"/>
      <c r="DK231" s="37"/>
      <c r="DL231" s="37"/>
      <c r="DM231" s="37"/>
      <c r="DN231" s="37"/>
      <c r="DO231" s="37"/>
      <c r="DP231" s="37"/>
      <c r="DQ231" s="37"/>
      <c r="DR231" s="37"/>
      <c r="DS231" s="37"/>
      <c r="DT231" s="37"/>
      <c r="DU231" s="37"/>
      <c r="DV231" s="37"/>
      <c r="DW231" s="37"/>
      <c r="DX231" s="37"/>
      <c r="DY231" s="37"/>
      <c r="DZ231" s="37"/>
      <c r="EA231" s="37"/>
      <c r="EB231" s="37"/>
      <c r="EC231" s="37"/>
      <c r="ED231" s="37"/>
      <c r="EE231" s="37"/>
      <c r="EF231" s="37"/>
      <c r="EG231" s="37"/>
      <c r="EH231" s="37"/>
      <c r="EI231" s="37"/>
      <c r="EJ231" s="37"/>
      <c r="EK231" s="37"/>
      <c r="EL231" s="37"/>
      <c r="EM231" s="37"/>
      <c r="EN231" s="37"/>
      <c r="EO231" s="37"/>
      <c r="EP231" s="37"/>
      <c r="EQ231" s="37"/>
      <c r="ER231" s="37"/>
      <c r="ES231" s="37"/>
      <c r="ET231" s="37"/>
      <c r="EU231" s="37"/>
      <c r="WZC231" s="37"/>
      <c r="WZD231" s="37"/>
      <c r="WZE231" s="37"/>
      <c r="WZF231" s="37"/>
      <c r="WZG231" s="37"/>
      <c r="WZH231" s="37"/>
      <c r="WZI231" s="37"/>
      <c r="WZJ231" s="37"/>
      <c r="WZK231" s="37"/>
      <c r="WZL231" s="37"/>
      <c r="WZM231" s="37"/>
      <c r="WZN231" s="37"/>
      <c r="WZO231" s="37"/>
      <c r="WZP231" s="37"/>
      <c r="WZQ231" s="37"/>
      <c r="WZR231" s="37"/>
      <c r="WZS231" s="37"/>
      <c r="WZT231" s="37"/>
      <c r="WZU231" s="37"/>
      <c r="WZV231" s="37"/>
      <c r="WZW231" s="37"/>
      <c r="WZX231" s="37"/>
      <c r="WZY231" s="37"/>
      <c r="WZZ231" s="37"/>
      <c r="XAA231" s="37"/>
      <c r="XAB231" s="37"/>
      <c r="XAC231" s="37"/>
      <c r="XAD231" s="37"/>
      <c r="XAE231" s="37"/>
      <c r="XAF231" s="37"/>
      <c r="XAG231" s="37"/>
      <c r="XAH231" s="37"/>
      <c r="XAI231" s="37"/>
      <c r="XAJ231" s="37"/>
      <c r="XAK231" s="37"/>
      <c r="XAL231" s="37"/>
      <c r="XAM231" s="37"/>
      <c r="XAN231" s="37"/>
      <c r="XAO231" s="37"/>
      <c r="XAP231" s="37"/>
      <c r="XAQ231" s="37"/>
      <c r="XAR231" s="37"/>
      <c r="XAS231" s="37"/>
      <c r="XAT231" s="37"/>
      <c r="XAU231" s="37"/>
      <c r="XAV231" s="37"/>
      <c r="XAW231" s="37"/>
      <c r="XAX231" s="37"/>
      <c r="XAY231" s="37"/>
      <c r="XAZ231" s="37"/>
      <c r="XBA231" s="37"/>
      <c r="XBB231" s="37"/>
      <c r="XBC231" s="37"/>
      <c r="XBD231" s="37"/>
      <c r="XBE231" s="37"/>
      <c r="XBF231" s="37"/>
      <c r="XBG231" s="37"/>
      <c r="XBH231" s="37"/>
      <c r="XBI231" s="37"/>
      <c r="XBJ231" s="37"/>
      <c r="XBK231" s="37"/>
      <c r="XBL231" s="37"/>
      <c r="XBM231" s="37"/>
      <c r="XBN231" s="37"/>
      <c r="XBO231" s="37"/>
      <c r="XBP231" s="37"/>
      <c r="XBQ231" s="37"/>
      <c r="XBR231" s="37"/>
      <c r="XBS231" s="37"/>
      <c r="XBT231" s="37"/>
      <c r="XBU231" s="37"/>
      <c r="XBV231" s="37"/>
      <c r="XBW231" s="37"/>
      <c r="XBX231" s="37"/>
      <c r="XBY231" s="37"/>
      <c r="XBZ231" s="37"/>
      <c r="XCA231" s="37"/>
      <c r="XCB231" s="37"/>
      <c r="XCC231" s="37"/>
      <c r="XCD231" s="37"/>
      <c r="XCE231" s="37"/>
      <c r="XCF231" s="37"/>
      <c r="XCG231" s="37"/>
      <c r="XCH231" s="37"/>
      <c r="XCI231" s="37"/>
      <c r="XCJ231" s="37"/>
      <c r="XCK231" s="37"/>
      <c r="XCL231" s="37"/>
      <c r="XCM231" s="37"/>
      <c r="XCN231" s="37"/>
      <c r="XCO231" s="37"/>
      <c r="XCP231" s="37"/>
      <c r="XCQ231" s="37"/>
      <c r="XCR231" s="37"/>
      <c r="XCS231" s="37"/>
      <c r="XCT231" s="37"/>
      <c r="XCU231" s="37"/>
      <c r="XCV231" s="37"/>
      <c r="XCW231" s="37"/>
      <c r="XCX231" s="37"/>
      <c r="XCY231" s="37"/>
      <c r="XCZ231" s="37"/>
      <c r="XDA231" s="37"/>
      <c r="XDB231" s="37"/>
      <c r="XDC231" s="37"/>
      <c r="XDD231" s="37"/>
      <c r="XDE231" s="37"/>
      <c r="XDF231" s="37"/>
      <c r="XDG231" s="37"/>
      <c r="XDH231" s="37"/>
      <c r="XDI231" s="37"/>
      <c r="XDJ231" s="37"/>
      <c r="XDK231" s="37"/>
      <c r="XDL231" s="37"/>
      <c r="XDM231" s="37"/>
      <c r="XDN231" s="37"/>
      <c r="XDO231" s="37"/>
      <c r="XDP231" s="37"/>
      <c r="XDQ231" s="37"/>
      <c r="XDR231" s="37"/>
      <c r="XDS231" s="37"/>
      <c r="XDT231" s="37"/>
      <c r="XDU231" s="37"/>
      <c r="XDV231" s="37"/>
      <c r="XDW231" s="37"/>
      <c r="XDX231" s="37"/>
      <c r="XDY231" s="37"/>
      <c r="XDZ231" s="37"/>
      <c r="XEA231" s="37"/>
      <c r="XEB231" s="37"/>
      <c r="XEC231" s="37"/>
      <c r="XED231" s="37"/>
      <c r="XEE231" s="37"/>
      <c r="XEF231" s="37"/>
      <c r="XEG231" s="37"/>
      <c r="XEH231" s="37"/>
      <c r="XEI231" s="37"/>
      <c r="XEJ231" s="37"/>
      <c r="XEK231" s="37"/>
      <c r="XEL231" s="37"/>
      <c r="XEM231" s="37"/>
      <c r="XEN231" s="37"/>
      <c r="XEO231" s="37"/>
      <c r="XEP231" s="37"/>
      <c r="XEQ231" s="37"/>
      <c r="XER231" s="37"/>
      <c r="XES231" s="37"/>
      <c r="XET231" s="37"/>
      <c r="XEU231" s="37"/>
      <c r="XEV231" s="37"/>
      <c r="XEW231" s="37"/>
      <c r="XEX231" s="37"/>
      <c r="XEY231" s="37"/>
      <c r="XEZ231" s="37"/>
      <c r="XFA231" s="37"/>
      <c r="XFB231" s="37"/>
      <c r="XFC231" s="37"/>
      <c r="XFD231" s="37"/>
    </row>
    <row r="232" spans="1:151 16227:16384" s="11" customFormat="1" ht="20.25" customHeight="1" x14ac:dyDescent="0.25">
      <c r="A232" s="80">
        <v>10</v>
      </c>
      <c r="B232" s="80"/>
      <c r="C232" s="81" t="s">
        <v>205</v>
      </c>
      <c r="D232" s="82"/>
      <c r="E232" s="53">
        <f>(1.325*0.7+2.9*4.65+2.075*2.125+2.5*0.23+2.45*2.41+1.95*0.9+2.625*1.375+2.125*1.375+2.75*3.41)*10.764</f>
        <v>462.47660550000001</v>
      </c>
      <c r="F232" s="81">
        <f>2.5*1.275*10.764</f>
        <v>34.310249999999996</v>
      </c>
      <c r="G232" s="82"/>
      <c r="H232" s="53">
        <v>0</v>
      </c>
      <c r="I232" s="53">
        <f t="shared" si="15"/>
        <v>496.7868555</v>
      </c>
      <c r="J232" s="1"/>
      <c r="K232" s="1"/>
      <c r="L232" s="1"/>
      <c r="M232" s="1"/>
      <c r="N232" s="1"/>
      <c r="O232" s="1"/>
      <c r="P232" s="1"/>
      <c r="Q232" s="1"/>
      <c r="R232" s="1"/>
      <c r="S232" s="1"/>
      <c r="T232" s="1"/>
      <c r="U232" s="43" t="str">
        <f t="shared" ca="1" si="13"/>
        <v>610 to 1310</v>
      </c>
      <c r="V232" s="43">
        <f t="shared" ca="1" si="14"/>
        <v>610</v>
      </c>
      <c r="W232" s="43">
        <f t="shared" ca="1" si="14"/>
        <v>1310</v>
      </c>
      <c r="X232" s="1"/>
      <c r="Y232" s="1"/>
      <c r="Z232" s="1"/>
      <c r="AA232" s="1"/>
      <c r="AB232" s="37"/>
      <c r="AC232" s="37"/>
      <c r="AD232" s="37"/>
      <c r="AE232" s="37"/>
      <c r="AF232" s="37"/>
      <c r="AG232" s="37"/>
      <c r="AH232" s="37"/>
      <c r="AI232" s="37"/>
      <c r="AJ232" s="37"/>
      <c r="AK232" s="37"/>
      <c r="AL232" s="37"/>
      <c r="AM232" s="37"/>
      <c r="AN232" s="37"/>
      <c r="AO232" s="37"/>
      <c r="AP232" s="37"/>
      <c r="AQ232" s="37"/>
      <c r="AR232" s="37"/>
      <c r="AS232" s="37"/>
      <c r="AT232" s="37"/>
      <c r="AU232" s="37"/>
      <c r="AV232" s="37"/>
      <c r="AW232" s="37"/>
      <c r="AX232" s="37"/>
      <c r="AY232" s="37"/>
      <c r="AZ232" s="37"/>
      <c r="BA232" s="37"/>
      <c r="BB232" s="37"/>
      <c r="BC232" s="37"/>
      <c r="BD232" s="37"/>
      <c r="BE232" s="37"/>
      <c r="BF232" s="37"/>
      <c r="BG232" s="37"/>
      <c r="BH232" s="37"/>
      <c r="BI232" s="37"/>
      <c r="BJ232" s="37"/>
      <c r="BK232" s="37"/>
      <c r="BL232" s="37"/>
      <c r="BM232" s="37"/>
      <c r="BN232" s="37"/>
      <c r="BO232" s="37"/>
      <c r="BP232" s="37"/>
      <c r="BQ232" s="37"/>
      <c r="BR232" s="37"/>
      <c r="BS232" s="37"/>
      <c r="BT232" s="37"/>
      <c r="BU232" s="37"/>
      <c r="BV232" s="37"/>
      <c r="BW232" s="37"/>
      <c r="BX232" s="37"/>
      <c r="BY232" s="37"/>
      <c r="BZ232" s="37"/>
      <c r="CA232" s="37"/>
      <c r="CB232" s="37"/>
      <c r="CC232" s="37"/>
      <c r="CD232" s="37"/>
      <c r="CE232" s="37"/>
      <c r="CF232" s="37"/>
      <c r="CG232" s="37"/>
      <c r="CH232" s="37"/>
      <c r="CI232" s="37"/>
      <c r="CJ232" s="37"/>
      <c r="CK232" s="37"/>
      <c r="CL232" s="37"/>
      <c r="CM232" s="37"/>
      <c r="CN232" s="37"/>
      <c r="CO232" s="37"/>
      <c r="CP232" s="37"/>
      <c r="CQ232" s="37"/>
      <c r="CR232" s="37"/>
      <c r="CS232" s="37"/>
      <c r="CT232" s="37"/>
      <c r="CU232" s="37"/>
      <c r="CV232" s="37"/>
      <c r="CW232" s="37"/>
      <c r="CX232" s="37"/>
      <c r="CY232" s="37"/>
      <c r="CZ232" s="37"/>
      <c r="DA232" s="37"/>
      <c r="DB232" s="37"/>
      <c r="DC232" s="37"/>
      <c r="DD232" s="37"/>
      <c r="DE232" s="37"/>
      <c r="DF232" s="37"/>
      <c r="DG232" s="37"/>
      <c r="DH232" s="37"/>
      <c r="DI232" s="37"/>
      <c r="DJ232" s="37"/>
      <c r="DK232" s="37"/>
      <c r="DL232" s="37"/>
      <c r="DM232" s="37"/>
      <c r="DN232" s="37"/>
      <c r="DO232" s="37"/>
      <c r="DP232" s="37"/>
      <c r="DQ232" s="37"/>
      <c r="DR232" s="37"/>
      <c r="DS232" s="37"/>
      <c r="DT232" s="37"/>
      <c r="DU232" s="37"/>
      <c r="DV232" s="37"/>
      <c r="DW232" s="37"/>
      <c r="DX232" s="37"/>
      <c r="DY232" s="37"/>
      <c r="DZ232" s="37"/>
      <c r="EA232" s="37"/>
      <c r="EB232" s="37"/>
      <c r="EC232" s="37"/>
      <c r="ED232" s="37"/>
      <c r="EE232" s="37"/>
      <c r="EF232" s="37"/>
      <c r="EG232" s="37"/>
      <c r="EH232" s="37"/>
      <c r="EI232" s="37"/>
      <c r="EJ232" s="37"/>
      <c r="EK232" s="37"/>
      <c r="EL232" s="37"/>
      <c r="EM232" s="37"/>
      <c r="EN232" s="37"/>
      <c r="EO232" s="37"/>
      <c r="EP232" s="37"/>
      <c r="EQ232" s="37"/>
      <c r="ER232" s="37"/>
      <c r="ES232" s="37"/>
      <c r="ET232" s="37"/>
      <c r="EU232" s="37"/>
      <c r="WZC232" s="37"/>
      <c r="WZD232" s="37"/>
      <c r="WZE232" s="37"/>
      <c r="WZF232" s="37"/>
      <c r="WZG232" s="37"/>
      <c r="WZH232" s="37"/>
      <c r="WZI232" s="37"/>
      <c r="WZJ232" s="37"/>
      <c r="WZK232" s="37"/>
      <c r="WZL232" s="37"/>
      <c r="WZM232" s="37"/>
      <c r="WZN232" s="37"/>
      <c r="WZO232" s="37"/>
      <c r="WZP232" s="37"/>
      <c r="WZQ232" s="37"/>
      <c r="WZR232" s="37"/>
      <c r="WZS232" s="37"/>
      <c r="WZT232" s="37"/>
      <c r="WZU232" s="37"/>
      <c r="WZV232" s="37"/>
      <c r="WZW232" s="37"/>
      <c r="WZX232" s="37"/>
      <c r="WZY232" s="37"/>
      <c r="WZZ232" s="37"/>
      <c r="XAA232" s="37"/>
      <c r="XAB232" s="37"/>
      <c r="XAC232" s="37"/>
      <c r="XAD232" s="37"/>
      <c r="XAE232" s="37"/>
      <c r="XAF232" s="37"/>
      <c r="XAG232" s="37"/>
      <c r="XAH232" s="37"/>
      <c r="XAI232" s="37"/>
      <c r="XAJ232" s="37"/>
      <c r="XAK232" s="37"/>
      <c r="XAL232" s="37"/>
      <c r="XAM232" s="37"/>
      <c r="XAN232" s="37"/>
      <c r="XAO232" s="37"/>
      <c r="XAP232" s="37"/>
      <c r="XAQ232" s="37"/>
      <c r="XAR232" s="37"/>
      <c r="XAS232" s="37"/>
      <c r="XAT232" s="37"/>
      <c r="XAU232" s="37"/>
      <c r="XAV232" s="37"/>
      <c r="XAW232" s="37"/>
      <c r="XAX232" s="37"/>
      <c r="XAY232" s="37"/>
      <c r="XAZ232" s="37"/>
      <c r="XBA232" s="37"/>
      <c r="XBB232" s="37"/>
      <c r="XBC232" s="37"/>
      <c r="XBD232" s="37"/>
      <c r="XBE232" s="37"/>
      <c r="XBF232" s="37"/>
      <c r="XBG232" s="37"/>
      <c r="XBH232" s="37"/>
      <c r="XBI232" s="37"/>
      <c r="XBJ232" s="37"/>
      <c r="XBK232" s="37"/>
      <c r="XBL232" s="37"/>
      <c r="XBM232" s="37"/>
      <c r="XBN232" s="37"/>
      <c r="XBO232" s="37"/>
      <c r="XBP232" s="37"/>
      <c r="XBQ232" s="37"/>
      <c r="XBR232" s="37"/>
      <c r="XBS232" s="37"/>
      <c r="XBT232" s="37"/>
      <c r="XBU232" s="37"/>
      <c r="XBV232" s="37"/>
      <c r="XBW232" s="37"/>
      <c r="XBX232" s="37"/>
      <c r="XBY232" s="37"/>
      <c r="XBZ232" s="37"/>
      <c r="XCA232" s="37"/>
      <c r="XCB232" s="37"/>
      <c r="XCC232" s="37"/>
      <c r="XCD232" s="37"/>
      <c r="XCE232" s="37"/>
      <c r="XCF232" s="37"/>
      <c r="XCG232" s="37"/>
      <c r="XCH232" s="37"/>
      <c r="XCI232" s="37"/>
      <c r="XCJ232" s="37"/>
      <c r="XCK232" s="37"/>
      <c r="XCL232" s="37"/>
      <c r="XCM232" s="37"/>
      <c r="XCN232" s="37"/>
      <c r="XCO232" s="37"/>
      <c r="XCP232" s="37"/>
      <c r="XCQ232" s="37"/>
      <c r="XCR232" s="37"/>
      <c r="XCS232" s="37"/>
      <c r="XCT232" s="37"/>
      <c r="XCU232" s="37"/>
      <c r="XCV232" s="37"/>
      <c r="XCW232" s="37"/>
      <c r="XCX232" s="37"/>
      <c r="XCY232" s="37"/>
      <c r="XCZ232" s="37"/>
      <c r="XDA232" s="37"/>
      <c r="XDB232" s="37"/>
      <c r="XDC232" s="37"/>
      <c r="XDD232" s="37"/>
      <c r="XDE232" s="37"/>
      <c r="XDF232" s="37"/>
      <c r="XDG232" s="37"/>
      <c r="XDH232" s="37"/>
      <c r="XDI232" s="37"/>
      <c r="XDJ232" s="37"/>
      <c r="XDK232" s="37"/>
      <c r="XDL232" s="37"/>
      <c r="XDM232" s="37"/>
      <c r="XDN232" s="37"/>
      <c r="XDO232" s="37"/>
      <c r="XDP232" s="37"/>
      <c r="XDQ232" s="37"/>
      <c r="XDR232" s="37"/>
      <c r="XDS232" s="37"/>
      <c r="XDT232" s="37"/>
      <c r="XDU232" s="37"/>
      <c r="XDV232" s="37"/>
      <c r="XDW232" s="37"/>
      <c r="XDX232" s="37"/>
      <c r="XDY232" s="37"/>
      <c r="XDZ232" s="37"/>
      <c r="XEA232" s="37"/>
      <c r="XEB232" s="37"/>
      <c r="XEC232" s="37"/>
      <c r="XED232" s="37"/>
      <c r="XEE232" s="37"/>
      <c r="XEF232" s="37"/>
      <c r="XEG232" s="37"/>
      <c r="XEH232" s="37"/>
      <c r="XEI232" s="37"/>
      <c r="XEJ232" s="37"/>
      <c r="XEK232" s="37"/>
      <c r="XEL232" s="37"/>
      <c r="XEM232" s="37"/>
      <c r="XEN232" s="37"/>
      <c r="XEO232" s="37"/>
      <c r="XEP232" s="37"/>
      <c r="XEQ232" s="37"/>
      <c r="XER232" s="37"/>
      <c r="XES232" s="37"/>
      <c r="XET232" s="37"/>
      <c r="XEU232" s="37"/>
      <c r="XEV232" s="37"/>
      <c r="XEW232" s="37"/>
      <c r="XEX232" s="37"/>
      <c r="XEY232" s="37"/>
      <c r="XEZ232" s="37"/>
      <c r="XFA232" s="37"/>
      <c r="XFB232" s="37"/>
      <c r="XFC232" s="37"/>
      <c r="XFD232" s="37"/>
    </row>
    <row r="233" spans="1:151 16227:16384" s="11" customFormat="1" ht="20.25" x14ac:dyDescent="0.25">
      <c r="A233" s="92" t="s">
        <v>213</v>
      </c>
      <c r="B233" s="93"/>
      <c r="C233" s="93"/>
      <c r="D233" s="93"/>
      <c r="E233" s="93"/>
      <c r="F233" s="93"/>
      <c r="G233" s="93"/>
      <c r="H233" s="93"/>
      <c r="I233" s="94"/>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K233" s="37"/>
      <c r="AL233" s="37"/>
      <c r="AM233" s="37"/>
      <c r="AN233" s="37"/>
      <c r="AO233" s="37"/>
      <c r="AP233" s="37"/>
      <c r="AQ233" s="37"/>
      <c r="AR233" s="37"/>
      <c r="AS233" s="37"/>
      <c r="AT233" s="37"/>
      <c r="AU233" s="37"/>
      <c r="AV233" s="37"/>
      <c r="AW233" s="37"/>
      <c r="AX233" s="37"/>
      <c r="AY233" s="37"/>
      <c r="AZ233" s="37"/>
      <c r="BA233" s="37"/>
      <c r="BB233" s="37"/>
      <c r="BC233" s="37"/>
      <c r="BD233" s="37"/>
      <c r="BE233" s="37"/>
      <c r="BF233" s="37"/>
      <c r="BG233" s="37"/>
      <c r="BH233" s="37"/>
      <c r="BI233" s="37"/>
      <c r="BJ233" s="37"/>
      <c r="BK233" s="37"/>
      <c r="BL233" s="37"/>
      <c r="BM233" s="37"/>
      <c r="BN233" s="37"/>
      <c r="BO233" s="37"/>
      <c r="BP233" s="37"/>
      <c r="BQ233" s="37"/>
      <c r="BR233" s="37"/>
      <c r="BS233" s="37"/>
      <c r="BT233" s="37"/>
      <c r="BU233" s="37"/>
      <c r="BV233" s="37"/>
      <c r="BW233" s="37"/>
      <c r="BX233" s="37"/>
      <c r="BY233" s="37"/>
      <c r="BZ233" s="37"/>
      <c r="CA233" s="37"/>
      <c r="CB233" s="37"/>
      <c r="CC233" s="37"/>
      <c r="CD233" s="37"/>
      <c r="CE233" s="37"/>
      <c r="CF233" s="37"/>
      <c r="CG233" s="37"/>
      <c r="CH233" s="37"/>
      <c r="CI233" s="37"/>
      <c r="CJ233" s="37"/>
      <c r="CK233" s="37"/>
      <c r="CL233" s="37"/>
      <c r="CM233" s="37"/>
      <c r="CN233" s="37"/>
      <c r="CO233" s="37"/>
      <c r="CP233" s="37"/>
      <c r="CQ233" s="37"/>
      <c r="CR233" s="37"/>
      <c r="CS233" s="37"/>
      <c r="CT233" s="37"/>
      <c r="CU233" s="37"/>
      <c r="CV233" s="37"/>
      <c r="CW233" s="37"/>
      <c r="CX233" s="37"/>
      <c r="CY233" s="37"/>
      <c r="CZ233" s="37"/>
      <c r="DA233" s="37"/>
      <c r="DB233" s="37"/>
      <c r="DC233" s="37"/>
      <c r="DD233" s="37"/>
      <c r="DE233" s="37"/>
      <c r="DF233" s="37"/>
      <c r="DG233" s="37"/>
      <c r="DH233" s="37"/>
      <c r="DI233" s="37"/>
      <c r="DJ233" s="37"/>
      <c r="DK233" s="37"/>
      <c r="DL233" s="37"/>
      <c r="DM233" s="37"/>
      <c r="DN233" s="37"/>
      <c r="DO233" s="37"/>
      <c r="DP233" s="37"/>
      <c r="DQ233" s="37"/>
      <c r="DR233" s="37"/>
      <c r="DS233" s="37"/>
      <c r="DT233" s="37"/>
      <c r="DU233" s="37"/>
      <c r="DV233" s="37"/>
      <c r="DW233" s="37"/>
      <c r="DX233" s="37"/>
      <c r="DY233" s="37"/>
      <c r="DZ233" s="37"/>
      <c r="EA233" s="37"/>
      <c r="EB233" s="37"/>
      <c r="EC233" s="37"/>
      <c r="ED233" s="37"/>
      <c r="EE233" s="37"/>
      <c r="EF233" s="37"/>
      <c r="EG233" s="37"/>
      <c r="EH233" s="37"/>
      <c r="EI233" s="37"/>
      <c r="EJ233" s="37"/>
      <c r="EK233" s="37"/>
      <c r="EL233" s="37"/>
      <c r="EM233" s="37"/>
      <c r="EN233" s="37"/>
      <c r="EO233" s="37"/>
      <c r="EP233" s="37"/>
      <c r="EQ233" s="37"/>
      <c r="ER233" s="37"/>
      <c r="ES233" s="37"/>
      <c r="ET233" s="37"/>
      <c r="EU233" s="37"/>
      <c r="WZC233" s="37"/>
      <c r="WZD233" s="37"/>
      <c r="WZE233" s="37"/>
      <c r="WZF233" s="37"/>
      <c r="WZG233" s="37"/>
      <c r="WZH233" s="37"/>
      <c r="WZI233" s="37"/>
      <c r="WZJ233" s="37"/>
      <c r="WZK233" s="37"/>
      <c r="WZL233" s="37"/>
      <c r="WZM233" s="37"/>
      <c r="WZN233" s="37"/>
      <c r="WZO233" s="37"/>
      <c r="WZP233" s="37"/>
      <c r="WZQ233" s="37"/>
      <c r="WZR233" s="37"/>
      <c r="WZS233" s="37"/>
      <c r="WZT233" s="37"/>
      <c r="WZU233" s="37"/>
      <c r="WZV233" s="37"/>
      <c r="WZW233" s="37"/>
      <c r="WZX233" s="37"/>
      <c r="WZY233" s="37"/>
      <c r="WZZ233" s="37"/>
      <c r="XAA233" s="37"/>
      <c r="XAB233" s="37"/>
      <c r="XAC233" s="37"/>
      <c r="XAD233" s="37"/>
      <c r="XAE233" s="37"/>
      <c r="XAF233" s="37"/>
      <c r="XAG233" s="37"/>
      <c r="XAH233" s="37"/>
      <c r="XAI233" s="37"/>
      <c r="XAJ233" s="37"/>
      <c r="XAK233" s="37"/>
      <c r="XAL233" s="37"/>
      <c r="XAM233" s="37"/>
      <c r="XAN233" s="37"/>
      <c r="XAO233" s="37"/>
      <c r="XAP233" s="37"/>
      <c r="XAQ233" s="37"/>
      <c r="XAR233" s="37"/>
      <c r="XAS233" s="37"/>
      <c r="XAT233" s="37"/>
      <c r="XAU233" s="37"/>
      <c r="XAV233" s="37"/>
      <c r="XAW233" s="37"/>
      <c r="XAX233" s="37"/>
      <c r="XAY233" s="37"/>
      <c r="XAZ233" s="37"/>
      <c r="XBA233" s="37"/>
      <c r="XBB233" s="37"/>
      <c r="XBC233" s="37"/>
      <c r="XBD233" s="37"/>
      <c r="XBE233" s="37"/>
      <c r="XBF233" s="37"/>
      <c r="XBG233" s="37"/>
      <c r="XBH233" s="37"/>
      <c r="XBI233" s="37"/>
      <c r="XBJ233" s="37"/>
      <c r="XBK233" s="37"/>
      <c r="XBL233" s="37"/>
      <c r="XBM233" s="37"/>
      <c r="XBN233" s="37"/>
      <c r="XBO233" s="37"/>
      <c r="XBP233" s="37"/>
      <c r="XBQ233" s="37"/>
      <c r="XBR233" s="37"/>
      <c r="XBS233" s="37"/>
      <c r="XBT233" s="37"/>
      <c r="XBU233" s="37"/>
      <c r="XBV233" s="37"/>
      <c r="XBW233" s="37"/>
      <c r="XBX233" s="37"/>
      <c r="XBY233" s="37"/>
      <c r="XBZ233" s="37"/>
      <c r="XCA233" s="37"/>
      <c r="XCB233" s="37"/>
      <c r="XCC233" s="37"/>
      <c r="XCD233" s="37"/>
      <c r="XCE233" s="37"/>
      <c r="XCF233" s="37"/>
      <c r="XCG233" s="37"/>
      <c r="XCH233" s="37"/>
      <c r="XCI233" s="37"/>
      <c r="XCJ233" s="37"/>
      <c r="XCK233" s="37"/>
      <c r="XCL233" s="37"/>
      <c r="XCM233" s="37"/>
      <c r="XCN233" s="37"/>
      <c r="XCO233" s="37"/>
      <c r="XCP233" s="37"/>
      <c r="XCQ233" s="37"/>
      <c r="XCR233" s="37"/>
      <c r="XCS233" s="37"/>
      <c r="XCT233" s="37"/>
      <c r="XCU233" s="37"/>
      <c r="XCV233" s="37"/>
      <c r="XCW233" s="37"/>
      <c r="XCX233" s="37"/>
      <c r="XCY233" s="37"/>
      <c r="XCZ233" s="37"/>
      <c r="XDA233" s="37"/>
      <c r="XDB233" s="37"/>
      <c r="XDC233" s="37"/>
      <c r="XDD233" s="37"/>
      <c r="XDE233" s="37"/>
      <c r="XDF233" s="37"/>
      <c r="XDG233" s="37"/>
      <c r="XDH233" s="37"/>
      <c r="XDI233" s="37"/>
      <c r="XDJ233" s="37"/>
      <c r="XDK233" s="37"/>
      <c r="XDL233" s="37"/>
      <c r="XDM233" s="37"/>
      <c r="XDN233" s="37"/>
      <c r="XDO233" s="37"/>
      <c r="XDP233" s="37"/>
      <c r="XDQ233" s="37"/>
      <c r="XDR233" s="37"/>
      <c r="XDS233" s="37"/>
      <c r="XDT233" s="37"/>
      <c r="XDU233" s="37"/>
      <c r="XDV233" s="37"/>
      <c r="XDW233" s="37"/>
      <c r="XDX233" s="37"/>
      <c r="XDY233" s="37"/>
      <c r="XDZ233" s="37"/>
      <c r="XEA233" s="37"/>
      <c r="XEB233" s="37"/>
      <c r="XEC233" s="37"/>
      <c r="XED233" s="37"/>
      <c r="XEE233" s="37"/>
      <c r="XEF233" s="37"/>
      <c r="XEG233" s="37"/>
      <c r="XEH233" s="37"/>
      <c r="XEI233" s="37"/>
      <c r="XEJ233" s="37"/>
      <c r="XEK233" s="37"/>
      <c r="XEL233" s="37"/>
      <c r="XEM233" s="37"/>
      <c r="XEN233" s="37"/>
      <c r="XEO233" s="37"/>
      <c r="XEP233" s="37"/>
      <c r="XEQ233" s="37"/>
      <c r="XER233" s="37"/>
      <c r="XES233" s="37"/>
      <c r="XET233" s="37"/>
      <c r="XEU233" s="37"/>
      <c r="XEV233" s="37"/>
      <c r="XEW233" s="37"/>
      <c r="XEX233" s="37"/>
      <c r="XEY233" s="37"/>
      <c r="XEZ233" s="37"/>
      <c r="XFA233" s="37"/>
      <c r="XFB233" s="37"/>
      <c r="XFC233" s="37"/>
      <c r="XFD233" s="37"/>
    </row>
    <row r="234" spans="1:151 16227:16384" s="11" customFormat="1" ht="20.25" customHeight="1" x14ac:dyDescent="0.25">
      <c r="A234" s="80">
        <v>1</v>
      </c>
      <c r="B234" s="80"/>
      <c r="C234" s="81" t="s">
        <v>205</v>
      </c>
      <c r="D234" s="82"/>
      <c r="E234" s="53">
        <f>(1.325*0.7+2.9*4.65+2.075*2.125+2.5*0.23+2.45*2.41+1.95*0.9+2.625*1.375+2.125*1.375+2.75*3.41)*10.764</f>
        <v>462.47660550000001</v>
      </c>
      <c r="F234" s="81">
        <f>2.5*1.275*10.764</f>
        <v>34.310249999999996</v>
      </c>
      <c r="G234" s="82"/>
      <c r="H234" s="53">
        <v>0</v>
      </c>
      <c r="I234" s="53">
        <f t="shared" ref="I234:I236" si="16">E234+F234+H234</f>
        <v>496.7868555</v>
      </c>
      <c r="J234" s="37"/>
      <c r="K234" s="37"/>
      <c r="L234" s="37"/>
      <c r="M234" s="37"/>
      <c r="N234" s="37"/>
      <c r="O234" s="37"/>
      <c r="P234" s="37"/>
      <c r="Q234" s="37"/>
      <c r="R234" s="37"/>
      <c r="S234" s="37"/>
      <c r="T234" s="37"/>
      <c r="U234" s="43" t="str">
        <f ca="1">V234&amp;""&amp;" to "&amp;""&amp;W234</f>
        <v>101 to 1901</v>
      </c>
      <c r="V234" s="43">
        <f ca="1">(SUMPRODUCT(MID(0&amp;(LEFT(A233,SUM(LEN(A233)-LEN(SUBSTITUTE(A233,{"0","1","2","3"},""))))), LARGE(INDEX(ISNUMBER(--MID((LEFT(A233,SUM(LEN(A233)-LEN(SUBSTITUTE(A233,{"0","1","2","3"},""))))), ROW(INDIRECT("1:"&amp;LEN((LEFT(A233,SUM(LEN(A233)-LEN(SUBSTITUTE(A233,{"0","1","2","3"},"")))))))), 1)) * ROW(INDIRECT("1:"&amp;LEN((LEFT(A233,SUM(LEN(A233)-LEN(SUBSTITUTE(A233,{"0","1","2","3"},"")))))))), 0), ROW(INDIRECT("1:"&amp;LEN((LEFT(A233,SUM(LEN(A233)-LEN(SUBSTITUTE(A233,{"0","1","2","3"},"")))))))))+1, 1) * 10^ROW(INDIRECT("1:"&amp;LEN((LEFT(A233,SUM(LEN(A233)-LEN(SUBSTITUTE(A233,{"0","1","2","3"},""))))))))/10))*100+1</f>
        <v>101</v>
      </c>
      <c r="W234" s="43">
        <f ca="1">(SUMPRODUCT(MID(0&amp;(--TRIM(RIGHT(SUBSTITUTE(LEFT(A233,_xlfn.AGGREGATE(16,6,FIND({0,1,2,3,4,5,6,7,8,9},A233,ROW(INDIRECT("1:"&amp;LEN(A233)))),1))," ",REPT(" ",LEN(A233))),LEN(A233)))), LARGE(INDEX(ISNUMBER(--MID((--TRIM(RIGHT(SUBSTITUTE(LEFT(A233,_xlfn.AGGREGATE(16,6,FIND({0,1,2,3,4,5,6,7,8,9},A233,ROW(INDIRECT("1:"&amp;LEN(A233)))),1))," ",REPT(" ",LEN(A233))),LEN(A233)))), ROW(INDIRECT("1:"&amp;LEN((--TRIM(RIGHT(SUBSTITUTE(LEFT(A233,_xlfn.AGGREGATE(16,6,FIND({0,1,2,3,4,5,6,7,8,9},A233,ROW(INDIRECT("1:"&amp;LEN(A233)))),1))," ",REPT(" ",LEN(A233))),LEN(A233))))))), 1)) * ROW(INDIRECT("1:"&amp;LEN((--TRIM(RIGHT(SUBSTITUTE(LEFT(A233,_xlfn.AGGREGATE(16,6,FIND({0,1,2,3,4,5,6,7,8,9},A233,ROW(INDIRECT("1:"&amp;LEN(A233)))),1))," ",REPT(" ",LEN(A233))),LEN(A233))))))), 0), ROW(INDIRECT("1:"&amp;LEN((--TRIM(RIGHT(SUBSTITUTE(LEFT(A233,_xlfn.AGGREGATE(16,6,FIND({0,1,2,3,4,5,6,7,8,9},A233,ROW(INDIRECT("1:"&amp;LEN(A233)))),1))," ",REPT(" ",LEN(A233))),LEN(A233))))))))+1, 1) * 10^ROW(INDIRECT("1:"&amp;LEN((--TRIM(RIGHT(SUBSTITUTE(LEFT(A233,_xlfn.AGGREGATE(16,6,FIND({0,1,2,3,4,5,6,7,8,9},A233,ROW(INDIRECT("1:"&amp;LEN(A233)))),1))," ",REPT(" ",LEN(A233))),LEN(A233)))))))/10))*100+1</f>
        <v>1901</v>
      </c>
      <c r="X234" s="37"/>
      <c r="Y234" s="37"/>
      <c r="Z234" s="37"/>
      <c r="AA234" s="37"/>
      <c r="AB234" s="37"/>
      <c r="AC234" s="37"/>
      <c r="AD234" s="37"/>
      <c r="AE234" s="37"/>
      <c r="AF234" s="37"/>
      <c r="AG234" s="37"/>
      <c r="AH234" s="37"/>
      <c r="AI234" s="37"/>
      <c r="AJ234" s="37"/>
      <c r="AK234" s="37"/>
      <c r="AL234" s="37"/>
      <c r="AM234" s="37"/>
      <c r="AN234" s="37"/>
      <c r="AO234" s="37"/>
      <c r="AP234" s="37"/>
      <c r="AQ234" s="37"/>
      <c r="AR234" s="37"/>
      <c r="AS234" s="37"/>
      <c r="AT234" s="37"/>
      <c r="AU234" s="37"/>
      <c r="AV234" s="37"/>
      <c r="AW234" s="37"/>
      <c r="AX234" s="37"/>
      <c r="AY234" s="37"/>
      <c r="AZ234" s="37"/>
      <c r="BA234" s="37"/>
      <c r="BB234" s="37"/>
      <c r="BC234" s="37"/>
      <c r="BD234" s="37"/>
      <c r="BE234" s="37"/>
      <c r="BF234" s="37"/>
      <c r="BG234" s="37"/>
      <c r="BH234" s="37"/>
      <c r="BI234" s="37"/>
      <c r="BJ234" s="37"/>
      <c r="BK234" s="37"/>
      <c r="BL234" s="37"/>
      <c r="BM234" s="37"/>
      <c r="BN234" s="37"/>
      <c r="BO234" s="37"/>
      <c r="BP234" s="37"/>
      <c r="BQ234" s="37"/>
      <c r="BR234" s="37"/>
      <c r="BS234" s="37"/>
      <c r="BT234" s="37"/>
      <c r="BU234" s="37"/>
      <c r="BV234" s="37"/>
      <c r="BW234" s="37"/>
      <c r="BX234" s="37"/>
      <c r="BY234" s="37"/>
      <c r="BZ234" s="37"/>
      <c r="CA234" s="37"/>
      <c r="CB234" s="37"/>
      <c r="CC234" s="37"/>
      <c r="CD234" s="37"/>
      <c r="CE234" s="37"/>
      <c r="CF234" s="37"/>
      <c r="CG234" s="37"/>
      <c r="CH234" s="37"/>
      <c r="CI234" s="37"/>
      <c r="CJ234" s="37"/>
      <c r="CK234" s="37"/>
      <c r="CL234" s="37"/>
      <c r="CM234" s="37"/>
      <c r="CN234" s="37"/>
      <c r="CO234" s="37"/>
      <c r="CP234" s="37"/>
      <c r="CQ234" s="37"/>
      <c r="CR234" s="37"/>
      <c r="CS234" s="37"/>
      <c r="CT234" s="37"/>
      <c r="CU234" s="37"/>
      <c r="CV234" s="37"/>
      <c r="CW234" s="37"/>
      <c r="CX234" s="37"/>
      <c r="CY234" s="37"/>
      <c r="CZ234" s="37"/>
      <c r="DA234" s="37"/>
      <c r="DB234" s="37"/>
      <c r="DC234" s="37"/>
      <c r="DD234" s="37"/>
      <c r="DE234" s="37"/>
      <c r="DF234" s="37"/>
      <c r="DG234" s="37"/>
      <c r="DH234" s="37"/>
      <c r="DI234" s="37"/>
      <c r="DJ234" s="37"/>
      <c r="DK234" s="37"/>
      <c r="DL234" s="37"/>
      <c r="DM234" s="37"/>
      <c r="DN234" s="37"/>
      <c r="DO234" s="37"/>
      <c r="DP234" s="37"/>
      <c r="DQ234" s="37"/>
      <c r="DR234" s="37"/>
      <c r="DS234" s="37"/>
      <c r="DT234" s="37"/>
      <c r="DU234" s="37"/>
      <c r="DV234" s="37"/>
      <c r="DW234" s="37"/>
      <c r="DX234" s="37"/>
      <c r="DY234" s="37"/>
      <c r="DZ234" s="37"/>
      <c r="EA234" s="37"/>
      <c r="EB234" s="37"/>
      <c r="EC234" s="37"/>
      <c r="ED234" s="37"/>
      <c r="EE234" s="37"/>
      <c r="EF234" s="37"/>
      <c r="EG234" s="37"/>
      <c r="EH234" s="37"/>
      <c r="EI234" s="37"/>
      <c r="EJ234" s="37"/>
      <c r="EK234" s="37"/>
      <c r="EL234" s="37"/>
      <c r="EM234" s="37"/>
      <c r="EN234" s="37"/>
      <c r="EO234" s="37"/>
      <c r="EP234" s="37"/>
      <c r="EQ234" s="37"/>
      <c r="ER234" s="37"/>
      <c r="ES234" s="37"/>
      <c r="ET234" s="37"/>
      <c r="EU234" s="37"/>
      <c r="WZC234" s="37"/>
      <c r="WZD234" s="37"/>
      <c r="WZE234" s="37"/>
      <c r="WZF234" s="37"/>
      <c r="WZG234" s="37"/>
      <c r="WZH234" s="37"/>
      <c r="WZI234" s="37"/>
      <c r="WZJ234" s="37"/>
      <c r="WZK234" s="37"/>
      <c r="WZL234" s="37"/>
      <c r="WZM234" s="37"/>
      <c r="WZN234" s="37"/>
      <c r="WZO234" s="37"/>
      <c r="WZP234" s="37"/>
      <c r="WZQ234" s="37"/>
      <c r="WZR234" s="37"/>
      <c r="WZS234" s="37"/>
      <c r="WZT234" s="37"/>
      <c r="WZU234" s="37"/>
      <c r="WZV234" s="37"/>
      <c r="WZW234" s="37"/>
      <c r="WZX234" s="37"/>
      <c r="WZY234" s="37"/>
      <c r="WZZ234" s="37"/>
      <c r="XAA234" s="37"/>
      <c r="XAB234" s="37"/>
      <c r="XAC234" s="37"/>
      <c r="XAD234" s="37"/>
      <c r="XAE234" s="37"/>
      <c r="XAF234" s="37"/>
      <c r="XAG234" s="37"/>
      <c r="XAH234" s="37"/>
      <c r="XAI234" s="37"/>
      <c r="XAJ234" s="37"/>
      <c r="XAK234" s="37"/>
      <c r="XAL234" s="37"/>
      <c r="XAM234" s="37"/>
      <c r="XAN234" s="37"/>
      <c r="XAO234" s="37"/>
      <c r="XAP234" s="37"/>
      <c r="XAQ234" s="37"/>
      <c r="XAR234" s="37"/>
      <c r="XAS234" s="37"/>
      <c r="XAT234" s="37"/>
      <c r="XAU234" s="37"/>
      <c r="XAV234" s="37"/>
      <c r="XAW234" s="37"/>
      <c r="XAX234" s="37"/>
      <c r="XAY234" s="37"/>
      <c r="XAZ234" s="37"/>
      <c r="XBA234" s="37"/>
      <c r="XBB234" s="37"/>
      <c r="XBC234" s="37"/>
      <c r="XBD234" s="37"/>
      <c r="XBE234" s="37"/>
      <c r="XBF234" s="37"/>
      <c r="XBG234" s="37"/>
      <c r="XBH234" s="37"/>
      <c r="XBI234" s="37"/>
      <c r="XBJ234" s="37"/>
      <c r="XBK234" s="37"/>
      <c r="XBL234" s="37"/>
      <c r="XBM234" s="37"/>
      <c r="XBN234" s="37"/>
      <c r="XBO234" s="37"/>
      <c r="XBP234" s="37"/>
      <c r="XBQ234" s="37"/>
      <c r="XBR234" s="37"/>
      <c r="XBS234" s="37"/>
      <c r="XBT234" s="37"/>
      <c r="XBU234" s="37"/>
      <c r="XBV234" s="37"/>
      <c r="XBW234" s="37"/>
      <c r="XBX234" s="37"/>
      <c r="XBY234" s="37"/>
      <c r="XBZ234" s="37"/>
      <c r="XCA234" s="37"/>
      <c r="XCB234" s="37"/>
      <c r="XCC234" s="37"/>
      <c r="XCD234" s="37"/>
      <c r="XCE234" s="37"/>
      <c r="XCF234" s="37"/>
      <c r="XCG234" s="37"/>
      <c r="XCH234" s="37"/>
      <c r="XCI234" s="37"/>
      <c r="XCJ234" s="37"/>
      <c r="XCK234" s="37"/>
      <c r="XCL234" s="37"/>
      <c r="XCM234" s="37"/>
      <c r="XCN234" s="37"/>
      <c r="XCO234" s="37"/>
      <c r="XCP234" s="37"/>
      <c r="XCQ234" s="37"/>
      <c r="XCR234" s="37"/>
      <c r="XCS234" s="37"/>
      <c r="XCT234" s="37"/>
      <c r="XCU234" s="37"/>
      <c r="XCV234" s="37"/>
      <c r="XCW234" s="37"/>
      <c r="XCX234" s="37"/>
      <c r="XCY234" s="37"/>
      <c r="XCZ234" s="37"/>
      <c r="XDA234" s="37"/>
      <c r="XDB234" s="37"/>
      <c r="XDC234" s="37"/>
      <c r="XDD234" s="37"/>
      <c r="XDE234" s="37"/>
      <c r="XDF234" s="37"/>
      <c r="XDG234" s="37"/>
      <c r="XDH234" s="37"/>
      <c r="XDI234" s="37"/>
      <c r="XDJ234" s="37"/>
      <c r="XDK234" s="37"/>
      <c r="XDL234" s="37"/>
      <c r="XDM234" s="37"/>
      <c r="XDN234" s="37"/>
      <c r="XDO234" s="37"/>
      <c r="XDP234" s="37"/>
      <c r="XDQ234" s="37"/>
      <c r="XDR234" s="37"/>
      <c r="XDS234" s="37"/>
      <c r="XDT234" s="37"/>
      <c r="XDU234" s="37"/>
      <c r="XDV234" s="37"/>
      <c r="XDW234" s="37"/>
      <c r="XDX234" s="37"/>
      <c r="XDY234" s="37"/>
      <c r="XDZ234" s="37"/>
      <c r="XEA234" s="37"/>
      <c r="XEB234" s="37"/>
      <c r="XEC234" s="37"/>
      <c r="XED234" s="37"/>
      <c r="XEE234" s="37"/>
      <c r="XEF234" s="37"/>
      <c r="XEG234" s="37"/>
      <c r="XEH234" s="37"/>
      <c r="XEI234" s="37"/>
      <c r="XEJ234" s="37"/>
      <c r="XEK234" s="37"/>
      <c r="XEL234" s="37"/>
      <c r="XEM234" s="37"/>
      <c r="XEN234" s="37"/>
      <c r="XEO234" s="37"/>
      <c r="XEP234" s="37"/>
      <c r="XEQ234" s="37"/>
      <c r="XER234" s="37"/>
      <c r="XES234" s="37"/>
      <c r="XET234" s="37"/>
      <c r="XEU234" s="37"/>
      <c r="XEV234" s="37"/>
      <c r="XEW234" s="37"/>
      <c r="XEX234" s="37"/>
      <c r="XEY234" s="37"/>
      <c r="XEZ234" s="37"/>
      <c r="XFA234" s="37"/>
      <c r="XFB234" s="37"/>
      <c r="XFC234" s="37"/>
      <c r="XFD234" s="37"/>
    </row>
    <row r="235" spans="1:151 16227:16384" s="11" customFormat="1" ht="20.25" customHeight="1" x14ac:dyDescent="0.25">
      <c r="A235" s="80">
        <v>2</v>
      </c>
      <c r="B235" s="80"/>
      <c r="C235" s="81" t="s">
        <v>206</v>
      </c>
      <c r="D235" s="82"/>
      <c r="E235" s="53">
        <f>(1.25*0.7+3.05*4.65+2.01*0.23+3.05*3.575+3.655*2.95+2.13*1.375+1.075*1.475+2.31*0.9+2.66*1.375+2.66*2.125)*10.764</f>
        <v>571.66715970000007</v>
      </c>
      <c r="F235" s="81">
        <f>2.01*1.275*10.764</f>
        <v>27.585440999999992</v>
      </c>
      <c r="G235" s="82"/>
      <c r="H235" s="53">
        <f>0.825*1.7*10.764</f>
        <v>15.096509999999997</v>
      </c>
      <c r="I235" s="53">
        <f t="shared" si="16"/>
        <v>614.34911069999998</v>
      </c>
      <c r="J235" s="37"/>
      <c r="K235" s="37"/>
      <c r="L235" s="37"/>
      <c r="M235" s="37"/>
      <c r="N235" s="37"/>
      <c r="O235" s="37"/>
      <c r="P235" s="37"/>
      <c r="Q235" s="37"/>
      <c r="R235" s="37"/>
      <c r="S235" s="37"/>
      <c r="T235" s="37"/>
      <c r="U235" s="43" t="str">
        <f t="shared" ref="U235:U243" ca="1" si="17">V235&amp;""&amp;" to "&amp;""&amp;W235</f>
        <v>102 to 1902</v>
      </c>
      <c r="V235" s="43">
        <f ca="1">V234+1</f>
        <v>102</v>
      </c>
      <c r="W235" s="43">
        <f ca="1">W234+1</f>
        <v>1902</v>
      </c>
      <c r="X235" s="37"/>
      <c r="Y235" s="37"/>
      <c r="Z235" s="37"/>
      <c r="AA235" s="37"/>
      <c r="AB235" s="37"/>
      <c r="AC235" s="37"/>
      <c r="AD235" s="37"/>
      <c r="AE235" s="37"/>
      <c r="AF235" s="37"/>
      <c r="AG235" s="37"/>
      <c r="AH235" s="37"/>
      <c r="AI235" s="37"/>
      <c r="AJ235" s="37"/>
      <c r="AK235" s="37"/>
      <c r="AL235" s="37"/>
      <c r="AM235" s="37"/>
      <c r="AN235" s="37"/>
      <c r="AO235" s="37"/>
      <c r="AP235" s="37"/>
      <c r="AQ235" s="37"/>
      <c r="AR235" s="37"/>
      <c r="AS235" s="37"/>
      <c r="AT235" s="37"/>
      <c r="AU235" s="37"/>
      <c r="AV235" s="37"/>
      <c r="AW235" s="37"/>
      <c r="AX235" s="37"/>
      <c r="AY235" s="37"/>
      <c r="AZ235" s="37"/>
      <c r="BA235" s="37"/>
      <c r="BB235" s="37"/>
      <c r="BC235" s="37"/>
      <c r="BD235" s="37"/>
      <c r="BE235" s="37"/>
      <c r="BF235" s="37"/>
      <c r="BG235" s="37"/>
      <c r="BH235" s="37"/>
      <c r="BI235" s="37"/>
      <c r="BJ235" s="37"/>
      <c r="BK235" s="37"/>
      <c r="BL235" s="37"/>
      <c r="BM235" s="37"/>
      <c r="BN235" s="37"/>
      <c r="BO235" s="37"/>
      <c r="BP235" s="37"/>
      <c r="BQ235" s="37"/>
      <c r="BR235" s="37"/>
      <c r="BS235" s="37"/>
      <c r="BT235" s="37"/>
      <c r="BU235" s="37"/>
      <c r="BV235" s="37"/>
      <c r="BW235" s="37"/>
      <c r="BX235" s="37"/>
      <c r="BY235" s="37"/>
      <c r="BZ235" s="37"/>
      <c r="CA235" s="37"/>
      <c r="CB235" s="37"/>
      <c r="CC235" s="37"/>
      <c r="CD235" s="37"/>
      <c r="CE235" s="37"/>
      <c r="CF235" s="37"/>
      <c r="CG235" s="37"/>
      <c r="CH235" s="37"/>
      <c r="CI235" s="37"/>
      <c r="CJ235" s="37"/>
      <c r="CK235" s="37"/>
      <c r="CL235" s="37"/>
      <c r="CM235" s="37"/>
      <c r="CN235" s="37"/>
      <c r="CO235" s="37"/>
      <c r="CP235" s="37"/>
      <c r="CQ235" s="37"/>
      <c r="CR235" s="37"/>
      <c r="CS235" s="37"/>
      <c r="CT235" s="37"/>
      <c r="CU235" s="37"/>
      <c r="CV235" s="37"/>
      <c r="CW235" s="37"/>
      <c r="CX235" s="37"/>
      <c r="CY235" s="37"/>
      <c r="CZ235" s="37"/>
      <c r="DA235" s="37"/>
      <c r="DB235" s="37"/>
      <c r="DC235" s="37"/>
      <c r="DD235" s="37"/>
      <c r="DE235" s="37"/>
      <c r="DF235" s="37"/>
      <c r="DG235" s="37"/>
      <c r="DH235" s="37"/>
      <c r="DI235" s="37"/>
      <c r="DJ235" s="37"/>
      <c r="DK235" s="37"/>
      <c r="DL235" s="37"/>
      <c r="DM235" s="37"/>
      <c r="DN235" s="37"/>
      <c r="DO235" s="37"/>
      <c r="DP235" s="37"/>
      <c r="DQ235" s="37"/>
      <c r="DR235" s="37"/>
      <c r="DS235" s="37"/>
      <c r="DT235" s="37"/>
      <c r="DU235" s="37"/>
      <c r="DV235" s="37"/>
      <c r="DW235" s="37"/>
      <c r="DX235" s="37"/>
      <c r="DY235" s="37"/>
      <c r="DZ235" s="37"/>
      <c r="EA235" s="37"/>
      <c r="EB235" s="37"/>
      <c r="EC235" s="37"/>
      <c r="ED235" s="37"/>
      <c r="EE235" s="37"/>
      <c r="EF235" s="37"/>
      <c r="EG235" s="37"/>
      <c r="EH235" s="37"/>
      <c r="EI235" s="37"/>
      <c r="EJ235" s="37"/>
      <c r="EK235" s="37"/>
      <c r="EL235" s="37"/>
      <c r="EM235" s="37"/>
      <c r="EN235" s="37"/>
      <c r="EO235" s="37"/>
      <c r="EP235" s="37"/>
      <c r="EQ235" s="37"/>
      <c r="ER235" s="37"/>
      <c r="ES235" s="37"/>
      <c r="ET235" s="37"/>
      <c r="EU235" s="37"/>
      <c r="WZC235" s="37"/>
      <c r="WZD235" s="37"/>
      <c r="WZE235" s="37"/>
      <c r="WZF235" s="37"/>
      <c r="WZG235" s="37"/>
      <c r="WZH235" s="37"/>
      <c r="WZI235" s="37"/>
      <c r="WZJ235" s="37"/>
      <c r="WZK235" s="37"/>
      <c r="WZL235" s="37"/>
      <c r="WZM235" s="37"/>
      <c r="WZN235" s="37"/>
      <c r="WZO235" s="37"/>
      <c r="WZP235" s="37"/>
      <c r="WZQ235" s="37"/>
      <c r="WZR235" s="37"/>
      <c r="WZS235" s="37"/>
      <c r="WZT235" s="37"/>
      <c r="WZU235" s="37"/>
      <c r="WZV235" s="37"/>
      <c r="WZW235" s="37"/>
      <c r="WZX235" s="37"/>
      <c r="WZY235" s="37"/>
      <c r="WZZ235" s="37"/>
      <c r="XAA235" s="37"/>
      <c r="XAB235" s="37"/>
      <c r="XAC235" s="37"/>
      <c r="XAD235" s="37"/>
      <c r="XAE235" s="37"/>
      <c r="XAF235" s="37"/>
      <c r="XAG235" s="37"/>
      <c r="XAH235" s="37"/>
      <c r="XAI235" s="37"/>
      <c r="XAJ235" s="37"/>
      <c r="XAK235" s="37"/>
      <c r="XAL235" s="37"/>
      <c r="XAM235" s="37"/>
      <c r="XAN235" s="37"/>
      <c r="XAO235" s="37"/>
      <c r="XAP235" s="37"/>
      <c r="XAQ235" s="37"/>
      <c r="XAR235" s="37"/>
      <c r="XAS235" s="37"/>
      <c r="XAT235" s="37"/>
      <c r="XAU235" s="37"/>
      <c r="XAV235" s="37"/>
      <c r="XAW235" s="37"/>
      <c r="XAX235" s="37"/>
      <c r="XAY235" s="37"/>
      <c r="XAZ235" s="37"/>
      <c r="XBA235" s="37"/>
      <c r="XBB235" s="37"/>
      <c r="XBC235" s="37"/>
      <c r="XBD235" s="37"/>
      <c r="XBE235" s="37"/>
      <c r="XBF235" s="37"/>
      <c r="XBG235" s="37"/>
      <c r="XBH235" s="37"/>
      <c r="XBI235" s="37"/>
      <c r="XBJ235" s="37"/>
      <c r="XBK235" s="37"/>
      <c r="XBL235" s="37"/>
      <c r="XBM235" s="37"/>
      <c r="XBN235" s="37"/>
      <c r="XBO235" s="37"/>
      <c r="XBP235" s="37"/>
      <c r="XBQ235" s="37"/>
      <c r="XBR235" s="37"/>
      <c r="XBS235" s="37"/>
      <c r="XBT235" s="37"/>
      <c r="XBU235" s="37"/>
      <c r="XBV235" s="37"/>
      <c r="XBW235" s="37"/>
      <c r="XBX235" s="37"/>
      <c r="XBY235" s="37"/>
      <c r="XBZ235" s="37"/>
      <c r="XCA235" s="37"/>
      <c r="XCB235" s="37"/>
      <c r="XCC235" s="37"/>
      <c r="XCD235" s="37"/>
      <c r="XCE235" s="37"/>
      <c r="XCF235" s="37"/>
      <c r="XCG235" s="37"/>
      <c r="XCH235" s="37"/>
      <c r="XCI235" s="37"/>
      <c r="XCJ235" s="37"/>
      <c r="XCK235" s="37"/>
      <c r="XCL235" s="37"/>
      <c r="XCM235" s="37"/>
      <c r="XCN235" s="37"/>
      <c r="XCO235" s="37"/>
      <c r="XCP235" s="37"/>
      <c r="XCQ235" s="37"/>
      <c r="XCR235" s="37"/>
      <c r="XCS235" s="37"/>
      <c r="XCT235" s="37"/>
      <c r="XCU235" s="37"/>
      <c r="XCV235" s="37"/>
      <c r="XCW235" s="37"/>
      <c r="XCX235" s="37"/>
      <c r="XCY235" s="37"/>
      <c r="XCZ235" s="37"/>
      <c r="XDA235" s="37"/>
      <c r="XDB235" s="37"/>
      <c r="XDC235" s="37"/>
      <c r="XDD235" s="37"/>
      <c r="XDE235" s="37"/>
      <c r="XDF235" s="37"/>
      <c r="XDG235" s="37"/>
      <c r="XDH235" s="37"/>
      <c r="XDI235" s="37"/>
      <c r="XDJ235" s="37"/>
      <c r="XDK235" s="37"/>
      <c r="XDL235" s="37"/>
      <c r="XDM235" s="37"/>
      <c r="XDN235" s="37"/>
      <c r="XDO235" s="37"/>
      <c r="XDP235" s="37"/>
      <c r="XDQ235" s="37"/>
      <c r="XDR235" s="37"/>
      <c r="XDS235" s="37"/>
      <c r="XDT235" s="37"/>
      <c r="XDU235" s="37"/>
      <c r="XDV235" s="37"/>
      <c r="XDW235" s="37"/>
      <c r="XDX235" s="37"/>
      <c r="XDY235" s="37"/>
      <c r="XDZ235" s="37"/>
      <c r="XEA235" s="37"/>
      <c r="XEB235" s="37"/>
      <c r="XEC235" s="37"/>
      <c r="XED235" s="37"/>
      <c r="XEE235" s="37"/>
      <c r="XEF235" s="37"/>
      <c r="XEG235" s="37"/>
      <c r="XEH235" s="37"/>
      <c r="XEI235" s="37"/>
      <c r="XEJ235" s="37"/>
      <c r="XEK235" s="37"/>
      <c r="XEL235" s="37"/>
      <c r="XEM235" s="37"/>
      <c r="XEN235" s="37"/>
      <c r="XEO235" s="37"/>
      <c r="XEP235" s="37"/>
      <c r="XEQ235" s="37"/>
      <c r="XER235" s="37"/>
      <c r="XES235" s="37"/>
      <c r="XET235" s="37"/>
      <c r="XEU235" s="37"/>
      <c r="XEV235" s="37"/>
      <c r="XEW235" s="37"/>
      <c r="XEX235" s="37"/>
      <c r="XEY235" s="37"/>
      <c r="XEZ235" s="37"/>
      <c r="XFA235" s="37"/>
      <c r="XFB235" s="37"/>
      <c r="XFC235" s="37"/>
      <c r="XFD235" s="37"/>
    </row>
    <row r="236" spans="1:151 16227:16384" s="11" customFormat="1" ht="20.25" customHeight="1" x14ac:dyDescent="0.25">
      <c r="A236" s="80">
        <v>3</v>
      </c>
      <c r="B236" s="80"/>
      <c r="C236" s="81" t="s">
        <v>207</v>
      </c>
      <c r="D236" s="82"/>
      <c r="E236" s="53">
        <f>(4.575*2.86+2.445*1.915+3.05*2.9+1.975*1.325+1.21*1.915)*10.764</f>
        <v>339.55791479999993</v>
      </c>
      <c r="F236" s="81">
        <f>1.07*1.75*10.764</f>
        <v>20.15559</v>
      </c>
      <c r="G236" s="82"/>
      <c r="H236" s="53">
        <v>0</v>
      </c>
      <c r="I236" s="53">
        <f t="shared" si="16"/>
        <v>359.71350479999995</v>
      </c>
      <c r="J236" s="37"/>
      <c r="K236" s="37"/>
      <c r="L236" s="37"/>
      <c r="M236" s="37"/>
      <c r="N236" s="37"/>
      <c r="O236" s="37"/>
      <c r="P236" s="37"/>
      <c r="Q236" s="37"/>
      <c r="R236" s="37"/>
      <c r="S236" s="37"/>
      <c r="T236" s="37"/>
      <c r="U236" s="43" t="str">
        <f t="shared" ca="1" si="17"/>
        <v>103 to 1903</v>
      </c>
      <c r="V236" s="43">
        <f t="shared" ref="V236:W236" ca="1" si="18">V235+1</f>
        <v>103</v>
      </c>
      <c r="W236" s="43">
        <f t="shared" ca="1" si="18"/>
        <v>1903</v>
      </c>
      <c r="X236" s="37"/>
      <c r="Y236" s="37"/>
      <c r="Z236" s="37"/>
      <c r="AA236" s="37"/>
      <c r="AB236" s="37"/>
      <c r="AC236" s="37"/>
      <c r="AD236" s="37"/>
      <c r="AE236" s="37"/>
      <c r="AF236" s="37"/>
      <c r="AG236" s="37"/>
      <c r="AH236" s="37"/>
      <c r="AI236" s="37"/>
      <c r="AJ236" s="37"/>
      <c r="AK236" s="37"/>
      <c r="AL236" s="37"/>
      <c r="AM236" s="37"/>
      <c r="AN236" s="37"/>
      <c r="AO236" s="37"/>
      <c r="AP236" s="37"/>
      <c r="AQ236" s="37"/>
      <c r="AR236" s="37"/>
      <c r="AS236" s="37"/>
      <c r="AT236" s="37"/>
      <c r="AU236" s="37"/>
      <c r="AV236" s="37"/>
      <c r="AW236" s="37"/>
      <c r="AX236" s="37"/>
      <c r="AY236" s="37"/>
      <c r="AZ236" s="37"/>
      <c r="BA236" s="37"/>
      <c r="BB236" s="37"/>
      <c r="BC236" s="37"/>
      <c r="BD236" s="37"/>
      <c r="BE236" s="37"/>
      <c r="BF236" s="37"/>
      <c r="BG236" s="37"/>
      <c r="BH236" s="37"/>
      <c r="BI236" s="37"/>
      <c r="BJ236" s="37"/>
      <c r="BK236" s="37"/>
      <c r="BL236" s="37"/>
      <c r="BM236" s="37"/>
      <c r="BN236" s="37"/>
      <c r="BO236" s="37"/>
      <c r="BP236" s="37"/>
      <c r="BQ236" s="37"/>
      <c r="BR236" s="37"/>
      <c r="BS236" s="37"/>
      <c r="BT236" s="37"/>
      <c r="BU236" s="37"/>
      <c r="BV236" s="37"/>
      <c r="BW236" s="37"/>
      <c r="BX236" s="37"/>
      <c r="BY236" s="37"/>
      <c r="BZ236" s="37"/>
      <c r="CA236" s="37"/>
      <c r="CB236" s="37"/>
      <c r="CC236" s="37"/>
      <c r="CD236" s="37"/>
      <c r="CE236" s="37"/>
      <c r="CF236" s="37"/>
      <c r="CG236" s="37"/>
      <c r="CH236" s="37"/>
      <c r="CI236" s="37"/>
      <c r="CJ236" s="37"/>
      <c r="CK236" s="37"/>
      <c r="CL236" s="37"/>
      <c r="CM236" s="37"/>
      <c r="CN236" s="37"/>
      <c r="CO236" s="37"/>
      <c r="CP236" s="37"/>
      <c r="CQ236" s="37"/>
      <c r="CR236" s="37"/>
      <c r="CS236" s="37"/>
      <c r="CT236" s="37"/>
      <c r="CU236" s="37"/>
      <c r="CV236" s="37"/>
      <c r="CW236" s="37"/>
      <c r="CX236" s="37"/>
      <c r="CY236" s="37"/>
      <c r="CZ236" s="37"/>
      <c r="DA236" s="37"/>
      <c r="DB236" s="37"/>
      <c r="DC236" s="37"/>
      <c r="DD236" s="37"/>
      <c r="DE236" s="37"/>
      <c r="DF236" s="37"/>
      <c r="DG236" s="37"/>
      <c r="DH236" s="37"/>
      <c r="DI236" s="37"/>
      <c r="DJ236" s="37"/>
      <c r="DK236" s="37"/>
      <c r="DL236" s="37"/>
      <c r="DM236" s="37"/>
      <c r="DN236" s="37"/>
      <c r="DO236" s="37"/>
      <c r="DP236" s="37"/>
      <c r="DQ236" s="37"/>
      <c r="DR236" s="37"/>
      <c r="DS236" s="37"/>
      <c r="DT236" s="37"/>
      <c r="DU236" s="37"/>
      <c r="DV236" s="37"/>
      <c r="DW236" s="37"/>
      <c r="DX236" s="37"/>
      <c r="DY236" s="37"/>
      <c r="DZ236" s="37"/>
      <c r="EA236" s="37"/>
      <c r="EB236" s="37"/>
      <c r="EC236" s="37"/>
      <c r="ED236" s="37"/>
      <c r="EE236" s="37"/>
      <c r="EF236" s="37"/>
      <c r="EG236" s="37"/>
      <c r="EH236" s="37"/>
      <c r="EI236" s="37"/>
      <c r="EJ236" s="37"/>
      <c r="EK236" s="37"/>
      <c r="EL236" s="37"/>
      <c r="EM236" s="37"/>
      <c r="EN236" s="37"/>
      <c r="EO236" s="37"/>
      <c r="EP236" s="37"/>
      <c r="EQ236" s="37"/>
      <c r="ER236" s="37"/>
      <c r="ES236" s="37"/>
      <c r="ET236" s="37"/>
      <c r="EU236" s="37"/>
      <c r="WZC236" s="37"/>
      <c r="WZD236" s="37"/>
      <c r="WZE236" s="37"/>
      <c r="WZF236" s="37"/>
      <c r="WZG236" s="37"/>
      <c r="WZH236" s="37"/>
      <c r="WZI236" s="37"/>
      <c r="WZJ236" s="37"/>
      <c r="WZK236" s="37"/>
      <c r="WZL236" s="37"/>
      <c r="WZM236" s="37"/>
      <c r="WZN236" s="37"/>
      <c r="WZO236" s="37"/>
      <c r="WZP236" s="37"/>
      <c r="WZQ236" s="37"/>
      <c r="WZR236" s="37"/>
      <c r="WZS236" s="37"/>
      <c r="WZT236" s="37"/>
      <c r="WZU236" s="37"/>
      <c r="WZV236" s="37"/>
      <c r="WZW236" s="37"/>
      <c r="WZX236" s="37"/>
      <c r="WZY236" s="37"/>
      <c r="WZZ236" s="37"/>
      <c r="XAA236" s="37"/>
      <c r="XAB236" s="37"/>
      <c r="XAC236" s="37"/>
      <c r="XAD236" s="37"/>
      <c r="XAE236" s="37"/>
      <c r="XAF236" s="37"/>
      <c r="XAG236" s="37"/>
      <c r="XAH236" s="37"/>
      <c r="XAI236" s="37"/>
      <c r="XAJ236" s="37"/>
      <c r="XAK236" s="37"/>
      <c r="XAL236" s="37"/>
      <c r="XAM236" s="37"/>
      <c r="XAN236" s="37"/>
      <c r="XAO236" s="37"/>
      <c r="XAP236" s="37"/>
      <c r="XAQ236" s="37"/>
      <c r="XAR236" s="37"/>
      <c r="XAS236" s="37"/>
      <c r="XAT236" s="37"/>
      <c r="XAU236" s="37"/>
      <c r="XAV236" s="37"/>
      <c r="XAW236" s="37"/>
      <c r="XAX236" s="37"/>
      <c r="XAY236" s="37"/>
      <c r="XAZ236" s="37"/>
      <c r="XBA236" s="37"/>
      <c r="XBB236" s="37"/>
      <c r="XBC236" s="37"/>
      <c r="XBD236" s="37"/>
      <c r="XBE236" s="37"/>
      <c r="XBF236" s="37"/>
      <c r="XBG236" s="37"/>
      <c r="XBH236" s="37"/>
      <c r="XBI236" s="37"/>
      <c r="XBJ236" s="37"/>
      <c r="XBK236" s="37"/>
      <c r="XBL236" s="37"/>
      <c r="XBM236" s="37"/>
      <c r="XBN236" s="37"/>
      <c r="XBO236" s="37"/>
      <c r="XBP236" s="37"/>
      <c r="XBQ236" s="37"/>
      <c r="XBR236" s="37"/>
      <c r="XBS236" s="37"/>
      <c r="XBT236" s="37"/>
      <c r="XBU236" s="37"/>
      <c r="XBV236" s="37"/>
      <c r="XBW236" s="37"/>
      <c r="XBX236" s="37"/>
      <c r="XBY236" s="37"/>
      <c r="XBZ236" s="37"/>
      <c r="XCA236" s="37"/>
      <c r="XCB236" s="37"/>
      <c r="XCC236" s="37"/>
      <c r="XCD236" s="37"/>
      <c r="XCE236" s="37"/>
      <c r="XCF236" s="37"/>
      <c r="XCG236" s="37"/>
      <c r="XCH236" s="37"/>
      <c r="XCI236" s="37"/>
      <c r="XCJ236" s="37"/>
      <c r="XCK236" s="37"/>
      <c r="XCL236" s="37"/>
      <c r="XCM236" s="37"/>
      <c r="XCN236" s="37"/>
      <c r="XCO236" s="37"/>
      <c r="XCP236" s="37"/>
      <c r="XCQ236" s="37"/>
      <c r="XCR236" s="37"/>
      <c r="XCS236" s="37"/>
      <c r="XCT236" s="37"/>
      <c r="XCU236" s="37"/>
      <c r="XCV236" s="37"/>
      <c r="XCW236" s="37"/>
      <c r="XCX236" s="37"/>
      <c r="XCY236" s="37"/>
      <c r="XCZ236" s="37"/>
      <c r="XDA236" s="37"/>
      <c r="XDB236" s="37"/>
      <c r="XDC236" s="37"/>
      <c r="XDD236" s="37"/>
      <c r="XDE236" s="37"/>
      <c r="XDF236" s="37"/>
      <c r="XDG236" s="37"/>
      <c r="XDH236" s="37"/>
      <c r="XDI236" s="37"/>
      <c r="XDJ236" s="37"/>
      <c r="XDK236" s="37"/>
      <c r="XDL236" s="37"/>
      <c r="XDM236" s="37"/>
      <c r="XDN236" s="37"/>
      <c r="XDO236" s="37"/>
      <c r="XDP236" s="37"/>
      <c r="XDQ236" s="37"/>
      <c r="XDR236" s="37"/>
      <c r="XDS236" s="37"/>
      <c r="XDT236" s="37"/>
      <c r="XDU236" s="37"/>
      <c r="XDV236" s="37"/>
      <c r="XDW236" s="37"/>
      <c r="XDX236" s="37"/>
      <c r="XDY236" s="37"/>
      <c r="XDZ236" s="37"/>
      <c r="XEA236" s="37"/>
      <c r="XEB236" s="37"/>
      <c r="XEC236" s="37"/>
      <c r="XED236" s="37"/>
      <c r="XEE236" s="37"/>
      <c r="XEF236" s="37"/>
      <c r="XEG236" s="37"/>
      <c r="XEH236" s="37"/>
      <c r="XEI236" s="37"/>
      <c r="XEJ236" s="37"/>
      <c r="XEK236" s="37"/>
      <c r="XEL236" s="37"/>
      <c r="XEM236" s="37"/>
      <c r="XEN236" s="37"/>
      <c r="XEO236" s="37"/>
      <c r="XEP236" s="37"/>
      <c r="XEQ236" s="37"/>
      <c r="XER236" s="37"/>
      <c r="XES236" s="37"/>
      <c r="XET236" s="37"/>
      <c r="XEU236" s="37"/>
      <c r="XEV236" s="37"/>
      <c r="XEW236" s="37"/>
      <c r="XEX236" s="37"/>
      <c r="XEY236" s="37"/>
      <c r="XEZ236" s="37"/>
      <c r="XFA236" s="37"/>
      <c r="XFB236" s="37"/>
      <c r="XFC236" s="37"/>
      <c r="XFD236" s="37"/>
    </row>
    <row r="237" spans="1:151 16227:16384" s="11" customFormat="1" ht="20.25" customHeight="1" x14ac:dyDescent="0.25">
      <c r="A237" s="80">
        <v>4</v>
      </c>
      <c r="B237" s="80"/>
      <c r="C237" s="83" t="s">
        <v>214</v>
      </c>
      <c r="D237" s="84"/>
      <c r="E237" s="84"/>
      <c r="F237" s="84"/>
      <c r="G237" s="84"/>
      <c r="H237" s="84"/>
      <c r="I237" s="85"/>
      <c r="J237" s="37"/>
      <c r="K237" s="37"/>
      <c r="L237" s="37"/>
      <c r="M237" s="37"/>
      <c r="N237" s="37"/>
      <c r="O237" s="37"/>
      <c r="P237" s="37"/>
      <c r="Q237" s="37"/>
      <c r="R237" s="37"/>
      <c r="S237" s="37"/>
      <c r="T237" s="37"/>
      <c r="U237" s="43" t="str">
        <f t="shared" ca="1" si="17"/>
        <v>104 to 1904</v>
      </c>
      <c r="V237" s="43">
        <f t="shared" ref="V237:W237" ca="1" si="19">V236+1</f>
        <v>104</v>
      </c>
      <c r="W237" s="43">
        <f t="shared" ca="1" si="19"/>
        <v>1904</v>
      </c>
      <c r="X237" s="37"/>
      <c r="Y237" s="37"/>
      <c r="Z237" s="37"/>
      <c r="AA237" s="37"/>
      <c r="AB237" s="37"/>
      <c r="AC237" s="37"/>
      <c r="AD237" s="37"/>
      <c r="AE237" s="37"/>
      <c r="AF237" s="37"/>
      <c r="AG237" s="37"/>
      <c r="AH237" s="37"/>
      <c r="AI237" s="37"/>
      <c r="AJ237" s="37"/>
      <c r="AK237" s="37"/>
      <c r="AL237" s="37"/>
      <c r="AM237" s="37"/>
      <c r="AN237" s="37"/>
      <c r="AO237" s="37"/>
      <c r="AP237" s="37"/>
      <c r="AQ237" s="37"/>
      <c r="AR237" s="37"/>
      <c r="AS237" s="37"/>
      <c r="AT237" s="37"/>
      <c r="AU237" s="37"/>
      <c r="AV237" s="37"/>
      <c r="AW237" s="37"/>
      <c r="AX237" s="37"/>
      <c r="AY237" s="37"/>
      <c r="AZ237" s="37"/>
      <c r="BA237" s="37"/>
      <c r="BB237" s="37"/>
      <c r="BC237" s="37"/>
      <c r="BD237" s="37"/>
      <c r="BE237" s="37"/>
      <c r="BF237" s="37"/>
      <c r="BG237" s="37"/>
      <c r="BH237" s="37"/>
      <c r="BI237" s="37"/>
      <c r="BJ237" s="37"/>
      <c r="BK237" s="37"/>
      <c r="BL237" s="37"/>
      <c r="BM237" s="37"/>
      <c r="BN237" s="37"/>
      <c r="BO237" s="37"/>
      <c r="BP237" s="37"/>
      <c r="BQ237" s="37"/>
      <c r="BR237" s="37"/>
      <c r="BS237" s="37"/>
      <c r="BT237" s="37"/>
      <c r="BU237" s="37"/>
      <c r="BV237" s="37"/>
      <c r="BW237" s="37"/>
      <c r="BX237" s="37"/>
      <c r="BY237" s="37"/>
      <c r="BZ237" s="37"/>
      <c r="CA237" s="37"/>
      <c r="CB237" s="37"/>
      <c r="CC237" s="37"/>
      <c r="CD237" s="37"/>
      <c r="CE237" s="37"/>
      <c r="CF237" s="37"/>
      <c r="CG237" s="37"/>
      <c r="CH237" s="37"/>
      <c r="CI237" s="37"/>
      <c r="CJ237" s="37"/>
      <c r="CK237" s="37"/>
      <c r="CL237" s="37"/>
      <c r="CM237" s="37"/>
      <c r="CN237" s="37"/>
      <c r="CO237" s="37"/>
      <c r="CP237" s="37"/>
      <c r="CQ237" s="37"/>
      <c r="CR237" s="37"/>
      <c r="CS237" s="37"/>
      <c r="CT237" s="37"/>
      <c r="CU237" s="37"/>
      <c r="CV237" s="37"/>
      <c r="CW237" s="37"/>
      <c r="CX237" s="37"/>
      <c r="CY237" s="37"/>
      <c r="CZ237" s="37"/>
      <c r="DA237" s="37"/>
      <c r="DB237" s="37"/>
      <c r="DC237" s="37"/>
      <c r="DD237" s="37"/>
      <c r="DE237" s="37"/>
      <c r="DF237" s="37"/>
      <c r="DG237" s="37"/>
      <c r="DH237" s="37"/>
      <c r="DI237" s="37"/>
      <c r="DJ237" s="37"/>
      <c r="DK237" s="37"/>
      <c r="DL237" s="37"/>
      <c r="DM237" s="37"/>
      <c r="DN237" s="37"/>
      <c r="DO237" s="37"/>
      <c r="DP237" s="37"/>
      <c r="DQ237" s="37"/>
      <c r="DR237" s="37"/>
      <c r="DS237" s="37"/>
      <c r="DT237" s="37"/>
      <c r="DU237" s="37"/>
      <c r="DV237" s="37"/>
      <c r="DW237" s="37"/>
      <c r="DX237" s="37"/>
      <c r="DY237" s="37"/>
      <c r="DZ237" s="37"/>
      <c r="EA237" s="37"/>
      <c r="EB237" s="37"/>
      <c r="EC237" s="37"/>
      <c r="ED237" s="37"/>
      <c r="EE237" s="37"/>
      <c r="EF237" s="37"/>
      <c r="EG237" s="37"/>
      <c r="EH237" s="37"/>
      <c r="EI237" s="37"/>
      <c r="EJ237" s="37"/>
      <c r="EK237" s="37"/>
      <c r="EL237" s="37"/>
      <c r="EM237" s="37"/>
      <c r="EN237" s="37"/>
      <c r="EO237" s="37"/>
      <c r="EP237" s="37"/>
      <c r="EQ237" s="37"/>
      <c r="ER237" s="37"/>
      <c r="ES237" s="37"/>
      <c r="ET237" s="37"/>
      <c r="EU237" s="37"/>
      <c r="WZC237" s="37"/>
      <c r="WZD237" s="37"/>
      <c r="WZE237" s="37"/>
      <c r="WZF237" s="37"/>
      <c r="WZG237" s="37"/>
      <c r="WZH237" s="37"/>
      <c r="WZI237" s="37"/>
      <c r="WZJ237" s="37"/>
      <c r="WZK237" s="37"/>
      <c r="WZL237" s="37"/>
      <c r="WZM237" s="37"/>
      <c r="WZN237" s="37"/>
      <c r="WZO237" s="37"/>
      <c r="WZP237" s="37"/>
      <c r="WZQ237" s="37"/>
      <c r="WZR237" s="37"/>
      <c r="WZS237" s="37"/>
      <c r="WZT237" s="37"/>
      <c r="WZU237" s="37"/>
      <c r="WZV237" s="37"/>
      <c r="WZW237" s="37"/>
      <c r="WZX237" s="37"/>
      <c r="WZY237" s="37"/>
      <c r="WZZ237" s="37"/>
      <c r="XAA237" s="37"/>
      <c r="XAB237" s="37"/>
      <c r="XAC237" s="37"/>
      <c r="XAD237" s="37"/>
      <c r="XAE237" s="37"/>
      <c r="XAF237" s="37"/>
      <c r="XAG237" s="37"/>
      <c r="XAH237" s="37"/>
      <c r="XAI237" s="37"/>
      <c r="XAJ237" s="37"/>
      <c r="XAK237" s="37"/>
      <c r="XAL237" s="37"/>
      <c r="XAM237" s="37"/>
      <c r="XAN237" s="37"/>
      <c r="XAO237" s="37"/>
      <c r="XAP237" s="37"/>
      <c r="XAQ237" s="37"/>
      <c r="XAR237" s="37"/>
      <c r="XAS237" s="37"/>
      <c r="XAT237" s="37"/>
      <c r="XAU237" s="37"/>
      <c r="XAV237" s="37"/>
      <c r="XAW237" s="37"/>
      <c r="XAX237" s="37"/>
      <c r="XAY237" s="37"/>
      <c r="XAZ237" s="37"/>
      <c r="XBA237" s="37"/>
      <c r="XBB237" s="37"/>
      <c r="XBC237" s="37"/>
      <c r="XBD237" s="37"/>
      <c r="XBE237" s="37"/>
      <c r="XBF237" s="37"/>
      <c r="XBG237" s="37"/>
      <c r="XBH237" s="37"/>
      <c r="XBI237" s="37"/>
      <c r="XBJ237" s="37"/>
      <c r="XBK237" s="37"/>
      <c r="XBL237" s="37"/>
      <c r="XBM237" s="37"/>
      <c r="XBN237" s="37"/>
      <c r="XBO237" s="37"/>
      <c r="XBP237" s="37"/>
      <c r="XBQ237" s="37"/>
      <c r="XBR237" s="37"/>
      <c r="XBS237" s="37"/>
      <c r="XBT237" s="37"/>
      <c r="XBU237" s="37"/>
      <c r="XBV237" s="37"/>
      <c r="XBW237" s="37"/>
      <c r="XBX237" s="37"/>
      <c r="XBY237" s="37"/>
      <c r="XBZ237" s="37"/>
      <c r="XCA237" s="37"/>
      <c r="XCB237" s="37"/>
      <c r="XCC237" s="37"/>
      <c r="XCD237" s="37"/>
      <c r="XCE237" s="37"/>
      <c r="XCF237" s="37"/>
      <c r="XCG237" s="37"/>
      <c r="XCH237" s="37"/>
      <c r="XCI237" s="37"/>
      <c r="XCJ237" s="37"/>
      <c r="XCK237" s="37"/>
      <c r="XCL237" s="37"/>
      <c r="XCM237" s="37"/>
      <c r="XCN237" s="37"/>
      <c r="XCO237" s="37"/>
      <c r="XCP237" s="37"/>
      <c r="XCQ237" s="37"/>
      <c r="XCR237" s="37"/>
      <c r="XCS237" s="37"/>
      <c r="XCT237" s="37"/>
      <c r="XCU237" s="37"/>
      <c r="XCV237" s="37"/>
      <c r="XCW237" s="37"/>
      <c r="XCX237" s="37"/>
      <c r="XCY237" s="37"/>
      <c r="XCZ237" s="37"/>
      <c r="XDA237" s="37"/>
      <c r="XDB237" s="37"/>
      <c r="XDC237" s="37"/>
      <c r="XDD237" s="37"/>
      <c r="XDE237" s="37"/>
      <c r="XDF237" s="37"/>
      <c r="XDG237" s="37"/>
      <c r="XDH237" s="37"/>
      <c r="XDI237" s="37"/>
      <c r="XDJ237" s="37"/>
      <c r="XDK237" s="37"/>
      <c r="XDL237" s="37"/>
      <c r="XDM237" s="37"/>
      <c r="XDN237" s="37"/>
      <c r="XDO237" s="37"/>
      <c r="XDP237" s="37"/>
      <c r="XDQ237" s="37"/>
      <c r="XDR237" s="37"/>
      <c r="XDS237" s="37"/>
      <c r="XDT237" s="37"/>
      <c r="XDU237" s="37"/>
      <c r="XDV237" s="37"/>
      <c r="XDW237" s="37"/>
      <c r="XDX237" s="37"/>
      <c r="XDY237" s="37"/>
      <c r="XDZ237" s="37"/>
      <c r="XEA237" s="37"/>
      <c r="XEB237" s="37"/>
      <c r="XEC237" s="37"/>
      <c r="XED237" s="37"/>
      <c r="XEE237" s="37"/>
      <c r="XEF237" s="37"/>
      <c r="XEG237" s="37"/>
      <c r="XEH237" s="37"/>
      <c r="XEI237" s="37"/>
      <c r="XEJ237" s="37"/>
      <c r="XEK237" s="37"/>
      <c r="XEL237" s="37"/>
      <c r="XEM237" s="37"/>
      <c r="XEN237" s="37"/>
      <c r="XEO237" s="37"/>
      <c r="XEP237" s="37"/>
      <c r="XEQ237" s="37"/>
      <c r="XER237" s="37"/>
      <c r="XES237" s="37"/>
      <c r="XET237" s="37"/>
      <c r="XEU237" s="37"/>
      <c r="XEV237" s="37"/>
      <c r="XEW237" s="37"/>
      <c r="XEX237" s="37"/>
      <c r="XEY237" s="37"/>
      <c r="XEZ237" s="37"/>
      <c r="XFA237" s="37"/>
      <c r="XFB237" s="37"/>
      <c r="XFC237" s="37"/>
      <c r="XFD237" s="37"/>
    </row>
    <row r="238" spans="1:151 16227:16384" s="11" customFormat="1" ht="20.25" customHeight="1" x14ac:dyDescent="0.25">
      <c r="A238" s="80">
        <v>5</v>
      </c>
      <c r="B238" s="80"/>
      <c r="C238" s="86"/>
      <c r="D238" s="87"/>
      <c r="E238" s="87"/>
      <c r="F238" s="87"/>
      <c r="G238" s="87"/>
      <c r="H238" s="87"/>
      <c r="I238" s="88"/>
      <c r="J238" s="1"/>
      <c r="K238" s="1"/>
      <c r="L238" s="1"/>
      <c r="M238" s="1"/>
      <c r="N238" s="1"/>
      <c r="O238" s="1"/>
      <c r="P238" s="1"/>
      <c r="Q238" s="1"/>
      <c r="R238" s="1"/>
      <c r="S238" s="1"/>
      <c r="T238" s="1"/>
      <c r="U238" s="43" t="str">
        <f t="shared" ca="1" si="17"/>
        <v>105 to 1905</v>
      </c>
      <c r="V238" s="43">
        <f t="shared" ref="V238:W238" ca="1" si="20">V237+1</f>
        <v>105</v>
      </c>
      <c r="W238" s="43">
        <f t="shared" ca="1" si="20"/>
        <v>1905</v>
      </c>
      <c r="X238" s="1"/>
      <c r="Y238" s="1"/>
      <c r="Z238" s="1"/>
      <c r="AA238" s="1"/>
      <c r="AB238" s="37"/>
      <c r="AC238" s="37"/>
      <c r="AD238" s="37"/>
      <c r="AE238" s="37"/>
      <c r="AF238" s="37"/>
      <c r="AG238" s="37"/>
      <c r="AH238" s="37"/>
      <c r="AI238" s="37"/>
      <c r="AJ238" s="37"/>
      <c r="AK238" s="37"/>
      <c r="AL238" s="37"/>
      <c r="AM238" s="37"/>
      <c r="AN238" s="37"/>
      <c r="AO238" s="37"/>
      <c r="AP238" s="37"/>
      <c r="AQ238" s="37"/>
      <c r="AR238" s="37"/>
      <c r="AS238" s="37"/>
      <c r="AT238" s="37"/>
      <c r="AU238" s="37"/>
      <c r="AV238" s="37"/>
      <c r="AW238" s="37"/>
      <c r="AX238" s="37"/>
      <c r="AY238" s="37"/>
      <c r="AZ238" s="37"/>
      <c r="BA238" s="37"/>
      <c r="BB238" s="37"/>
      <c r="BC238" s="37"/>
      <c r="BD238" s="37"/>
      <c r="BE238" s="37"/>
      <c r="BF238" s="37"/>
      <c r="BG238" s="37"/>
      <c r="BH238" s="37"/>
      <c r="BI238" s="37"/>
      <c r="BJ238" s="37"/>
      <c r="BK238" s="37"/>
      <c r="BL238" s="37"/>
      <c r="BM238" s="37"/>
      <c r="BN238" s="37"/>
      <c r="BO238" s="37"/>
      <c r="BP238" s="37"/>
      <c r="BQ238" s="37"/>
      <c r="BR238" s="37"/>
      <c r="BS238" s="37"/>
      <c r="BT238" s="37"/>
      <c r="BU238" s="37"/>
      <c r="BV238" s="37"/>
      <c r="BW238" s="37"/>
      <c r="BX238" s="37"/>
      <c r="BY238" s="37"/>
      <c r="BZ238" s="37"/>
      <c r="CA238" s="37"/>
      <c r="CB238" s="37"/>
      <c r="CC238" s="37"/>
      <c r="CD238" s="37"/>
      <c r="CE238" s="37"/>
      <c r="CF238" s="37"/>
      <c r="CG238" s="37"/>
      <c r="CH238" s="37"/>
      <c r="CI238" s="37"/>
      <c r="CJ238" s="37"/>
      <c r="CK238" s="37"/>
      <c r="CL238" s="37"/>
      <c r="CM238" s="37"/>
      <c r="CN238" s="37"/>
      <c r="CO238" s="37"/>
      <c r="CP238" s="37"/>
      <c r="CQ238" s="37"/>
      <c r="CR238" s="37"/>
      <c r="CS238" s="37"/>
      <c r="CT238" s="37"/>
      <c r="CU238" s="37"/>
      <c r="CV238" s="37"/>
      <c r="CW238" s="37"/>
      <c r="CX238" s="37"/>
      <c r="CY238" s="37"/>
      <c r="CZ238" s="37"/>
      <c r="DA238" s="37"/>
      <c r="DB238" s="37"/>
      <c r="DC238" s="37"/>
      <c r="DD238" s="37"/>
      <c r="DE238" s="37"/>
      <c r="DF238" s="37"/>
      <c r="DG238" s="37"/>
      <c r="DH238" s="37"/>
      <c r="DI238" s="37"/>
      <c r="DJ238" s="37"/>
      <c r="DK238" s="37"/>
      <c r="DL238" s="37"/>
      <c r="DM238" s="37"/>
      <c r="DN238" s="37"/>
      <c r="DO238" s="37"/>
      <c r="DP238" s="37"/>
      <c r="DQ238" s="37"/>
      <c r="DR238" s="37"/>
      <c r="DS238" s="37"/>
      <c r="DT238" s="37"/>
      <c r="DU238" s="37"/>
      <c r="DV238" s="37"/>
      <c r="DW238" s="37"/>
      <c r="DX238" s="37"/>
      <c r="DY238" s="37"/>
      <c r="DZ238" s="37"/>
      <c r="EA238" s="37"/>
      <c r="EB238" s="37"/>
      <c r="EC238" s="37"/>
      <c r="ED238" s="37"/>
      <c r="EE238" s="37"/>
      <c r="EF238" s="37"/>
      <c r="EG238" s="37"/>
      <c r="EH238" s="37"/>
      <c r="EI238" s="37"/>
      <c r="EJ238" s="37"/>
      <c r="EK238" s="37"/>
      <c r="EL238" s="37"/>
      <c r="EM238" s="37"/>
      <c r="EN238" s="37"/>
      <c r="EO238" s="37"/>
      <c r="EP238" s="37"/>
      <c r="EQ238" s="37"/>
      <c r="ER238" s="37"/>
      <c r="ES238" s="37"/>
      <c r="ET238" s="37"/>
      <c r="EU238" s="37"/>
      <c r="WZC238" s="37"/>
      <c r="WZD238" s="37"/>
      <c r="WZE238" s="37"/>
      <c r="WZF238" s="37"/>
      <c r="WZG238" s="37"/>
      <c r="WZH238" s="37"/>
      <c r="WZI238" s="37"/>
      <c r="WZJ238" s="37"/>
      <c r="WZK238" s="37"/>
      <c r="WZL238" s="37"/>
      <c r="WZM238" s="37"/>
      <c r="WZN238" s="37"/>
      <c r="WZO238" s="37"/>
      <c r="WZP238" s="37"/>
      <c r="WZQ238" s="37"/>
      <c r="WZR238" s="37"/>
      <c r="WZS238" s="37"/>
      <c r="WZT238" s="37"/>
      <c r="WZU238" s="37"/>
      <c r="WZV238" s="37"/>
      <c r="WZW238" s="37"/>
      <c r="WZX238" s="37"/>
      <c r="WZY238" s="37"/>
      <c r="WZZ238" s="37"/>
      <c r="XAA238" s="37"/>
      <c r="XAB238" s="37"/>
      <c r="XAC238" s="37"/>
      <c r="XAD238" s="37"/>
      <c r="XAE238" s="37"/>
      <c r="XAF238" s="37"/>
      <c r="XAG238" s="37"/>
      <c r="XAH238" s="37"/>
      <c r="XAI238" s="37"/>
      <c r="XAJ238" s="37"/>
      <c r="XAK238" s="37"/>
      <c r="XAL238" s="37"/>
      <c r="XAM238" s="37"/>
      <c r="XAN238" s="37"/>
      <c r="XAO238" s="37"/>
      <c r="XAP238" s="37"/>
      <c r="XAQ238" s="37"/>
      <c r="XAR238" s="37"/>
      <c r="XAS238" s="37"/>
      <c r="XAT238" s="37"/>
      <c r="XAU238" s="37"/>
      <c r="XAV238" s="37"/>
      <c r="XAW238" s="37"/>
      <c r="XAX238" s="37"/>
      <c r="XAY238" s="37"/>
      <c r="XAZ238" s="37"/>
      <c r="XBA238" s="37"/>
      <c r="XBB238" s="37"/>
      <c r="XBC238" s="37"/>
      <c r="XBD238" s="37"/>
      <c r="XBE238" s="37"/>
      <c r="XBF238" s="37"/>
      <c r="XBG238" s="37"/>
      <c r="XBH238" s="37"/>
      <c r="XBI238" s="37"/>
      <c r="XBJ238" s="37"/>
      <c r="XBK238" s="37"/>
      <c r="XBL238" s="37"/>
      <c r="XBM238" s="37"/>
      <c r="XBN238" s="37"/>
      <c r="XBO238" s="37"/>
      <c r="XBP238" s="37"/>
      <c r="XBQ238" s="37"/>
      <c r="XBR238" s="37"/>
      <c r="XBS238" s="37"/>
      <c r="XBT238" s="37"/>
      <c r="XBU238" s="37"/>
      <c r="XBV238" s="37"/>
      <c r="XBW238" s="37"/>
      <c r="XBX238" s="37"/>
      <c r="XBY238" s="37"/>
      <c r="XBZ238" s="37"/>
      <c r="XCA238" s="37"/>
      <c r="XCB238" s="37"/>
      <c r="XCC238" s="37"/>
      <c r="XCD238" s="37"/>
      <c r="XCE238" s="37"/>
      <c r="XCF238" s="37"/>
      <c r="XCG238" s="37"/>
      <c r="XCH238" s="37"/>
      <c r="XCI238" s="37"/>
      <c r="XCJ238" s="37"/>
      <c r="XCK238" s="37"/>
      <c r="XCL238" s="37"/>
      <c r="XCM238" s="37"/>
      <c r="XCN238" s="37"/>
      <c r="XCO238" s="37"/>
      <c r="XCP238" s="37"/>
      <c r="XCQ238" s="37"/>
      <c r="XCR238" s="37"/>
      <c r="XCS238" s="37"/>
      <c r="XCT238" s="37"/>
      <c r="XCU238" s="37"/>
      <c r="XCV238" s="37"/>
      <c r="XCW238" s="37"/>
      <c r="XCX238" s="37"/>
      <c r="XCY238" s="37"/>
      <c r="XCZ238" s="37"/>
      <c r="XDA238" s="37"/>
      <c r="XDB238" s="37"/>
      <c r="XDC238" s="37"/>
      <c r="XDD238" s="37"/>
      <c r="XDE238" s="37"/>
      <c r="XDF238" s="37"/>
      <c r="XDG238" s="37"/>
      <c r="XDH238" s="37"/>
      <c r="XDI238" s="37"/>
      <c r="XDJ238" s="37"/>
      <c r="XDK238" s="37"/>
      <c r="XDL238" s="37"/>
      <c r="XDM238" s="37"/>
      <c r="XDN238" s="37"/>
      <c r="XDO238" s="37"/>
      <c r="XDP238" s="37"/>
      <c r="XDQ238" s="37"/>
      <c r="XDR238" s="37"/>
      <c r="XDS238" s="37"/>
      <c r="XDT238" s="37"/>
      <c r="XDU238" s="37"/>
      <c r="XDV238" s="37"/>
      <c r="XDW238" s="37"/>
      <c r="XDX238" s="37"/>
      <c r="XDY238" s="37"/>
      <c r="XDZ238" s="37"/>
      <c r="XEA238" s="37"/>
      <c r="XEB238" s="37"/>
      <c r="XEC238" s="37"/>
      <c r="XED238" s="37"/>
      <c r="XEE238" s="37"/>
      <c r="XEF238" s="37"/>
      <c r="XEG238" s="37"/>
      <c r="XEH238" s="37"/>
      <c r="XEI238" s="37"/>
      <c r="XEJ238" s="37"/>
      <c r="XEK238" s="37"/>
      <c r="XEL238" s="37"/>
      <c r="XEM238" s="37"/>
      <c r="XEN238" s="37"/>
      <c r="XEO238" s="37"/>
      <c r="XEP238" s="37"/>
      <c r="XEQ238" s="37"/>
      <c r="XER238" s="37"/>
      <c r="XES238" s="37"/>
      <c r="XET238" s="37"/>
      <c r="XEU238" s="37"/>
      <c r="XEV238" s="37"/>
      <c r="XEW238" s="37"/>
      <c r="XEX238" s="37"/>
      <c r="XEY238" s="37"/>
      <c r="XEZ238" s="37"/>
      <c r="XFA238" s="37"/>
      <c r="XFB238" s="37"/>
      <c r="XFC238" s="37"/>
      <c r="XFD238" s="37"/>
    </row>
    <row r="239" spans="1:151 16227:16384" s="11" customFormat="1" ht="20.25" customHeight="1" x14ac:dyDescent="0.25">
      <c r="A239" s="80">
        <v>6</v>
      </c>
      <c r="B239" s="80"/>
      <c r="C239" s="86"/>
      <c r="D239" s="87"/>
      <c r="E239" s="87"/>
      <c r="F239" s="87"/>
      <c r="G239" s="87"/>
      <c r="H239" s="87"/>
      <c r="I239" s="88"/>
      <c r="J239" s="37"/>
      <c r="K239" s="37"/>
      <c r="L239" s="37"/>
      <c r="M239" s="37"/>
      <c r="N239" s="37"/>
      <c r="O239" s="37"/>
      <c r="P239" s="37"/>
      <c r="Q239" s="37"/>
      <c r="R239" s="37"/>
      <c r="S239" s="37"/>
      <c r="T239" s="37"/>
      <c r="U239" s="43" t="str">
        <f t="shared" ca="1" si="17"/>
        <v>106 to 1906</v>
      </c>
      <c r="V239" s="43">
        <f t="shared" ref="V239:W239" ca="1" si="21">V238+1</f>
        <v>106</v>
      </c>
      <c r="W239" s="43">
        <f t="shared" ca="1" si="21"/>
        <v>1906</v>
      </c>
      <c r="X239" s="37"/>
      <c r="Y239" s="37"/>
      <c r="Z239" s="37"/>
      <c r="AA239" s="37"/>
      <c r="AB239" s="37"/>
      <c r="AC239" s="37"/>
      <c r="AD239" s="37"/>
      <c r="AE239" s="37"/>
      <c r="AF239" s="37"/>
      <c r="AG239" s="37"/>
      <c r="AH239" s="37"/>
      <c r="AI239" s="37"/>
      <c r="AJ239" s="37"/>
      <c r="AK239" s="37"/>
      <c r="AL239" s="37"/>
      <c r="AM239" s="37"/>
      <c r="AN239" s="37"/>
      <c r="AO239" s="37"/>
      <c r="AP239" s="37"/>
      <c r="AQ239" s="37"/>
      <c r="AR239" s="37"/>
      <c r="AS239" s="37"/>
      <c r="AT239" s="37"/>
      <c r="AU239" s="37"/>
      <c r="AV239" s="37"/>
      <c r="AW239" s="37"/>
      <c r="AX239" s="37"/>
      <c r="AY239" s="37"/>
      <c r="AZ239" s="37"/>
      <c r="BA239" s="37"/>
      <c r="BB239" s="37"/>
      <c r="BC239" s="37"/>
      <c r="BD239" s="37"/>
      <c r="BE239" s="37"/>
      <c r="BF239" s="37"/>
      <c r="BG239" s="37"/>
      <c r="BH239" s="37"/>
      <c r="BI239" s="37"/>
      <c r="BJ239" s="37"/>
      <c r="BK239" s="37"/>
      <c r="BL239" s="37"/>
      <c r="BM239" s="37"/>
      <c r="BN239" s="37"/>
      <c r="BO239" s="37"/>
      <c r="BP239" s="37"/>
      <c r="BQ239" s="37"/>
      <c r="BR239" s="37"/>
      <c r="BS239" s="37"/>
      <c r="BT239" s="37"/>
      <c r="BU239" s="37"/>
      <c r="BV239" s="37"/>
      <c r="BW239" s="37"/>
      <c r="BX239" s="37"/>
      <c r="BY239" s="37"/>
      <c r="BZ239" s="37"/>
      <c r="CA239" s="37"/>
      <c r="CB239" s="37"/>
      <c r="CC239" s="37"/>
      <c r="CD239" s="37"/>
      <c r="CE239" s="37"/>
      <c r="CF239" s="37"/>
      <c r="CG239" s="37"/>
      <c r="CH239" s="37"/>
      <c r="CI239" s="37"/>
      <c r="CJ239" s="37"/>
      <c r="CK239" s="37"/>
      <c r="CL239" s="37"/>
      <c r="CM239" s="37"/>
      <c r="CN239" s="37"/>
      <c r="CO239" s="37"/>
      <c r="CP239" s="37"/>
      <c r="CQ239" s="37"/>
      <c r="CR239" s="37"/>
      <c r="CS239" s="37"/>
      <c r="CT239" s="37"/>
      <c r="CU239" s="37"/>
      <c r="CV239" s="37"/>
      <c r="CW239" s="37"/>
      <c r="CX239" s="37"/>
      <c r="CY239" s="37"/>
      <c r="CZ239" s="37"/>
      <c r="DA239" s="37"/>
      <c r="DB239" s="37"/>
      <c r="DC239" s="37"/>
      <c r="DD239" s="37"/>
      <c r="DE239" s="37"/>
      <c r="DF239" s="37"/>
      <c r="DG239" s="37"/>
      <c r="DH239" s="37"/>
      <c r="DI239" s="37"/>
      <c r="DJ239" s="37"/>
      <c r="DK239" s="37"/>
      <c r="DL239" s="37"/>
      <c r="DM239" s="37"/>
      <c r="DN239" s="37"/>
      <c r="DO239" s="37"/>
      <c r="DP239" s="37"/>
      <c r="DQ239" s="37"/>
      <c r="DR239" s="37"/>
      <c r="DS239" s="37"/>
      <c r="DT239" s="37"/>
      <c r="DU239" s="37"/>
      <c r="DV239" s="37"/>
      <c r="DW239" s="37"/>
      <c r="DX239" s="37"/>
      <c r="DY239" s="37"/>
      <c r="DZ239" s="37"/>
      <c r="EA239" s="37"/>
      <c r="EB239" s="37"/>
      <c r="EC239" s="37"/>
      <c r="ED239" s="37"/>
      <c r="EE239" s="37"/>
      <c r="EF239" s="37"/>
      <c r="EG239" s="37"/>
      <c r="EH239" s="37"/>
      <c r="EI239" s="37"/>
      <c r="EJ239" s="37"/>
      <c r="EK239" s="37"/>
      <c r="EL239" s="37"/>
      <c r="EM239" s="37"/>
      <c r="EN239" s="37"/>
      <c r="EO239" s="37"/>
      <c r="EP239" s="37"/>
      <c r="EQ239" s="37"/>
      <c r="ER239" s="37"/>
      <c r="ES239" s="37"/>
      <c r="ET239" s="37"/>
      <c r="EU239" s="37"/>
      <c r="WZC239" s="37"/>
      <c r="WZD239" s="37"/>
      <c r="WZE239" s="37"/>
      <c r="WZF239" s="37"/>
      <c r="WZG239" s="37"/>
      <c r="WZH239" s="37"/>
      <c r="WZI239" s="37"/>
      <c r="WZJ239" s="37"/>
      <c r="WZK239" s="37"/>
      <c r="WZL239" s="37"/>
      <c r="WZM239" s="37"/>
      <c r="WZN239" s="37"/>
      <c r="WZO239" s="37"/>
      <c r="WZP239" s="37"/>
      <c r="WZQ239" s="37"/>
      <c r="WZR239" s="37"/>
      <c r="WZS239" s="37"/>
      <c r="WZT239" s="37"/>
      <c r="WZU239" s="37"/>
      <c r="WZV239" s="37"/>
      <c r="WZW239" s="37"/>
      <c r="WZX239" s="37"/>
      <c r="WZY239" s="37"/>
      <c r="WZZ239" s="37"/>
      <c r="XAA239" s="37"/>
      <c r="XAB239" s="37"/>
      <c r="XAC239" s="37"/>
      <c r="XAD239" s="37"/>
      <c r="XAE239" s="37"/>
      <c r="XAF239" s="37"/>
      <c r="XAG239" s="37"/>
      <c r="XAH239" s="37"/>
      <c r="XAI239" s="37"/>
      <c r="XAJ239" s="37"/>
      <c r="XAK239" s="37"/>
      <c r="XAL239" s="37"/>
      <c r="XAM239" s="37"/>
      <c r="XAN239" s="37"/>
      <c r="XAO239" s="37"/>
      <c r="XAP239" s="37"/>
      <c r="XAQ239" s="37"/>
      <c r="XAR239" s="37"/>
      <c r="XAS239" s="37"/>
      <c r="XAT239" s="37"/>
      <c r="XAU239" s="37"/>
      <c r="XAV239" s="37"/>
      <c r="XAW239" s="37"/>
      <c r="XAX239" s="37"/>
      <c r="XAY239" s="37"/>
      <c r="XAZ239" s="37"/>
      <c r="XBA239" s="37"/>
      <c r="XBB239" s="37"/>
      <c r="XBC239" s="37"/>
      <c r="XBD239" s="37"/>
      <c r="XBE239" s="37"/>
      <c r="XBF239" s="37"/>
      <c r="XBG239" s="37"/>
      <c r="XBH239" s="37"/>
      <c r="XBI239" s="37"/>
      <c r="XBJ239" s="37"/>
      <c r="XBK239" s="37"/>
      <c r="XBL239" s="37"/>
      <c r="XBM239" s="37"/>
      <c r="XBN239" s="37"/>
      <c r="XBO239" s="37"/>
      <c r="XBP239" s="37"/>
      <c r="XBQ239" s="37"/>
      <c r="XBR239" s="37"/>
      <c r="XBS239" s="37"/>
      <c r="XBT239" s="37"/>
      <c r="XBU239" s="37"/>
      <c r="XBV239" s="37"/>
      <c r="XBW239" s="37"/>
      <c r="XBX239" s="37"/>
      <c r="XBY239" s="37"/>
      <c r="XBZ239" s="37"/>
      <c r="XCA239" s="37"/>
      <c r="XCB239" s="37"/>
      <c r="XCC239" s="37"/>
      <c r="XCD239" s="37"/>
      <c r="XCE239" s="37"/>
      <c r="XCF239" s="37"/>
      <c r="XCG239" s="37"/>
      <c r="XCH239" s="37"/>
      <c r="XCI239" s="37"/>
      <c r="XCJ239" s="37"/>
      <c r="XCK239" s="37"/>
      <c r="XCL239" s="37"/>
      <c r="XCM239" s="37"/>
      <c r="XCN239" s="37"/>
      <c r="XCO239" s="37"/>
      <c r="XCP239" s="37"/>
      <c r="XCQ239" s="37"/>
      <c r="XCR239" s="37"/>
      <c r="XCS239" s="37"/>
      <c r="XCT239" s="37"/>
      <c r="XCU239" s="37"/>
      <c r="XCV239" s="37"/>
      <c r="XCW239" s="37"/>
      <c r="XCX239" s="37"/>
      <c r="XCY239" s="37"/>
      <c r="XCZ239" s="37"/>
      <c r="XDA239" s="37"/>
      <c r="XDB239" s="37"/>
      <c r="XDC239" s="37"/>
      <c r="XDD239" s="37"/>
      <c r="XDE239" s="37"/>
      <c r="XDF239" s="37"/>
      <c r="XDG239" s="37"/>
      <c r="XDH239" s="37"/>
      <c r="XDI239" s="37"/>
      <c r="XDJ239" s="37"/>
      <c r="XDK239" s="37"/>
      <c r="XDL239" s="37"/>
      <c r="XDM239" s="37"/>
      <c r="XDN239" s="37"/>
      <c r="XDO239" s="37"/>
      <c r="XDP239" s="37"/>
      <c r="XDQ239" s="37"/>
      <c r="XDR239" s="37"/>
      <c r="XDS239" s="37"/>
      <c r="XDT239" s="37"/>
      <c r="XDU239" s="37"/>
      <c r="XDV239" s="37"/>
      <c r="XDW239" s="37"/>
      <c r="XDX239" s="37"/>
      <c r="XDY239" s="37"/>
      <c r="XDZ239" s="37"/>
      <c r="XEA239" s="37"/>
      <c r="XEB239" s="37"/>
      <c r="XEC239" s="37"/>
      <c r="XED239" s="37"/>
      <c r="XEE239" s="37"/>
      <c r="XEF239" s="37"/>
      <c r="XEG239" s="37"/>
      <c r="XEH239" s="37"/>
      <c r="XEI239" s="37"/>
      <c r="XEJ239" s="37"/>
      <c r="XEK239" s="37"/>
      <c r="XEL239" s="37"/>
      <c r="XEM239" s="37"/>
      <c r="XEN239" s="37"/>
      <c r="XEO239" s="37"/>
      <c r="XEP239" s="37"/>
      <c r="XEQ239" s="37"/>
      <c r="XER239" s="37"/>
      <c r="XES239" s="37"/>
      <c r="XET239" s="37"/>
      <c r="XEU239" s="37"/>
      <c r="XEV239" s="37"/>
      <c r="XEW239" s="37"/>
      <c r="XEX239" s="37"/>
      <c r="XEY239" s="37"/>
      <c r="XEZ239" s="37"/>
      <c r="XFA239" s="37"/>
      <c r="XFB239" s="37"/>
      <c r="XFC239" s="37"/>
      <c r="XFD239" s="37"/>
    </row>
    <row r="240" spans="1:151 16227:16384" s="11" customFormat="1" ht="20.25" customHeight="1" x14ac:dyDescent="0.25">
      <c r="A240" s="80">
        <v>7</v>
      </c>
      <c r="B240" s="80"/>
      <c r="C240" s="89"/>
      <c r="D240" s="90"/>
      <c r="E240" s="90"/>
      <c r="F240" s="90"/>
      <c r="G240" s="90"/>
      <c r="H240" s="90"/>
      <c r="I240" s="91"/>
      <c r="J240" s="37"/>
      <c r="K240" s="37"/>
      <c r="L240" s="37"/>
      <c r="M240" s="37"/>
      <c r="N240" s="37"/>
      <c r="O240" s="37"/>
      <c r="P240" s="37"/>
      <c r="Q240" s="37"/>
      <c r="R240" s="37"/>
      <c r="S240" s="37"/>
      <c r="T240" s="37"/>
      <c r="U240" s="43" t="str">
        <f t="shared" ca="1" si="17"/>
        <v>107 to 1907</v>
      </c>
      <c r="V240" s="43">
        <f t="shared" ref="V240:W240" ca="1" si="22">V239+1</f>
        <v>107</v>
      </c>
      <c r="W240" s="43">
        <f t="shared" ca="1" si="22"/>
        <v>1907</v>
      </c>
      <c r="X240" s="37"/>
      <c r="Y240" s="37"/>
      <c r="Z240" s="37"/>
      <c r="AA240" s="37"/>
      <c r="AB240" s="37"/>
      <c r="AC240" s="37"/>
      <c r="AD240" s="37"/>
      <c r="AE240" s="37"/>
      <c r="AF240" s="37"/>
      <c r="AG240" s="37"/>
      <c r="AH240" s="37"/>
      <c r="AI240" s="37"/>
      <c r="AJ240" s="37"/>
      <c r="AK240" s="37"/>
      <c r="AL240" s="37"/>
      <c r="AM240" s="37"/>
      <c r="AN240" s="37"/>
      <c r="AO240" s="37"/>
      <c r="AP240" s="37"/>
      <c r="AQ240" s="37"/>
      <c r="AR240" s="37"/>
      <c r="AS240" s="37"/>
      <c r="AT240" s="37"/>
      <c r="AU240" s="37"/>
      <c r="AV240" s="37"/>
      <c r="AW240" s="37"/>
      <c r="AX240" s="37"/>
      <c r="AY240" s="37"/>
      <c r="AZ240" s="37"/>
      <c r="BA240" s="37"/>
      <c r="BB240" s="37"/>
      <c r="BC240" s="37"/>
      <c r="BD240" s="37"/>
      <c r="BE240" s="37"/>
      <c r="BF240" s="37"/>
      <c r="BG240" s="37"/>
      <c r="BH240" s="37"/>
      <c r="BI240" s="37"/>
      <c r="BJ240" s="37"/>
      <c r="BK240" s="37"/>
      <c r="BL240" s="37"/>
      <c r="BM240" s="37"/>
      <c r="BN240" s="37"/>
      <c r="BO240" s="37"/>
      <c r="BP240" s="37"/>
      <c r="BQ240" s="37"/>
      <c r="BR240" s="37"/>
      <c r="BS240" s="37"/>
      <c r="BT240" s="37"/>
      <c r="BU240" s="37"/>
      <c r="BV240" s="37"/>
      <c r="BW240" s="37"/>
      <c r="BX240" s="37"/>
      <c r="BY240" s="37"/>
      <c r="BZ240" s="37"/>
      <c r="CA240" s="37"/>
      <c r="CB240" s="37"/>
      <c r="CC240" s="37"/>
      <c r="CD240" s="37"/>
      <c r="CE240" s="37"/>
      <c r="CF240" s="37"/>
      <c r="CG240" s="37"/>
      <c r="CH240" s="37"/>
      <c r="CI240" s="37"/>
      <c r="CJ240" s="37"/>
      <c r="CK240" s="37"/>
      <c r="CL240" s="37"/>
      <c r="CM240" s="37"/>
      <c r="CN240" s="37"/>
      <c r="CO240" s="37"/>
      <c r="CP240" s="37"/>
      <c r="CQ240" s="37"/>
      <c r="CR240" s="37"/>
      <c r="CS240" s="37"/>
      <c r="CT240" s="37"/>
      <c r="CU240" s="37"/>
      <c r="CV240" s="37"/>
      <c r="CW240" s="37"/>
      <c r="CX240" s="37"/>
      <c r="CY240" s="37"/>
      <c r="CZ240" s="37"/>
      <c r="DA240" s="37"/>
      <c r="DB240" s="37"/>
      <c r="DC240" s="37"/>
      <c r="DD240" s="37"/>
      <c r="DE240" s="37"/>
      <c r="DF240" s="37"/>
      <c r="DG240" s="37"/>
      <c r="DH240" s="37"/>
      <c r="DI240" s="37"/>
      <c r="DJ240" s="37"/>
      <c r="DK240" s="37"/>
      <c r="DL240" s="37"/>
      <c r="DM240" s="37"/>
      <c r="DN240" s="37"/>
      <c r="DO240" s="37"/>
      <c r="DP240" s="37"/>
      <c r="DQ240" s="37"/>
      <c r="DR240" s="37"/>
      <c r="DS240" s="37"/>
      <c r="DT240" s="37"/>
      <c r="DU240" s="37"/>
      <c r="DV240" s="37"/>
      <c r="DW240" s="37"/>
      <c r="DX240" s="37"/>
      <c r="DY240" s="37"/>
      <c r="DZ240" s="37"/>
      <c r="EA240" s="37"/>
      <c r="EB240" s="37"/>
      <c r="EC240" s="37"/>
      <c r="ED240" s="37"/>
      <c r="EE240" s="37"/>
      <c r="EF240" s="37"/>
      <c r="EG240" s="37"/>
      <c r="EH240" s="37"/>
      <c r="EI240" s="37"/>
      <c r="EJ240" s="37"/>
      <c r="EK240" s="37"/>
      <c r="EL240" s="37"/>
      <c r="EM240" s="37"/>
      <c r="EN240" s="37"/>
      <c r="EO240" s="37"/>
      <c r="EP240" s="37"/>
      <c r="EQ240" s="37"/>
      <c r="ER240" s="37"/>
      <c r="ES240" s="37"/>
      <c r="ET240" s="37"/>
      <c r="EU240" s="37"/>
      <c r="WZC240" s="37"/>
      <c r="WZD240" s="37"/>
      <c r="WZE240" s="37"/>
      <c r="WZF240" s="37"/>
      <c r="WZG240" s="37"/>
      <c r="WZH240" s="37"/>
      <c r="WZI240" s="37"/>
      <c r="WZJ240" s="37"/>
      <c r="WZK240" s="37"/>
      <c r="WZL240" s="37"/>
      <c r="WZM240" s="37"/>
      <c r="WZN240" s="37"/>
      <c r="WZO240" s="37"/>
      <c r="WZP240" s="37"/>
      <c r="WZQ240" s="37"/>
      <c r="WZR240" s="37"/>
      <c r="WZS240" s="37"/>
      <c r="WZT240" s="37"/>
      <c r="WZU240" s="37"/>
      <c r="WZV240" s="37"/>
      <c r="WZW240" s="37"/>
      <c r="WZX240" s="37"/>
      <c r="WZY240" s="37"/>
      <c r="WZZ240" s="37"/>
      <c r="XAA240" s="37"/>
      <c r="XAB240" s="37"/>
      <c r="XAC240" s="37"/>
      <c r="XAD240" s="37"/>
      <c r="XAE240" s="37"/>
      <c r="XAF240" s="37"/>
      <c r="XAG240" s="37"/>
      <c r="XAH240" s="37"/>
      <c r="XAI240" s="37"/>
      <c r="XAJ240" s="37"/>
      <c r="XAK240" s="37"/>
      <c r="XAL240" s="37"/>
      <c r="XAM240" s="37"/>
      <c r="XAN240" s="37"/>
      <c r="XAO240" s="37"/>
      <c r="XAP240" s="37"/>
      <c r="XAQ240" s="37"/>
      <c r="XAR240" s="37"/>
      <c r="XAS240" s="37"/>
      <c r="XAT240" s="37"/>
      <c r="XAU240" s="37"/>
      <c r="XAV240" s="37"/>
      <c r="XAW240" s="37"/>
      <c r="XAX240" s="37"/>
      <c r="XAY240" s="37"/>
      <c r="XAZ240" s="37"/>
      <c r="XBA240" s="37"/>
      <c r="XBB240" s="37"/>
      <c r="XBC240" s="37"/>
      <c r="XBD240" s="37"/>
      <c r="XBE240" s="37"/>
      <c r="XBF240" s="37"/>
      <c r="XBG240" s="37"/>
      <c r="XBH240" s="37"/>
      <c r="XBI240" s="37"/>
      <c r="XBJ240" s="37"/>
      <c r="XBK240" s="37"/>
      <c r="XBL240" s="37"/>
      <c r="XBM240" s="37"/>
      <c r="XBN240" s="37"/>
      <c r="XBO240" s="37"/>
      <c r="XBP240" s="37"/>
      <c r="XBQ240" s="37"/>
      <c r="XBR240" s="37"/>
      <c r="XBS240" s="37"/>
      <c r="XBT240" s="37"/>
      <c r="XBU240" s="37"/>
      <c r="XBV240" s="37"/>
      <c r="XBW240" s="37"/>
      <c r="XBX240" s="37"/>
      <c r="XBY240" s="37"/>
      <c r="XBZ240" s="37"/>
      <c r="XCA240" s="37"/>
      <c r="XCB240" s="37"/>
      <c r="XCC240" s="37"/>
      <c r="XCD240" s="37"/>
      <c r="XCE240" s="37"/>
      <c r="XCF240" s="37"/>
      <c r="XCG240" s="37"/>
      <c r="XCH240" s="37"/>
      <c r="XCI240" s="37"/>
      <c r="XCJ240" s="37"/>
      <c r="XCK240" s="37"/>
      <c r="XCL240" s="37"/>
      <c r="XCM240" s="37"/>
      <c r="XCN240" s="37"/>
      <c r="XCO240" s="37"/>
      <c r="XCP240" s="37"/>
      <c r="XCQ240" s="37"/>
      <c r="XCR240" s="37"/>
      <c r="XCS240" s="37"/>
      <c r="XCT240" s="37"/>
      <c r="XCU240" s="37"/>
      <c r="XCV240" s="37"/>
      <c r="XCW240" s="37"/>
      <c r="XCX240" s="37"/>
      <c r="XCY240" s="37"/>
      <c r="XCZ240" s="37"/>
      <c r="XDA240" s="37"/>
      <c r="XDB240" s="37"/>
      <c r="XDC240" s="37"/>
      <c r="XDD240" s="37"/>
      <c r="XDE240" s="37"/>
      <c r="XDF240" s="37"/>
      <c r="XDG240" s="37"/>
      <c r="XDH240" s="37"/>
      <c r="XDI240" s="37"/>
      <c r="XDJ240" s="37"/>
      <c r="XDK240" s="37"/>
      <c r="XDL240" s="37"/>
      <c r="XDM240" s="37"/>
      <c r="XDN240" s="37"/>
      <c r="XDO240" s="37"/>
      <c r="XDP240" s="37"/>
      <c r="XDQ240" s="37"/>
      <c r="XDR240" s="37"/>
      <c r="XDS240" s="37"/>
      <c r="XDT240" s="37"/>
      <c r="XDU240" s="37"/>
      <c r="XDV240" s="37"/>
      <c r="XDW240" s="37"/>
      <c r="XDX240" s="37"/>
      <c r="XDY240" s="37"/>
      <c r="XDZ240" s="37"/>
      <c r="XEA240" s="37"/>
      <c r="XEB240" s="37"/>
      <c r="XEC240" s="37"/>
      <c r="XED240" s="37"/>
      <c r="XEE240" s="37"/>
      <c r="XEF240" s="37"/>
      <c r="XEG240" s="37"/>
      <c r="XEH240" s="37"/>
      <c r="XEI240" s="37"/>
      <c r="XEJ240" s="37"/>
      <c r="XEK240" s="37"/>
      <c r="XEL240" s="37"/>
      <c r="XEM240" s="37"/>
      <c r="XEN240" s="37"/>
      <c r="XEO240" s="37"/>
      <c r="XEP240" s="37"/>
      <c r="XEQ240" s="37"/>
      <c r="XER240" s="37"/>
      <c r="XES240" s="37"/>
      <c r="XET240" s="37"/>
      <c r="XEU240" s="37"/>
      <c r="XEV240" s="37"/>
      <c r="XEW240" s="37"/>
      <c r="XEX240" s="37"/>
      <c r="XEY240" s="37"/>
      <c r="XEZ240" s="37"/>
      <c r="XFA240" s="37"/>
      <c r="XFB240" s="37"/>
      <c r="XFC240" s="37"/>
      <c r="XFD240" s="37"/>
    </row>
    <row r="241" spans="1:16384" s="11" customFormat="1" ht="20.25" customHeight="1" x14ac:dyDescent="0.25">
      <c r="A241" s="80">
        <v>8</v>
      </c>
      <c r="B241" s="80"/>
      <c r="C241" s="81" t="s">
        <v>207</v>
      </c>
      <c r="D241" s="82"/>
      <c r="E241" s="53">
        <f>(4.575*2.86+2.445*1.915+3.05*2.9+1.975*1.325+1.21*1.915)*10.764</f>
        <v>339.55791479999993</v>
      </c>
      <c r="F241" s="81">
        <f>1.075*1.6*10.764</f>
        <v>18.51408</v>
      </c>
      <c r="G241" s="82"/>
      <c r="H241" s="53">
        <v>0</v>
      </c>
      <c r="I241" s="53">
        <f t="shared" ref="I241:I243" si="23">E241+F241+H241</f>
        <v>358.07199479999991</v>
      </c>
      <c r="J241" s="37"/>
      <c r="K241" s="37"/>
      <c r="L241" s="37"/>
      <c r="M241" s="37"/>
      <c r="N241" s="37"/>
      <c r="O241" s="37"/>
      <c r="P241" s="37"/>
      <c r="Q241" s="37"/>
      <c r="R241" s="37"/>
      <c r="S241" s="37"/>
      <c r="T241" s="37"/>
      <c r="U241" s="43" t="str">
        <f t="shared" ca="1" si="17"/>
        <v>108 to 1908</v>
      </c>
      <c r="V241" s="43">
        <f t="shared" ref="V241:W241" ca="1" si="24">V240+1</f>
        <v>108</v>
      </c>
      <c r="W241" s="43">
        <f t="shared" ca="1" si="24"/>
        <v>1908</v>
      </c>
      <c r="X241" s="37"/>
      <c r="Y241" s="37"/>
      <c r="Z241" s="37"/>
      <c r="AA241" s="37"/>
      <c r="AB241" s="37"/>
      <c r="AC241" s="37"/>
      <c r="AD241" s="37"/>
      <c r="AE241" s="37"/>
      <c r="AF241" s="37"/>
      <c r="AG241" s="37"/>
      <c r="AH241" s="37"/>
      <c r="AI241" s="37"/>
      <c r="AJ241" s="37"/>
      <c r="AK241" s="37"/>
      <c r="AL241" s="37"/>
      <c r="AM241" s="37"/>
      <c r="AN241" s="37"/>
      <c r="AO241" s="37"/>
      <c r="AP241" s="37"/>
      <c r="AQ241" s="37"/>
      <c r="AR241" s="37"/>
      <c r="AS241" s="37"/>
      <c r="AT241" s="37"/>
      <c r="AU241" s="37"/>
      <c r="AV241" s="37"/>
      <c r="AW241" s="37"/>
      <c r="AX241" s="37"/>
      <c r="AY241" s="37"/>
      <c r="AZ241" s="37"/>
      <c r="BA241" s="37"/>
      <c r="BB241" s="37"/>
      <c r="BC241" s="37"/>
      <c r="BD241" s="37"/>
      <c r="BE241" s="37"/>
      <c r="BF241" s="37"/>
      <c r="BG241" s="37"/>
      <c r="BH241" s="37"/>
      <c r="BI241" s="37"/>
      <c r="BJ241" s="37"/>
      <c r="BK241" s="37"/>
      <c r="BL241" s="37"/>
      <c r="BM241" s="37"/>
      <c r="BN241" s="37"/>
      <c r="BO241" s="37"/>
      <c r="BP241" s="37"/>
      <c r="BQ241" s="37"/>
      <c r="BR241" s="37"/>
      <c r="BS241" s="37"/>
      <c r="BT241" s="37"/>
      <c r="BU241" s="37"/>
      <c r="BV241" s="37"/>
      <c r="BW241" s="37"/>
      <c r="BX241" s="37"/>
      <c r="BY241" s="37"/>
      <c r="BZ241" s="37"/>
      <c r="CA241" s="37"/>
      <c r="CB241" s="37"/>
      <c r="CC241" s="37"/>
      <c r="CD241" s="37"/>
      <c r="CE241" s="37"/>
      <c r="CF241" s="37"/>
      <c r="CG241" s="37"/>
      <c r="CH241" s="37"/>
      <c r="CI241" s="37"/>
      <c r="CJ241" s="37"/>
      <c r="CK241" s="37"/>
      <c r="CL241" s="37"/>
      <c r="CM241" s="37"/>
      <c r="CN241" s="37"/>
      <c r="CO241" s="37"/>
      <c r="CP241" s="37"/>
      <c r="CQ241" s="37"/>
      <c r="CR241" s="37"/>
      <c r="CS241" s="37"/>
      <c r="CT241" s="37"/>
      <c r="CU241" s="37"/>
      <c r="CV241" s="37"/>
      <c r="CW241" s="37"/>
      <c r="CX241" s="37"/>
      <c r="CY241" s="37"/>
      <c r="CZ241" s="37"/>
      <c r="DA241" s="37"/>
      <c r="DB241" s="37"/>
      <c r="DC241" s="37"/>
      <c r="DD241" s="37"/>
      <c r="DE241" s="37"/>
      <c r="DF241" s="37"/>
      <c r="DG241" s="37"/>
      <c r="DH241" s="37"/>
      <c r="DI241" s="37"/>
      <c r="DJ241" s="37"/>
      <c r="DK241" s="37"/>
      <c r="DL241" s="37"/>
      <c r="DM241" s="37"/>
      <c r="DN241" s="37"/>
      <c r="DO241" s="37"/>
      <c r="DP241" s="37"/>
      <c r="DQ241" s="37"/>
      <c r="DR241" s="37"/>
      <c r="DS241" s="37"/>
      <c r="DT241" s="37"/>
      <c r="DU241" s="37"/>
      <c r="DV241" s="37"/>
      <c r="DW241" s="37"/>
      <c r="DX241" s="37"/>
      <c r="DY241" s="37"/>
      <c r="DZ241" s="37"/>
      <c r="EA241" s="37"/>
      <c r="EB241" s="37"/>
      <c r="EC241" s="37"/>
      <c r="ED241" s="37"/>
      <c r="EE241" s="37"/>
      <c r="EF241" s="37"/>
      <c r="EG241" s="37"/>
      <c r="EH241" s="37"/>
      <c r="EI241" s="37"/>
      <c r="EJ241" s="37"/>
      <c r="EK241" s="37"/>
      <c r="EL241" s="37"/>
      <c r="EM241" s="37"/>
      <c r="EN241" s="37"/>
      <c r="EO241" s="37"/>
      <c r="EP241" s="37"/>
      <c r="EQ241" s="37"/>
      <c r="ER241" s="37"/>
      <c r="ES241" s="37"/>
      <c r="ET241" s="37"/>
      <c r="EU241" s="37"/>
      <c r="WZC241" s="37"/>
      <c r="WZD241" s="37"/>
      <c r="WZE241" s="37"/>
      <c r="WZF241" s="37"/>
      <c r="WZG241" s="37"/>
      <c r="WZH241" s="37"/>
      <c r="WZI241" s="37"/>
      <c r="WZJ241" s="37"/>
      <c r="WZK241" s="37"/>
      <c r="WZL241" s="37"/>
      <c r="WZM241" s="37"/>
      <c r="WZN241" s="37"/>
      <c r="WZO241" s="37"/>
      <c r="WZP241" s="37"/>
      <c r="WZQ241" s="37"/>
      <c r="WZR241" s="37"/>
      <c r="WZS241" s="37"/>
      <c r="WZT241" s="37"/>
      <c r="WZU241" s="37"/>
      <c r="WZV241" s="37"/>
      <c r="WZW241" s="37"/>
      <c r="WZX241" s="37"/>
      <c r="WZY241" s="37"/>
      <c r="WZZ241" s="37"/>
      <c r="XAA241" s="37"/>
      <c r="XAB241" s="37"/>
      <c r="XAC241" s="37"/>
      <c r="XAD241" s="37"/>
      <c r="XAE241" s="37"/>
      <c r="XAF241" s="37"/>
      <c r="XAG241" s="37"/>
      <c r="XAH241" s="37"/>
      <c r="XAI241" s="37"/>
      <c r="XAJ241" s="37"/>
      <c r="XAK241" s="37"/>
      <c r="XAL241" s="37"/>
      <c r="XAM241" s="37"/>
      <c r="XAN241" s="37"/>
      <c r="XAO241" s="37"/>
      <c r="XAP241" s="37"/>
      <c r="XAQ241" s="37"/>
      <c r="XAR241" s="37"/>
      <c r="XAS241" s="37"/>
      <c r="XAT241" s="37"/>
      <c r="XAU241" s="37"/>
      <c r="XAV241" s="37"/>
      <c r="XAW241" s="37"/>
      <c r="XAX241" s="37"/>
      <c r="XAY241" s="37"/>
      <c r="XAZ241" s="37"/>
      <c r="XBA241" s="37"/>
      <c r="XBB241" s="37"/>
      <c r="XBC241" s="37"/>
      <c r="XBD241" s="37"/>
      <c r="XBE241" s="37"/>
      <c r="XBF241" s="37"/>
      <c r="XBG241" s="37"/>
      <c r="XBH241" s="37"/>
      <c r="XBI241" s="37"/>
      <c r="XBJ241" s="37"/>
      <c r="XBK241" s="37"/>
      <c r="XBL241" s="37"/>
      <c r="XBM241" s="37"/>
      <c r="XBN241" s="37"/>
      <c r="XBO241" s="37"/>
      <c r="XBP241" s="37"/>
      <c r="XBQ241" s="37"/>
      <c r="XBR241" s="37"/>
      <c r="XBS241" s="37"/>
      <c r="XBT241" s="37"/>
      <c r="XBU241" s="37"/>
      <c r="XBV241" s="37"/>
      <c r="XBW241" s="37"/>
      <c r="XBX241" s="37"/>
      <c r="XBY241" s="37"/>
      <c r="XBZ241" s="37"/>
      <c r="XCA241" s="37"/>
      <c r="XCB241" s="37"/>
      <c r="XCC241" s="37"/>
      <c r="XCD241" s="37"/>
      <c r="XCE241" s="37"/>
      <c r="XCF241" s="37"/>
      <c r="XCG241" s="37"/>
      <c r="XCH241" s="37"/>
      <c r="XCI241" s="37"/>
      <c r="XCJ241" s="37"/>
      <c r="XCK241" s="37"/>
      <c r="XCL241" s="37"/>
      <c r="XCM241" s="37"/>
      <c r="XCN241" s="37"/>
      <c r="XCO241" s="37"/>
      <c r="XCP241" s="37"/>
      <c r="XCQ241" s="37"/>
      <c r="XCR241" s="37"/>
      <c r="XCS241" s="37"/>
      <c r="XCT241" s="37"/>
      <c r="XCU241" s="37"/>
      <c r="XCV241" s="37"/>
      <c r="XCW241" s="37"/>
      <c r="XCX241" s="37"/>
      <c r="XCY241" s="37"/>
      <c r="XCZ241" s="37"/>
      <c r="XDA241" s="37"/>
      <c r="XDB241" s="37"/>
      <c r="XDC241" s="37"/>
      <c r="XDD241" s="37"/>
      <c r="XDE241" s="37"/>
      <c r="XDF241" s="37"/>
      <c r="XDG241" s="37"/>
      <c r="XDH241" s="37"/>
      <c r="XDI241" s="37"/>
      <c r="XDJ241" s="37"/>
      <c r="XDK241" s="37"/>
      <c r="XDL241" s="37"/>
      <c r="XDM241" s="37"/>
      <c r="XDN241" s="37"/>
      <c r="XDO241" s="37"/>
      <c r="XDP241" s="37"/>
      <c r="XDQ241" s="37"/>
      <c r="XDR241" s="37"/>
      <c r="XDS241" s="37"/>
      <c r="XDT241" s="37"/>
      <c r="XDU241" s="37"/>
      <c r="XDV241" s="37"/>
      <c r="XDW241" s="37"/>
      <c r="XDX241" s="37"/>
      <c r="XDY241" s="37"/>
      <c r="XDZ241" s="37"/>
      <c r="XEA241" s="37"/>
      <c r="XEB241" s="37"/>
      <c r="XEC241" s="37"/>
      <c r="XED241" s="37"/>
      <c r="XEE241" s="37"/>
      <c r="XEF241" s="37"/>
      <c r="XEG241" s="37"/>
      <c r="XEH241" s="37"/>
      <c r="XEI241" s="37"/>
      <c r="XEJ241" s="37"/>
      <c r="XEK241" s="37"/>
      <c r="XEL241" s="37"/>
      <c r="XEM241" s="37"/>
      <c r="XEN241" s="37"/>
      <c r="XEO241" s="37"/>
      <c r="XEP241" s="37"/>
      <c r="XEQ241" s="37"/>
      <c r="XER241" s="37"/>
      <c r="XES241" s="37"/>
      <c r="XET241" s="37"/>
      <c r="XEU241" s="37"/>
      <c r="XEV241" s="37"/>
      <c r="XEW241" s="37"/>
      <c r="XEX241" s="37"/>
      <c r="XEY241" s="37"/>
      <c r="XEZ241" s="37"/>
      <c r="XFA241" s="37"/>
      <c r="XFB241" s="37"/>
      <c r="XFC241" s="37"/>
      <c r="XFD241" s="37"/>
    </row>
    <row r="242" spans="1:16384" s="11" customFormat="1" ht="20.25" customHeight="1" x14ac:dyDescent="0.25">
      <c r="A242" s="80">
        <v>9</v>
      </c>
      <c r="B242" s="80"/>
      <c r="C242" s="81" t="s">
        <v>206</v>
      </c>
      <c r="D242" s="82"/>
      <c r="E242" s="53">
        <f>(1.25*0.7+3.05*4.65+2.66*2.125+2.66*1.375+2.31*0.9+2.01*2.3+2.31*0.9+3.05*3.575+2.285*1.375+3.655*3.05)*10.764</f>
        <v>627.99194249999994</v>
      </c>
      <c r="F242" s="81">
        <f>2.01*1.275*10.764</f>
        <v>27.585440999999992</v>
      </c>
      <c r="G242" s="82"/>
      <c r="H242" s="53">
        <f>0.825*1.7*10.764</f>
        <v>15.096509999999997</v>
      </c>
      <c r="I242" s="53">
        <f t="shared" si="23"/>
        <v>670.67389349999985</v>
      </c>
      <c r="J242" s="1"/>
      <c r="K242" s="1"/>
      <c r="L242" s="1"/>
      <c r="M242" s="1"/>
      <c r="N242" s="1"/>
      <c r="O242" s="1"/>
      <c r="P242" s="1"/>
      <c r="Q242" s="1"/>
      <c r="R242" s="1"/>
      <c r="S242" s="1"/>
      <c r="T242" s="1"/>
      <c r="U242" s="43" t="str">
        <f t="shared" ca="1" si="17"/>
        <v>109 to 1909</v>
      </c>
      <c r="V242" s="43">
        <f t="shared" ref="V242:W242" ca="1" si="25">V241+1</f>
        <v>109</v>
      </c>
      <c r="W242" s="43">
        <f t="shared" ca="1" si="25"/>
        <v>1909</v>
      </c>
      <c r="X242" s="1"/>
      <c r="Y242" s="1"/>
      <c r="Z242" s="1"/>
      <c r="AA242" s="1"/>
      <c r="AB242" s="37"/>
      <c r="AC242" s="37"/>
      <c r="AD242" s="37"/>
      <c r="AE242" s="37"/>
      <c r="AF242" s="37"/>
      <c r="AG242" s="37"/>
      <c r="AH242" s="37"/>
      <c r="AI242" s="37"/>
      <c r="AJ242" s="37"/>
      <c r="AK242" s="37"/>
      <c r="AL242" s="37"/>
      <c r="AM242" s="37"/>
      <c r="AN242" s="37"/>
      <c r="AO242" s="37"/>
      <c r="AP242" s="37"/>
      <c r="AQ242" s="37"/>
      <c r="AR242" s="37"/>
      <c r="AS242" s="37"/>
      <c r="AT242" s="37"/>
      <c r="AU242" s="37"/>
      <c r="AV242" s="37"/>
      <c r="AW242" s="37"/>
      <c r="AX242" s="37"/>
      <c r="AY242" s="37"/>
      <c r="AZ242" s="37"/>
      <c r="BA242" s="37"/>
      <c r="BB242" s="37"/>
      <c r="BC242" s="37"/>
      <c r="BD242" s="37"/>
      <c r="BE242" s="37"/>
      <c r="BF242" s="37"/>
      <c r="BG242" s="37"/>
      <c r="BH242" s="37"/>
      <c r="BI242" s="37"/>
      <c r="BJ242" s="37"/>
      <c r="BK242" s="37"/>
      <c r="BL242" s="37"/>
      <c r="BM242" s="37"/>
      <c r="BN242" s="37"/>
      <c r="BO242" s="37"/>
      <c r="BP242" s="37"/>
      <c r="BQ242" s="37"/>
      <c r="BR242" s="37"/>
      <c r="BS242" s="37"/>
      <c r="BT242" s="37"/>
      <c r="BU242" s="37"/>
      <c r="BV242" s="37"/>
      <c r="BW242" s="37"/>
      <c r="BX242" s="37"/>
      <c r="BY242" s="37"/>
      <c r="BZ242" s="37"/>
      <c r="CA242" s="37"/>
      <c r="CB242" s="37"/>
      <c r="CC242" s="37"/>
      <c r="CD242" s="37"/>
      <c r="CE242" s="37"/>
      <c r="CF242" s="37"/>
      <c r="CG242" s="37"/>
      <c r="CH242" s="37"/>
      <c r="CI242" s="37"/>
      <c r="CJ242" s="37"/>
      <c r="CK242" s="37"/>
      <c r="CL242" s="37"/>
      <c r="CM242" s="37"/>
      <c r="CN242" s="37"/>
      <c r="CO242" s="37"/>
      <c r="CP242" s="37"/>
      <c r="CQ242" s="37"/>
      <c r="CR242" s="37"/>
      <c r="CS242" s="37"/>
      <c r="CT242" s="37"/>
      <c r="CU242" s="37"/>
      <c r="CV242" s="37"/>
      <c r="CW242" s="37"/>
      <c r="CX242" s="37"/>
      <c r="CY242" s="37"/>
      <c r="CZ242" s="37"/>
      <c r="DA242" s="37"/>
      <c r="DB242" s="37"/>
      <c r="DC242" s="37"/>
      <c r="DD242" s="37"/>
      <c r="DE242" s="37"/>
      <c r="DF242" s="37"/>
      <c r="DG242" s="37"/>
      <c r="DH242" s="37"/>
      <c r="DI242" s="37"/>
      <c r="DJ242" s="37"/>
      <c r="DK242" s="37"/>
      <c r="DL242" s="37"/>
      <c r="DM242" s="37"/>
      <c r="DN242" s="37"/>
      <c r="DO242" s="37"/>
      <c r="DP242" s="37"/>
      <c r="DQ242" s="37"/>
      <c r="DR242" s="37"/>
      <c r="DS242" s="37"/>
      <c r="DT242" s="37"/>
      <c r="DU242" s="37"/>
      <c r="DV242" s="37"/>
      <c r="DW242" s="37"/>
      <c r="DX242" s="37"/>
      <c r="DY242" s="37"/>
      <c r="DZ242" s="37"/>
      <c r="EA242" s="37"/>
      <c r="EB242" s="37"/>
      <c r="EC242" s="37"/>
      <c r="ED242" s="37"/>
      <c r="EE242" s="37"/>
      <c r="EF242" s="37"/>
      <c r="EG242" s="37"/>
      <c r="EH242" s="37"/>
      <c r="EI242" s="37"/>
      <c r="EJ242" s="37"/>
      <c r="EK242" s="37"/>
      <c r="EL242" s="37"/>
      <c r="EM242" s="37"/>
      <c r="EN242" s="37"/>
      <c r="EO242" s="37"/>
      <c r="EP242" s="37"/>
      <c r="EQ242" s="37"/>
      <c r="ER242" s="37"/>
      <c r="ES242" s="37"/>
      <c r="ET242" s="37"/>
      <c r="EU242" s="37"/>
      <c r="WZC242" s="37"/>
      <c r="WZD242" s="37"/>
      <c r="WZE242" s="37"/>
      <c r="WZF242" s="37"/>
      <c r="WZG242" s="37"/>
      <c r="WZH242" s="37"/>
      <c r="WZI242" s="37"/>
      <c r="WZJ242" s="37"/>
      <c r="WZK242" s="37"/>
      <c r="WZL242" s="37"/>
      <c r="WZM242" s="37"/>
      <c r="WZN242" s="37"/>
      <c r="WZO242" s="37"/>
      <c r="WZP242" s="37"/>
      <c r="WZQ242" s="37"/>
      <c r="WZR242" s="37"/>
      <c r="WZS242" s="37"/>
      <c r="WZT242" s="37"/>
      <c r="WZU242" s="37"/>
      <c r="WZV242" s="37"/>
      <c r="WZW242" s="37"/>
      <c r="WZX242" s="37"/>
      <c r="WZY242" s="37"/>
      <c r="WZZ242" s="37"/>
      <c r="XAA242" s="37"/>
      <c r="XAB242" s="37"/>
      <c r="XAC242" s="37"/>
      <c r="XAD242" s="37"/>
      <c r="XAE242" s="37"/>
      <c r="XAF242" s="37"/>
      <c r="XAG242" s="37"/>
      <c r="XAH242" s="37"/>
      <c r="XAI242" s="37"/>
      <c r="XAJ242" s="37"/>
      <c r="XAK242" s="37"/>
      <c r="XAL242" s="37"/>
      <c r="XAM242" s="37"/>
      <c r="XAN242" s="37"/>
      <c r="XAO242" s="37"/>
      <c r="XAP242" s="37"/>
      <c r="XAQ242" s="37"/>
      <c r="XAR242" s="37"/>
      <c r="XAS242" s="37"/>
      <c r="XAT242" s="37"/>
      <c r="XAU242" s="37"/>
      <c r="XAV242" s="37"/>
      <c r="XAW242" s="37"/>
      <c r="XAX242" s="37"/>
      <c r="XAY242" s="37"/>
      <c r="XAZ242" s="37"/>
      <c r="XBA242" s="37"/>
      <c r="XBB242" s="37"/>
      <c r="XBC242" s="37"/>
      <c r="XBD242" s="37"/>
      <c r="XBE242" s="37"/>
      <c r="XBF242" s="37"/>
      <c r="XBG242" s="37"/>
      <c r="XBH242" s="37"/>
      <c r="XBI242" s="37"/>
      <c r="XBJ242" s="37"/>
      <c r="XBK242" s="37"/>
      <c r="XBL242" s="37"/>
      <c r="XBM242" s="37"/>
      <c r="XBN242" s="37"/>
      <c r="XBO242" s="37"/>
      <c r="XBP242" s="37"/>
      <c r="XBQ242" s="37"/>
      <c r="XBR242" s="37"/>
      <c r="XBS242" s="37"/>
      <c r="XBT242" s="37"/>
      <c r="XBU242" s="37"/>
      <c r="XBV242" s="37"/>
      <c r="XBW242" s="37"/>
      <c r="XBX242" s="37"/>
      <c r="XBY242" s="37"/>
      <c r="XBZ242" s="37"/>
      <c r="XCA242" s="37"/>
      <c r="XCB242" s="37"/>
      <c r="XCC242" s="37"/>
      <c r="XCD242" s="37"/>
      <c r="XCE242" s="37"/>
      <c r="XCF242" s="37"/>
      <c r="XCG242" s="37"/>
      <c r="XCH242" s="37"/>
      <c r="XCI242" s="37"/>
      <c r="XCJ242" s="37"/>
      <c r="XCK242" s="37"/>
      <c r="XCL242" s="37"/>
      <c r="XCM242" s="37"/>
      <c r="XCN242" s="37"/>
      <c r="XCO242" s="37"/>
      <c r="XCP242" s="37"/>
      <c r="XCQ242" s="37"/>
      <c r="XCR242" s="37"/>
      <c r="XCS242" s="37"/>
      <c r="XCT242" s="37"/>
      <c r="XCU242" s="37"/>
      <c r="XCV242" s="37"/>
      <c r="XCW242" s="37"/>
      <c r="XCX242" s="37"/>
      <c r="XCY242" s="37"/>
      <c r="XCZ242" s="37"/>
      <c r="XDA242" s="37"/>
      <c r="XDB242" s="37"/>
      <c r="XDC242" s="37"/>
      <c r="XDD242" s="37"/>
      <c r="XDE242" s="37"/>
      <c r="XDF242" s="37"/>
      <c r="XDG242" s="37"/>
      <c r="XDH242" s="37"/>
      <c r="XDI242" s="37"/>
      <c r="XDJ242" s="37"/>
      <c r="XDK242" s="37"/>
      <c r="XDL242" s="37"/>
      <c r="XDM242" s="37"/>
      <c r="XDN242" s="37"/>
      <c r="XDO242" s="37"/>
      <c r="XDP242" s="37"/>
      <c r="XDQ242" s="37"/>
      <c r="XDR242" s="37"/>
      <c r="XDS242" s="37"/>
      <c r="XDT242" s="37"/>
      <c r="XDU242" s="37"/>
      <c r="XDV242" s="37"/>
      <c r="XDW242" s="37"/>
      <c r="XDX242" s="37"/>
      <c r="XDY242" s="37"/>
      <c r="XDZ242" s="37"/>
      <c r="XEA242" s="37"/>
      <c r="XEB242" s="37"/>
      <c r="XEC242" s="37"/>
      <c r="XED242" s="37"/>
      <c r="XEE242" s="37"/>
      <c r="XEF242" s="37"/>
      <c r="XEG242" s="37"/>
      <c r="XEH242" s="37"/>
      <c r="XEI242" s="37"/>
      <c r="XEJ242" s="37"/>
      <c r="XEK242" s="37"/>
      <c r="XEL242" s="37"/>
      <c r="XEM242" s="37"/>
      <c r="XEN242" s="37"/>
      <c r="XEO242" s="37"/>
      <c r="XEP242" s="37"/>
      <c r="XEQ242" s="37"/>
      <c r="XER242" s="37"/>
      <c r="XES242" s="37"/>
      <c r="XET242" s="37"/>
      <c r="XEU242" s="37"/>
      <c r="XEV242" s="37"/>
      <c r="XEW242" s="37"/>
      <c r="XEX242" s="37"/>
      <c r="XEY242" s="37"/>
      <c r="XEZ242" s="37"/>
      <c r="XFA242" s="37"/>
      <c r="XFB242" s="37"/>
      <c r="XFC242" s="37"/>
      <c r="XFD242" s="37"/>
    </row>
    <row r="243" spans="1:16384" s="11" customFormat="1" ht="20.25" customHeight="1" x14ac:dyDescent="0.25">
      <c r="A243" s="80">
        <v>10</v>
      </c>
      <c r="B243" s="80"/>
      <c r="C243" s="81" t="s">
        <v>205</v>
      </c>
      <c r="D243" s="82"/>
      <c r="E243" s="53">
        <f>(1.325*0.7+2.9*4.65+2.075*2.125+2.5*0.23+2.45*2.41+1.95*0.9+2.625*1.375+2.125*1.375+2.75*3.41)*10.764</f>
        <v>462.47660550000001</v>
      </c>
      <c r="F243" s="81">
        <f>2.5*1.275*10.764</f>
        <v>34.310249999999996</v>
      </c>
      <c r="G243" s="82"/>
      <c r="H243" s="53">
        <v>0</v>
      </c>
      <c r="I243" s="53">
        <f t="shared" si="23"/>
        <v>496.7868555</v>
      </c>
      <c r="J243" s="1"/>
      <c r="K243" s="1"/>
      <c r="L243" s="1"/>
      <c r="M243" s="1"/>
      <c r="N243" s="1"/>
      <c r="O243" s="1"/>
      <c r="P243" s="1"/>
      <c r="Q243" s="1"/>
      <c r="R243" s="1"/>
      <c r="S243" s="1"/>
      <c r="T243" s="1"/>
      <c r="U243" s="43" t="str">
        <f t="shared" ca="1" si="17"/>
        <v>110 to 1910</v>
      </c>
      <c r="V243" s="43">
        <f t="shared" ref="V243:W243" ca="1" si="26">V242+1</f>
        <v>110</v>
      </c>
      <c r="W243" s="43">
        <f t="shared" ca="1" si="26"/>
        <v>1910</v>
      </c>
      <c r="X243" s="1"/>
      <c r="Y243" s="1"/>
      <c r="Z243" s="1"/>
      <c r="AA243" s="1"/>
      <c r="AB243" s="37"/>
      <c r="AC243" s="37"/>
      <c r="AD243" s="37"/>
      <c r="AE243" s="37"/>
      <c r="AF243" s="37"/>
      <c r="AG243" s="37"/>
      <c r="AH243" s="37"/>
      <c r="AI243" s="37"/>
      <c r="AJ243" s="37"/>
      <c r="AK243" s="37"/>
      <c r="AL243" s="37"/>
      <c r="AM243" s="37"/>
      <c r="AN243" s="37"/>
      <c r="AO243" s="37"/>
      <c r="AP243" s="37"/>
      <c r="AQ243" s="37"/>
      <c r="AR243" s="37"/>
      <c r="AS243" s="37"/>
      <c r="AT243" s="37"/>
      <c r="AU243" s="37"/>
      <c r="AV243" s="37"/>
      <c r="AW243" s="37"/>
      <c r="AX243" s="37"/>
      <c r="AY243" s="37"/>
      <c r="AZ243" s="37"/>
      <c r="BA243" s="37"/>
      <c r="BB243" s="37"/>
      <c r="BC243" s="37"/>
      <c r="BD243" s="37"/>
      <c r="BE243" s="37"/>
      <c r="BF243" s="37"/>
      <c r="BG243" s="37"/>
      <c r="BH243" s="37"/>
      <c r="BI243" s="37"/>
      <c r="BJ243" s="37"/>
      <c r="BK243" s="37"/>
      <c r="BL243" s="37"/>
      <c r="BM243" s="37"/>
      <c r="BN243" s="37"/>
      <c r="BO243" s="37"/>
      <c r="BP243" s="37"/>
      <c r="BQ243" s="37"/>
      <c r="BR243" s="37"/>
      <c r="BS243" s="37"/>
      <c r="BT243" s="37"/>
      <c r="BU243" s="37"/>
      <c r="BV243" s="37"/>
      <c r="BW243" s="37"/>
      <c r="BX243" s="37"/>
      <c r="BY243" s="37"/>
      <c r="BZ243" s="37"/>
      <c r="CA243" s="37"/>
      <c r="CB243" s="37"/>
      <c r="CC243" s="37"/>
      <c r="CD243" s="37"/>
      <c r="CE243" s="37"/>
      <c r="CF243" s="37"/>
      <c r="CG243" s="37"/>
      <c r="CH243" s="37"/>
      <c r="CI243" s="37"/>
      <c r="CJ243" s="37"/>
      <c r="CK243" s="37"/>
      <c r="CL243" s="37"/>
      <c r="CM243" s="37"/>
      <c r="CN243" s="37"/>
      <c r="CO243" s="37"/>
      <c r="CP243" s="37"/>
      <c r="CQ243" s="37"/>
      <c r="CR243" s="37"/>
      <c r="CS243" s="37"/>
      <c r="CT243" s="37"/>
      <c r="CU243" s="37"/>
      <c r="CV243" s="37"/>
      <c r="CW243" s="37"/>
      <c r="CX243" s="37"/>
      <c r="CY243" s="37"/>
      <c r="CZ243" s="37"/>
      <c r="DA243" s="37"/>
      <c r="DB243" s="37"/>
      <c r="DC243" s="37"/>
      <c r="DD243" s="37"/>
      <c r="DE243" s="37"/>
      <c r="DF243" s="37"/>
      <c r="DG243" s="37"/>
      <c r="DH243" s="37"/>
      <c r="DI243" s="37"/>
      <c r="DJ243" s="37"/>
      <c r="DK243" s="37"/>
      <c r="DL243" s="37"/>
      <c r="DM243" s="37"/>
      <c r="DN243" s="37"/>
      <c r="DO243" s="37"/>
      <c r="DP243" s="37"/>
      <c r="DQ243" s="37"/>
      <c r="DR243" s="37"/>
      <c r="DS243" s="37"/>
      <c r="DT243" s="37"/>
      <c r="DU243" s="37"/>
      <c r="DV243" s="37"/>
      <c r="DW243" s="37"/>
      <c r="DX243" s="37"/>
      <c r="DY243" s="37"/>
      <c r="DZ243" s="37"/>
      <c r="EA243" s="37"/>
      <c r="EB243" s="37"/>
      <c r="EC243" s="37"/>
      <c r="ED243" s="37"/>
      <c r="EE243" s="37"/>
      <c r="EF243" s="37"/>
      <c r="EG243" s="37"/>
      <c r="EH243" s="37"/>
      <c r="EI243" s="37"/>
      <c r="EJ243" s="37"/>
      <c r="EK243" s="37"/>
      <c r="EL243" s="37"/>
      <c r="EM243" s="37"/>
      <c r="EN243" s="37"/>
      <c r="EO243" s="37"/>
      <c r="EP243" s="37"/>
      <c r="EQ243" s="37"/>
      <c r="ER243" s="37"/>
      <c r="ES243" s="37"/>
      <c r="ET243" s="37"/>
      <c r="EU243" s="37"/>
      <c r="WZC243" s="37"/>
      <c r="WZD243" s="37"/>
      <c r="WZE243" s="37"/>
      <c r="WZF243" s="37"/>
      <c r="WZG243" s="37"/>
      <c r="WZH243" s="37"/>
      <c r="WZI243" s="37"/>
      <c r="WZJ243" s="37"/>
      <c r="WZK243" s="37"/>
      <c r="WZL243" s="37"/>
      <c r="WZM243" s="37"/>
      <c r="WZN243" s="37"/>
      <c r="WZO243" s="37"/>
      <c r="WZP243" s="37"/>
      <c r="WZQ243" s="37"/>
      <c r="WZR243" s="37"/>
      <c r="WZS243" s="37"/>
      <c r="WZT243" s="37"/>
      <c r="WZU243" s="37"/>
      <c r="WZV243" s="37"/>
      <c r="WZW243" s="37"/>
      <c r="WZX243" s="37"/>
      <c r="WZY243" s="37"/>
      <c r="WZZ243" s="37"/>
      <c r="XAA243" s="37"/>
      <c r="XAB243" s="37"/>
      <c r="XAC243" s="37"/>
      <c r="XAD243" s="37"/>
      <c r="XAE243" s="37"/>
      <c r="XAF243" s="37"/>
      <c r="XAG243" s="37"/>
      <c r="XAH243" s="37"/>
      <c r="XAI243" s="37"/>
      <c r="XAJ243" s="37"/>
      <c r="XAK243" s="37"/>
      <c r="XAL243" s="37"/>
      <c r="XAM243" s="37"/>
      <c r="XAN243" s="37"/>
      <c r="XAO243" s="37"/>
      <c r="XAP243" s="37"/>
      <c r="XAQ243" s="37"/>
      <c r="XAR243" s="37"/>
      <c r="XAS243" s="37"/>
      <c r="XAT243" s="37"/>
      <c r="XAU243" s="37"/>
      <c r="XAV243" s="37"/>
      <c r="XAW243" s="37"/>
      <c r="XAX243" s="37"/>
      <c r="XAY243" s="37"/>
      <c r="XAZ243" s="37"/>
      <c r="XBA243" s="37"/>
      <c r="XBB243" s="37"/>
      <c r="XBC243" s="37"/>
      <c r="XBD243" s="37"/>
      <c r="XBE243" s="37"/>
      <c r="XBF243" s="37"/>
      <c r="XBG243" s="37"/>
      <c r="XBH243" s="37"/>
      <c r="XBI243" s="37"/>
      <c r="XBJ243" s="37"/>
      <c r="XBK243" s="37"/>
      <c r="XBL243" s="37"/>
      <c r="XBM243" s="37"/>
      <c r="XBN243" s="37"/>
      <c r="XBO243" s="37"/>
      <c r="XBP243" s="37"/>
      <c r="XBQ243" s="37"/>
      <c r="XBR243" s="37"/>
      <c r="XBS243" s="37"/>
      <c r="XBT243" s="37"/>
      <c r="XBU243" s="37"/>
      <c r="XBV243" s="37"/>
      <c r="XBW243" s="37"/>
      <c r="XBX243" s="37"/>
      <c r="XBY243" s="37"/>
      <c r="XBZ243" s="37"/>
      <c r="XCA243" s="37"/>
      <c r="XCB243" s="37"/>
      <c r="XCC243" s="37"/>
      <c r="XCD243" s="37"/>
      <c r="XCE243" s="37"/>
      <c r="XCF243" s="37"/>
      <c r="XCG243" s="37"/>
      <c r="XCH243" s="37"/>
      <c r="XCI243" s="37"/>
      <c r="XCJ243" s="37"/>
      <c r="XCK243" s="37"/>
      <c r="XCL243" s="37"/>
      <c r="XCM243" s="37"/>
      <c r="XCN243" s="37"/>
      <c r="XCO243" s="37"/>
      <c r="XCP243" s="37"/>
      <c r="XCQ243" s="37"/>
      <c r="XCR243" s="37"/>
      <c r="XCS243" s="37"/>
      <c r="XCT243" s="37"/>
      <c r="XCU243" s="37"/>
      <c r="XCV243" s="37"/>
      <c r="XCW243" s="37"/>
      <c r="XCX243" s="37"/>
      <c r="XCY243" s="37"/>
      <c r="XCZ243" s="37"/>
      <c r="XDA243" s="37"/>
      <c r="XDB243" s="37"/>
      <c r="XDC243" s="37"/>
      <c r="XDD243" s="37"/>
      <c r="XDE243" s="37"/>
      <c r="XDF243" s="37"/>
      <c r="XDG243" s="37"/>
      <c r="XDH243" s="37"/>
      <c r="XDI243" s="37"/>
      <c r="XDJ243" s="37"/>
      <c r="XDK243" s="37"/>
      <c r="XDL243" s="37"/>
      <c r="XDM243" s="37"/>
      <c r="XDN243" s="37"/>
      <c r="XDO243" s="37"/>
      <c r="XDP243" s="37"/>
      <c r="XDQ243" s="37"/>
      <c r="XDR243" s="37"/>
      <c r="XDS243" s="37"/>
      <c r="XDT243" s="37"/>
      <c r="XDU243" s="37"/>
      <c r="XDV243" s="37"/>
      <c r="XDW243" s="37"/>
      <c r="XDX243" s="37"/>
      <c r="XDY243" s="37"/>
      <c r="XDZ243" s="37"/>
      <c r="XEA243" s="37"/>
      <c r="XEB243" s="37"/>
      <c r="XEC243" s="37"/>
      <c r="XED243" s="37"/>
      <c r="XEE243" s="37"/>
      <c r="XEF243" s="37"/>
      <c r="XEG243" s="37"/>
      <c r="XEH243" s="37"/>
      <c r="XEI243" s="37"/>
      <c r="XEJ243" s="37"/>
      <c r="XEK243" s="37"/>
      <c r="XEL243" s="37"/>
      <c r="XEM243" s="37"/>
      <c r="XEN243" s="37"/>
      <c r="XEO243" s="37"/>
      <c r="XEP243" s="37"/>
      <c r="XEQ243" s="37"/>
      <c r="XER243" s="37"/>
      <c r="XES243" s="37"/>
      <c r="XET243" s="37"/>
      <c r="XEU243" s="37"/>
      <c r="XEV243" s="37"/>
      <c r="XEW243" s="37"/>
      <c r="XEX243" s="37"/>
      <c r="XEY243" s="37"/>
      <c r="XEZ243" s="37"/>
      <c r="XFA243" s="37"/>
      <c r="XFB243" s="37"/>
      <c r="XFC243" s="37"/>
      <c r="XFD243" s="37"/>
    </row>
    <row r="244" spans="1:16384" ht="20.25" x14ac:dyDescent="0.25">
      <c r="A244" s="76" t="s">
        <v>71</v>
      </c>
      <c r="B244" s="76"/>
      <c r="C244" s="76"/>
      <c r="D244" s="76"/>
      <c r="E244" s="76"/>
      <c r="F244" s="76"/>
      <c r="G244" s="76"/>
      <c r="H244" s="76"/>
      <c r="I244" s="76"/>
      <c r="J244" s="37"/>
      <c r="K244" s="37"/>
      <c r="L244" s="37"/>
      <c r="M244" s="37"/>
      <c r="N244" s="37"/>
      <c r="O244" s="37"/>
      <c r="P244" s="37"/>
      <c r="Q244" s="37"/>
      <c r="R244" s="37"/>
      <c r="S244" s="37"/>
      <c r="T244" s="37"/>
      <c r="U244" s="37"/>
      <c r="V244" s="37"/>
      <c r="W244" s="37"/>
      <c r="X244" s="37"/>
      <c r="Y244" s="37"/>
      <c r="Z244" s="37"/>
      <c r="AA244" s="37"/>
      <c r="EV244" s="37"/>
      <c r="EW244" s="37"/>
      <c r="EX244" s="37"/>
      <c r="EY244" s="37"/>
      <c r="EZ244" s="37"/>
      <c r="FA244" s="37"/>
      <c r="FB244" s="37"/>
      <c r="FC244" s="37"/>
      <c r="FD244" s="37"/>
      <c r="FE244" s="37"/>
      <c r="FF244" s="37"/>
      <c r="FG244" s="37"/>
      <c r="FH244" s="37"/>
      <c r="FI244" s="37"/>
      <c r="FJ244" s="37"/>
      <c r="FK244" s="37"/>
      <c r="FL244" s="37"/>
      <c r="FM244" s="37"/>
      <c r="FN244" s="37"/>
      <c r="FO244" s="37"/>
      <c r="FP244" s="37"/>
      <c r="FQ244" s="37"/>
      <c r="FR244" s="37"/>
      <c r="FS244" s="37"/>
      <c r="FT244" s="37"/>
      <c r="FU244" s="37"/>
      <c r="FV244" s="37"/>
      <c r="FW244" s="37"/>
      <c r="FX244" s="37"/>
      <c r="FY244" s="37"/>
      <c r="FZ244" s="37"/>
      <c r="GA244" s="37"/>
      <c r="GB244" s="37"/>
      <c r="GC244" s="37"/>
      <c r="GD244" s="37"/>
      <c r="GE244" s="37"/>
      <c r="GF244" s="37"/>
      <c r="GG244" s="37"/>
      <c r="GH244" s="37"/>
      <c r="GI244" s="37"/>
      <c r="GJ244" s="37"/>
      <c r="GK244" s="37"/>
      <c r="GL244" s="37"/>
      <c r="GM244" s="37"/>
      <c r="GN244" s="37"/>
      <c r="GO244" s="37"/>
      <c r="GP244" s="37"/>
      <c r="GQ244" s="37"/>
      <c r="GR244" s="37"/>
      <c r="GS244" s="37"/>
      <c r="GT244" s="37"/>
      <c r="GU244" s="37"/>
      <c r="GV244" s="37"/>
      <c r="GW244" s="37"/>
      <c r="GX244" s="37"/>
      <c r="GY244" s="37"/>
      <c r="GZ244" s="37"/>
      <c r="HA244" s="37"/>
      <c r="HB244" s="37"/>
      <c r="HC244" s="37"/>
      <c r="HD244" s="37"/>
      <c r="HE244" s="37"/>
      <c r="HF244" s="37"/>
      <c r="HG244" s="37"/>
      <c r="HH244" s="37"/>
      <c r="HI244" s="37"/>
      <c r="HJ244" s="37"/>
      <c r="HK244" s="37"/>
      <c r="HL244" s="37"/>
      <c r="HM244" s="37"/>
      <c r="HN244" s="37"/>
      <c r="HO244" s="37"/>
      <c r="HP244" s="37"/>
      <c r="HQ244" s="37"/>
      <c r="HR244" s="37"/>
      <c r="HS244" s="37"/>
      <c r="HT244" s="37"/>
      <c r="HU244" s="37"/>
      <c r="HV244" s="37"/>
      <c r="HW244" s="37"/>
      <c r="HX244" s="37"/>
      <c r="HY244" s="37"/>
      <c r="HZ244" s="37"/>
      <c r="IA244" s="37"/>
      <c r="IB244" s="37"/>
      <c r="IC244" s="37"/>
      <c r="ID244" s="37"/>
      <c r="IE244" s="37"/>
      <c r="IF244" s="37"/>
      <c r="IG244" s="37"/>
      <c r="IH244" s="37"/>
      <c r="II244" s="37"/>
      <c r="IJ244" s="37"/>
      <c r="IK244" s="37"/>
      <c r="IL244" s="37"/>
      <c r="IM244" s="37"/>
      <c r="IN244" s="37"/>
      <c r="IO244" s="37"/>
      <c r="IP244" s="37"/>
      <c r="IQ244" s="37"/>
      <c r="IR244" s="37"/>
      <c r="IS244" s="37"/>
      <c r="IT244" s="37"/>
      <c r="IU244" s="37"/>
      <c r="IV244" s="37"/>
      <c r="IW244" s="37"/>
      <c r="IX244" s="37"/>
      <c r="IY244" s="37"/>
      <c r="IZ244" s="37"/>
      <c r="JA244" s="37"/>
      <c r="JB244" s="37"/>
      <c r="JC244" s="37"/>
      <c r="JD244" s="37"/>
      <c r="JE244" s="37"/>
      <c r="JF244" s="37"/>
      <c r="JG244" s="37"/>
      <c r="JH244" s="37"/>
      <c r="JI244" s="37"/>
      <c r="JJ244" s="37"/>
      <c r="JK244" s="37"/>
      <c r="JL244" s="37"/>
      <c r="JM244" s="37"/>
      <c r="JN244" s="37"/>
      <c r="JO244" s="37"/>
      <c r="JP244" s="37"/>
      <c r="JQ244" s="37"/>
      <c r="JR244" s="37"/>
      <c r="JS244" s="37"/>
      <c r="JT244" s="37"/>
      <c r="JU244" s="37"/>
      <c r="JV244" s="37"/>
      <c r="JW244" s="37"/>
      <c r="JX244" s="37"/>
      <c r="JY244" s="37"/>
      <c r="JZ244" s="37"/>
      <c r="KA244" s="37"/>
      <c r="KB244" s="37"/>
      <c r="KC244" s="37"/>
      <c r="KD244" s="37"/>
      <c r="KE244" s="37"/>
      <c r="KF244" s="37"/>
      <c r="KG244" s="37"/>
      <c r="KH244" s="37"/>
      <c r="KI244" s="37"/>
      <c r="KJ244" s="37"/>
      <c r="KK244" s="37"/>
      <c r="KL244" s="37"/>
      <c r="KM244" s="37"/>
      <c r="KN244" s="37"/>
      <c r="KO244" s="37"/>
      <c r="KP244" s="37"/>
      <c r="KQ244" s="37"/>
      <c r="KR244" s="37"/>
      <c r="KS244" s="37"/>
      <c r="KT244" s="37"/>
      <c r="KU244" s="37"/>
      <c r="KV244" s="37"/>
      <c r="KW244" s="37"/>
      <c r="KX244" s="37"/>
      <c r="KY244" s="37"/>
      <c r="KZ244" s="37"/>
      <c r="LA244" s="37"/>
      <c r="LB244" s="37"/>
      <c r="LC244" s="37"/>
      <c r="LD244" s="37"/>
      <c r="LE244" s="37"/>
      <c r="LF244" s="37"/>
      <c r="LG244" s="37"/>
      <c r="LH244" s="37"/>
      <c r="LI244" s="37"/>
      <c r="LJ244" s="37"/>
      <c r="LK244" s="37"/>
      <c r="LL244" s="37"/>
      <c r="LM244" s="37"/>
      <c r="LN244" s="37"/>
      <c r="LO244" s="37"/>
      <c r="LP244" s="37"/>
      <c r="LQ244" s="37"/>
      <c r="LR244" s="37"/>
      <c r="LS244" s="37"/>
      <c r="LT244" s="37"/>
      <c r="LU244" s="37"/>
      <c r="LV244" s="37"/>
      <c r="LW244" s="37"/>
      <c r="LX244" s="37"/>
      <c r="LY244" s="37"/>
      <c r="LZ244" s="37"/>
      <c r="MA244" s="37"/>
      <c r="MB244" s="37"/>
      <c r="MC244" s="37"/>
      <c r="MD244" s="37"/>
      <c r="ME244" s="37"/>
      <c r="MF244" s="37"/>
      <c r="MG244" s="37"/>
      <c r="MH244" s="37"/>
      <c r="MI244" s="37"/>
      <c r="MJ244" s="37"/>
      <c r="MK244" s="37"/>
      <c r="ML244" s="37"/>
      <c r="MM244" s="37"/>
      <c r="MN244" s="37"/>
      <c r="MO244" s="37"/>
      <c r="MP244" s="37"/>
      <c r="MQ244" s="37"/>
      <c r="MR244" s="37"/>
      <c r="MS244" s="37"/>
      <c r="MT244" s="37"/>
      <c r="MU244" s="37"/>
      <c r="MV244" s="37"/>
      <c r="MW244" s="37"/>
      <c r="MX244" s="37"/>
      <c r="MY244" s="37"/>
      <c r="MZ244" s="37"/>
      <c r="NA244" s="37"/>
      <c r="NB244" s="37"/>
      <c r="NC244" s="37"/>
      <c r="ND244" s="37"/>
      <c r="NE244" s="37"/>
      <c r="NF244" s="37"/>
      <c r="NG244" s="37"/>
      <c r="NH244" s="37"/>
      <c r="NI244" s="37"/>
      <c r="NJ244" s="37"/>
      <c r="NK244" s="37"/>
      <c r="NL244" s="37"/>
      <c r="NM244" s="37"/>
      <c r="NN244" s="37"/>
      <c r="NO244" s="37"/>
      <c r="NP244" s="37"/>
      <c r="NQ244" s="37"/>
      <c r="NR244" s="37"/>
      <c r="NS244" s="37"/>
      <c r="NT244" s="37"/>
      <c r="NU244" s="37"/>
      <c r="NV244" s="37"/>
      <c r="NW244" s="37"/>
      <c r="NX244" s="37"/>
      <c r="NY244" s="37"/>
      <c r="NZ244" s="37"/>
      <c r="OA244" s="37"/>
      <c r="OB244" s="37"/>
      <c r="OC244" s="37"/>
      <c r="OD244" s="37"/>
      <c r="OE244" s="37"/>
      <c r="OF244" s="37"/>
      <c r="OG244" s="37"/>
      <c r="OH244" s="37"/>
      <c r="OI244" s="37"/>
      <c r="OJ244" s="37"/>
      <c r="OK244" s="37"/>
      <c r="OL244" s="37"/>
      <c r="OM244" s="37"/>
      <c r="ON244" s="37"/>
      <c r="OO244" s="37"/>
      <c r="OP244" s="37"/>
      <c r="OQ244" s="37"/>
      <c r="OR244" s="37"/>
      <c r="OS244" s="37"/>
      <c r="OT244" s="37"/>
      <c r="OU244" s="37"/>
      <c r="OV244" s="37"/>
      <c r="OW244" s="37"/>
      <c r="OX244" s="37"/>
      <c r="OY244" s="37"/>
      <c r="OZ244" s="37"/>
      <c r="PA244" s="37"/>
      <c r="PB244" s="37"/>
      <c r="PC244" s="37"/>
      <c r="PD244" s="37"/>
      <c r="PE244" s="37"/>
      <c r="PF244" s="37"/>
      <c r="PG244" s="37"/>
      <c r="PH244" s="37"/>
      <c r="PI244" s="37"/>
      <c r="PJ244" s="37"/>
      <c r="PK244" s="37"/>
      <c r="PL244" s="37"/>
      <c r="PM244" s="37"/>
      <c r="PN244" s="37"/>
      <c r="PO244" s="37"/>
      <c r="PP244" s="37"/>
      <c r="PQ244" s="37"/>
      <c r="PR244" s="37"/>
      <c r="PS244" s="37"/>
      <c r="PT244" s="37"/>
      <c r="PU244" s="37"/>
      <c r="PV244" s="37"/>
      <c r="PW244" s="37"/>
      <c r="PX244" s="37"/>
      <c r="PY244" s="37"/>
      <c r="PZ244" s="37"/>
      <c r="QA244" s="37"/>
      <c r="QB244" s="37"/>
      <c r="QC244" s="37"/>
      <c r="QD244" s="37"/>
      <c r="QE244" s="37"/>
      <c r="QF244" s="37"/>
      <c r="QG244" s="37"/>
      <c r="QH244" s="37"/>
      <c r="QI244" s="37"/>
      <c r="QJ244" s="37"/>
      <c r="QK244" s="37"/>
      <c r="QL244" s="37"/>
      <c r="QM244" s="37"/>
      <c r="QN244" s="37"/>
      <c r="QO244" s="37"/>
      <c r="QP244" s="37"/>
      <c r="QQ244" s="37"/>
      <c r="QR244" s="37"/>
      <c r="QS244" s="37"/>
      <c r="QT244" s="37"/>
      <c r="QU244" s="37"/>
      <c r="QV244" s="37"/>
      <c r="QW244" s="37"/>
      <c r="QX244" s="37"/>
      <c r="QY244" s="37"/>
      <c r="QZ244" s="37"/>
      <c r="RA244" s="37"/>
      <c r="RB244" s="37"/>
      <c r="RC244" s="37"/>
      <c r="RD244" s="37"/>
      <c r="RE244" s="37"/>
      <c r="RF244" s="37"/>
      <c r="RG244" s="37"/>
      <c r="RH244" s="37"/>
      <c r="RI244" s="37"/>
      <c r="RJ244" s="37"/>
      <c r="RK244" s="37"/>
      <c r="RL244" s="37"/>
      <c r="RM244" s="37"/>
      <c r="RN244" s="37"/>
      <c r="RO244" s="37"/>
      <c r="RP244" s="37"/>
      <c r="RQ244" s="37"/>
      <c r="RR244" s="37"/>
      <c r="RS244" s="37"/>
      <c r="RT244" s="37"/>
      <c r="RU244" s="37"/>
      <c r="RV244" s="37"/>
      <c r="RW244" s="37"/>
      <c r="RX244" s="37"/>
      <c r="RY244" s="37"/>
      <c r="RZ244" s="37"/>
      <c r="SA244" s="37"/>
      <c r="SB244" s="37"/>
      <c r="SC244" s="37"/>
      <c r="SD244" s="37"/>
      <c r="SE244" s="37"/>
      <c r="SF244" s="37"/>
      <c r="SG244" s="37"/>
      <c r="SH244" s="37"/>
      <c r="SI244" s="37"/>
      <c r="SJ244" s="37"/>
      <c r="SK244" s="37"/>
      <c r="SL244" s="37"/>
      <c r="SM244" s="37"/>
      <c r="SN244" s="37"/>
      <c r="SO244" s="37"/>
      <c r="SP244" s="37"/>
      <c r="SQ244" s="37"/>
      <c r="SR244" s="37"/>
      <c r="SS244" s="37"/>
      <c r="ST244" s="37"/>
      <c r="SU244" s="37"/>
      <c r="SV244" s="37"/>
      <c r="SW244" s="37"/>
      <c r="SX244" s="37"/>
      <c r="SY244" s="37"/>
      <c r="SZ244" s="37"/>
      <c r="TA244" s="37"/>
      <c r="TB244" s="37"/>
      <c r="TC244" s="37"/>
      <c r="TD244" s="37"/>
      <c r="TE244" s="37"/>
      <c r="TF244" s="37"/>
      <c r="TG244" s="37"/>
      <c r="TH244" s="37"/>
      <c r="TI244" s="37"/>
      <c r="TJ244" s="37"/>
      <c r="TK244" s="37"/>
      <c r="TL244" s="37"/>
      <c r="TM244" s="37"/>
      <c r="TN244" s="37"/>
      <c r="TO244" s="37"/>
      <c r="TP244" s="37"/>
      <c r="TQ244" s="37"/>
      <c r="TR244" s="37"/>
      <c r="TS244" s="37"/>
      <c r="TT244" s="37"/>
      <c r="TU244" s="37"/>
      <c r="TV244" s="37"/>
      <c r="TW244" s="37"/>
      <c r="TX244" s="37"/>
      <c r="TY244" s="37"/>
      <c r="TZ244" s="37"/>
      <c r="UA244" s="37"/>
      <c r="UB244" s="37"/>
      <c r="UC244" s="37"/>
      <c r="UD244" s="37"/>
      <c r="UE244" s="37"/>
      <c r="UF244" s="37"/>
      <c r="UG244" s="37"/>
      <c r="UH244" s="37"/>
      <c r="UI244" s="37"/>
      <c r="UJ244" s="37"/>
      <c r="UK244" s="37"/>
      <c r="UL244" s="37"/>
      <c r="UM244" s="37"/>
      <c r="UN244" s="37"/>
      <c r="UO244" s="37"/>
      <c r="UP244" s="37"/>
      <c r="UQ244" s="37"/>
      <c r="UR244" s="37"/>
      <c r="US244" s="37"/>
      <c r="UT244" s="37"/>
      <c r="UU244" s="37"/>
      <c r="UV244" s="37"/>
      <c r="UW244" s="37"/>
      <c r="UX244" s="37"/>
      <c r="UY244" s="37"/>
      <c r="UZ244" s="37"/>
      <c r="VA244" s="37"/>
      <c r="VB244" s="37"/>
      <c r="VC244" s="37"/>
      <c r="VD244" s="37"/>
      <c r="VE244" s="37"/>
      <c r="VF244" s="37"/>
      <c r="VG244" s="37"/>
      <c r="VH244" s="37"/>
      <c r="VI244" s="37"/>
      <c r="VJ244" s="37"/>
      <c r="VK244" s="37"/>
      <c r="VL244" s="37"/>
      <c r="VM244" s="37"/>
      <c r="VN244" s="37"/>
      <c r="VO244" s="37"/>
      <c r="VP244" s="37"/>
      <c r="VQ244" s="37"/>
      <c r="VR244" s="37"/>
      <c r="VS244" s="37"/>
      <c r="VT244" s="37"/>
      <c r="VU244" s="37"/>
      <c r="VV244" s="37"/>
      <c r="VW244" s="37"/>
      <c r="VX244" s="37"/>
      <c r="VY244" s="37"/>
      <c r="VZ244" s="37"/>
      <c r="WA244" s="37"/>
      <c r="WB244" s="37"/>
      <c r="WC244" s="37"/>
      <c r="WD244" s="37"/>
      <c r="WE244" s="37"/>
      <c r="WF244" s="37"/>
      <c r="WG244" s="37"/>
      <c r="WH244" s="37"/>
      <c r="WI244" s="37"/>
      <c r="WJ244" s="37"/>
      <c r="WK244" s="37"/>
      <c r="WL244" s="37"/>
      <c r="WM244" s="37"/>
      <c r="WN244" s="37"/>
      <c r="WO244" s="37"/>
      <c r="WP244" s="37"/>
      <c r="WQ244" s="37"/>
      <c r="WR244" s="37"/>
      <c r="WS244" s="37"/>
      <c r="WT244" s="37"/>
      <c r="WU244" s="37"/>
      <c r="WV244" s="37"/>
      <c r="WW244" s="37"/>
      <c r="WX244" s="37"/>
      <c r="WY244" s="37"/>
      <c r="WZ244" s="37"/>
      <c r="XA244" s="37"/>
      <c r="XB244" s="37"/>
      <c r="XC244" s="37"/>
      <c r="XD244" s="37"/>
      <c r="XE244" s="37"/>
      <c r="XF244" s="37"/>
      <c r="XG244" s="37"/>
      <c r="XH244" s="37"/>
      <c r="XI244" s="37"/>
      <c r="XJ244" s="37"/>
      <c r="XK244" s="37"/>
      <c r="XL244" s="37"/>
      <c r="XM244" s="37"/>
      <c r="XN244" s="37"/>
      <c r="XO244" s="37"/>
      <c r="XP244" s="37"/>
      <c r="XQ244" s="37"/>
      <c r="XR244" s="37"/>
      <c r="XS244" s="37"/>
      <c r="XT244" s="37"/>
      <c r="XU244" s="37"/>
      <c r="XV244" s="37"/>
      <c r="XW244" s="37"/>
      <c r="XX244" s="37"/>
      <c r="XY244" s="37"/>
      <c r="XZ244" s="37"/>
      <c r="YA244" s="37"/>
      <c r="YB244" s="37"/>
      <c r="YC244" s="37"/>
      <c r="YD244" s="37"/>
      <c r="YE244" s="37"/>
      <c r="YF244" s="37"/>
      <c r="YG244" s="37"/>
      <c r="YH244" s="37"/>
      <c r="YI244" s="37"/>
      <c r="YJ244" s="37"/>
      <c r="YK244" s="37"/>
      <c r="YL244" s="37"/>
      <c r="YM244" s="37"/>
      <c r="YN244" s="37"/>
      <c r="YO244" s="37"/>
      <c r="YP244" s="37"/>
      <c r="YQ244" s="37"/>
      <c r="YR244" s="37"/>
      <c r="YS244" s="37"/>
      <c r="YT244" s="37"/>
      <c r="YU244" s="37"/>
      <c r="YV244" s="37"/>
      <c r="YW244" s="37"/>
      <c r="YX244" s="37"/>
      <c r="YY244" s="37"/>
      <c r="YZ244" s="37"/>
      <c r="ZA244" s="37"/>
      <c r="ZB244" s="37"/>
      <c r="ZC244" s="37"/>
      <c r="ZD244" s="37"/>
      <c r="ZE244" s="37"/>
      <c r="ZF244" s="37"/>
      <c r="ZG244" s="37"/>
      <c r="ZH244" s="37"/>
      <c r="ZI244" s="37"/>
      <c r="ZJ244" s="37"/>
      <c r="ZK244" s="37"/>
      <c r="ZL244" s="37"/>
      <c r="ZM244" s="37"/>
      <c r="ZN244" s="37"/>
      <c r="ZO244" s="37"/>
      <c r="ZP244" s="37"/>
      <c r="ZQ244" s="37"/>
      <c r="ZR244" s="37"/>
      <c r="ZS244" s="37"/>
      <c r="ZT244" s="37"/>
      <c r="ZU244" s="37"/>
      <c r="ZV244" s="37"/>
      <c r="ZW244" s="37"/>
      <c r="ZX244" s="37"/>
      <c r="ZY244" s="37"/>
      <c r="ZZ244" s="37"/>
      <c r="AAA244" s="37"/>
      <c r="AAB244" s="37"/>
      <c r="AAC244" s="37"/>
      <c r="AAD244" s="37"/>
      <c r="AAE244" s="37"/>
      <c r="AAF244" s="37"/>
      <c r="AAG244" s="37"/>
      <c r="AAH244" s="37"/>
      <c r="AAI244" s="37"/>
      <c r="AAJ244" s="37"/>
      <c r="AAK244" s="37"/>
      <c r="AAL244" s="37"/>
      <c r="AAM244" s="37"/>
      <c r="AAN244" s="37"/>
      <c r="AAO244" s="37"/>
      <c r="AAP244" s="37"/>
      <c r="AAQ244" s="37"/>
      <c r="AAR244" s="37"/>
      <c r="AAS244" s="37"/>
      <c r="AAT244" s="37"/>
      <c r="AAU244" s="37"/>
      <c r="AAV244" s="37"/>
      <c r="AAW244" s="37"/>
      <c r="AAX244" s="37"/>
      <c r="AAY244" s="37"/>
      <c r="AAZ244" s="37"/>
      <c r="ABA244" s="37"/>
      <c r="ABB244" s="37"/>
      <c r="ABC244" s="37"/>
      <c r="ABD244" s="37"/>
      <c r="ABE244" s="37"/>
      <c r="ABF244" s="37"/>
      <c r="ABG244" s="37"/>
      <c r="ABH244" s="37"/>
      <c r="ABI244" s="37"/>
      <c r="ABJ244" s="37"/>
      <c r="ABK244" s="37"/>
      <c r="ABL244" s="37"/>
      <c r="ABM244" s="37"/>
      <c r="ABN244" s="37"/>
      <c r="ABO244" s="37"/>
      <c r="ABP244" s="37"/>
      <c r="ABQ244" s="37"/>
      <c r="ABR244" s="37"/>
      <c r="ABS244" s="37"/>
      <c r="ABT244" s="37"/>
      <c r="ABU244" s="37"/>
      <c r="ABV244" s="37"/>
      <c r="ABW244" s="37"/>
      <c r="ABX244" s="37"/>
      <c r="ABY244" s="37"/>
      <c r="ABZ244" s="37"/>
      <c r="ACA244" s="37"/>
      <c r="ACB244" s="37"/>
      <c r="ACC244" s="37"/>
      <c r="ACD244" s="37"/>
      <c r="ACE244" s="37"/>
      <c r="ACF244" s="37"/>
      <c r="ACG244" s="37"/>
      <c r="ACH244" s="37"/>
      <c r="ACI244" s="37"/>
      <c r="ACJ244" s="37"/>
      <c r="ACK244" s="37"/>
      <c r="ACL244" s="37"/>
      <c r="ACM244" s="37"/>
      <c r="ACN244" s="37"/>
      <c r="ACO244" s="37"/>
      <c r="ACP244" s="37"/>
      <c r="ACQ244" s="37"/>
      <c r="ACR244" s="37"/>
      <c r="ACS244" s="37"/>
      <c r="ACT244" s="37"/>
      <c r="ACU244" s="37"/>
      <c r="ACV244" s="37"/>
      <c r="ACW244" s="37"/>
      <c r="ACX244" s="37"/>
      <c r="ACY244" s="37"/>
      <c r="ACZ244" s="37"/>
      <c r="ADA244" s="37"/>
      <c r="ADB244" s="37"/>
      <c r="ADC244" s="37"/>
      <c r="ADD244" s="37"/>
      <c r="ADE244" s="37"/>
      <c r="ADF244" s="37"/>
      <c r="ADG244" s="37"/>
      <c r="ADH244" s="37"/>
      <c r="ADI244" s="37"/>
      <c r="ADJ244" s="37"/>
      <c r="ADK244" s="37"/>
      <c r="ADL244" s="37"/>
      <c r="ADM244" s="37"/>
      <c r="ADN244" s="37"/>
      <c r="ADO244" s="37"/>
      <c r="ADP244" s="37"/>
      <c r="ADQ244" s="37"/>
      <c r="ADR244" s="37"/>
      <c r="ADS244" s="37"/>
      <c r="ADT244" s="37"/>
      <c r="ADU244" s="37"/>
      <c r="ADV244" s="37"/>
      <c r="ADW244" s="37"/>
      <c r="ADX244" s="37"/>
      <c r="ADY244" s="37"/>
      <c r="ADZ244" s="37"/>
      <c r="AEA244" s="37"/>
      <c r="AEB244" s="37"/>
      <c r="AEC244" s="37"/>
      <c r="AED244" s="37"/>
      <c r="AEE244" s="37"/>
      <c r="AEF244" s="37"/>
      <c r="AEG244" s="37"/>
      <c r="AEH244" s="37"/>
      <c r="AEI244" s="37"/>
      <c r="AEJ244" s="37"/>
      <c r="AEK244" s="37"/>
      <c r="AEL244" s="37"/>
      <c r="AEM244" s="37"/>
      <c r="AEN244" s="37"/>
      <c r="AEO244" s="37"/>
      <c r="AEP244" s="37"/>
      <c r="AEQ244" s="37"/>
      <c r="AER244" s="37"/>
      <c r="AES244" s="37"/>
      <c r="AET244" s="37"/>
      <c r="AEU244" s="37"/>
      <c r="AEV244" s="37"/>
      <c r="AEW244" s="37"/>
      <c r="AEX244" s="37"/>
      <c r="AEY244" s="37"/>
      <c r="AEZ244" s="37"/>
      <c r="AFA244" s="37"/>
      <c r="AFB244" s="37"/>
      <c r="AFC244" s="37"/>
      <c r="AFD244" s="37"/>
      <c r="AFE244" s="37"/>
      <c r="AFF244" s="37"/>
      <c r="AFG244" s="37"/>
      <c r="AFH244" s="37"/>
      <c r="AFI244" s="37"/>
      <c r="AFJ244" s="37"/>
      <c r="AFK244" s="37"/>
      <c r="AFL244" s="37"/>
      <c r="AFM244" s="37"/>
      <c r="AFN244" s="37"/>
      <c r="AFO244" s="37"/>
      <c r="AFP244" s="37"/>
      <c r="AFQ244" s="37"/>
      <c r="AFR244" s="37"/>
      <c r="AFS244" s="37"/>
      <c r="AFT244" s="37"/>
      <c r="AFU244" s="37"/>
      <c r="AFV244" s="37"/>
      <c r="AFW244" s="37"/>
      <c r="AFX244" s="37"/>
      <c r="AFY244" s="37"/>
      <c r="AFZ244" s="37"/>
      <c r="AGA244" s="37"/>
      <c r="AGB244" s="37"/>
      <c r="AGC244" s="37"/>
      <c r="AGD244" s="37"/>
      <c r="AGE244" s="37"/>
      <c r="AGF244" s="37"/>
      <c r="AGG244" s="37"/>
      <c r="AGH244" s="37"/>
      <c r="AGI244" s="37"/>
      <c r="AGJ244" s="37"/>
      <c r="AGK244" s="37"/>
      <c r="AGL244" s="37"/>
      <c r="AGM244" s="37"/>
      <c r="AGN244" s="37"/>
      <c r="AGO244" s="37"/>
      <c r="AGP244" s="37"/>
      <c r="AGQ244" s="37"/>
      <c r="AGR244" s="37"/>
      <c r="AGS244" s="37"/>
      <c r="AGT244" s="37"/>
      <c r="AGU244" s="37"/>
      <c r="AGV244" s="37"/>
      <c r="AGW244" s="37"/>
      <c r="AGX244" s="37"/>
      <c r="AGY244" s="37"/>
      <c r="AGZ244" s="37"/>
      <c r="AHA244" s="37"/>
      <c r="AHB244" s="37"/>
      <c r="AHC244" s="37"/>
      <c r="AHD244" s="37"/>
      <c r="AHE244" s="37"/>
      <c r="AHF244" s="37"/>
      <c r="AHG244" s="37"/>
      <c r="AHH244" s="37"/>
      <c r="AHI244" s="37"/>
      <c r="AHJ244" s="37"/>
      <c r="AHK244" s="37"/>
      <c r="AHL244" s="37"/>
      <c r="AHM244" s="37"/>
      <c r="AHN244" s="37"/>
      <c r="AHO244" s="37"/>
      <c r="AHP244" s="37"/>
      <c r="AHQ244" s="37"/>
      <c r="AHR244" s="37"/>
      <c r="AHS244" s="37"/>
      <c r="AHT244" s="37"/>
      <c r="AHU244" s="37"/>
      <c r="AHV244" s="37"/>
      <c r="AHW244" s="37"/>
      <c r="AHX244" s="37"/>
      <c r="AHY244" s="37"/>
      <c r="AHZ244" s="37"/>
      <c r="AIA244" s="37"/>
      <c r="AIB244" s="37"/>
      <c r="AIC244" s="37"/>
      <c r="AID244" s="37"/>
      <c r="AIE244" s="37"/>
      <c r="AIF244" s="37"/>
      <c r="AIG244" s="37"/>
      <c r="AIH244" s="37"/>
      <c r="AII244" s="37"/>
      <c r="AIJ244" s="37"/>
      <c r="AIK244" s="37"/>
      <c r="AIL244" s="37"/>
      <c r="AIM244" s="37"/>
      <c r="AIN244" s="37"/>
      <c r="AIO244" s="37"/>
      <c r="AIP244" s="37"/>
      <c r="AIQ244" s="37"/>
      <c r="AIR244" s="37"/>
      <c r="AIS244" s="37"/>
      <c r="AIT244" s="37"/>
      <c r="AIU244" s="37"/>
      <c r="AIV244" s="37"/>
      <c r="AIW244" s="37"/>
      <c r="AIX244" s="37"/>
      <c r="AIY244" s="37"/>
      <c r="AIZ244" s="37"/>
      <c r="AJA244" s="37"/>
      <c r="AJB244" s="37"/>
      <c r="AJC244" s="37"/>
      <c r="AJD244" s="37"/>
      <c r="AJE244" s="37"/>
      <c r="AJF244" s="37"/>
      <c r="AJG244" s="37"/>
      <c r="AJH244" s="37"/>
      <c r="AJI244" s="37"/>
      <c r="AJJ244" s="37"/>
      <c r="AJK244" s="37"/>
      <c r="AJL244" s="37"/>
      <c r="AJM244" s="37"/>
      <c r="AJN244" s="37"/>
      <c r="AJO244" s="37"/>
      <c r="AJP244" s="37"/>
      <c r="AJQ244" s="37"/>
      <c r="AJR244" s="37"/>
      <c r="AJS244" s="37"/>
      <c r="AJT244" s="37"/>
      <c r="AJU244" s="37"/>
      <c r="AJV244" s="37"/>
      <c r="AJW244" s="37"/>
      <c r="AJX244" s="37"/>
      <c r="AJY244" s="37"/>
      <c r="AJZ244" s="37"/>
      <c r="AKA244" s="37"/>
      <c r="AKB244" s="37"/>
      <c r="AKC244" s="37"/>
      <c r="AKD244" s="37"/>
      <c r="AKE244" s="37"/>
      <c r="AKF244" s="37"/>
      <c r="AKG244" s="37"/>
      <c r="AKH244" s="37"/>
      <c r="AKI244" s="37"/>
      <c r="AKJ244" s="37"/>
      <c r="AKK244" s="37"/>
      <c r="AKL244" s="37"/>
      <c r="AKM244" s="37"/>
      <c r="AKN244" s="37"/>
      <c r="AKO244" s="37"/>
      <c r="AKP244" s="37"/>
      <c r="AKQ244" s="37"/>
      <c r="AKR244" s="37"/>
      <c r="AKS244" s="37"/>
      <c r="AKT244" s="37"/>
      <c r="AKU244" s="37"/>
      <c r="AKV244" s="37"/>
      <c r="AKW244" s="37"/>
      <c r="AKX244" s="37"/>
      <c r="AKY244" s="37"/>
      <c r="AKZ244" s="37"/>
      <c r="ALA244" s="37"/>
      <c r="ALB244" s="37"/>
      <c r="ALC244" s="37"/>
      <c r="ALD244" s="37"/>
      <c r="ALE244" s="37"/>
      <c r="ALF244" s="37"/>
      <c r="ALG244" s="37"/>
      <c r="ALH244" s="37"/>
      <c r="ALI244" s="37"/>
      <c r="ALJ244" s="37"/>
      <c r="ALK244" s="37"/>
      <c r="ALL244" s="37"/>
      <c r="ALM244" s="37"/>
      <c r="ALN244" s="37"/>
      <c r="ALO244" s="37"/>
      <c r="ALP244" s="37"/>
      <c r="ALQ244" s="37"/>
      <c r="ALR244" s="37"/>
      <c r="ALS244" s="37"/>
      <c r="ALT244" s="37"/>
      <c r="ALU244" s="37"/>
      <c r="ALV244" s="37"/>
      <c r="ALW244" s="37"/>
      <c r="ALX244" s="37"/>
      <c r="ALY244" s="37"/>
      <c r="ALZ244" s="37"/>
      <c r="AMA244" s="37"/>
      <c r="AMB244" s="37"/>
      <c r="AMC244" s="37"/>
      <c r="AMD244" s="37"/>
      <c r="AME244" s="37"/>
      <c r="AMF244" s="37"/>
      <c r="AMG244" s="37"/>
      <c r="AMH244" s="37"/>
      <c r="AMI244" s="37"/>
      <c r="AMJ244" s="37"/>
      <c r="AMK244" s="37"/>
      <c r="AML244" s="37"/>
      <c r="AMM244" s="37"/>
      <c r="AMN244" s="37"/>
      <c r="AMO244" s="37"/>
      <c r="AMP244" s="37"/>
      <c r="AMQ244" s="37"/>
      <c r="AMR244" s="37"/>
      <c r="AMS244" s="37"/>
      <c r="AMT244" s="37"/>
      <c r="AMU244" s="37"/>
      <c r="AMV244" s="37"/>
      <c r="AMW244" s="37"/>
      <c r="AMX244" s="37"/>
      <c r="AMY244" s="37"/>
      <c r="AMZ244" s="37"/>
      <c r="ANA244" s="37"/>
      <c r="ANB244" s="37"/>
      <c r="ANC244" s="37"/>
      <c r="AND244" s="37"/>
      <c r="ANE244" s="37"/>
      <c r="ANF244" s="37"/>
      <c r="ANG244" s="37"/>
      <c r="ANH244" s="37"/>
      <c r="ANI244" s="37"/>
      <c r="ANJ244" s="37"/>
      <c r="ANK244" s="37"/>
      <c r="ANL244" s="37"/>
      <c r="ANM244" s="37"/>
      <c r="ANN244" s="37"/>
      <c r="ANO244" s="37"/>
      <c r="ANP244" s="37"/>
      <c r="ANQ244" s="37"/>
      <c r="ANR244" s="37"/>
      <c r="ANS244" s="37"/>
      <c r="ANT244" s="37"/>
      <c r="ANU244" s="37"/>
      <c r="ANV244" s="37"/>
      <c r="ANW244" s="37"/>
      <c r="ANX244" s="37"/>
      <c r="ANY244" s="37"/>
      <c r="ANZ244" s="37"/>
      <c r="AOA244" s="37"/>
      <c r="AOB244" s="37"/>
      <c r="AOC244" s="37"/>
      <c r="AOD244" s="37"/>
      <c r="AOE244" s="37"/>
      <c r="AOF244" s="37"/>
      <c r="AOG244" s="37"/>
      <c r="AOH244" s="37"/>
      <c r="AOI244" s="37"/>
      <c r="AOJ244" s="37"/>
      <c r="AOK244" s="37"/>
      <c r="AOL244" s="37"/>
      <c r="AOM244" s="37"/>
      <c r="AON244" s="37"/>
      <c r="AOO244" s="37"/>
      <c r="AOP244" s="37"/>
      <c r="AOQ244" s="37"/>
      <c r="AOR244" s="37"/>
      <c r="AOS244" s="37"/>
      <c r="AOT244" s="37"/>
      <c r="AOU244" s="37"/>
      <c r="AOV244" s="37"/>
      <c r="AOW244" s="37"/>
      <c r="AOX244" s="37"/>
      <c r="AOY244" s="37"/>
      <c r="AOZ244" s="37"/>
      <c r="APA244" s="37"/>
      <c r="APB244" s="37"/>
      <c r="APC244" s="37"/>
      <c r="APD244" s="37"/>
      <c r="APE244" s="37"/>
      <c r="APF244" s="37"/>
      <c r="APG244" s="37"/>
      <c r="APH244" s="37"/>
      <c r="API244" s="37"/>
      <c r="APJ244" s="37"/>
      <c r="APK244" s="37"/>
      <c r="APL244" s="37"/>
      <c r="APM244" s="37"/>
      <c r="APN244" s="37"/>
      <c r="APO244" s="37"/>
      <c r="APP244" s="37"/>
      <c r="APQ244" s="37"/>
      <c r="APR244" s="37"/>
      <c r="APS244" s="37"/>
      <c r="APT244" s="37"/>
      <c r="APU244" s="37"/>
      <c r="APV244" s="37"/>
      <c r="APW244" s="37"/>
      <c r="APX244" s="37"/>
      <c r="APY244" s="37"/>
      <c r="APZ244" s="37"/>
      <c r="AQA244" s="37"/>
      <c r="AQB244" s="37"/>
      <c r="AQC244" s="37"/>
      <c r="AQD244" s="37"/>
      <c r="AQE244" s="37"/>
      <c r="AQF244" s="37"/>
      <c r="AQG244" s="37"/>
      <c r="AQH244" s="37"/>
      <c r="AQI244" s="37"/>
      <c r="AQJ244" s="37"/>
      <c r="AQK244" s="37"/>
      <c r="AQL244" s="37"/>
      <c r="AQM244" s="37"/>
      <c r="AQN244" s="37"/>
      <c r="AQO244" s="37"/>
      <c r="AQP244" s="37"/>
      <c r="AQQ244" s="37"/>
      <c r="AQR244" s="37"/>
      <c r="AQS244" s="37"/>
      <c r="AQT244" s="37"/>
      <c r="AQU244" s="37"/>
      <c r="AQV244" s="37"/>
      <c r="AQW244" s="37"/>
      <c r="AQX244" s="37"/>
      <c r="AQY244" s="37"/>
      <c r="AQZ244" s="37"/>
      <c r="ARA244" s="37"/>
      <c r="ARB244" s="37"/>
      <c r="ARC244" s="37"/>
      <c r="ARD244" s="37"/>
      <c r="ARE244" s="37"/>
      <c r="ARF244" s="37"/>
      <c r="ARG244" s="37"/>
      <c r="ARH244" s="37"/>
      <c r="ARI244" s="37"/>
      <c r="ARJ244" s="37"/>
      <c r="ARK244" s="37"/>
      <c r="ARL244" s="37"/>
      <c r="ARM244" s="37"/>
      <c r="ARN244" s="37"/>
      <c r="ARO244" s="37"/>
      <c r="ARP244" s="37"/>
      <c r="ARQ244" s="37"/>
      <c r="ARR244" s="37"/>
      <c r="ARS244" s="37"/>
      <c r="ART244" s="37"/>
      <c r="ARU244" s="37"/>
      <c r="ARV244" s="37"/>
      <c r="ARW244" s="37"/>
      <c r="ARX244" s="37"/>
      <c r="ARY244" s="37"/>
      <c r="ARZ244" s="37"/>
      <c r="ASA244" s="37"/>
      <c r="ASB244" s="37"/>
      <c r="ASC244" s="37"/>
      <c r="ASD244" s="37"/>
      <c r="ASE244" s="37"/>
      <c r="ASF244" s="37"/>
      <c r="ASG244" s="37"/>
      <c r="ASH244" s="37"/>
      <c r="ASI244" s="37"/>
      <c r="ASJ244" s="37"/>
      <c r="ASK244" s="37"/>
      <c r="ASL244" s="37"/>
      <c r="ASM244" s="37"/>
      <c r="ASN244" s="37"/>
      <c r="ASO244" s="37"/>
      <c r="ASP244" s="37"/>
      <c r="ASQ244" s="37"/>
      <c r="ASR244" s="37"/>
      <c r="ASS244" s="37"/>
      <c r="AST244" s="37"/>
      <c r="ASU244" s="37"/>
      <c r="ASV244" s="37"/>
      <c r="ASW244" s="37"/>
      <c r="ASX244" s="37"/>
      <c r="ASY244" s="37"/>
      <c r="ASZ244" s="37"/>
      <c r="ATA244" s="37"/>
      <c r="ATB244" s="37"/>
      <c r="ATC244" s="37"/>
      <c r="ATD244" s="37"/>
      <c r="ATE244" s="37"/>
      <c r="ATF244" s="37"/>
      <c r="ATG244" s="37"/>
      <c r="ATH244" s="37"/>
      <c r="ATI244" s="37"/>
      <c r="ATJ244" s="37"/>
      <c r="ATK244" s="37"/>
      <c r="ATL244" s="37"/>
      <c r="ATM244" s="37"/>
      <c r="ATN244" s="37"/>
      <c r="ATO244" s="37"/>
      <c r="ATP244" s="37"/>
      <c r="ATQ244" s="37"/>
      <c r="ATR244" s="37"/>
      <c r="ATS244" s="37"/>
      <c r="ATT244" s="37"/>
      <c r="ATU244" s="37"/>
      <c r="ATV244" s="37"/>
      <c r="ATW244" s="37"/>
      <c r="ATX244" s="37"/>
      <c r="ATY244" s="37"/>
      <c r="ATZ244" s="37"/>
      <c r="AUA244" s="37"/>
      <c r="AUB244" s="37"/>
      <c r="AUC244" s="37"/>
      <c r="AUD244" s="37"/>
      <c r="AUE244" s="37"/>
      <c r="AUF244" s="37"/>
      <c r="AUG244" s="37"/>
      <c r="AUH244" s="37"/>
      <c r="AUI244" s="37"/>
      <c r="AUJ244" s="37"/>
      <c r="AUK244" s="37"/>
      <c r="AUL244" s="37"/>
      <c r="AUM244" s="37"/>
      <c r="AUN244" s="37"/>
      <c r="AUO244" s="37"/>
      <c r="AUP244" s="37"/>
      <c r="AUQ244" s="37"/>
      <c r="AUR244" s="37"/>
      <c r="AUS244" s="37"/>
      <c r="AUT244" s="37"/>
      <c r="AUU244" s="37"/>
      <c r="AUV244" s="37"/>
      <c r="AUW244" s="37"/>
      <c r="AUX244" s="37"/>
      <c r="AUY244" s="37"/>
      <c r="AUZ244" s="37"/>
      <c r="AVA244" s="37"/>
      <c r="AVB244" s="37"/>
      <c r="AVC244" s="37"/>
      <c r="AVD244" s="37"/>
      <c r="AVE244" s="37"/>
      <c r="AVF244" s="37"/>
      <c r="AVG244" s="37"/>
      <c r="AVH244" s="37"/>
      <c r="AVI244" s="37"/>
      <c r="AVJ244" s="37"/>
      <c r="AVK244" s="37"/>
      <c r="AVL244" s="37"/>
      <c r="AVM244" s="37"/>
      <c r="AVN244" s="37"/>
      <c r="AVO244" s="37"/>
      <c r="AVP244" s="37"/>
      <c r="AVQ244" s="37"/>
      <c r="AVR244" s="37"/>
      <c r="AVS244" s="37"/>
      <c r="AVT244" s="37"/>
      <c r="AVU244" s="37"/>
      <c r="AVV244" s="37"/>
      <c r="AVW244" s="37"/>
      <c r="AVX244" s="37"/>
      <c r="AVY244" s="37"/>
      <c r="AVZ244" s="37"/>
      <c r="AWA244" s="37"/>
      <c r="AWB244" s="37"/>
      <c r="AWC244" s="37"/>
      <c r="AWD244" s="37"/>
      <c r="AWE244" s="37"/>
      <c r="AWF244" s="37"/>
      <c r="AWG244" s="37"/>
      <c r="AWH244" s="37"/>
      <c r="AWI244" s="37"/>
      <c r="AWJ244" s="37"/>
      <c r="AWK244" s="37"/>
      <c r="AWL244" s="37"/>
      <c r="AWM244" s="37"/>
      <c r="AWN244" s="37"/>
      <c r="AWO244" s="37"/>
      <c r="AWP244" s="37"/>
      <c r="AWQ244" s="37"/>
      <c r="AWR244" s="37"/>
      <c r="AWS244" s="37"/>
      <c r="AWT244" s="37"/>
      <c r="AWU244" s="37"/>
      <c r="AWV244" s="37"/>
      <c r="AWW244" s="37"/>
      <c r="AWX244" s="37"/>
      <c r="AWY244" s="37"/>
      <c r="AWZ244" s="37"/>
      <c r="AXA244" s="37"/>
      <c r="AXB244" s="37"/>
      <c r="AXC244" s="37"/>
      <c r="AXD244" s="37"/>
      <c r="AXE244" s="37"/>
      <c r="AXF244" s="37"/>
      <c r="AXG244" s="37"/>
      <c r="AXH244" s="37"/>
      <c r="AXI244" s="37"/>
      <c r="AXJ244" s="37"/>
      <c r="AXK244" s="37"/>
      <c r="AXL244" s="37"/>
      <c r="AXM244" s="37"/>
      <c r="AXN244" s="37"/>
      <c r="AXO244" s="37"/>
      <c r="AXP244" s="37"/>
      <c r="AXQ244" s="37"/>
      <c r="AXR244" s="37"/>
      <c r="AXS244" s="37"/>
      <c r="AXT244" s="37"/>
      <c r="AXU244" s="37"/>
      <c r="AXV244" s="37"/>
      <c r="AXW244" s="37"/>
      <c r="AXX244" s="37"/>
      <c r="AXY244" s="37"/>
      <c r="AXZ244" s="37"/>
      <c r="AYA244" s="37"/>
      <c r="AYB244" s="37"/>
      <c r="AYC244" s="37"/>
      <c r="AYD244" s="37"/>
      <c r="AYE244" s="37"/>
      <c r="AYF244" s="37"/>
      <c r="AYG244" s="37"/>
      <c r="AYH244" s="37"/>
      <c r="AYI244" s="37"/>
      <c r="AYJ244" s="37"/>
      <c r="AYK244" s="37"/>
      <c r="AYL244" s="37"/>
      <c r="AYM244" s="37"/>
      <c r="AYN244" s="37"/>
      <c r="AYO244" s="37"/>
      <c r="AYP244" s="37"/>
      <c r="AYQ244" s="37"/>
      <c r="AYR244" s="37"/>
      <c r="AYS244" s="37"/>
      <c r="AYT244" s="37"/>
      <c r="AYU244" s="37"/>
      <c r="AYV244" s="37"/>
      <c r="AYW244" s="37"/>
      <c r="AYX244" s="37"/>
      <c r="AYY244" s="37"/>
      <c r="AYZ244" s="37"/>
      <c r="AZA244" s="37"/>
      <c r="AZB244" s="37"/>
      <c r="AZC244" s="37"/>
      <c r="AZD244" s="37"/>
      <c r="AZE244" s="37"/>
      <c r="AZF244" s="37"/>
      <c r="AZG244" s="37"/>
      <c r="AZH244" s="37"/>
      <c r="AZI244" s="37"/>
      <c r="AZJ244" s="37"/>
      <c r="AZK244" s="37"/>
      <c r="AZL244" s="37"/>
      <c r="AZM244" s="37"/>
      <c r="AZN244" s="37"/>
      <c r="AZO244" s="37"/>
      <c r="AZP244" s="37"/>
      <c r="AZQ244" s="37"/>
      <c r="AZR244" s="37"/>
      <c r="AZS244" s="37"/>
      <c r="AZT244" s="37"/>
      <c r="AZU244" s="37"/>
      <c r="AZV244" s="37"/>
      <c r="AZW244" s="37"/>
      <c r="AZX244" s="37"/>
      <c r="AZY244" s="37"/>
      <c r="AZZ244" s="37"/>
      <c r="BAA244" s="37"/>
      <c r="BAB244" s="37"/>
      <c r="BAC244" s="37"/>
      <c r="BAD244" s="37"/>
      <c r="BAE244" s="37"/>
      <c r="BAF244" s="37"/>
      <c r="BAG244" s="37"/>
      <c r="BAH244" s="37"/>
      <c r="BAI244" s="37"/>
      <c r="BAJ244" s="37"/>
      <c r="BAK244" s="37"/>
      <c r="BAL244" s="37"/>
      <c r="BAM244" s="37"/>
      <c r="BAN244" s="37"/>
      <c r="BAO244" s="37"/>
      <c r="BAP244" s="37"/>
      <c r="BAQ244" s="37"/>
      <c r="BAR244" s="37"/>
      <c r="BAS244" s="37"/>
      <c r="BAT244" s="37"/>
      <c r="BAU244" s="37"/>
      <c r="BAV244" s="37"/>
      <c r="BAW244" s="37"/>
      <c r="BAX244" s="37"/>
      <c r="BAY244" s="37"/>
      <c r="BAZ244" s="37"/>
      <c r="BBA244" s="37"/>
      <c r="BBB244" s="37"/>
      <c r="BBC244" s="37"/>
      <c r="BBD244" s="37"/>
      <c r="BBE244" s="37"/>
      <c r="BBF244" s="37"/>
      <c r="BBG244" s="37"/>
      <c r="BBH244" s="37"/>
      <c r="BBI244" s="37"/>
      <c r="BBJ244" s="37"/>
      <c r="BBK244" s="37"/>
      <c r="BBL244" s="37"/>
      <c r="BBM244" s="37"/>
      <c r="BBN244" s="37"/>
      <c r="BBO244" s="37"/>
      <c r="BBP244" s="37"/>
      <c r="BBQ244" s="37"/>
      <c r="BBR244" s="37"/>
      <c r="BBS244" s="37"/>
      <c r="BBT244" s="37"/>
      <c r="BBU244" s="37"/>
      <c r="BBV244" s="37"/>
      <c r="BBW244" s="37"/>
      <c r="BBX244" s="37"/>
      <c r="BBY244" s="37"/>
      <c r="BBZ244" s="37"/>
      <c r="BCA244" s="37"/>
      <c r="BCB244" s="37"/>
      <c r="BCC244" s="37"/>
      <c r="BCD244" s="37"/>
      <c r="BCE244" s="37"/>
      <c r="BCF244" s="37"/>
      <c r="BCG244" s="37"/>
      <c r="BCH244" s="37"/>
      <c r="BCI244" s="37"/>
      <c r="BCJ244" s="37"/>
      <c r="BCK244" s="37"/>
      <c r="BCL244" s="37"/>
      <c r="BCM244" s="37"/>
      <c r="BCN244" s="37"/>
      <c r="BCO244" s="37"/>
      <c r="BCP244" s="37"/>
      <c r="BCQ244" s="37"/>
      <c r="BCR244" s="37"/>
      <c r="BCS244" s="37"/>
      <c r="BCT244" s="37"/>
      <c r="BCU244" s="37"/>
      <c r="BCV244" s="37"/>
      <c r="BCW244" s="37"/>
      <c r="BCX244" s="37"/>
      <c r="BCY244" s="37"/>
      <c r="BCZ244" s="37"/>
      <c r="BDA244" s="37"/>
      <c r="BDB244" s="37"/>
      <c r="BDC244" s="37"/>
      <c r="BDD244" s="37"/>
      <c r="BDE244" s="37"/>
      <c r="BDF244" s="37"/>
      <c r="BDG244" s="37"/>
      <c r="BDH244" s="37"/>
      <c r="BDI244" s="37"/>
      <c r="BDJ244" s="37"/>
      <c r="BDK244" s="37"/>
      <c r="BDL244" s="37"/>
      <c r="BDM244" s="37"/>
      <c r="BDN244" s="37"/>
      <c r="BDO244" s="37"/>
      <c r="BDP244" s="37"/>
      <c r="BDQ244" s="37"/>
      <c r="BDR244" s="37"/>
      <c r="BDS244" s="37"/>
      <c r="BDT244" s="37"/>
      <c r="BDU244" s="37"/>
      <c r="BDV244" s="37"/>
      <c r="BDW244" s="37"/>
      <c r="BDX244" s="37"/>
      <c r="BDY244" s="37"/>
      <c r="BDZ244" s="37"/>
      <c r="BEA244" s="37"/>
      <c r="BEB244" s="37"/>
      <c r="BEC244" s="37"/>
      <c r="BED244" s="37"/>
      <c r="BEE244" s="37"/>
      <c r="BEF244" s="37"/>
      <c r="BEG244" s="37"/>
      <c r="BEH244" s="37"/>
      <c r="BEI244" s="37"/>
      <c r="BEJ244" s="37"/>
      <c r="BEK244" s="37"/>
      <c r="BEL244" s="37"/>
      <c r="BEM244" s="37"/>
      <c r="BEN244" s="37"/>
      <c r="BEO244" s="37"/>
      <c r="BEP244" s="37"/>
      <c r="BEQ244" s="37"/>
      <c r="BER244" s="37"/>
      <c r="BES244" s="37"/>
      <c r="BET244" s="37"/>
      <c r="BEU244" s="37"/>
      <c r="BEV244" s="37"/>
      <c r="BEW244" s="37"/>
      <c r="BEX244" s="37"/>
      <c r="BEY244" s="37"/>
      <c r="BEZ244" s="37"/>
      <c r="BFA244" s="37"/>
      <c r="BFB244" s="37"/>
      <c r="BFC244" s="37"/>
      <c r="BFD244" s="37"/>
      <c r="BFE244" s="37"/>
      <c r="BFF244" s="37"/>
      <c r="BFG244" s="37"/>
      <c r="BFH244" s="37"/>
      <c r="BFI244" s="37"/>
      <c r="BFJ244" s="37"/>
      <c r="BFK244" s="37"/>
      <c r="BFL244" s="37"/>
      <c r="BFM244" s="37"/>
      <c r="BFN244" s="37"/>
      <c r="BFO244" s="37"/>
      <c r="BFP244" s="37"/>
      <c r="BFQ244" s="37"/>
      <c r="BFR244" s="37"/>
      <c r="BFS244" s="37"/>
      <c r="BFT244" s="37"/>
      <c r="BFU244" s="37"/>
      <c r="BFV244" s="37"/>
      <c r="BFW244" s="37"/>
      <c r="BFX244" s="37"/>
      <c r="BFY244" s="37"/>
      <c r="BFZ244" s="37"/>
      <c r="BGA244" s="37"/>
      <c r="BGB244" s="37"/>
      <c r="BGC244" s="37"/>
      <c r="BGD244" s="37"/>
      <c r="BGE244" s="37"/>
      <c r="BGF244" s="37"/>
      <c r="BGG244" s="37"/>
      <c r="BGH244" s="37"/>
      <c r="BGI244" s="37"/>
      <c r="BGJ244" s="37"/>
      <c r="BGK244" s="37"/>
      <c r="BGL244" s="37"/>
      <c r="BGM244" s="37"/>
      <c r="BGN244" s="37"/>
      <c r="BGO244" s="37"/>
      <c r="BGP244" s="37"/>
      <c r="BGQ244" s="37"/>
      <c r="BGR244" s="37"/>
      <c r="BGS244" s="37"/>
      <c r="BGT244" s="37"/>
      <c r="BGU244" s="37"/>
      <c r="BGV244" s="37"/>
      <c r="BGW244" s="37"/>
      <c r="BGX244" s="37"/>
      <c r="BGY244" s="37"/>
      <c r="BGZ244" s="37"/>
      <c r="BHA244" s="37"/>
      <c r="BHB244" s="37"/>
      <c r="BHC244" s="37"/>
      <c r="BHD244" s="37"/>
      <c r="BHE244" s="37"/>
      <c r="BHF244" s="37"/>
      <c r="BHG244" s="37"/>
      <c r="BHH244" s="37"/>
      <c r="BHI244" s="37"/>
      <c r="BHJ244" s="37"/>
      <c r="BHK244" s="37"/>
      <c r="BHL244" s="37"/>
      <c r="BHM244" s="37"/>
      <c r="BHN244" s="37"/>
      <c r="BHO244" s="37"/>
      <c r="BHP244" s="37"/>
      <c r="BHQ244" s="37"/>
      <c r="BHR244" s="37"/>
      <c r="BHS244" s="37"/>
      <c r="BHT244" s="37"/>
      <c r="BHU244" s="37"/>
      <c r="BHV244" s="37"/>
      <c r="BHW244" s="37"/>
      <c r="BHX244" s="37"/>
      <c r="BHY244" s="37"/>
      <c r="BHZ244" s="37"/>
      <c r="BIA244" s="37"/>
      <c r="BIB244" s="37"/>
      <c r="BIC244" s="37"/>
      <c r="BID244" s="37"/>
      <c r="BIE244" s="37"/>
      <c r="BIF244" s="37"/>
      <c r="BIG244" s="37"/>
      <c r="BIH244" s="37"/>
      <c r="BII244" s="37"/>
      <c r="BIJ244" s="37"/>
      <c r="BIK244" s="37"/>
      <c r="BIL244" s="37"/>
      <c r="BIM244" s="37"/>
      <c r="BIN244" s="37"/>
      <c r="BIO244" s="37"/>
      <c r="BIP244" s="37"/>
      <c r="BIQ244" s="37"/>
      <c r="BIR244" s="37"/>
      <c r="BIS244" s="37"/>
      <c r="BIT244" s="37"/>
      <c r="BIU244" s="37"/>
      <c r="BIV244" s="37"/>
      <c r="BIW244" s="37"/>
      <c r="BIX244" s="37"/>
      <c r="BIY244" s="37"/>
      <c r="BIZ244" s="37"/>
      <c r="BJA244" s="37"/>
      <c r="BJB244" s="37"/>
      <c r="BJC244" s="37"/>
      <c r="BJD244" s="37"/>
      <c r="BJE244" s="37"/>
      <c r="BJF244" s="37"/>
      <c r="BJG244" s="37"/>
      <c r="BJH244" s="37"/>
      <c r="BJI244" s="37"/>
      <c r="BJJ244" s="37"/>
      <c r="BJK244" s="37"/>
      <c r="BJL244" s="37"/>
      <c r="BJM244" s="37"/>
      <c r="BJN244" s="37"/>
      <c r="BJO244" s="37"/>
      <c r="BJP244" s="37"/>
      <c r="BJQ244" s="37"/>
      <c r="BJR244" s="37"/>
      <c r="BJS244" s="37"/>
      <c r="BJT244" s="37"/>
      <c r="BJU244" s="37"/>
      <c r="BJV244" s="37"/>
      <c r="BJW244" s="37"/>
      <c r="BJX244" s="37"/>
      <c r="BJY244" s="37"/>
      <c r="BJZ244" s="37"/>
      <c r="BKA244" s="37"/>
      <c r="BKB244" s="37"/>
      <c r="BKC244" s="37"/>
      <c r="BKD244" s="37"/>
      <c r="BKE244" s="37"/>
      <c r="BKF244" s="37"/>
      <c r="BKG244" s="37"/>
      <c r="BKH244" s="37"/>
      <c r="BKI244" s="37"/>
      <c r="BKJ244" s="37"/>
      <c r="BKK244" s="37"/>
      <c r="BKL244" s="37"/>
      <c r="BKM244" s="37"/>
      <c r="BKN244" s="37"/>
      <c r="BKO244" s="37"/>
      <c r="BKP244" s="37"/>
      <c r="BKQ244" s="37"/>
      <c r="BKR244" s="37"/>
      <c r="BKS244" s="37"/>
      <c r="BKT244" s="37"/>
      <c r="BKU244" s="37"/>
      <c r="BKV244" s="37"/>
      <c r="BKW244" s="37"/>
      <c r="BKX244" s="37"/>
      <c r="BKY244" s="37"/>
      <c r="BKZ244" s="37"/>
      <c r="BLA244" s="37"/>
      <c r="BLB244" s="37"/>
      <c r="BLC244" s="37"/>
      <c r="BLD244" s="37"/>
      <c r="BLE244" s="37"/>
      <c r="BLF244" s="37"/>
      <c r="BLG244" s="37"/>
      <c r="BLH244" s="37"/>
      <c r="BLI244" s="37"/>
      <c r="BLJ244" s="37"/>
      <c r="BLK244" s="37"/>
      <c r="BLL244" s="37"/>
      <c r="BLM244" s="37"/>
      <c r="BLN244" s="37"/>
      <c r="BLO244" s="37"/>
      <c r="BLP244" s="37"/>
      <c r="BLQ244" s="37"/>
      <c r="BLR244" s="37"/>
      <c r="BLS244" s="37"/>
      <c r="BLT244" s="37"/>
      <c r="BLU244" s="37"/>
      <c r="BLV244" s="37"/>
      <c r="BLW244" s="37"/>
      <c r="BLX244" s="37"/>
      <c r="BLY244" s="37"/>
      <c r="BLZ244" s="37"/>
      <c r="BMA244" s="37"/>
      <c r="BMB244" s="37"/>
      <c r="BMC244" s="37"/>
      <c r="BMD244" s="37"/>
      <c r="BME244" s="37"/>
      <c r="BMF244" s="37"/>
      <c r="BMG244" s="37"/>
      <c r="BMH244" s="37"/>
      <c r="BMI244" s="37"/>
      <c r="BMJ244" s="37"/>
      <c r="BMK244" s="37"/>
      <c r="BML244" s="37"/>
      <c r="BMM244" s="37"/>
      <c r="BMN244" s="37"/>
      <c r="BMO244" s="37"/>
      <c r="BMP244" s="37"/>
      <c r="BMQ244" s="37"/>
      <c r="BMR244" s="37"/>
      <c r="BMS244" s="37"/>
      <c r="BMT244" s="37"/>
      <c r="BMU244" s="37"/>
      <c r="BMV244" s="37"/>
      <c r="BMW244" s="37"/>
      <c r="BMX244" s="37"/>
      <c r="BMY244" s="37"/>
      <c r="BMZ244" s="37"/>
      <c r="BNA244" s="37"/>
      <c r="BNB244" s="37"/>
      <c r="BNC244" s="37"/>
      <c r="BND244" s="37"/>
      <c r="BNE244" s="37"/>
      <c r="BNF244" s="37"/>
      <c r="BNG244" s="37"/>
      <c r="BNH244" s="37"/>
      <c r="BNI244" s="37"/>
      <c r="BNJ244" s="37"/>
      <c r="BNK244" s="37"/>
      <c r="BNL244" s="37"/>
      <c r="BNM244" s="37"/>
      <c r="BNN244" s="37"/>
      <c r="BNO244" s="37"/>
      <c r="BNP244" s="37"/>
      <c r="BNQ244" s="37"/>
      <c r="BNR244" s="37"/>
      <c r="BNS244" s="37"/>
      <c r="BNT244" s="37"/>
      <c r="BNU244" s="37"/>
      <c r="BNV244" s="37"/>
      <c r="BNW244" s="37"/>
      <c r="BNX244" s="37"/>
      <c r="BNY244" s="37"/>
      <c r="BNZ244" s="37"/>
      <c r="BOA244" s="37"/>
      <c r="BOB244" s="37"/>
      <c r="BOC244" s="37"/>
      <c r="BOD244" s="37"/>
      <c r="BOE244" s="37"/>
      <c r="BOF244" s="37"/>
      <c r="BOG244" s="37"/>
      <c r="BOH244" s="37"/>
      <c r="BOI244" s="37"/>
      <c r="BOJ244" s="37"/>
      <c r="BOK244" s="37"/>
      <c r="BOL244" s="37"/>
      <c r="BOM244" s="37"/>
      <c r="BON244" s="37"/>
      <c r="BOO244" s="37"/>
      <c r="BOP244" s="37"/>
      <c r="BOQ244" s="37"/>
      <c r="BOR244" s="37"/>
      <c r="BOS244" s="37"/>
      <c r="BOT244" s="37"/>
      <c r="BOU244" s="37"/>
      <c r="BOV244" s="37"/>
      <c r="BOW244" s="37"/>
      <c r="BOX244" s="37"/>
      <c r="BOY244" s="37"/>
      <c r="BOZ244" s="37"/>
      <c r="BPA244" s="37"/>
      <c r="BPB244" s="37"/>
      <c r="BPC244" s="37"/>
      <c r="BPD244" s="37"/>
      <c r="BPE244" s="37"/>
      <c r="BPF244" s="37"/>
      <c r="BPG244" s="37"/>
      <c r="BPH244" s="37"/>
      <c r="BPI244" s="37"/>
      <c r="BPJ244" s="37"/>
      <c r="BPK244" s="37"/>
      <c r="BPL244" s="37"/>
      <c r="BPM244" s="37"/>
      <c r="BPN244" s="37"/>
      <c r="BPO244" s="37"/>
      <c r="BPP244" s="37"/>
      <c r="BPQ244" s="37"/>
      <c r="BPR244" s="37"/>
      <c r="BPS244" s="37"/>
      <c r="BPT244" s="37"/>
      <c r="BPU244" s="37"/>
      <c r="BPV244" s="37"/>
      <c r="BPW244" s="37"/>
      <c r="BPX244" s="37"/>
      <c r="BPY244" s="37"/>
      <c r="BPZ244" s="37"/>
      <c r="BQA244" s="37"/>
      <c r="BQB244" s="37"/>
      <c r="BQC244" s="37"/>
      <c r="BQD244" s="37"/>
      <c r="BQE244" s="37"/>
      <c r="BQF244" s="37"/>
      <c r="BQG244" s="37"/>
      <c r="BQH244" s="37"/>
      <c r="BQI244" s="37"/>
      <c r="BQJ244" s="37"/>
      <c r="BQK244" s="37"/>
      <c r="BQL244" s="37"/>
      <c r="BQM244" s="37"/>
      <c r="BQN244" s="37"/>
      <c r="BQO244" s="37"/>
      <c r="BQP244" s="37"/>
      <c r="BQQ244" s="37"/>
      <c r="BQR244" s="37"/>
      <c r="BQS244" s="37"/>
      <c r="BQT244" s="37"/>
      <c r="BQU244" s="37"/>
      <c r="BQV244" s="37"/>
      <c r="BQW244" s="37"/>
      <c r="BQX244" s="37"/>
      <c r="BQY244" s="37"/>
      <c r="BQZ244" s="37"/>
      <c r="BRA244" s="37"/>
      <c r="BRB244" s="37"/>
      <c r="BRC244" s="37"/>
      <c r="BRD244" s="37"/>
      <c r="BRE244" s="37"/>
      <c r="BRF244" s="37"/>
      <c r="BRG244" s="37"/>
      <c r="BRH244" s="37"/>
      <c r="BRI244" s="37"/>
      <c r="BRJ244" s="37"/>
      <c r="BRK244" s="37"/>
      <c r="BRL244" s="37"/>
      <c r="BRM244" s="37"/>
      <c r="BRN244" s="37"/>
      <c r="BRO244" s="37"/>
      <c r="BRP244" s="37"/>
      <c r="BRQ244" s="37"/>
      <c r="BRR244" s="37"/>
      <c r="BRS244" s="37"/>
      <c r="BRT244" s="37"/>
      <c r="BRU244" s="37"/>
      <c r="BRV244" s="37"/>
      <c r="BRW244" s="37"/>
      <c r="BRX244" s="37"/>
      <c r="BRY244" s="37"/>
      <c r="BRZ244" s="37"/>
      <c r="BSA244" s="37"/>
      <c r="BSB244" s="37"/>
      <c r="BSC244" s="37"/>
      <c r="BSD244" s="37"/>
      <c r="BSE244" s="37"/>
      <c r="BSF244" s="37"/>
      <c r="BSG244" s="37"/>
      <c r="BSH244" s="37"/>
      <c r="BSI244" s="37"/>
      <c r="BSJ244" s="37"/>
      <c r="BSK244" s="37"/>
      <c r="BSL244" s="37"/>
      <c r="BSM244" s="37"/>
      <c r="BSN244" s="37"/>
      <c r="BSO244" s="37"/>
      <c r="BSP244" s="37"/>
      <c r="BSQ244" s="37"/>
      <c r="BSR244" s="37"/>
      <c r="BSS244" s="37"/>
      <c r="BST244" s="37"/>
      <c r="BSU244" s="37"/>
      <c r="BSV244" s="37"/>
      <c r="BSW244" s="37"/>
      <c r="BSX244" s="37"/>
      <c r="BSY244" s="37"/>
      <c r="BSZ244" s="37"/>
      <c r="BTA244" s="37"/>
      <c r="BTB244" s="37"/>
      <c r="BTC244" s="37"/>
      <c r="BTD244" s="37"/>
      <c r="BTE244" s="37"/>
      <c r="BTF244" s="37"/>
      <c r="BTG244" s="37"/>
      <c r="BTH244" s="37"/>
      <c r="BTI244" s="37"/>
      <c r="BTJ244" s="37"/>
      <c r="BTK244" s="37"/>
      <c r="BTL244" s="37"/>
      <c r="BTM244" s="37"/>
      <c r="BTN244" s="37"/>
      <c r="BTO244" s="37"/>
      <c r="BTP244" s="37"/>
      <c r="BTQ244" s="37"/>
      <c r="BTR244" s="37"/>
      <c r="BTS244" s="37"/>
      <c r="BTT244" s="37"/>
      <c r="BTU244" s="37"/>
      <c r="BTV244" s="37"/>
      <c r="BTW244" s="37"/>
      <c r="BTX244" s="37"/>
      <c r="BTY244" s="37"/>
      <c r="BTZ244" s="37"/>
      <c r="BUA244" s="37"/>
      <c r="BUB244" s="37"/>
      <c r="BUC244" s="37"/>
      <c r="BUD244" s="37"/>
      <c r="BUE244" s="37"/>
      <c r="BUF244" s="37"/>
      <c r="BUG244" s="37"/>
      <c r="BUH244" s="37"/>
      <c r="BUI244" s="37"/>
      <c r="BUJ244" s="37"/>
      <c r="BUK244" s="37"/>
      <c r="BUL244" s="37"/>
      <c r="BUM244" s="37"/>
      <c r="BUN244" s="37"/>
      <c r="BUO244" s="37"/>
      <c r="BUP244" s="37"/>
      <c r="BUQ244" s="37"/>
      <c r="BUR244" s="37"/>
      <c r="BUS244" s="37"/>
      <c r="BUT244" s="37"/>
      <c r="BUU244" s="37"/>
      <c r="BUV244" s="37"/>
      <c r="BUW244" s="37"/>
      <c r="BUX244" s="37"/>
      <c r="BUY244" s="37"/>
      <c r="BUZ244" s="37"/>
      <c r="BVA244" s="37"/>
      <c r="BVB244" s="37"/>
      <c r="BVC244" s="37"/>
      <c r="BVD244" s="37"/>
      <c r="BVE244" s="37"/>
      <c r="BVF244" s="37"/>
      <c r="BVG244" s="37"/>
      <c r="BVH244" s="37"/>
      <c r="BVI244" s="37"/>
      <c r="BVJ244" s="37"/>
      <c r="BVK244" s="37"/>
      <c r="BVL244" s="37"/>
      <c r="BVM244" s="37"/>
      <c r="BVN244" s="37"/>
      <c r="BVO244" s="37"/>
      <c r="BVP244" s="37"/>
      <c r="BVQ244" s="37"/>
      <c r="BVR244" s="37"/>
      <c r="BVS244" s="37"/>
      <c r="BVT244" s="37"/>
      <c r="BVU244" s="37"/>
      <c r="BVV244" s="37"/>
      <c r="BVW244" s="37"/>
      <c r="BVX244" s="37"/>
      <c r="BVY244" s="37"/>
      <c r="BVZ244" s="37"/>
      <c r="BWA244" s="37"/>
      <c r="BWB244" s="37"/>
      <c r="BWC244" s="37"/>
      <c r="BWD244" s="37"/>
      <c r="BWE244" s="37"/>
      <c r="BWF244" s="37"/>
      <c r="BWG244" s="37"/>
      <c r="BWH244" s="37"/>
      <c r="BWI244" s="37"/>
      <c r="BWJ244" s="37"/>
      <c r="BWK244" s="37"/>
      <c r="BWL244" s="37"/>
      <c r="BWM244" s="37"/>
      <c r="BWN244" s="37"/>
      <c r="BWO244" s="37"/>
      <c r="BWP244" s="37"/>
      <c r="BWQ244" s="37"/>
      <c r="BWR244" s="37"/>
      <c r="BWS244" s="37"/>
      <c r="BWT244" s="37"/>
      <c r="BWU244" s="37"/>
      <c r="BWV244" s="37"/>
      <c r="BWW244" s="37"/>
      <c r="BWX244" s="37"/>
      <c r="BWY244" s="37"/>
      <c r="BWZ244" s="37"/>
      <c r="BXA244" s="37"/>
      <c r="BXB244" s="37"/>
      <c r="BXC244" s="37"/>
      <c r="BXD244" s="37"/>
      <c r="BXE244" s="37"/>
      <c r="BXF244" s="37"/>
      <c r="BXG244" s="37"/>
      <c r="BXH244" s="37"/>
      <c r="BXI244" s="37"/>
      <c r="BXJ244" s="37"/>
      <c r="BXK244" s="37"/>
      <c r="BXL244" s="37"/>
      <c r="BXM244" s="37"/>
      <c r="BXN244" s="37"/>
      <c r="BXO244" s="37"/>
      <c r="BXP244" s="37"/>
      <c r="BXQ244" s="37"/>
      <c r="BXR244" s="37"/>
      <c r="BXS244" s="37"/>
      <c r="BXT244" s="37"/>
      <c r="BXU244" s="37"/>
      <c r="BXV244" s="37"/>
      <c r="BXW244" s="37"/>
      <c r="BXX244" s="37"/>
      <c r="BXY244" s="37"/>
      <c r="BXZ244" s="37"/>
      <c r="BYA244" s="37"/>
      <c r="BYB244" s="37"/>
      <c r="BYC244" s="37"/>
      <c r="BYD244" s="37"/>
      <c r="BYE244" s="37"/>
      <c r="BYF244" s="37"/>
      <c r="BYG244" s="37"/>
      <c r="BYH244" s="37"/>
      <c r="BYI244" s="37"/>
      <c r="BYJ244" s="37"/>
      <c r="BYK244" s="37"/>
      <c r="BYL244" s="37"/>
      <c r="BYM244" s="37"/>
      <c r="BYN244" s="37"/>
      <c r="BYO244" s="37"/>
      <c r="BYP244" s="37"/>
      <c r="BYQ244" s="37"/>
      <c r="BYR244" s="37"/>
      <c r="BYS244" s="37"/>
      <c r="BYT244" s="37"/>
      <c r="BYU244" s="37"/>
      <c r="BYV244" s="37"/>
      <c r="BYW244" s="37"/>
      <c r="BYX244" s="37"/>
      <c r="BYY244" s="37"/>
      <c r="BYZ244" s="37"/>
      <c r="BZA244" s="37"/>
      <c r="BZB244" s="37"/>
      <c r="BZC244" s="37"/>
      <c r="BZD244" s="37"/>
      <c r="BZE244" s="37"/>
      <c r="BZF244" s="37"/>
      <c r="BZG244" s="37"/>
      <c r="BZH244" s="37"/>
      <c r="BZI244" s="37"/>
      <c r="BZJ244" s="37"/>
      <c r="BZK244" s="37"/>
      <c r="BZL244" s="37"/>
      <c r="BZM244" s="37"/>
      <c r="BZN244" s="37"/>
      <c r="BZO244" s="37"/>
      <c r="BZP244" s="37"/>
      <c r="BZQ244" s="37"/>
      <c r="BZR244" s="37"/>
      <c r="BZS244" s="37"/>
      <c r="BZT244" s="37"/>
      <c r="BZU244" s="37"/>
      <c r="BZV244" s="37"/>
      <c r="BZW244" s="37"/>
      <c r="BZX244" s="37"/>
      <c r="BZY244" s="37"/>
      <c r="BZZ244" s="37"/>
      <c r="CAA244" s="37"/>
      <c r="CAB244" s="37"/>
      <c r="CAC244" s="37"/>
      <c r="CAD244" s="37"/>
      <c r="CAE244" s="37"/>
      <c r="CAF244" s="37"/>
      <c r="CAG244" s="37"/>
      <c r="CAH244" s="37"/>
      <c r="CAI244" s="37"/>
      <c r="CAJ244" s="37"/>
      <c r="CAK244" s="37"/>
      <c r="CAL244" s="37"/>
      <c r="CAM244" s="37"/>
      <c r="CAN244" s="37"/>
      <c r="CAO244" s="37"/>
      <c r="CAP244" s="37"/>
      <c r="CAQ244" s="37"/>
      <c r="CAR244" s="37"/>
      <c r="CAS244" s="37"/>
      <c r="CAT244" s="37"/>
      <c r="CAU244" s="37"/>
      <c r="CAV244" s="37"/>
      <c r="CAW244" s="37"/>
      <c r="CAX244" s="37"/>
      <c r="CAY244" s="37"/>
      <c r="CAZ244" s="37"/>
      <c r="CBA244" s="37"/>
      <c r="CBB244" s="37"/>
      <c r="CBC244" s="37"/>
      <c r="CBD244" s="37"/>
      <c r="CBE244" s="37"/>
      <c r="CBF244" s="37"/>
      <c r="CBG244" s="37"/>
      <c r="CBH244" s="37"/>
      <c r="CBI244" s="37"/>
      <c r="CBJ244" s="37"/>
      <c r="CBK244" s="37"/>
      <c r="CBL244" s="37"/>
      <c r="CBM244" s="37"/>
      <c r="CBN244" s="37"/>
      <c r="CBO244" s="37"/>
      <c r="CBP244" s="37"/>
      <c r="CBQ244" s="37"/>
      <c r="CBR244" s="37"/>
      <c r="CBS244" s="37"/>
      <c r="CBT244" s="37"/>
      <c r="CBU244" s="37"/>
      <c r="CBV244" s="37"/>
      <c r="CBW244" s="37"/>
      <c r="CBX244" s="37"/>
      <c r="CBY244" s="37"/>
      <c r="CBZ244" s="37"/>
      <c r="CCA244" s="37"/>
      <c r="CCB244" s="37"/>
      <c r="CCC244" s="37"/>
      <c r="CCD244" s="37"/>
      <c r="CCE244" s="37"/>
      <c r="CCF244" s="37"/>
      <c r="CCG244" s="37"/>
      <c r="CCH244" s="37"/>
      <c r="CCI244" s="37"/>
      <c r="CCJ244" s="37"/>
      <c r="CCK244" s="37"/>
      <c r="CCL244" s="37"/>
      <c r="CCM244" s="37"/>
      <c r="CCN244" s="37"/>
      <c r="CCO244" s="37"/>
      <c r="CCP244" s="37"/>
      <c r="CCQ244" s="37"/>
      <c r="CCR244" s="37"/>
      <c r="CCS244" s="37"/>
      <c r="CCT244" s="37"/>
      <c r="CCU244" s="37"/>
      <c r="CCV244" s="37"/>
      <c r="CCW244" s="37"/>
      <c r="CCX244" s="37"/>
      <c r="CCY244" s="37"/>
      <c r="CCZ244" s="37"/>
      <c r="CDA244" s="37"/>
      <c r="CDB244" s="37"/>
      <c r="CDC244" s="37"/>
      <c r="CDD244" s="37"/>
      <c r="CDE244" s="37"/>
      <c r="CDF244" s="37"/>
      <c r="CDG244" s="37"/>
      <c r="CDH244" s="37"/>
      <c r="CDI244" s="37"/>
      <c r="CDJ244" s="37"/>
      <c r="CDK244" s="37"/>
      <c r="CDL244" s="37"/>
      <c r="CDM244" s="37"/>
      <c r="CDN244" s="37"/>
      <c r="CDO244" s="37"/>
      <c r="CDP244" s="37"/>
      <c r="CDQ244" s="37"/>
      <c r="CDR244" s="37"/>
      <c r="CDS244" s="37"/>
      <c r="CDT244" s="37"/>
      <c r="CDU244" s="37"/>
      <c r="CDV244" s="37"/>
      <c r="CDW244" s="37"/>
      <c r="CDX244" s="37"/>
      <c r="CDY244" s="37"/>
      <c r="CDZ244" s="37"/>
      <c r="CEA244" s="37"/>
      <c r="CEB244" s="37"/>
      <c r="CEC244" s="37"/>
      <c r="CED244" s="37"/>
      <c r="CEE244" s="37"/>
      <c r="CEF244" s="37"/>
      <c r="CEG244" s="37"/>
      <c r="CEH244" s="37"/>
      <c r="CEI244" s="37"/>
      <c r="CEJ244" s="37"/>
      <c r="CEK244" s="37"/>
      <c r="CEL244" s="37"/>
      <c r="CEM244" s="37"/>
      <c r="CEN244" s="37"/>
      <c r="CEO244" s="37"/>
      <c r="CEP244" s="37"/>
      <c r="CEQ244" s="37"/>
      <c r="CER244" s="37"/>
      <c r="CES244" s="37"/>
      <c r="CET244" s="37"/>
      <c r="CEU244" s="37"/>
      <c r="CEV244" s="37"/>
      <c r="CEW244" s="37"/>
      <c r="CEX244" s="37"/>
      <c r="CEY244" s="37"/>
      <c r="CEZ244" s="37"/>
      <c r="CFA244" s="37"/>
      <c r="CFB244" s="37"/>
      <c r="CFC244" s="37"/>
      <c r="CFD244" s="37"/>
      <c r="CFE244" s="37"/>
      <c r="CFF244" s="37"/>
      <c r="CFG244" s="37"/>
      <c r="CFH244" s="37"/>
      <c r="CFI244" s="37"/>
      <c r="CFJ244" s="37"/>
      <c r="CFK244" s="37"/>
      <c r="CFL244" s="37"/>
      <c r="CFM244" s="37"/>
      <c r="CFN244" s="37"/>
      <c r="CFO244" s="37"/>
      <c r="CFP244" s="37"/>
      <c r="CFQ244" s="37"/>
      <c r="CFR244" s="37"/>
      <c r="CFS244" s="37"/>
      <c r="CFT244" s="37"/>
      <c r="CFU244" s="37"/>
      <c r="CFV244" s="37"/>
      <c r="CFW244" s="37"/>
      <c r="CFX244" s="37"/>
      <c r="CFY244" s="37"/>
      <c r="CFZ244" s="37"/>
      <c r="CGA244" s="37"/>
      <c r="CGB244" s="37"/>
      <c r="CGC244" s="37"/>
      <c r="CGD244" s="37"/>
      <c r="CGE244" s="37"/>
      <c r="CGF244" s="37"/>
      <c r="CGG244" s="37"/>
      <c r="CGH244" s="37"/>
      <c r="CGI244" s="37"/>
      <c r="CGJ244" s="37"/>
      <c r="CGK244" s="37"/>
      <c r="CGL244" s="37"/>
      <c r="CGM244" s="37"/>
      <c r="CGN244" s="37"/>
      <c r="CGO244" s="37"/>
      <c r="CGP244" s="37"/>
      <c r="CGQ244" s="37"/>
      <c r="CGR244" s="37"/>
      <c r="CGS244" s="37"/>
      <c r="CGT244" s="37"/>
      <c r="CGU244" s="37"/>
      <c r="CGV244" s="37"/>
      <c r="CGW244" s="37"/>
      <c r="CGX244" s="37"/>
      <c r="CGY244" s="37"/>
      <c r="CGZ244" s="37"/>
      <c r="CHA244" s="37"/>
      <c r="CHB244" s="37"/>
      <c r="CHC244" s="37"/>
      <c r="CHD244" s="37"/>
      <c r="CHE244" s="37"/>
      <c r="CHF244" s="37"/>
      <c r="CHG244" s="37"/>
      <c r="CHH244" s="37"/>
      <c r="CHI244" s="37"/>
      <c r="CHJ244" s="37"/>
      <c r="CHK244" s="37"/>
      <c r="CHL244" s="37"/>
      <c r="CHM244" s="37"/>
      <c r="CHN244" s="37"/>
      <c r="CHO244" s="37"/>
      <c r="CHP244" s="37"/>
      <c r="CHQ244" s="37"/>
      <c r="CHR244" s="37"/>
      <c r="CHS244" s="37"/>
      <c r="CHT244" s="37"/>
      <c r="CHU244" s="37"/>
      <c r="CHV244" s="37"/>
      <c r="CHW244" s="37"/>
      <c r="CHX244" s="37"/>
      <c r="CHY244" s="37"/>
      <c r="CHZ244" s="37"/>
      <c r="CIA244" s="37"/>
      <c r="CIB244" s="37"/>
      <c r="CIC244" s="37"/>
      <c r="CID244" s="37"/>
      <c r="CIE244" s="37"/>
      <c r="CIF244" s="37"/>
      <c r="CIG244" s="37"/>
      <c r="CIH244" s="37"/>
      <c r="CII244" s="37"/>
      <c r="CIJ244" s="37"/>
      <c r="CIK244" s="37"/>
      <c r="CIL244" s="37"/>
      <c r="CIM244" s="37"/>
      <c r="CIN244" s="37"/>
      <c r="CIO244" s="37"/>
      <c r="CIP244" s="37"/>
      <c r="CIQ244" s="37"/>
      <c r="CIR244" s="37"/>
      <c r="CIS244" s="37"/>
      <c r="CIT244" s="37"/>
      <c r="CIU244" s="37"/>
      <c r="CIV244" s="37"/>
      <c r="CIW244" s="37"/>
      <c r="CIX244" s="37"/>
      <c r="CIY244" s="37"/>
      <c r="CIZ244" s="37"/>
      <c r="CJA244" s="37"/>
      <c r="CJB244" s="37"/>
      <c r="CJC244" s="37"/>
      <c r="CJD244" s="37"/>
      <c r="CJE244" s="37"/>
      <c r="CJF244" s="37"/>
      <c r="CJG244" s="37"/>
      <c r="CJH244" s="37"/>
      <c r="CJI244" s="37"/>
      <c r="CJJ244" s="37"/>
      <c r="CJK244" s="37"/>
      <c r="CJL244" s="37"/>
      <c r="CJM244" s="37"/>
      <c r="CJN244" s="37"/>
      <c r="CJO244" s="37"/>
      <c r="CJP244" s="37"/>
      <c r="CJQ244" s="37"/>
      <c r="CJR244" s="37"/>
      <c r="CJS244" s="37"/>
      <c r="CJT244" s="37"/>
      <c r="CJU244" s="37"/>
      <c r="CJV244" s="37"/>
      <c r="CJW244" s="37"/>
      <c r="CJX244" s="37"/>
      <c r="CJY244" s="37"/>
      <c r="CJZ244" s="37"/>
      <c r="CKA244" s="37"/>
      <c r="CKB244" s="37"/>
      <c r="CKC244" s="37"/>
      <c r="CKD244" s="37"/>
      <c r="CKE244" s="37"/>
      <c r="CKF244" s="37"/>
      <c r="CKG244" s="37"/>
      <c r="CKH244" s="37"/>
      <c r="CKI244" s="37"/>
      <c r="CKJ244" s="37"/>
      <c r="CKK244" s="37"/>
      <c r="CKL244" s="37"/>
      <c r="CKM244" s="37"/>
      <c r="CKN244" s="37"/>
      <c r="CKO244" s="37"/>
      <c r="CKP244" s="37"/>
      <c r="CKQ244" s="37"/>
      <c r="CKR244" s="37"/>
      <c r="CKS244" s="37"/>
      <c r="CKT244" s="37"/>
      <c r="CKU244" s="37"/>
      <c r="CKV244" s="37"/>
      <c r="CKW244" s="37"/>
      <c r="CKX244" s="37"/>
      <c r="CKY244" s="37"/>
      <c r="CKZ244" s="37"/>
      <c r="CLA244" s="37"/>
      <c r="CLB244" s="37"/>
      <c r="CLC244" s="37"/>
      <c r="CLD244" s="37"/>
      <c r="CLE244" s="37"/>
      <c r="CLF244" s="37"/>
      <c r="CLG244" s="37"/>
      <c r="CLH244" s="37"/>
      <c r="CLI244" s="37"/>
      <c r="CLJ244" s="37"/>
      <c r="CLK244" s="37"/>
      <c r="CLL244" s="37"/>
      <c r="CLM244" s="37"/>
      <c r="CLN244" s="37"/>
      <c r="CLO244" s="37"/>
      <c r="CLP244" s="37"/>
      <c r="CLQ244" s="37"/>
      <c r="CLR244" s="37"/>
      <c r="CLS244" s="37"/>
      <c r="CLT244" s="37"/>
      <c r="CLU244" s="37"/>
      <c r="CLV244" s="37"/>
      <c r="CLW244" s="37"/>
      <c r="CLX244" s="37"/>
      <c r="CLY244" s="37"/>
      <c r="CLZ244" s="37"/>
      <c r="CMA244" s="37"/>
      <c r="CMB244" s="37"/>
      <c r="CMC244" s="37"/>
      <c r="CMD244" s="37"/>
      <c r="CME244" s="37"/>
      <c r="CMF244" s="37"/>
      <c r="CMG244" s="37"/>
      <c r="CMH244" s="37"/>
      <c r="CMI244" s="37"/>
      <c r="CMJ244" s="37"/>
      <c r="CMK244" s="37"/>
      <c r="CML244" s="37"/>
      <c r="CMM244" s="37"/>
      <c r="CMN244" s="37"/>
      <c r="CMO244" s="37"/>
      <c r="CMP244" s="37"/>
      <c r="CMQ244" s="37"/>
      <c r="CMR244" s="37"/>
      <c r="CMS244" s="37"/>
      <c r="CMT244" s="37"/>
      <c r="CMU244" s="37"/>
      <c r="CMV244" s="37"/>
      <c r="CMW244" s="37"/>
      <c r="CMX244" s="37"/>
      <c r="CMY244" s="37"/>
      <c r="CMZ244" s="37"/>
      <c r="CNA244" s="37"/>
      <c r="CNB244" s="37"/>
      <c r="CNC244" s="37"/>
      <c r="CND244" s="37"/>
      <c r="CNE244" s="37"/>
      <c r="CNF244" s="37"/>
      <c r="CNG244" s="37"/>
      <c r="CNH244" s="37"/>
      <c r="CNI244" s="37"/>
      <c r="CNJ244" s="37"/>
      <c r="CNK244" s="37"/>
      <c r="CNL244" s="37"/>
      <c r="CNM244" s="37"/>
      <c r="CNN244" s="37"/>
      <c r="CNO244" s="37"/>
      <c r="CNP244" s="37"/>
      <c r="CNQ244" s="37"/>
      <c r="CNR244" s="37"/>
      <c r="CNS244" s="37"/>
      <c r="CNT244" s="37"/>
      <c r="CNU244" s="37"/>
      <c r="CNV244" s="37"/>
      <c r="CNW244" s="37"/>
      <c r="CNX244" s="37"/>
      <c r="CNY244" s="37"/>
      <c r="CNZ244" s="37"/>
      <c r="COA244" s="37"/>
      <c r="COB244" s="37"/>
      <c r="COC244" s="37"/>
      <c r="COD244" s="37"/>
      <c r="COE244" s="37"/>
      <c r="COF244" s="37"/>
      <c r="COG244" s="37"/>
      <c r="COH244" s="37"/>
      <c r="COI244" s="37"/>
      <c r="COJ244" s="37"/>
      <c r="COK244" s="37"/>
      <c r="COL244" s="37"/>
      <c r="COM244" s="37"/>
      <c r="CON244" s="37"/>
      <c r="COO244" s="37"/>
      <c r="COP244" s="37"/>
      <c r="COQ244" s="37"/>
      <c r="COR244" s="37"/>
      <c r="COS244" s="37"/>
      <c r="COT244" s="37"/>
      <c r="COU244" s="37"/>
      <c r="COV244" s="37"/>
      <c r="COW244" s="37"/>
      <c r="COX244" s="37"/>
      <c r="COY244" s="37"/>
      <c r="COZ244" s="37"/>
      <c r="CPA244" s="37"/>
      <c r="CPB244" s="37"/>
      <c r="CPC244" s="37"/>
      <c r="CPD244" s="37"/>
      <c r="CPE244" s="37"/>
      <c r="CPF244" s="37"/>
      <c r="CPG244" s="37"/>
      <c r="CPH244" s="37"/>
      <c r="CPI244" s="37"/>
      <c r="CPJ244" s="37"/>
      <c r="CPK244" s="37"/>
      <c r="CPL244" s="37"/>
      <c r="CPM244" s="37"/>
      <c r="CPN244" s="37"/>
      <c r="CPO244" s="37"/>
      <c r="CPP244" s="37"/>
      <c r="CPQ244" s="37"/>
      <c r="CPR244" s="37"/>
      <c r="CPS244" s="37"/>
      <c r="CPT244" s="37"/>
      <c r="CPU244" s="37"/>
      <c r="CPV244" s="37"/>
      <c r="CPW244" s="37"/>
      <c r="CPX244" s="37"/>
      <c r="CPY244" s="37"/>
      <c r="CPZ244" s="37"/>
      <c r="CQA244" s="37"/>
      <c r="CQB244" s="37"/>
      <c r="CQC244" s="37"/>
      <c r="CQD244" s="37"/>
      <c r="CQE244" s="37"/>
      <c r="CQF244" s="37"/>
      <c r="CQG244" s="37"/>
      <c r="CQH244" s="37"/>
      <c r="CQI244" s="37"/>
      <c r="CQJ244" s="37"/>
      <c r="CQK244" s="37"/>
      <c r="CQL244" s="37"/>
      <c r="CQM244" s="37"/>
      <c r="CQN244" s="37"/>
      <c r="CQO244" s="37"/>
      <c r="CQP244" s="37"/>
      <c r="CQQ244" s="37"/>
      <c r="CQR244" s="37"/>
      <c r="CQS244" s="37"/>
      <c r="CQT244" s="37"/>
      <c r="CQU244" s="37"/>
      <c r="CQV244" s="37"/>
      <c r="CQW244" s="37"/>
      <c r="CQX244" s="37"/>
      <c r="CQY244" s="37"/>
      <c r="CQZ244" s="37"/>
      <c r="CRA244" s="37"/>
      <c r="CRB244" s="37"/>
      <c r="CRC244" s="37"/>
      <c r="CRD244" s="37"/>
      <c r="CRE244" s="37"/>
      <c r="CRF244" s="37"/>
      <c r="CRG244" s="37"/>
      <c r="CRH244" s="37"/>
      <c r="CRI244" s="37"/>
      <c r="CRJ244" s="37"/>
      <c r="CRK244" s="37"/>
      <c r="CRL244" s="37"/>
      <c r="CRM244" s="37"/>
      <c r="CRN244" s="37"/>
      <c r="CRO244" s="37"/>
      <c r="CRP244" s="37"/>
      <c r="CRQ244" s="37"/>
      <c r="CRR244" s="37"/>
      <c r="CRS244" s="37"/>
      <c r="CRT244" s="37"/>
      <c r="CRU244" s="37"/>
      <c r="CRV244" s="37"/>
      <c r="CRW244" s="37"/>
      <c r="CRX244" s="37"/>
      <c r="CRY244" s="37"/>
      <c r="CRZ244" s="37"/>
      <c r="CSA244" s="37"/>
      <c r="CSB244" s="37"/>
      <c r="CSC244" s="37"/>
      <c r="CSD244" s="37"/>
      <c r="CSE244" s="37"/>
      <c r="CSF244" s="37"/>
      <c r="CSG244" s="37"/>
      <c r="CSH244" s="37"/>
      <c r="CSI244" s="37"/>
      <c r="CSJ244" s="37"/>
      <c r="CSK244" s="37"/>
      <c r="CSL244" s="37"/>
      <c r="CSM244" s="37"/>
      <c r="CSN244" s="37"/>
      <c r="CSO244" s="37"/>
      <c r="CSP244" s="37"/>
      <c r="CSQ244" s="37"/>
      <c r="CSR244" s="37"/>
      <c r="CSS244" s="37"/>
      <c r="CST244" s="37"/>
      <c r="CSU244" s="37"/>
      <c r="CSV244" s="37"/>
      <c r="CSW244" s="37"/>
      <c r="CSX244" s="37"/>
      <c r="CSY244" s="37"/>
      <c r="CSZ244" s="37"/>
      <c r="CTA244" s="37"/>
      <c r="CTB244" s="37"/>
      <c r="CTC244" s="37"/>
      <c r="CTD244" s="37"/>
      <c r="CTE244" s="37"/>
      <c r="CTF244" s="37"/>
      <c r="CTG244" s="37"/>
      <c r="CTH244" s="37"/>
      <c r="CTI244" s="37"/>
      <c r="CTJ244" s="37"/>
      <c r="CTK244" s="37"/>
      <c r="CTL244" s="37"/>
      <c r="CTM244" s="37"/>
      <c r="CTN244" s="37"/>
      <c r="CTO244" s="37"/>
      <c r="CTP244" s="37"/>
      <c r="CTQ244" s="37"/>
      <c r="CTR244" s="37"/>
      <c r="CTS244" s="37"/>
      <c r="CTT244" s="37"/>
      <c r="CTU244" s="37"/>
      <c r="CTV244" s="37"/>
      <c r="CTW244" s="37"/>
      <c r="CTX244" s="37"/>
      <c r="CTY244" s="37"/>
      <c r="CTZ244" s="37"/>
      <c r="CUA244" s="37"/>
      <c r="CUB244" s="37"/>
      <c r="CUC244" s="37"/>
      <c r="CUD244" s="37"/>
      <c r="CUE244" s="37"/>
      <c r="CUF244" s="37"/>
      <c r="CUG244" s="37"/>
      <c r="CUH244" s="37"/>
      <c r="CUI244" s="37"/>
      <c r="CUJ244" s="37"/>
      <c r="CUK244" s="37"/>
      <c r="CUL244" s="37"/>
      <c r="CUM244" s="37"/>
      <c r="CUN244" s="37"/>
      <c r="CUO244" s="37"/>
      <c r="CUP244" s="37"/>
      <c r="CUQ244" s="37"/>
      <c r="CUR244" s="37"/>
      <c r="CUS244" s="37"/>
      <c r="CUT244" s="37"/>
      <c r="CUU244" s="37"/>
      <c r="CUV244" s="37"/>
      <c r="CUW244" s="37"/>
      <c r="CUX244" s="37"/>
      <c r="CUY244" s="37"/>
      <c r="CUZ244" s="37"/>
      <c r="CVA244" s="37"/>
      <c r="CVB244" s="37"/>
      <c r="CVC244" s="37"/>
      <c r="CVD244" s="37"/>
      <c r="CVE244" s="37"/>
      <c r="CVF244" s="37"/>
      <c r="CVG244" s="37"/>
      <c r="CVH244" s="37"/>
      <c r="CVI244" s="37"/>
      <c r="CVJ244" s="37"/>
      <c r="CVK244" s="37"/>
      <c r="CVL244" s="37"/>
      <c r="CVM244" s="37"/>
      <c r="CVN244" s="37"/>
      <c r="CVO244" s="37"/>
      <c r="CVP244" s="37"/>
      <c r="CVQ244" s="37"/>
      <c r="CVR244" s="37"/>
      <c r="CVS244" s="37"/>
      <c r="CVT244" s="37"/>
      <c r="CVU244" s="37"/>
      <c r="CVV244" s="37"/>
      <c r="CVW244" s="37"/>
      <c r="CVX244" s="37"/>
      <c r="CVY244" s="37"/>
      <c r="CVZ244" s="37"/>
      <c r="CWA244" s="37"/>
      <c r="CWB244" s="37"/>
      <c r="CWC244" s="37"/>
      <c r="CWD244" s="37"/>
      <c r="CWE244" s="37"/>
      <c r="CWF244" s="37"/>
      <c r="CWG244" s="37"/>
      <c r="CWH244" s="37"/>
      <c r="CWI244" s="37"/>
      <c r="CWJ244" s="37"/>
      <c r="CWK244" s="37"/>
      <c r="CWL244" s="37"/>
      <c r="CWM244" s="37"/>
      <c r="CWN244" s="37"/>
      <c r="CWO244" s="37"/>
      <c r="CWP244" s="37"/>
      <c r="CWQ244" s="37"/>
      <c r="CWR244" s="37"/>
      <c r="CWS244" s="37"/>
      <c r="CWT244" s="37"/>
      <c r="CWU244" s="37"/>
      <c r="CWV244" s="37"/>
      <c r="CWW244" s="37"/>
      <c r="CWX244" s="37"/>
      <c r="CWY244" s="37"/>
      <c r="CWZ244" s="37"/>
      <c r="CXA244" s="37"/>
      <c r="CXB244" s="37"/>
      <c r="CXC244" s="37"/>
      <c r="CXD244" s="37"/>
      <c r="CXE244" s="37"/>
      <c r="CXF244" s="37"/>
      <c r="CXG244" s="37"/>
      <c r="CXH244" s="37"/>
      <c r="CXI244" s="37"/>
      <c r="CXJ244" s="37"/>
      <c r="CXK244" s="37"/>
      <c r="CXL244" s="37"/>
      <c r="CXM244" s="37"/>
      <c r="CXN244" s="37"/>
      <c r="CXO244" s="37"/>
      <c r="CXP244" s="37"/>
      <c r="CXQ244" s="37"/>
      <c r="CXR244" s="37"/>
      <c r="CXS244" s="37"/>
      <c r="CXT244" s="37"/>
      <c r="CXU244" s="37"/>
      <c r="CXV244" s="37"/>
      <c r="CXW244" s="37"/>
      <c r="CXX244" s="37"/>
      <c r="CXY244" s="37"/>
      <c r="CXZ244" s="37"/>
      <c r="CYA244" s="37"/>
      <c r="CYB244" s="37"/>
      <c r="CYC244" s="37"/>
      <c r="CYD244" s="37"/>
      <c r="CYE244" s="37"/>
      <c r="CYF244" s="37"/>
      <c r="CYG244" s="37"/>
      <c r="CYH244" s="37"/>
      <c r="CYI244" s="37"/>
      <c r="CYJ244" s="37"/>
      <c r="CYK244" s="37"/>
      <c r="CYL244" s="37"/>
      <c r="CYM244" s="37"/>
      <c r="CYN244" s="37"/>
      <c r="CYO244" s="37"/>
      <c r="CYP244" s="37"/>
      <c r="CYQ244" s="37"/>
      <c r="CYR244" s="37"/>
      <c r="CYS244" s="37"/>
      <c r="CYT244" s="37"/>
      <c r="CYU244" s="37"/>
      <c r="CYV244" s="37"/>
      <c r="CYW244" s="37"/>
      <c r="CYX244" s="37"/>
      <c r="CYY244" s="37"/>
      <c r="CYZ244" s="37"/>
      <c r="CZA244" s="37"/>
      <c r="CZB244" s="37"/>
      <c r="CZC244" s="37"/>
      <c r="CZD244" s="37"/>
      <c r="CZE244" s="37"/>
      <c r="CZF244" s="37"/>
      <c r="CZG244" s="37"/>
      <c r="CZH244" s="37"/>
      <c r="CZI244" s="37"/>
      <c r="CZJ244" s="37"/>
      <c r="CZK244" s="37"/>
      <c r="CZL244" s="37"/>
      <c r="CZM244" s="37"/>
      <c r="CZN244" s="37"/>
      <c r="CZO244" s="37"/>
      <c r="CZP244" s="37"/>
      <c r="CZQ244" s="37"/>
      <c r="CZR244" s="37"/>
      <c r="CZS244" s="37"/>
      <c r="CZT244" s="37"/>
      <c r="CZU244" s="37"/>
      <c r="CZV244" s="37"/>
      <c r="CZW244" s="37"/>
      <c r="CZX244" s="37"/>
      <c r="CZY244" s="37"/>
      <c r="CZZ244" s="37"/>
      <c r="DAA244" s="37"/>
      <c r="DAB244" s="37"/>
      <c r="DAC244" s="37"/>
      <c r="DAD244" s="37"/>
      <c r="DAE244" s="37"/>
      <c r="DAF244" s="37"/>
      <c r="DAG244" s="37"/>
      <c r="DAH244" s="37"/>
      <c r="DAI244" s="37"/>
      <c r="DAJ244" s="37"/>
      <c r="DAK244" s="37"/>
      <c r="DAL244" s="37"/>
      <c r="DAM244" s="37"/>
      <c r="DAN244" s="37"/>
      <c r="DAO244" s="37"/>
      <c r="DAP244" s="37"/>
      <c r="DAQ244" s="37"/>
      <c r="DAR244" s="37"/>
      <c r="DAS244" s="37"/>
      <c r="DAT244" s="37"/>
      <c r="DAU244" s="37"/>
      <c r="DAV244" s="37"/>
      <c r="DAW244" s="37"/>
      <c r="DAX244" s="37"/>
      <c r="DAY244" s="37"/>
      <c r="DAZ244" s="37"/>
      <c r="DBA244" s="37"/>
      <c r="DBB244" s="37"/>
      <c r="DBC244" s="37"/>
      <c r="DBD244" s="37"/>
      <c r="DBE244" s="37"/>
      <c r="DBF244" s="37"/>
      <c r="DBG244" s="37"/>
      <c r="DBH244" s="37"/>
      <c r="DBI244" s="37"/>
      <c r="DBJ244" s="37"/>
      <c r="DBK244" s="37"/>
      <c r="DBL244" s="37"/>
      <c r="DBM244" s="37"/>
      <c r="DBN244" s="37"/>
      <c r="DBO244" s="37"/>
      <c r="DBP244" s="37"/>
      <c r="DBQ244" s="37"/>
      <c r="DBR244" s="37"/>
      <c r="DBS244" s="37"/>
      <c r="DBT244" s="37"/>
      <c r="DBU244" s="37"/>
      <c r="DBV244" s="37"/>
      <c r="DBW244" s="37"/>
      <c r="DBX244" s="37"/>
      <c r="DBY244" s="37"/>
      <c r="DBZ244" s="37"/>
      <c r="DCA244" s="37"/>
      <c r="DCB244" s="37"/>
      <c r="DCC244" s="37"/>
      <c r="DCD244" s="37"/>
      <c r="DCE244" s="37"/>
      <c r="DCF244" s="37"/>
      <c r="DCG244" s="37"/>
      <c r="DCH244" s="37"/>
      <c r="DCI244" s="37"/>
      <c r="DCJ244" s="37"/>
      <c r="DCK244" s="37"/>
      <c r="DCL244" s="37"/>
      <c r="DCM244" s="37"/>
      <c r="DCN244" s="37"/>
      <c r="DCO244" s="37"/>
      <c r="DCP244" s="37"/>
      <c r="DCQ244" s="37"/>
      <c r="DCR244" s="37"/>
      <c r="DCS244" s="37"/>
      <c r="DCT244" s="37"/>
      <c r="DCU244" s="37"/>
      <c r="DCV244" s="37"/>
      <c r="DCW244" s="37"/>
      <c r="DCX244" s="37"/>
      <c r="DCY244" s="37"/>
      <c r="DCZ244" s="37"/>
      <c r="DDA244" s="37"/>
      <c r="DDB244" s="37"/>
      <c r="DDC244" s="37"/>
      <c r="DDD244" s="37"/>
      <c r="DDE244" s="37"/>
      <c r="DDF244" s="37"/>
      <c r="DDG244" s="37"/>
      <c r="DDH244" s="37"/>
      <c r="DDI244" s="37"/>
      <c r="DDJ244" s="37"/>
      <c r="DDK244" s="37"/>
      <c r="DDL244" s="37"/>
      <c r="DDM244" s="37"/>
      <c r="DDN244" s="37"/>
      <c r="DDO244" s="37"/>
      <c r="DDP244" s="37"/>
      <c r="DDQ244" s="37"/>
      <c r="DDR244" s="37"/>
      <c r="DDS244" s="37"/>
      <c r="DDT244" s="37"/>
      <c r="DDU244" s="37"/>
      <c r="DDV244" s="37"/>
      <c r="DDW244" s="37"/>
      <c r="DDX244" s="37"/>
      <c r="DDY244" s="37"/>
      <c r="DDZ244" s="37"/>
      <c r="DEA244" s="37"/>
      <c r="DEB244" s="37"/>
      <c r="DEC244" s="37"/>
      <c r="DED244" s="37"/>
      <c r="DEE244" s="37"/>
      <c r="DEF244" s="37"/>
      <c r="DEG244" s="37"/>
      <c r="DEH244" s="37"/>
      <c r="DEI244" s="37"/>
      <c r="DEJ244" s="37"/>
      <c r="DEK244" s="37"/>
      <c r="DEL244" s="37"/>
      <c r="DEM244" s="37"/>
      <c r="DEN244" s="37"/>
      <c r="DEO244" s="37"/>
      <c r="DEP244" s="37"/>
      <c r="DEQ244" s="37"/>
      <c r="DER244" s="37"/>
      <c r="DES244" s="37"/>
      <c r="DET244" s="37"/>
      <c r="DEU244" s="37"/>
      <c r="DEV244" s="37"/>
      <c r="DEW244" s="37"/>
      <c r="DEX244" s="37"/>
      <c r="DEY244" s="37"/>
      <c r="DEZ244" s="37"/>
      <c r="DFA244" s="37"/>
      <c r="DFB244" s="37"/>
      <c r="DFC244" s="37"/>
      <c r="DFD244" s="37"/>
      <c r="DFE244" s="37"/>
      <c r="DFF244" s="37"/>
      <c r="DFG244" s="37"/>
      <c r="DFH244" s="37"/>
      <c r="DFI244" s="37"/>
      <c r="DFJ244" s="37"/>
      <c r="DFK244" s="37"/>
      <c r="DFL244" s="37"/>
      <c r="DFM244" s="37"/>
      <c r="DFN244" s="37"/>
      <c r="DFO244" s="37"/>
      <c r="DFP244" s="37"/>
      <c r="DFQ244" s="37"/>
      <c r="DFR244" s="37"/>
      <c r="DFS244" s="37"/>
      <c r="DFT244" s="37"/>
      <c r="DFU244" s="37"/>
      <c r="DFV244" s="37"/>
      <c r="DFW244" s="37"/>
      <c r="DFX244" s="37"/>
      <c r="DFY244" s="37"/>
      <c r="DFZ244" s="37"/>
      <c r="DGA244" s="37"/>
      <c r="DGB244" s="37"/>
      <c r="DGC244" s="37"/>
      <c r="DGD244" s="37"/>
      <c r="DGE244" s="37"/>
      <c r="DGF244" s="37"/>
      <c r="DGG244" s="37"/>
      <c r="DGH244" s="37"/>
      <c r="DGI244" s="37"/>
      <c r="DGJ244" s="37"/>
      <c r="DGK244" s="37"/>
      <c r="DGL244" s="37"/>
      <c r="DGM244" s="37"/>
      <c r="DGN244" s="37"/>
      <c r="DGO244" s="37"/>
      <c r="DGP244" s="37"/>
      <c r="DGQ244" s="37"/>
      <c r="DGR244" s="37"/>
      <c r="DGS244" s="37"/>
      <c r="DGT244" s="37"/>
      <c r="DGU244" s="37"/>
      <c r="DGV244" s="37"/>
      <c r="DGW244" s="37"/>
      <c r="DGX244" s="37"/>
      <c r="DGY244" s="37"/>
      <c r="DGZ244" s="37"/>
      <c r="DHA244" s="37"/>
      <c r="DHB244" s="37"/>
      <c r="DHC244" s="37"/>
      <c r="DHD244" s="37"/>
      <c r="DHE244" s="37"/>
      <c r="DHF244" s="37"/>
      <c r="DHG244" s="37"/>
      <c r="DHH244" s="37"/>
      <c r="DHI244" s="37"/>
      <c r="DHJ244" s="37"/>
      <c r="DHK244" s="37"/>
      <c r="DHL244" s="37"/>
      <c r="DHM244" s="37"/>
      <c r="DHN244" s="37"/>
      <c r="DHO244" s="37"/>
      <c r="DHP244" s="37"/>
      <c r="DHQ244" s="37"/>
      <c r="DHR244" s="37"/>
      <c r="DHS244" s="37"/>
      <c r="DHT244" s="37"/>
      <c r="DHU244" s="37"/>
      <c r="DHV244" s="37"/>
      <c r="DHW244" s="37"/>
      <c r="DHX244" s="37"/>
      <c r="DHY244" s="37"/>
      <c r="DHZ244" s="37"/>
      <c r="DIA244" s="37"/>
      <c r="DIB244" s="37"/>
      <c r="DIC244" s="37"/>
      <c r="DID244" s="37"/>
      <c r="DIE244" s="37"/>
      <c r="DIF244" s="37"/>
      <c r="DIG244" s="37"/>
      <c r="DIH244" s="37"/>
      <c r="DII244" s="37"/>
      <c r="DIJ244" s="37"/>
      <c r="DIK244" s="37"/>
      <c r="DIL244" s="37"/>
      <c r="DIM244" s="37"/>
      <c r="DIN244" s="37"/>
      <c r="DIO244" s="37"/>
      <c r="DIP244" s="37"/>
      <c r="DIQ244" s="37"/>
      <c r="DIR244" s="37"/>
      <c r="DIS244" s="37"/>
      <c r="DIT244" s="37"/>
      <c r="DIU244" s="37"/>
      <c r="DIV244" s="37"/>
      <c r="DIW244" s="37"/>
      <c r="DIX244" s="37"/>
      <c r="DIY244" s="37"/>
      <c r="DIZ244" s="37"/>
      <c r="DJA244" s="37"/>
      <c r="DJB244" s="37"/>
      <c r="DJC244" s="37"/>
      <c r="DJD244" s="37"/>
      <c r="DJE244" s="37"/>
      <c r="DJF244" s="37"/>
      <c r="DJG244" s="37"/>
      <c r="DJH244" s="37"/>
      <c r="DJI244" s="37"/>
      <c r="DJJ244" s="37"/>
      <c r="DJK244" s="37"/>
      <c r="DJL244" s="37"/>
      <c r="DJM244" s="37"/>
      <c r="DJN244" s="37"/>
      <c r="DJO244" s="37"/>
      <c r="DJP244" s="37"/>
      <c r="DJQ244" s="37"/>
      <c r="DJR244" s="37"/>
      <c r="DJS244" s="37"/>
      <c r="DJT244" s="37"/>
      <c r="DJU244" s="37"/>
      <c r="DJV244" s="37"/>
      <c r="DJW244" s="37"/>
      <c r="DJX244" s="37"/>
      <c r="DJY244" s="37"/>
      <c r="DJZ244" s="37"/>
      <c r="DKA244" s="37"/>
      <c r="DKB244" s="37"/>
      <c r="DKC244" s="37"/>
      <c r="DKD244" s="37"/>
      <c r="DKE244" s="37"/>
      <c r="DKF244" s="37"/>
      <c r="DKG244" s="37"/>
      <c r="DKH244" s="37"/>
      <c r="DKI244" s="37"/>
      <c r="DKJ244" s="37"/>
      <c r="DKK244" s="37"/>
      <c r="DKL244" s="37"/>
      <c r="DKM244" s="37"/>
      <c r="DKN244" s="37"/>
      <c r="DKO244" s="37"/>
      <c r="DKP244" s="37"/>
      <c r="DKQ244" s="37"/>
      <c r="DKR244" s="37"/>
      <c r="DKS244" s="37"/>
      <c r="DKT244" s="37"/>
      <c r="DKU244" s="37"/>
      <c r="DKV244" s="37"/>
      <c r="DKW244" s="37"/>
      <c r="DKX244" s="37"/>
      <c r="DKY244" s="37"/>
      <c r="DKZ244" s="37"/>
      <c r="DLA244" s="37"/>
      <c r="DLB244" s="37"/>
      <c r="DLC244" s="37"/>
      <c r="DLD244" s="37"/>
      <c r="DLE244" s="37"/>
      <c r="DLF244" s="37"/>
      <c r="DLG244" s="37"/>
      <c r="DLH244" s="37"/>
      <c r="DLI244" s="37"/>
      <c r="DLJ244" s="37"/>
      <c r="DLK244" s="37"/>
      <c r="DLL244" s="37"/>
      <c r="DLM244" s="37"/>
      <c r="DLN244" s="37"/>
      <c r="DLO244" s="37"/>
      <c r="DLP244" s="37"/>
      <c r="DLQ244" s="37"/>
      <c r="DLR244" s="37"/>
      <c r="DLS244" s="37"/>
      <c r="DLT244" s="37"/>
      <c r="DLU244" s="37"/>
      <c r="DLV244" s="37"/>
      <c r="DLW244" s="37"/>
      <c r="DLX244" s="37"/>
      <c r="DLY244" s="37"/>
      <c r="DLZ244" s="37"/>
      <c r="DMA244" s="37"/>
      <c r="DMB244" s="37"/>
      <c r="DMC244" s="37"/>
      <c r="DMD244" s="37"/>
      <c r="DME244" s="37"/>
      <c r="DMF244" s="37"/>
      <c r="DMG244" s="37"/>
      <c r="DMH244" s="37"/>
      <c r="DMI244" s="37"/>
      <c r="DMJ244" s="37"/>
      <c r="DMK244" s="37"/>
      <c r="DML244" s="37"/>
      <c r="DMM244" s="37"/>
      <c r="DMN244" s="37"/>
      <c r="DMO244" s="37"/>
      <c r="DMP244" s="37"/>
      <c r="DMQ244" s="37"/>
      <c r="DMR244" s="37"/>
      <c r="DMS244" s="37"/>
      <c r="DMT244" s="37"/>
      <c r="DMU244" s="37"/>
      <c r="DMV244" s="37"/>
      <c r="DMW244" s="37"/>
      <c r="DMX244" s="37"/>
      <c r="DMY244" s="37"/>
      <c r="DMZ244" s="37"/>
      <c r="DNA244" s="37"/>
      <c r="DNB244" s="37"/>
      <c r="DNC244" s="37"/>
      <c r="DND244" s="37"/>
      <c r="DNE244" s="37"/>
      <c r="DNF244" s="37"/>
      <c r="DNG244" s="37"/>
      <c r="DNH244" s="37"/>
      <c r="DNI244" s="37"/>
      <c r="DNJ244" s="37"/>
      <c r="DNK244" s="37"/>
      <c r="DNL244" s="37"/>
      <c r="DNM244" s="37"/>
      <c r="DNN244" s="37"/>
      <c r="DNO244" s="37"/>
      <c r="DNP244" s="37"/>
      <c r="DNQ244" s="37"/>
      <c r="DNR244" s="37"/>
      <c r="DNS244" s="37"/>
      <c r="DNT244" s="37"/>
      <c r="DNU244" s="37"/>
      <c r="DNV244" s="37"/>
      <c r="DNW244" s="37"/>
      <c r="DNX244" s="37"/>
      <c r="DNY244" s="37"/>
      <c r="DNZ244" s="37"/>
      <c r="DOA244" s="37"/>
      <c r="DOB244" s="37"/>
      <c r="DOC244" s="37"/>
      <c r="DOD244" s="37"/>
      <c r="DOE244" s="37"/>
      <c r="DOF244" s="37"/>
      <c r="DOG244" s="37"/>
      <c r="DOH244" s="37"/>
      <c r="DOI244" s="37"/>
      <c r="DOJ244" s="37"/>
      <c r="DOK244" s="37"/>
      <c r="DOL244" s="37"/>
      <c r="DOM244" s="37"/>
      <c r="DON244" s="37"/>
      <c r="DOO244" s="37"/>
      <c r="DOP244" s="37"/>
      <c r="DOQ244" s="37"/>
      <c r="DOR244" s="37"/>
      <c r="DOS244" s="37"/>
      <c r="DOT244" s="37"/>
      <c r="DOU244" s="37"/>
      <c r="DOV244" s="37"/>
      <c r="DOW244" s="37"/>
      <c r="DOX244" s="37"/>
      <c r="DOY244" s="37"/>
      <c r="DOZ244" s="37"/>
      <c r="DPA244" s="37"/>
      <c r="DPB244" s="37"/>
      <c r="DPC244" s="37"/>
      <c r="DPD244" s="37"/>
      <c r="DPE244" s="37"/>
      <c r="DPF244" s="37"/>
      <c r="DPG244" s="37"/>
      <c r="DPH244" s="37"/>
      <c r="DPI244" s="37"/>
      <c r="DPJ244" s="37"/>
      <c r="DPK244" s="37"/>
      <c r="DPL244" s="37"/>
      <c r="DPM244" s="37"/>
      <c r="DPN244" s="37"/>
      <c r="DPO244" s="37"/>
      <c r="DPP244" s="37"/>
      <c r="DPQ244" s="37"/>
      <c r="DPR244" s="37"/>
      <c r="DPS244" s="37"/>
      <c r="DPT244" s="37"/>
      <c r="DPU244" s="37"/>
      <c r="DPV244" s="37"/>
      <c r="DPW244" s="37"/>
      <c r="DPX244" s="37"/>
      <c r="DPY244" s="37"/>
      <c r="DPZ244" s="37"/>
      <c r="DQA244" s="37"/>
      <c r="DQB244" s="37"/>
      <c r="DQC244" s="37"/>
      <c r="DQD244" s="37"/>
      <c r="DQE244" s="37"/>
      <c r="DQF244" s="37"/>
      <c r="DQG244" s="37"/>
      <c r="DQH244" s="37"/>
      <c r="DQI244" s="37"/>
      <c r="DQJ244" s="37"/>
      <c r="DQK244" s="37"/>
      <c r="DQL244" s="37"/>
      <c r="DQM244" s="37"/>
      <c r="DQN244" s="37"/>
      <c r="DQO244" s="37"/>
      <c r="DQP244" s="37"/>
      <c r="DQQ244" s="37"/>
      <c r="DQR244" s="37"/>
      <c r="DQS244" s="37"/>
      <c r="DQT244" s="37"/>
      <c r="DQU244" s="37"/>
      <c r="DQV244" s="37"/>
      <c r="DQW244" s="37"/>
      <c r="DQX244" s="37"/>
      <c r="DQY244" s="37"/>
      <c r="DQZ244" s="37"/>
      <c r="DRA244" s="37"/>
      <c r="DRB244" s="37"/>
      <c r="DRC244" s="37"/>
      <c r="DRD244" s="37"/>
      <c r="DRE244" s="37"/>
      <c r="DRF244" s="37"/>
      <c r="DRG244" s="37"/>
      <c r="DRH244" s="37"/>
      <c r="DRI244" s="37"/>
      <c r="DRJ244" s="37"/>
      <c r="DRK244" s="37"/>
      <c r="DRL244" s="37"/>
      <c r="DRM244" s="37"/>
      <c r="DRN244" s="37"/>
      <c r="DRO244" s="37"/>
      <c r="DRP244" s="37"/>
      <c r="DRQ244" s="37"/>
      <c r="DRR244" s="37"/>
      <c r="DRS244" s="37"/>
      <c r="DRT244" s="37"/>
      <c r="DRU244" s="37"/>
      <c r="DRV244" s="37"/>
      <c r="DRW244" s="37"/>
      <c r="DRX244" s="37"/>
      <c r="DRY244" s="37"/>
      <c r="DRZ244" s="37"/>
      <c r="DSA244" s="37"/>
      <c r="DSB244" s="37"/>
      <c r="DSC244" s="37"/>
      <c r="DSD244" s="37"/>
      <c r="DSE244" s="37"/>
      <c r="DSF244" s="37"/>
      <c r="DSG244" s="37"/>
      <c r="DSH244" s="37"/>
      <c r="DSI244" s="37"/>
      <c r="DSJ244" s="37"/>
      <c r="DSK244" s="37"/>
      <c r="DSL244" s="37"/>
      <c r="DSM244" s="37"/>
      <c r="DSN244" s="37"/>
      <c r="DSO244" s="37"/>
      <c r="DSP244" s="37"/>
      <c r="DSQ244" s="37"/>
      <c r="DSR244" s="37"/>
      <c r="DSS244" s="37"/>
      <c r="DST244" s="37"/>
      <c r="DSU244" s="37"/>
      <c r="DSV244" s="37"/>
      <c r="DSW244" s="37"/>
      <c r="DSX244" s="37"/>
      <c r="DSY244" s="37"/>
      <c r="DSZ244" s="37"/>
      <c r="DTA244" s="37"/>
      <c r="DTB244" s="37"/>
      <c r="DTC244" s="37"/>
      <c r="DTD244" s="37"/>
      <c r="DTE244" s="37"/>
      <c r="DTF244" s="37"/>
      <c r="DTG244" s="37"/>
      <c r="DTH244" s="37"/>
      <c r="DTI244" s="37"/>
      <c r="DTJ244" s="37"/>
      <c r="DTK244" s="37"/>
      <c r="DTL244" s="37"/>
      <c r="DTM244" s="37"/>
      <c r="DTN244" s="37"/>
      <c r="DTO244" s="37"/>
      <c r="DTP244" s="37"/>
      <c r="DTQ244" s="37"/>
      <c r="DTR244" s="37"/>
      <c r="DTS244" s="37"/>
      <c r="DTT244" s="37"/>
      <c r="DTU244" s="37"/>
      <c r="DTV244" s="37"/>
      <c r="DTW244" s="37"/>
      <c r="DTX244" s="37"/>
      <c r="DTY244" s="37"/>
      <c r="DTZ244" s="37"/>
      <c r="DUA244" s="37"/>
      <c r="DUB244" s="37"/>
      <c r="DUC244" s="37"/>
      <c r="DUD244" s="37"/>
      <c r="DUE244" s="37"/>
      <c r="DUF244" s="37"/>
      <c r="DUG244" s="37"/>
      <c r="DUH244" s="37"/>
      <c r="DUI244" s="37"/>
      <c r="DUJ244" s="37"/>
      <c r="DUK244" s="37"/>
      <c r="DUL244" s="37"/>
      <c r="DUM244" s="37"/>
      <c r="DUN244" s="37"/>
      <c r="DUO244" s="37"/>
      <c r="DUP244" s="37"/>
      <c r="DUQ244" s="37"/>
      <c r="DUR244" s="37"/>
      <c r="DUS244" s="37"/>
      <c r="DUT244" s="37"/>
      <c r="DUU244" s="37"/>
      <c r="DUV244" s="37"/>
      <c r="DUW244" s="37"/>
      <c r="DUX244" s="37"/>
      <c r="DUY244" s="37"/>
      <c r="DUZ244" s="37"/>
      <c r="DVA244" s="37"/>
      <c r="DVB244" s="37"/>
      <c r="DVC244" s="37"/>
      <c r="DVD244" s="37"/>
      <c r="DVE244" s="37"/>
      <c r="DVF244" s="37"/>
      <c r="DVG244" s="37"/>
      <c r="DVH244" s="37"/>
      <c r="DVI244" s="37"/>
      <c r="DVJ244" s="37"/>
      <c r="DVK244" s="37"/>
      <c r="DVL244" s="37"/>
      <c r="DVM244" s="37"/>
      <c r="DVN244" s="37"/>
      <c r="DVO244" s="37"/>
      <c r="DVP244" s="37"/>
      <c r="DVQ244" s="37"/>
      <c r="DVR244" s="37"/>
      <c r="DVS244" s="37"/>
      <c r="DVT244" s="37"/>
      <c r="DVU244" s="37"/>
      <c r="DVV244" s="37"/>
      <c r="DVW244" s="37"/>
      <c r="DVX244" s="37"/>
      <c r="DVY244" s="37"/>
      <c r="DVZ244" s="37"/>
      <c r="DWA244" s="37"/>
      <c r="DWB244" s="37"/>
      <c r="DWC244" s="37"/>
      <c r="DWD244" s="37"/>
      <c r="DWE244" s="37"/>
      <c r="DWF244" s="37"/>
      <c r="DWG244" s="37"/>
      <c r="DWH244" s="37"/>
      <c r="DWI244" s="37"/>
      <c r="DWJ244" s="37"/>
      <c r="DWK244" s="37"/>
      <c r="DWL244" s="37"/>
      <c r="DWM244" s="37"/>
      <c r="DWN244" s="37"/>
      <c r="DWO244" s="37"/>
      <c r="DWP244" s="37"/>
      <c r="DWQ244" s="37"/>
      <c r="DWR244" s="37"/>
      <c r="DWS244" s="37"/>
      <c r="DWT244" s="37"/>
      <c r="DWU244" s="37"/>
      <c r="DWV244" s="37"/>
      <c r="DWW244" s="37"/>
      <c r="DWX244" s="37"/>
      <c r="DWY244" s="37"/>
      <c r="DWZ244" s="37"/>
      <c r="DXA244" s="37"/>
      <c r="DXB244" s="37"/>
      <c r="DXC244" s="37"/>
      <c r="DXD244" s="37"/>
      <c r="DXE244" s="37"/>
      <c r="DXF244" s="37"/>
      <c r="DXG244" s="37"/>
      <c r="DXH244" s="37"/>
      <c r="DXI244" s="37"/>
      <c r="DXJ244" s="37"/>
      <c r="DXK244" s="37"/>
      <c r="DXL244" s="37"/>
      <c r="DXM244" s="37"/>
      <c r="DXN244" s="37"/>
      <c r="DXO244" s="37"/>
      <c r="DXP244" s="37"/>
      <c r="DXQ244" s="37"/>
      <c r="DXR244" s="37"/>
      <c r="DXS244" s="37"/>
      <c r="DXT244" s="37"/>
      <c r="DXU244" s="37"/>
      <c r="DXV244" s="37"/>
      <c r="DXW244" s="37"/>
      <c r="DXX244" s="37"/>
      <c r="DXY244" s="37"/>
      <c r="DXZ244" s="37"/>
      <c r="DYA244" s="37"/>
      <c r="DYB244" s="37"/>
      <c r="DYC244" s="37"/>
      <c r="DYD244" s="37"/>
      <c r="DYE244" s="37"/>
      <c r="DYF244" s="37"/>
      <c r="DYG244" s="37"/>
      <c r="DYH244" s="37"/>
      <c r="DYI244" s="37"/>
      <c r="DYJ244" s="37"/>
      <c r="DYK244" s="37"/>
      <c r="DYL244" s="37"/>
      <c r="DYM244" s="37"/>
      <c r="DYN244" s="37"/>
      <c r="DYO244" s="37"/>
      <c r="DYP244" s="37"/>
      <c r="DYQ244" s="37"/>
      <c r="DYR244" s="37"/>
      <c r="DYS244" s="37"/>
      <c r="DYT244" s="37"/>
      <c r="DYU244" s="37"/>
      <c r="DYV244" s="37"/>
      <c r="DYW244" s="37"/>
      <c r="DYX244" s="37"/>
      <c r="DYY244" s="37"/>
      <c r="DYZ244" s="37"/>
      <c r="DZA244" s="37"/>
      <c r="DZB244" s="37"/>
      <c r="DZC244" s="37"/>
      <c r="DZD244" s="37"/>
      <c r="DZE244" s="37"/>
      <c r="DZF244" s="37"/>
      <c r="DZG244" s="37"/>
      <c r="DZH244" s="37"/>
      <c r="DZI244" s="37"/>
      <c r="DZJ244" s="37"/>
      <c r="DZK244" s="37"/>
      <c r="DZL244" s="37"/>
      <c r="DZM244" s="37"/>
      <c r="DZN244" s="37"/>
      <c r="DZO244" s="37"/>
      <c r="DZP244" s="37"/>
      <c r="DZQ244" s="37"/>
      <c r="DZR244" s="37"/>
      <c r="DZS244" s="37"/>
      <c r="DZT244" s="37"/>
      <c r="DZU244" s="37"/>
      <c r="DZV244" s="37"/>
      <c r="DZW244" s="37"/>
      <c r="DZX244" s="37"/>
      <c r="DZY244" s="37"/>
      <c r="DZZ244" s="37"/>
      <c r="EAA244" s="37"/>
      <c r="EAB244" s="37"/>
      <c r="EAC244" s="37"/>
      <c r="EAD244" s="37"/>
      <c r="EAE244" s="37"/>
      <c r="EAF244" s="37"/>
      <c r="EAG244" s="37"/>
      <c r="EAH244" s="37"/>
      <c r="EAI244" s="37"/>
      <c r="EAJ244" s="37"/>
      <c r="EAK244" s="37"/>
      <c r="EAL244" s="37"/>
      <c r="EAM244" s="37"/>
      <c r="EAN244" s="37"/>
      <c r="EAO244" s="37"/>
      <c r="EAP244" s="37"/>
      <c r="EAQ244" s="37"/>
      <c r="EAR244" s="37"/>
      <c r="EAS244" s="37"/>
      <c r="EAT244" s="37"/>
      <c r="EAU244" s="37"/>
      <c r="EAV244" s="37"/>
      <c r="EAW244" s="37"/>
      <c r="EAX244" s="37"/>
      <c r="EAY244" s="37"/>
      <c r="EAZ244" s="37"/>
      <c r="EBA244" s="37"/>
      <c r="EBB244" s="37"/>
      <c r="EBC244" s="37"/>
      <c r="EBD244" s="37"/>
      <c r="EBE244" s="37"/>
      <c r="EBF244" s="37"/>
      <c r="EBG244" s="37"/>
      <c r="EBH244" s="37"/>
      <c r="EBI244" s="37"/>
      <c r="EBJ244" s="37"/>
      <c r="EBK244" s="37"/>
      <c r="EBL244" s="37"/>
      <c r="EBM244" s="37"/>
      <c r="EBN244" s="37"/>
      <c r="EBO244" s="37"/>
      <c r="EBP244" s="37"/>
      <c r="EBQ244" s="37"/>
      <c r="EBR244" s="37"/>
      <c r="EBS244" s="37"/>
      <c r="EBT244" s="37"/>
      <c r="EBU244" s="37"/>
      <c r="EBV244" s="37"/>
      <c r="EBW244" s="37"/>
      <c r="EBX244" s="37"/>
      <c r="EBY244" s="37"/>
      <c r="EBZ244" s="37"/>
      <c r="ECA244" s="37"/>
      <c r="ECB244" s="37"/>
      <c r="ECC244" s="37"/>
      <c r="ECD244" s="37"/>
      <c r="ECE244" s="37"/>
      <c r="ECF244" s="37"/>
      <c r="ECG244" s="37"/>
      <c r="ECH244" s="37"/>
      <c r="ECI244" s="37"/>
      <c r="ECJ244" s="37"/>
      <c r="ECK244" s="37"/>
      <c r="ECL244" s="37"/>
      <c r="ECM244" s="37"/>
      <c r="ECN244" s="37"/>
      <c r="ECO244" s="37"/>
      <c r="ECP244" s="37"/>
      <c r="ECQ244" s="37"/>
      <c r="ECR244" s="37"/>
      <c r="ECS244" s="37"/>
      <c r="ECT244" s="37"/>
      <c r="ECU244" s="37"/>
      <c r="ECV244" s="37"/>
      <c r="ECW244" s="37"/>
      <c r="ECX244" s="37"/>
      <c r="ECY244" s="37"/>
      <c r="ECZ244" s="37"/>
      <c r="EDA244" s="37"/>
      <c r="EDB244" s="37"/>
      <c r="EDC244" s="37"/>
      <c r="EDD244" s="37"/>
      <c r="EDE244" s="37"/>
      <c r="EDF244" s="37"/>
      <c r="EDG244" s="37"/>
      <c r="EDH244" s="37"/>
      <c r="EDI244" s="37"/>
      <c r="EDJ244" s="37"/>
      <c r="EDK244" s="37"/>
      <c r="EDL244" s="37"/>
      <c r="EDM244" s="37"/>
      <c r="EDN244" s="37"/>
      <c r="EDO244" s="37"/>
      <c r="EDP244" s="37"/>
      <c r="EDQ244" s="37"/>
      <c r="EDR244" s="37"/>
      <c r="EDS244" s="37"/>
      <c r="EDT244" s="37"/>
      <c r="EDU244" s="37"/>
      <c r="EDV244" s="37"/>
      <c r="EDW244" s="37"/>
      <c r="EDX244" s="37"/>
      <c r="EDY244" s="37"/>
      <c r="EDZ244" s="37"/>
      <c r="EEA244" s="37"/>
      <c r="EEB244" s="37"/>
      <c r="EEC244" s="37"/>
      <c r="EED244" s="37"/>
      <c r="EEE244" s="37"/>
      <c r="EEF244" s="37"/>
      <c r="EEG244" s="37"/>
      <c r="EEH244" s="37"/>
      <c r="EEI244" s="37"/>
      <c r="EEJ244" s="37"/>
      <c r="EEK244" s="37"/>
      <c r="EEL244" s="37"/>
      <c r="EEM244" s="37"/>
      <c r="EEN244" s="37"/>
      <c r="EEO244" s="37"/>
      <c r="EEP244" s="37"/>
      <c r="EEQ244" s="37"/>
      <c r="EER244" s="37"/>
      <c r="EES244" s="37"/>
      <c r="EET244" s="37"/>
      <c r="EEU244" s="37"/>
      <c r="EEV244" s="37"/>
      <c r="EEW244" s="37"/>
      <c r="EEX244" s="37"/>
      <c r="EEY244" s="37"/>
      <c r="EEZ244" s="37"/>
      <c r="EFA244" s="37"/>
      <c r="EFB244" s="37"/>
      <c r="EFC244" s="37"/>
      <c r="EFD244" s="37"/>
      <c r="EFE244" s="37"/>
      <c r="EFF244" s="37"/>
      <c r="EFG244" s="37"/>
      <c r="EFH244" s="37"/>
      <c r="EFI244" s="37"/>
      <c r="EFJ244" s="37"/>
      <c r="EFK244" s="37"/>
      <c r="EFL244" s="37"/>
      <c r="EFM244" s="37"/>
      <c r="EFN244" s="37"/>
      <c r="EFO244" s="37"/>
      <c r="EFP244" s="37"/>
      <c r="EFQ244" s="37"/>
      <c r="EFR244" s="37"/>
      <c r="EFS244" s="37"/>
      <c r="EFT244" s="37"/>
      <c r="EFU244" s="37"/>
      <c r="EFV244" s="37"/>
      <c r="EFW244" s="37"/>
      <c r="EFX244" s="37"/>
      <c r="EFY244" s="37"/>
      <c r="EFZ244" s="37"/>
      <c r="EGA244" s="37"/>
      <c r="EGB244" s="37"/>
      <c r="EGC244" s="37"/>
      <c r="EGD244" s="37"/>
      <c r="EGE244" s="37"/>
      <c r="EGF244" s="37"/>
      <c r="EGG244" s="37"/>
      <c r="EGH244" s="37"/>
      <c r="EGI244" s="37"/>
      <c r="EGJ244" s="37"/>
      <c r="EGK244" s="37"/>
      <c r="EGL244" s="37"/>
      <c r="EGM244" s="37"/>
      <c r="EGN244" s="37"/>
      <c r="EGO244" s="37"/>
      <c r="EGP244" s="37"/>
      <c r="EGQ244" s="37"/>
      <c r="EGR244" s="37"/>
      <c r="EGS244" s="37"/>
      <c r="EGT244" s="37"/>
      <c r="EGU244" s="37"/>
      <c r="EGV244" s="37"/>
      <c r="EGW244" s="37"/>
      <c r="EGX244" s="37"/>
      <c r="EGY244" s="37"/>
      <c r="EGZ244" s="37"/>
      <c r="EHA244" s="37"/>
      <c r="EHB244" s="37"/>
      <c r="EHC244" s="37"/>
      <c r="EHD244" s="37"/>
      <c r="EHE244" s="37"/>
      <c r="EHF244" s="37"/>
      <c r="EHG244" s="37"/>
      <c r="EHH244" s="37"/>
      <c r="EHI244" s="37"/>
      <c r="EHJ244" s="37"/>
      <c r="EHK244" s="37"/>
      <c r="EHL244" s="37"/>
      <c r="EHM244" s="37"/>
      <c r="EHN244" s="37"/>
      <c r="EHO244" s="37"/>
      <c r="EHP244" s="37"/>
      <c r="EHQ244" s="37"/>
      <c r="EHR244" s="37"/>
      <c r="EHS244" s="37"/>
      <c r="EHT244" s="37"/>
      <c r="EHU244" s="37"/>
      <c r="EHV244" s="37"/>
      <c r="EHW244" s="37"/>
      <c r="EHX244" s="37"/>
      <c r="EHY244" s="37"/>
      <c r="EHZ244" s="37"/>
      <c r="EIA244" s="37"/>
      <c r="EIB244" s="37"/>
      <c r="EIC244" s="37"/>
      <c r="EID244" s="37"/>
      <c r="EIE244" s="37"/>
      <c r="EIF244" s="37"/>
      <c r="EIG244" s="37"/>
      <c r="EIH244" s="37"/>
      <c r="EII244" s="37"/>
      <c r="EIJ244" s="37"/>
      <c r="EIK244" s="37"/>
      <c r="EIL244" s="37"/>
      <c r="EIM244" s="37"/>
      <c r="EIN244" s="37"/>
      <c r="EIO244" s="37"/>
      <c r="EIP244" s="37"/>
      <c r="EIQ244" s="37"/>
      <c r="EIR244" s="37"/>
      <c r="EIS244" s="37"/>
      <c r="EIT244" s="37"/>
      <c r="EIU244" s="37"/>
      <c r="EIV244" s="37"/>
      <c r="EIW244" s="37"/>
      <c r="EIX244" s="37"/>
      <c r="EIY244" s="37"/>
      <c r="EIZ244" s="37"/>
      <c r="EJA244" s="37"/>
      <c r="EJB244" s="37"/>
      <c r="EJC244" s="37"/>
      <c r="EJD244" s="37"/>
      <c r="EJE244" s="37"/>
      <c r="EJF244" s="37"/>
      <c r="EJG244" s="37"/>
      <c r="EJH244" s="37"/>
      <c r="EJI244" s="37"/>
      <c r="EJJ244" s="37"/>
      <c r="EJK244" s="37"/>
      <c r="EJL244" s="37"/>
      <c r="EJM244" s="37"/>
      <c r="EJN244" s="37"/>
      <c r="EJO244" s="37"/>
      <c r="EJP244" s="37"/>
      <c r="EJQ244" s="37"/>
      <c r="EJR244" s="37"/>
      <c r="EJS244" s="37"/>
      <c r="EJT244" s="37"/>
      <c r="EJU244" s="37"/>
      <c r="EJV244" s="37"/>
      <c r="EJW244" s="37"/>
      <c r="EJX244" s="37"/>
      <c r="EJY244" s="37"/>
      <c r="EJZ244" s="37"/>
      <c r="EKA244" s="37"/>
      <c r="EKB244" s="37"/>
      <c r="EKC244" s="37"/>
      <c r="EKD244" s="37"/>
      <c r="EKE244" s="37"/>
      <c r="EKF244" s="37"/>
      <c r="EKG244" s="37"/>
      <c r="EKH244" s="37"/>
      <c r="EKI244" s="37"/>
      <c r="EKJ244" s="37"/>
      <c r="EKK244" s="37"/>
      <c r="EKL244" s="37"/>
      <c r="EKM244" s="37"/>
      <c r="EKN244" s="37"/>
      <c r="EKO244" s="37"/>
      <c r="EKP244" s="37"/>
      <c r="EKQ244" s="37"/>
      <c r="EKR244" s="37"/>
      <c r="EKS244" s="37"/>
      <c r="EKT244" s="37"/>
      <c r="EKU244" s="37"/>
      <c r="EKV244" s="37"/>
      <c r="EKW244" s="37"/>
      <c r="EKX244" s="37"/>
      <c r="EKY244" s="37"/>
      <c r="EKZ244" s="37"/>
      <c r="ELA244" s="37"/>
      <c r="ELB244" s="37"/>
      <c r="ELC244" s="37"/>
      <c r="ELD244" s="37"/>
      <c r="ELE244" s="37"/>
      <c r="ELF244" s="37"/>
      <c r="ELG244" s="37"/>
      <c r="ELH244" s="37"/>
      <c r="ELI244" s="37"/>
      <c r="ELJ244" s="37"/>
      <c r="ELK244" s="37"/>
      <c r="ELL244" s="37"/>
      <c r="ELM244" s="37"/>
      <c r="ELN244" s="37"/>
      <c r="ELO244" s="37"/>
      <c r="ELP244" s="37"/>
      <c r="ELQ244" s="37"/>
      <c r="ELR244" s="37"/>
      <c r="ELS244" s="37"/>
      <c r="ELT244" s="37"/>
      <c r="ELU244" s="37"/>
      <c r="ELV244" s="37"/>
      <c r="ELW244" s="37"/>
      <c r="ELX244" s="37"/>
      <c r="ELY244" s="37"/>
      <c r="ELZ244" s="37"/>
      <c r="EMA244" s="37"/>
      <c r="EMB244" s="37"/>
      <c r="EMC244" s="37"/>
      <c r="EMD244" s="37"/>
      <c r="EME244" s="37"/>
      <c r="EMF244" s="37"/>
      <c r="EMG244" s="37"/>
      <c r="EMH244" s="37"/>
      <c r="EMI244" s="37"/>
      <c r="EMJ244" s="37"/>
      <c r="EMK244" s="37"/>
      <c r="EML244" s="37"/>
      <c r="EMM244" s="37"/>
      <c r="EMN244" s="37"/>
      <c r="EMO244" s="37"/>
      <c r="EMP244" s="37"/>
      <c r="EMQ244" s="37"/>
      <c r="EMR244" s="37"/>
      <c r="EMS244" s="37"/>
      <c r="EMT244" s="37"/>
      <c r="EMU244" s="37"/>
      <c r="EMV244" s="37"/>
      <c r="EMW244" s="37"/>
      <c r="EMX244" s="37"/>
      <c r="EMY244" s="37"/>
      <c r="EMZ244" s="37"/>
      <c r="ENA244" s="37"/>
      <c r="ENB244" s="37"/>
      <c r="ENC244" s="37"/>
      <c r="END244" s="37"/>
      <c r="ENE244" s="37"/>
      <c r="ENF244" s="37"/>
      <c r="ENG244" s="37"/>
      <c r="ENH244" s="37"/>
      <c r="ENI244" s="37"/>
      <c r="ENJ244" s="37"/>
      <c r="ENK244" s="37"/>
      <c r="ENL244" s="37"/>
      <c r="ENM244" s="37"/>
      <c r="ENN244" s="37"/>
      <c r="ENO244" s="37"/>
      <c r="ENP244" s="37"/>
      <c r="ENQ244" s="37"/>
      <c r="ENR244" s="37"/>
      <c r="ENS244" s="37"/>
      <c r="ENT244" s="37"/>
      <c r="ENU244" s="37"/>
      <c r="ENV244" s="37"/>
      <c r="ENW244" s="37"/>
      <c r="ENX244" s="37"/>
      <c r="ENY244" s="37"/>
      <c r="ENZ244" s="37"/>
      <c r="EOA244" s="37"/>
      <c r="EOB244" s="37"/>
      <c r="EOC244" s="37"/>
      <c r="EOD244" s="37"/>
      <c r="EOE244" s="37"/>
      <c r="EOF244" s="37"/>
      <c r="EOG244" s="37"/>
      <c r="EOH244" s="37"/>
      <c r="EOI244" s="37"/>
      <c r="EOJ244" s="37"/>
      <c r="EOK244" s="37"/>
      <c r="EOL244" s="37"/>
      <c r="EOM244" s="37"/>
      <c r="EON244" s="37"/>
      <c r="EOO244" s="37"/>
      <c r="EOP244" s="37"/>
      <c r="EOQ244" s="37"/>
      <c r="EOR244" s="37"/>
      <c r="EOS244" s="37"/>
      <c r="EOT244" s="37"/>
      <c r="EOU244" s="37"/>
      <c r="EOV244" s="37"/>
      <c r="EOW244" s="37"/>
      <c r="EOX244" s="37"/>
      <c r="EOY244" s="37"/>
      <c r="EOZ244" s="37"/>
      <c r="EPA244" s="37"/>
      <c r="EPB244" s="37"/>
      <c r="EPC244" s="37"/>
      <c r="EPD244" s="37"/>
      <c r="EPE244" s="37"/>
      <c r="EPF244" s="37"/>
      <c r="EPG244" s="37"/>
      <c r="EPH244" s="37"/>
      <c r="EPI244" s="37"/>
      <c r="EPJ244" s="37"/>
      <c r="EPK244" s="37"/>
      <c r="EPL244" s="37"/>
      <c r="EPM244" s="37"/>
      <c r="EPN244" s="37"/>
      <c r="EPO244" s="37"/>
      <c r="EPP244" s="37"/>
      <c r="EPQ244" s="37"/>
      <c r="EPR244" s="37"/>
      <c r="EPS244" s="37"/>
      <c r="EPT244" s="37"/>
      <c r="EPU244" s="37"/>
      <c r="EPV244" s="37"/>
      <c r="EPW244" s="37"/>
      <c r="EPX244" s="37"/>
      <c r="EPY244" s="37"/>
      <c r="EPZ244" s="37"/>
      <c r="EQA244" s="37"/>
      <c r="EQB244" s="37"/>
      <c r="EQC244" s="37"/>
      <c r="EQD244" s="37"/>
      <c r="EQE244" s="37"/>
      <c r="EQF244" s="37"/>
      <c r="EQG244" s="37"/>
      <c r="EQH244" s="37"/>
      <c r="EQI244" s="37"/>
      <c r="EQJ244" s="37"/>
      <c r="EQK244" s="37"/>
      <c r="EQL244" s="37"/>
      <c r="EQM244" s="37"/>
      <c r="EQN244" s="37"/>
      <c r="EQO244" s="37"/>
      <c r="EQP244" s="37"/>
      <c r="EQQ244" s="37"/>
      <c r="EQR244" s="37"/>
      <c r="EQS244" s="37"/>
      <c r="EQT244" s="37"/>
      <c r="EQU244" s="37"/>
      <c r="EQV244" s="37"/>
      <c r="EQW244" s="37"/>
      <c r="EQX244" s="37"/>
      <c r="EQY244" s="37"/>
      <c r="EQZ244" s="37"/>
      <c r="ERA244" s="37"/>
      <c r="ERB244" s="37"/>
      <c r="ERC244" s="37"/>
      <c r="ERD244" s="37"/>
      <c r="ERE244" s="37"/>
      <c r="ERF244" s="37"/>
      <c r="ERG244" s="37"/>
      <c r="ERH244" s="37"/>
      <c r="ERI244" s="37"/>
      <c r="ERJ244" s="37"/>
      <c r="ERK244" s="37"/>
      <c r="ERL244" s="37"/>
      <c r="ERM244" s="37"/>
      <c r="ERN244" s="37"/>
      <c r="ERO244" s="37"/>
      <c r="ERP244" s="37"/>
      <c r="ERQ244" s="37"/>
      <c r="ERR244" s="37"/>
      <c r="ERS244" s="37"/>
      <c r="ERT244" s="37"/>
      <c r="ERU244" s="37"/>
      <c r="ERV244" s="37"/>
      <c r="ERW244" s="37"/>
      <c r="ERX244" s="37"/>
      <c r="ERY244" s="37"/>
      <c r="ERZ244" s="37"/>
      <c r="ESA244" s="37"/>
      <c r="ESB244" s="37"/>
      <c r="ESC244" s="37"/>
      <c r="ESD244" s="37"/>
      <c r="ESE244" s="37"/>
      <c r="ESF244" s="37"/>
      <c r="ESG244" s="37"/>
      <c r="ESH244" s="37"/>
      <c r="ESI244" s="37"/>
      <c r="ESJ244" s="37"/>
      <c r="ESK244" s="37"/>
      <c r="ESL244" s="37"/>
      <c r="ESM244" s="37"/>
      <c r="ESN244" s="37"/>
      <c r="ESO244" s="37"/>
      <c r="ESP244" s="37"/>
      <c r="ESQ244" s="37"/>
      <c r="ESR244" s="37"/>
      <c r="ESS244" s="37"/>
      <c r="EST244" s="37"/>
      <c r="ESU244" s="37"/>
      <c r="ESV244" s="37"/>
      <c r="ESW244" s="37"/>
      <c r="ESX244" s="37"/>
      <c r="ESY244" s="37"/>
      <c r="ESZ244" s="37"/>
      <c r="ETA244" s="37"/>
      <c r="ETB244" s="37"/>
      <c r="ETC244" s="37"/>
      <c r="ETD244" s="37"/>
      <c r="ETE244" s="37"/>
      <c r="ETF244" s="37"/>
      <c r="ETG244" s="37"/>
      <c r="ETH244" s="37"/>
      <c r="ETI244" s="37"/>
      <c r="ETJ244" s="37"/>
      <c r="ETK244" s="37"/>
      <c r="ETL244" s="37"/>
      <c r="ETM244" s="37"/>
      <c r="ETN244" s="37"/>
      <c r="ETO244" s="37"/>
      <c r="ETP244" s="37"/>
      <c r="ETQ244" s="37"/>
      <c r="ETR244" s="37"/>
      <c r="ETS244" s="37"/>
      <c r="ETT244" s="37"/>
      <c r="ETU244" s="37"/>
      <c r="ETV244" s="37"/>
      <c r="ETW244" s="37"/>
      <c r="ETX244" s="37"/>
      <c r="ETY244" s="37"/>
      <c r="ETZ244" s="37"/>
      <c r="EUA244" s="37"/>
      <c r="EUB244" s="37"/>
      <c r="EUC244" s="37"/>
      <c r="EUD244" s="37"/>
      <c r="EUE244" s="37"/>
      <c r="EUF244" s="37"/>
      <c r="EUG244" s="37"/>
      <c r="EUH244" s="37"/>
      <c r="EUI244" s="37"/>
      <c r="EUJ244" s="37"/>
      <c r="EUK244" s="37"/>
      <c r="EUL244" s="37"/>
      <c r="EUM244" s="37"/>
      <c r="EUN244" s="37"/>
      <c r="EUO244" s="37"/>
      <c r="EUP244" s="37"/>
      <c r="EUQ244" s="37"/>
      <c r="EUR244" s="37"/>
      <c r="EUS244" s="37"/>
      <c r="EUT244" s="37"/>
      <c r="EUU244" s="37"/>
      <c r="EUV244" s="37"/>
      <c r="EUW244" s="37"/>
      <c r="EUX244" s="37"/>
      <c r="EUY244" s="37"/>
      <c r="EUZ244" s="37"/>
      <c r="EVA244" s="37"/>
      <c r="EVB244" s="37"/>
      <c r="EVC244" s="37"/>
      <c r="EVD244" s="37"/>
      <c r="EVE244" s="37"/>
      <c r="EVF244" s="37"/>
      <c r="EVG244" s="37"/>
      <c r="EVH244" s="37"/>
      <c r="EVI244" s="37"/>
      <c r="EVJ244" s="37"/>
      <c r="EVK244" s="37"/>
      <c r="EVL244" s="37"/>
      <c r="EVM244" s="37"/>
      <c r="EVN244" s="37"/>
      <c r="EVO244" s="37"/>
      <c r="EVP244" s="37"/>
      <c r="EVQ244" s="37"/>
      <c r="EVR244" s="37"/>
      <c r="EVS244" s="37"/>
      <c r="EVT244" s="37"/>
      <c r="EVU244" s="37"/>
      <c r="EVV244" s="37"/>
      <c r="EVW244" s="37"/>
      <c r="EVX244" s="37"/>
      <c r="EVY244" s="37"/>
      <c r="EVZ244" s="37"/>
      <c r="EWA244" s="37"/>
      <c r="EWB244" s="37"/>
      <c r="EWC244" s="37"/>
      <c r="EWD244" s="37"/>
      <c r="EWE244" s="37"/>
      <c r="EWF244" s="37"/>
      <c r="EWG244" s="37"/>
      <c r="EWH244" s="37"/>
      <c r="EWI244" s="37"/>
      <c r="EWJ244" s="37"/>
      <c r="EWK244" s="37"/>
      <c r="EWL244" s="37"/>
      <c r="EWM244" s="37"/>
      <c r="EWN244" s="37"/>
      <c r="EWO244" s="37"/>
      <c r="EWP244" s="37"/>
      <c r="EWQ244" s="37"/>
      <c r="EWR244" s="37"/>
      <c r="EWS244" s="37"/>
      <c r="EWT244" s="37"/>
      <c r="EWU244" s="37"/>
      <c r="EWV244" s="37"/>
      <c r="EWW244" s="37"/>
      <c r="EWX244" s="37"/>
      <c r="EWY244" s="37"/>
      <c r="EWZ244" s="37"/>
      <c r="EXA244" s="37"/>
      <c r="EXB244" s="37"/>
      <c r="EXC244" s="37"/>
      <c r="EXD244" s="37"/>
      <c r="EXE244" s="37"/>
      <c r="EXF244" s="37"/>
      <c r="EXG244" s="37"/>
      <c r="EXH244" s="37"/>
      <c r="EXI244" s="37"/>
      <c r="EXJ244" s="37"/>
      <c r="EXK244" s="37"/>
      <c r="EXL244" s="37"/>
      <c r="EXM244" s="37"/>
      <c r="EXN244" s="37"/>
      <c r="EXO244" s="37"/>
      <c r="EXP244" s="37"/>
      <c r="EXQ244" s="37"/>
      <c r="EXR244" s="37"/>
      <c r="EXS244" s="37"/>
      <c r="EXT244" s="37"/>
      <c r="EXU244" s="37"/>
      <c r="EXV244" s="37"/>
      <c r="EXW244" s="37"/>
      <c r="EXX244" s="37"/>
      <c r="EXY244" s="37"/>
      <c r="EXZ244" s="37"/>
      <c r="EYA244" s="37"/>
      <c r="EYB244" s="37"/>
      <c r="EYC244" s="37"/>
      <c r="EYD244" s="37"/>
      <c r="EYE244" s="37"/>
      <c r="EYF244" s="37"/>
      <c r="EYG244" s="37"/>
      <c r="EYH244" s="37"/>
      <c r="EYI244" s="37"/>
      <c r="EYJ244" s="37"/>
      <c r="EYK244" s="37"/>
      <c r="EYL244" s="37"/>
      <c r="EYM244" s="37"/>
      <c r="EYN244" s="37"/>
      <c r="EYO244" s="37"/>
      <c r="EYP244" s="37"/>
      <c r="EYQ244" s="37"/>
      <c r="EYR244" s="37"/>
      <c r="EYS244" s="37"/>
      <c r="EYT244" s="37"/>
      <c r="EYU244" s="37"/>
      <c r="EYV244" s="37"/>
      <c r="EYW244" s="37"/>
      <c r="EYX244" s="37"/>
      <c r="EYY244" s="37"/>
      <c r="EYZ244" s="37"/>
      <c r="EZA244" s="37"/>
      <c r="EZB244" s="37"/>
      <c r="EZC244" s="37"/>
      <c r="EZD244" s="37"/>
      <c r="EZE244" s="37"/>
      <c r="EZF244" s="37"/>
      <c r="EZG244" s="37"/>
      <c r="EZH244" s="37"/>
      <c r="EZI244" s="37"/>
      <c r="EZJ244" s="37"/>
      <c r="EZK244" s="37"/>
      <c r="EZL244" s="37"/>
      <c r="EZM244" s="37"/>
      <c r="EZN244" s="37"/>
      <c r="EZO244" s="37"/>
      <c r="EZP244" s="37"/>
      <c r="EZQ244" s="37"/>
      <c r="EZR244" s="37"/>
      <c r="EZS244" s="37"/>
      <c r="EZT244" s="37"/>
      <c r="EZU244" s="37"/>
      <c r="EZV244" s="37"/>
      <c r="EZW244" s="37"/>
      <c r="EZX244" s="37"/>
      <c r="EZY244" s="37"/>
      <c r="EZZ244" s="37"/>
      <c r="FAA244" s="37"/>
      <c r="FAB244" s="37"/>
      <c r="FAC244" s="37"/>
      <c r="FAD244" s="37"/>
      <c r="FAE244" s="37"/>
      <c r="FAF244" s="37"/>
      <c r="FAG244" s="37"/>
      <c r="FAH244" s="37"/>
      <c r="FAI244" s="37"/>
      <c r="FAJ244" s="37"/>
      <c r="FAK244" s="37"/>
      <c r="FAL244" s="37"/>
      <c r="FAM244" s="37"/>
      <c r="FAN244" s="37"/>
      <c r="FAO244" s="37"/>
      <c r="FAP244" s="37"/>
      <c r="FAQ244" s="37"/>
      <c r="FAR244" s="37"/>
      <c r="FAS244" s="37"/>
      <c r="FAT244" s="37"/>
      <c r="FAU244" s="37"/>
      <c r="FAV244" s="37"/>
      <c r="FAW244" s="37"/>
      <c r="FAX244" s="37"/>
      <c r="FAY244" s="37"/>
      <c r="FAZ244" s="37"/>
      <c r="FBA244" s="37"/>
      <c r="FBB244" s="37"/>
      <c r="FBC244" s="37"/>
      <c r="FBD244" s="37"/>
      <c r="FBE244" s="37"/>
      <c r="FBF244" s="37"/>
      <c r="FBG244" s="37"/>
      <c r="FBH244" s="37"/>
      <c r="FBI244" s="37"/>
      <c r="FBJ244" s="37"/>
      <c r="FBK244" s="37"/>
      <c r="FBL244" s="37"/>
      <c r="FBM244" s="37"/>
      <c r="FBN244" s="37"/>
      <c r="FBO244" s="37"/>
      <c r="FBP244" s="37"/>
      <c r="FBQ244" s="37"/>
      <c r="FBR244" s="37"/>
      <c r="FBS244" s="37"/>
      <c r="FBT244" s="37"/>
      <c r="FBU244" s="37"/>
      <c r="FBV244" s="37"/>
      <c r="FBW244" s="37"/>
      <c r="FBX244" s="37"/>
      <c r="FBY244" s="37"/>
      <c r="FBZ244" s="37"/>
      <c r="FCA244" s="37"/>
      <c r="FCB244" s="37"/>
      <c r="FCC244" s="37"/>
      <c r="FCD244" s="37"/>
      <c r="FCE244" s="37"/>
      <c r="FCF244" s="37"/>
      <c r="FCG244" s="37"/>
      <c r="FCH244" s="37"/>
      <c r="FCI244" s="37"/>
      <c r="FCJ244" s="37"/>
      <c r="FCK244" s="37"/>
      <c r="FCL244" s="37"/>
      <c r="FCM244" s="37"/>
      <c r="FCN244" s="37"/>
      <c r="FCO244" s="37"/>
      <c r="FCP244" s="37"/>
      <c r="FCQ244" s="37"/>
      <c r="FCR244" s="37"/>
      <c r="FCS244" s="37"/>
      <c r="FCT244" s="37"/>
      <c r="FCU244" s="37"/>
      <c r="FCV244" s="37"/>
      <c r="FCW244" s="37"/>
      <c r="FCX244" s="37"/>
      <c r="FCY244" s="37"/>
      <c r="FCZ244" s="37"/>
      <c r="FDA244" s="37"/>
      <c r="FDB244" s="37"/>
      <c r="FDC244" s="37"/>
      <c r="FDD244" s="37"/>
      <c r="FDE244" s="37"/>
      <c r="FDF244" s="37"/>
      <c r="FDG244" s="37"/>
      <c r="FDH244" s="37"/>
      <c r="FDI244" s="37"/>
      <c r="FDJ244" s="37"/>
      <c r="FDK244" s="37"/>
      <c r="FDL244" s="37"/>
      <c r="FDM244" s="37"/>
      <c r="FDN244" s="37"/>
      <c r="FDO244" s="37"/>
      <c r="FDP244" s="37"/>
      <c r="FDQ244" s="37"/>
      <c r="FDR244" s="37"/>
      <c r="FDS244" s="37"/>
      <c r="FDT244" s="37"/>
      <c r="FDU244" s="37"/>
      <c r="FDV244" s="37"/>
      <c r="FDW244" s="37"/>
      <c r="FDX244" s="37"/>
      <c r="FDY244" s="37"/>
      <c r="FDZ244" s="37"/>
      <c r="FEA244" s="37"/>
      <c r="FEB244" s="37"/>
      <c r="FEC244" s="37"/>
      <c r="FED244" s="37"/>
      <c r="FEE244" s="37"/>
      <c r="FEF244" s="37"/>
      <c r="FEG244" s="37"/>
      <c r="FEH244" s="37"/>
      <c r="FEI244" s="37"/>
      <c r="FEJ244" s="37"/>
      <c r="FEK244" s="37"/>
      <c r="FEL244" s="37"/>
      <c r="FEM244" s="37"/>
      <c r="FEN244" s="37"/>
      <c r="FEO244" s="37"/>
      <c r="FEP244" s="37"/>
      <c r="FEQ244" s="37"/>
      <c r="FER244" s="37"/>
      <c r="FES244" s="37"/>
      <c r="FET244" s="37"/>
      <c r="FEU244" s="37"/>
      <c r="FEV244" s="37"/>
      <c r="FEW244" s="37"/>
      <c r="FEX244" s="37"/>
      <c r="FEY244" s="37"/>
      <c r="FEZ244" s="37"/>
      <c r="FFA244" s="37"/>
      <c r="FFB244" s="37"/>
      <c r="FFC244" s="37"/>
      <c r="FFD244" s="37"/>
      <c r="FFE244" s="37"/>
      <c r="FFF244" s="37"/>
      <c r="FFG244" s="37"/>
      <c r="FFH244" s="37"/>
      <c r="FFI244" s="37"/>
      <c r="FFJ244" s="37"/>
      <c r="FFK244" s="37"/>
      <c r="FFL244" s="37"/>
      <c r="FFM244" s="37"/>
      <c r="FFN244" s="37"/>
      <c r="FFO244" s="37"/>
      <c r="FFP244" s="37"/>
      <c r="FFQ244" s="37"/>
      <c r="FFR244" s="37"/>
      <c r="FFS244" s="37"/>
      <c r="FFT244" s="37"/>
      <c r="FFU244" s="37"/>
      <c r="FFV244" s="37"/>
      <c r="FFW244" s="37"/>
      <c r="FFX244" s="37"/>
      <c r="FFY244" s="37"/>
      <c r="FFZ244" s="37"/>
      <c r="FGA244" s="37"/>
      <c r="FGB244" s="37"/>
      <c r="FGC244" s="37"/>
      <c r="FGD244" s="37"/>
      <c r="FGE244" s="37"/>
      <c r="FGF244" s="37"/>
      <c r="FGG244" s="37"/>
      <c r="FGH244" s="37"/>
      <c r="FGI244" s="37"/>
      <c r="FGJ244" s="37"/>
      <c r="FGK244" s="37"/>
      <c r="FGL244" s="37"/>
      <c r="FGM244" s="37"/>
      <c r="FGN244" s="37"/>
      <c r="FGO244" s="37"/>
      <c r="FGP244" s="37"/>
      <c r="FGQ244" s="37"/>
      <c r="FGR244" s="37"/>
      <c r="FGS244" s="37"/>
      <c r="FGT244" s="37"/>
      <c r="FGU244" s="37"/>
      <c r="FGV244" s="37"/>
      <c r="FGW244" s="37"/>
      <c r="FGX244" s="37"/>
      <c r="FGY244" s="37"/>
      <c r="FGZ244" s="37"/>
      <c r="FHA244" s="37"/>
      <c r="FHB244" s="37"/>
      <c r="FHC244" s="37"/>
      <c r="FHD244" s="37"/>
      <c r="FHE244" s="37"/>
      <c r="FHF244" s="37"/>
      <c r="FHG244" s="37"/>
      <c r="FHH244" s="37"/>
      <c r="FHI244" s="37"/>
      <c r="FHJ244" s="37"/>
      <c r="FHK244" s="37"/>
      <c r="FHL244" s="37"/>
      <c r="FHM244" s="37"/>
      <c r="FHN244" s="37"/>
      <c r="FHO244" s="37"/>
      <c r="FHP244" s="37"/>
      <c r="FHQ244" s="37"/>
      <c r="FHR244" s="37"/>
      <c r="FHS244" s="37"/>
      <c r="FHT244" s="37"/>
      <c r="FHU244" s="37"/>
      <c r="FHV244" s="37"/>
      <c r="FHW244" s="37"/>
      <c r="FHX244" s="37"/>
      <c r="FHY244" s="37"/>
      <c r="FHZ244" s="37"/>
      <c r="FIA244" s="37"/>
      <c r="FIB244" s="37"/>
      <c r="FIC244" s="37"/>
      <c r="FID244" s="37"/>
      <c r="FIE244" s="37"/>
      <c r="FIF244" s="37"/>
      <c r="FIG244" s="37"/>
      <c r="FIH244" s="37"/>
      <c r="FII244" s="37"/>
      <c r="FIJ244" s="37"/>
      <c r="FIK244" s="37"/>
      <c r="FIL244" s="37"/>
      <c r="FIM244" s="37"/>
      <c r="FIN244" s="37"/>
      <c r="FIO244" s="37"/>
      <c r="FIP244" s="37"/>
      <c r="FIQ244" s="37"/>
      <c r="FIR244" s="37"/>
      <c r="FIS244" s="37"/>
      <c r="FIT244" s="37"/>
      <c r="FIU244" s="37"/>
      <c r="FIV244" s="37"/>
      <c r="FIW244" s="37"/>
      <c r="FIX244" s="37"/>
      <c r="FIY244" s="37"/>
      <c r="FIZ244" s="37"/>
      <c r="FJA244" s="37"/>
      <c r="FJB244" s="37"/>
      <c r="FJC244" s="37"/>
      <c r="FJD244" s="37"/>
      <c r="FJE244" s="37"/>
      <c r="FJF244" s="37"/>
      <c r="FJG244" s="37"/>
      <c r="FJH244" s="37"/>
      <c r="FJI244" s="37"/>
      <c r="FJJ244" s="37"/>
      <c r="FJK244" s="37"/>
      <c r="FJL244" s="37"/>
      <c r="FJM244" s="37"/>
      <c r="FJN244" s="37"/>
      <c r="FJO244" s="37"/>
      <c r="FJP244" s="37"/>
      <c r="FJQ244" s="37"/>
      <c r="FJR244" s="37"/>
      <c r="FJS244" s="37"/>
      <c r="FJT244" s="37"/>
      <c r="FJU244" s="37"/>
      <c r="FJV244" s="37"/>
      <c r="FJW244" s="37"/>
      <c r="FJX244" s="37"/>
      <c r="FJY244" s="37"/>
      <c r="FJZ244" s="37"/>
      <c r="FKA244" s="37"/>
      <c r="FKB244" s="37"/>
      <c r="FKC244" s="37"/>
      <c r="FKD244" s="37"/>
      <c r="FKE244" s="37"/>
      <c r="FKF244" s="37"/>
      <c r="FKG244" s="37"/>
      <c r="FKH244" s="37"/>
      <c r="FKI244" s="37"/>
      <c r="FKJ244" s="37"/>
      <c r="FKK244" s="37"/>
      <c r="FKL244" s="37"/>
      <c r="FKM244" s="37"/>
      <c r="FKN244" s="37"/>
      <c r="FKO244" s="37"/>
      <c r="FKP244" s="37"/>
      <c r="FKQ244" s="37"/>
      <c r="FKR244" s="37"/>
      <c r="FKS244" s="37"/>
      <c r="FKT244" s="37"/>
      <c r="FKU244" s="37"/>
      <c r="FKV244" s="37"/>
      <c r="FKW244" s="37"/>
      <c r="FKX244" s="37"/>
      <c r="FKY244" s="37"/>
      <c r="FKZ244" s="37"/>
      <c r="FLA244" s="37"/>
      <c r="FLB244" s="37"/>
      <c r="FLC244" s="37"/>
      <c r="FLD244" s="37"/>
      <c r="FLE244" s="37"/>
      <c r="FLF244" s="37"/>
      <c r="FLG244" s="37"/>
      <c r="FLH244" s="37"/>
      <c r="FLI244" s="37"/>
      <c r="FLJ244" s="37"/>
      <c r="FLK244" s="37"/>
      <c r="FLL244" s="37"/>
      <c r="FLM244" s="37"/>
      <c r="FLN244" s="37"/>
      <c r="FLO244" s="37"/>
      <c r="FLP244" s="37"/>
      <c r="FLQ244" s="37"/>
      <c r="FLR244" s="37"/>
      <c r="FLS244" s="37"/>
      <c r="FLT244" s="37"/>
      <c r="FLU244" s="37"/>
      <c r="FLV244" s="37"/>
      <c r="FLW244" s="37"/>
      <c r="FLX244" s="37"/>
      <c r="FLY244" s="37"/>
      <c r="FLZ244" s="37"/>
      <c r="FMA244" s="37"/>
      <c r="FMB244" s="37"/>
      <c r="FMC244" s="37"/>
      <c r="FMD244" s="37"/>
      <c r="FME244" s="37"/>
      <c r="FMF244" s="37"/>
      <c r="FMG244" s="37"/>
      <c r="FMH244" s="37"/>
      <c r="FMI244" s="37"/>
      <c r="FMJ244" s="37"/>
      <c r="FMK244" s="37"/>
      <c r="FML244" s="37"/>
      <c r="FMM244" s="37"/>
      <c r="FMN244" s="37"/>
      <c r="FMO244" s="37"/>
      <c r="FMP244" s="37"/>
      <c r="FMQ244" s="37"/>
      <c r="FMR244" s="37"/>
      <c r="FMS244" s="37"/>
      <c r="FMT244" s="37"/>
      <c r="FMU244" s="37"/>
      <c r="FMV244" s="37"/>
      <c r="FMW244" s="37"/>
      <c r="FMX244" s="37"/>
      <c r="FMY244" s="37"/>
      <c r="FMZ244" s="37"/>
      <c r="FNA244" s="37"/>
      <c r="FNB244" s="37"/>
      <c r="FNC244" s="37"/>
      <c r="FND244" s="37"/>
      <c r="FNE244" s="37"/>
      <c r="FNF244" s="37"/>
      <c r="FNG244" s="37"/>
      <c r="FNH244" s="37"/>
      <c r="FNI244" s="37"/>
      <c r="FNJ244" s="37"/>
      <c r="FNK244" s="37"/>
      <c r="FNL244" s="37"/>
      <c r="FNM244" s="37"/>
      <c r="FNN244" s="37"/>
      <c r="FNO244" s="37"/>
      <c r="FNP244" s="37"/>
      <c r="FNQ244" s="37"/>
      <c r="FNR244" s="37"/>
      <c r="FNS244" s="37"/>
      <c r="FNT244" s="37"/>
      <c r="FNU244" s="37"/>
      <c r="FNV244" s="37"/>
      <c r="FNW244" s="37"/>
      <c r="FNX244" s="37"/>
      <c r="FNY244" s="37"/>
      <c r="FNZ244" s="37"/>
      <c r="FOA244" s="37"/>
      <c r="FOB244" s="37"/>
      <c r="FOC244" s="37"/>
      <c r="FOD244" s="37"/>
      <c r="FOE244" s="37"/>
      <c r="FOF244" s="37"/>
      <c r="FOG244" s="37"/>
      <c r="FOH244" s="37"/>
      <c r="FOI244" s="37"/>
      <c r="FOJ244" s="37"/>
      <c r="FOK244" s="37"/>
      <c r="FOL244" s="37"/>
      <c r="FOM244" s="37"/>
      <c r="FON244" s="37"/>
      <c r="FOO244" s="37"/>
      <c r="FOP244" s="37"/>
      <c r="FOQ244" s="37"/>
      <c r="FOR244" s="37"/>
      <c r="FOS244" s="37"/>
      <c r="FOT244" s="37"/>
      <c r="FOU244" s="37"/>
      <c r="FOV244" s="37"/>
      <c r="FOW244" s="37"/>
      <c r="FOX244" s="37"/>
      <c r="FOY244" s="37"/>
      <c r="FOZ244" s="37"/>
      <c r="FPA244" s="37"/>
      <c r="FPB244" s="37"/>
      <c r="FPC244" s="37"/>
      <c r="FPD244" s="37"/>
      <c r="FPE244" s="37"/>
      <c r="FPF244" s="37"/>
      <c r="FPG244" s="37"/>
      <c r="FPH244" s="37"/>
      <c r="FPI244" s="37"/>
      <c r="FPJ244" s="37"/>
      <c r="FPK244" s="37"/>
      <c r="FPL244" s="37"/>
      <c r="FPM244" s="37"/>
      <c r="FPN244" s="37"/>
      <c r="FPO244" s="37"/>
      <c r="FPP244" s="37"/>
      <c r="FPQ244" s="37"/>
      <c r="FPR244" s="37"/>
      <c r="FPS244" s="37"/>
      <c r="FPT244" s="37"/>
      <c r="FPU244" s="37"/>
      <c r="FPV244" s="37"/>
      <c r="FPW244" s="37"/>
      <c r="FPX244" s="37"/>
      <c r="FPY244" s="37"/>
      <c r="FPZ244" s="37"/>
      <c r="FQA244" s="37"/>
      <c r="FQB244" s="37"/>
      <c r="FQC244" s="37"/>
      <c r="FQD244" s="37"/>
      <c r="FQE244" s="37"/>
      <c r="FQF244" s="37"/>
      <c r="FQG244" s="37"/>
      <c r="FQH244" s="37"/>
      <c r="FQI244" s="37"/>
      <c r="FQJ244" s="37"/>
      <c r="FQK244" s="37"/>
      <c r="FQL244" s="37"/>
      <c r="FQM244" s="37"/>
      <c r="FQN244" s="37"/>
      <c r="FQO244" s="37"/>
      <c r="FQP244" s="37"/>
      <c r="FQQ244" s="37"/>
      <c r="FQR244" s="37"/>
      <c r="FQS244" s="37"/>
      <c r="FQT244" s="37"/>
      <c r="FQU244" s="37"/>
      <c r="FQV244" s="37"/>
      <c r="FQW244" s="37"/>
      <c r="FQX244" s="37"/>
      <c r="FQY244" s="37"/>
      <c r="FQZ244" s="37"/>
      <c r="FRA244" s="37"/>
      <c r="FRB244" s="37"/>
      <c r="FRC244" s="37"/>
      <c r="FRD244" s="37"/>
      <c r="FRE244" s="37"/>
      <c r="FRF244" s="37"/>
      <c r="FRG244" s="37"/>
      <c r="FRH244" s="37"/>
      <c r="FRI244" s="37"/>
      <c r="FRJ244" s="37"/>
      <c r="FRK244" s="37"/>
      <c r="FRL244" s="37"/>
      <c r="FRM244" s="37"/>
      <c r="FRN244" s="37"/>
      <c r="FRO244" s="37"/>
      <c r="FRP244" s="37"/>
      <c r="FRQ244" s="37"/>
      <c r="FRR244" s="37"/>
      <c r="FRS244" s="37"/>
      <c r="FRT244" s="37"/>
      <c r="FRU244" s="37"/>
      <c r="FRV244" s="37"/>
      <c r="FRW244" s="37"/>
      <c r="FRX244" s="37"/>
      <c r="FRY244" s="37"/>
      <c r="FRZ244" s="37"/>
      <c r="FSA244" s="37"/>
      <c r="FSB244" s="37"/>
      <c r="FSC244" s="37"/>
      <c r="FSD244" s="37"/>
      <c r="FSE244" s="37"/>
      <c r="FSF244" s="37"/>
      <c r="FSG244" s="37"/>
      <c r="FSH244" s="37"/>
      <c r="FSI244" s="37"/>
      <c r="FSJ244" s="37"/>
      <c r="FSK244" s="37"/>
      <c r="FSL244" s="37"/>
      <c r="FSM244" s="37"/>
      <c r="FSN244" s="37"/>
      <c r="FSO244" s="37"/>
      <c r="FSP244" s="37"/>
      <c r="FSQ244" s="37"/>
      <c r="FSR244" s="37"/>
      <c r="FSS244" s="37"/>
      <c r="FST244" s="37"/>
      <c r="FSU244" s="37"/>
      <c r="FSV244" s="37"/>
      <c r="FSW244" s="37"/>
      <c r="FSX244" s="37"/>
      <c r="FSY244" s="37"/>
      <c r="FSZ244" s="37"/>
      <c r="FTA244" s="37"/>
      <c r="FTB244" s="37"/>
      <c r="FTC244" s="37"/>
      <c r="FTD244" s="37"/>
      <c r="FTE244" s="37"/>
      <c r="FTF244" s="37"/>
      <c r="FTG244" s="37"/>
      <c r="FTH244" s="37"/>
      <c r="FTI244" s="37"/>
      <c r="FTJ244" s="37"/>
      <c r="FTK244" s="37"/>
      <c r="FTL244" s="37"/>
      <c r="FTM244" s="37"/>
      <c r="FTN244" s="37"/>
      <c r="FTO244" s="37"/>
      <c r="FTP244" s="37"/>
      <c r="FTQ244" s="37"/>
      <c r="FTR244" s="37"/>
      <c r="FTS244" s="37"/>
      <c r="FTT244" s="37"/>
      <c r="FTU244" s="37"/>
      <c r="FTV244" s="37"/>
      <c r="FTW244" s="37"/>
      <c r="FTX244" s="37"/>
      <c r="FTY244" s="37"/>
      <c r="FTZ244" s="37"/>
      <c r="FUA244" s="37"/>
      <c r="FUB244" s="37"/>
      <c r="FUC244" s="37"/>
      <c r="FUD244" s="37"/>
      <c r="FUE244" s="37"/>
      <c r="FUF244" s="37"/>
      <c r="FUG244" s="37"/>
      <c r="FUH244" s="37"/>
      <c r="FUI244" s="37"/>
      <c r="FUJ244" s="37"/>
      <c r="FUK244" s="37"/>
      <c r="FUL244" s="37"/>
      <c r="FUM244" s="37"/>
      <c r="FUN244" s="37"/>
      <c r="FUO244" s="37"/>
      <c r="FUP244" s="37"/>
      <c r="FUQ244" s="37"/>
      <c r="FUR244" s="37"/>
      <c r="FUS244" s="37"/>
      <c r="FUT244" s="37"/>
      <c r="FUU244" s="37"/>
      <c r="FUV244" s="37"/>
      <c r="FUW244" s="37"/>
      <c r="FUX244" s="37"/>
      <c r="FUY244" s="37"/>
      <c r="FUZ244" s="37"/>
      <c r="FVA244" s="37"/>
      <c r="FVB244" s="37"/>
      <c r="FVC244" s="37"/>
      <c r="FVD244" s="37"/>
      <c r="FVE244" s="37"/>
      <c r="FVF244" s="37"/>
      <c r="FVG244" s="37"/>
      <c r="FVH244" s="37"/>
      <c r="FVI244" s="37"/>
      <c r="FVJ244" s="37"/>
      <c r="FVK244" s="37"/>
      <c r="FVL244" s="37"/>
      <c r="FVM244" s="37"/>
      <c r="FVN244" s="37"/>
      <c r="FVO244" s="37"/>
      <c r="FVP244" s="37"/>
      <c r="FVQ244" s="37"/>
      <c r="FVR244" s="37"/>
      <c r="FVS244" s="37"/>
      <c r="FVT244" s="37"/>
      <c r="FVU244" s="37"/>
      <c r="FVV244" s="37"/>
      <c r="FVW244" s="37"/>
      <c r="FVX244" s="37"/>
      <c r="FVY244" s="37"/>
      <c r="FVZ244" s="37"/>
      <c r="FWA244" s="37"/>
      <c r="FWB244" s="37"/>
      <c r="FWC244" s="37"/>
      <c r="FWD244" s="37"/>
      <c r="FWE244" s="37"/>
      <c r="FWF244" s="37"/>
      <c r="FWG244" s="37"/>
      <c r="FWH244" s="37"/>
      <c r="FWI244" s="37"/>
      <c r="FWJ244" s="37"/>
      <c r="FWK244" s="37"/>
      <c r="FWL244" s="37"/>
      <c r="FWM244" s="37"/>
      <c r="FWN244" s="37"/>
      <c r="FWO244" s="37"/>
      <c r="FWP244" s="37"/>
      <c r="FWQ244" s="37"/>
      <c r="FWR244" s="37"/>
      <c r="FWS244" s="37"/>
      <c r="FWT244" s="37"/>
      <c r="FWU244" s="37"/>
      <c r="FWV244" s="37"/>
      <c r="FWW244" s="37"/>
      <c r="FWX244" s="37"/>
      <c r="FWY244" s="37"/>
      <c r="FWZ244" s="37"/>
      <c r="FXA244" s="37"/>
      <c r="FXB244" s="37"/>
      <c r="FXC244" s="37"/>
      <c r="FXD244" s="37"/>
      <c r="FXE244" s="37"/>
      <c r="FXF244" s="37"/>
      <c r="FXG244" s="37"/>
      <c r="FXH244" s="37"/>
      <c r="FXI244" s="37"/>
      <c r="FXJ244" s="37"/>
      <c r="FXK244" s="37"/>
      <c r="FXL244" s="37"/>
      <c r="FXM244" s="37"/>
      <c r="FXN244" s="37"/>
      <c r="FXO244" s="37"/>
      <c r="FXP244" s="37"/>
      <c r="FXQ244" s="37"/>
      <c r="FXR244" s="37"/>
      <c r="FXS244" s="37"/>
      <c r="FXT244" s="37"/>
      <c r="FXU244" s="37"/>
      <c r="FXV244" s="37"/>
      <c r="FXW244" s="37"/>
      <c r="FXX244" s="37"/>
      <c r="FXY244" s="37"/>
      <c r="FXZ244" s="37"/>
      <c r="FYA244" s="37"/>
      <c r="FYB244" s="37"/>
      <c r="FYC244" s="37"/>
      <c r="FYD244" s="37"/>
      <c r="FYE244" s="37"/>
      <c r="FYF244" s="37"/>
      <c r="FYG244" s="37"/>
      <c r="FYH244" s="37"/>
      <c r="FYI244" s="37"/>
      <c r="FYJ244" s="37"/>
      <c r="FYK244" s="37"/>
      <c r="FYL244" s="37"/>
      <c r="FYM244" s="37"/>
      <c r="FYN244" s="37"/>
      <c r="FYO244" s="37"/>
      <c r="FYP244" s="37"/>
      <c r="FYQ244" s="37"/>
      <c r="FYR244" s="37"/>
      <c r="FYS244" s="37"/>
      <c r="FYT244" s="37"/>
      <c r="FYU244" s="37"/>
      <c r="FYV244" s="37"/>
      <c r="FYW244" s="37"/>
      <c r="FYX244" s="37"/>
      <c r="FYY244" s="37"/>
      <c r="FYZ244" s="37"/>
      <c r="FZA244" s="37"/>
      <c r="FZB244" s="37"/>
      <c r="FZC244" s="37"/>
      <c r="FZD244" s="37"/>
      <c r="FZE244" s="37"/>
      <c r="FZF244" s="37"/>
      <c r="FZG244" s="37"/>
      <c r="FZH244" s="37"/>
      <c r="FZI244" s="37"/>
      <c r="FZJ244" s="37"/>
      <c r="FZK244" s="37"/>
      <c r="FZL244" s="37"/>
      <c r="FZM244" s="37"/>
      <c r="FZN244" s="37"/>
      <c r="FZO244" s="37"/>
      <c r="FZP244" s="37"/>
      <c r="FZQ244" s="37"/>
      <c r="FZR244" s="37"/>
      <c r="FZS244" s="37"/>
      <c r="FZT244" s="37"/>
      <c r="FZU244" s="37"/>
      <c r="FZV244" s="37"/>
      <c r="FZW244" s="37"/>
      <c r="FZX244" s="37"/>
      <c r="FZY244" s="37"/>
      <c r="FZZ244" s="37"/>
      <c r="GAA244" s="37"/>
      <c r="GAB244" s="37"/>
      <c r="GAC244" s="37"/>
      <c r="GAD244" s="37"/>
      <c r="GAE244" s="37"/>
      <c r="GAF244" s="37"/>
      <c r="GAG244" s="37"/>
      <c r="GAH244" s="37"/>
      <c r="GAI244" s="37"/>
      <c r="GAJ244" s="37"/>
      <c r="GAK244" s="37"/>
      <c r="GAL244" s="37"/>
      <c r="GAM244" s="37"/>
      <c r="GAN244" s="37"/>
      <c r="GAO244" s="37"/>
      <c r="GAP244" s="37"/>
      <c r="GAQ244" s="37"/>
      <c r="GAR244" s="37"/>
      <c r="GAS244" s="37"/>
      <c r="GAT244" s="37"/>
      <c r="GAU244" s="37"/>
      <c r="GAV244" s="37"/>
      <c r="GAW244" s="37"/>
      <c r="GAX244" s="37"/>
      <c r="GAY244" s="37"/>
      <c r="GAZ244" s="37"/>
      <c r="GBA244" s="37"/>
      <c r="GBB244" s="37"/>
      <c r="GBC244" s="37"/>
      <c r="GBD244" s="37"/>
      <c r="GBE244" s="37"/>
      <c r="GBF244" s="37"/>
      <c r="GBG244" s="37"/>
      <c r="GBH244" s="37"/>
      <c r="GBI244" s="37"/>
      <c r="GBJ244" s="37"/>
      <c r="GBK244" s="37"/>
      <c r="GBL244" s="37"/>
      <c r="GBM244" s="37"/>
      <c r="GBN244" s="37"/>
      <c r="GBO244" s="37"/>
      <c r="GBP244" s="37"/>
      <c r="GBQ244" s="37"/>
      <c r="GBR244" s="37"/>
      <c r="GBS244" s="37"/>
      <c r="GBT244" s="37"/>
      <c r="GBU244" s="37"/>
      <c r="GBV244" s="37"/>
      <c r="GBW244" s="37"/>
      <c r="GBX244" s="37"/>
      <c r="GBY244" s="37"/>
      <c r="GBZ244" s="37"/>
      <c r="GCA244" s="37"/>
      <c r="GCB244" s="37"/>
      <c r="GCC244" s="37"/>
      <c r="GCD244" s="37"/>
      <c r="GCE244" s="37"/>
      <c r="GCF244" s="37"/>
      <c r="GCG244" s="37"/>
      <c r="GCH244" s="37"/>
      <c r="GCI244" s="37"/>
      <c r="GCJ244" s="37"/>
      <c r="GCK244" s="37"/>
      <c r="GCL244" s="37"/>
      <c r="GCM244" s="37"/>
      <c r="GCN244" s="37"/>
      <c r="GCO244" s="37"/>
      <c r="GCP244" s="37"/>
      <c r="GCQ244" s="37"/>
      <c r="GCR244" s="37"/>
      <c r="GCS244" s="37"/>
      <c r="GCT244" s="37"/>
      <c r="GCU244" s="37"/>
      <c r="GCV244" s="37"/>
      <c r="GCW244" s="37"/>
      <c r="GCX244" s="37"/>
      <c r="GCY244" s="37"/>
      <c r="GCZ244" s="37"/>
      <c r="GDA244" s="37"/>
      <c r="GDB244" s="37"/>
      <c r="GDC244" s="37"/>
      <c r="GDD244" s="37"/>
      <c r="GDE244" s="37"/>
      <c r="GDF244" s="37"/>
      <c r="GDG244" s="37"/>
      <c r="GDH244" s="37"/>
      <c r="GDI244" s="37"/>
      <c r="GDJ244" s="37"/>
      <c r="GDK244" s="37"/>
      <c r="GDL244" s="37"/>
      <c r="GDM244" s="37"/>
      <c r="GDN244" s="37"/>
      <c r="GDO244" s="37"/>
      <c r="GDP244" s="37"/>
      <c r="GDQ244" s="37"/>
      <c r="GDR244" s="37"/>
      <c r="GDS244" s="37"/>
      <c r="GDT244" s="37"/>
      <c r="GDU244" s="37"/>
      <c r="GDV244" s="37"/>
      <c r="GDW244" s="37"/>
      <c r="GDX244" s="37"/>
      <c r="GDY244" s="37"/>
      <c r="GDZ244" s="37"/>
      <c r="GEA244" s="37"/>
      <c r="GEB244" s="37"/>
      <c r="GEC244" s="37"/>
      <c r="GED244" s="37"/>
      <c r="GEE244" s="37"/>
      <c r="GEF244" s="37"/>
      <c r="GEG244" s="37"/>
      <c r="GEH244" s="37"/>
      <c r="GEI244" s="37"/>
      <c r="GEJ244" s="37"/>
      <c r="GEK244" s="37"/>
      <c r="GEL244" s="37"/>
      <c r="GEM244" s="37"/>
      <c r="GEN244" s="37"/>
      <c r="GEO244" s="37"/>
      <c r="GEP244" s="37"/>
      <c r="GEQ244" s="37"/>
      <c r="GER244" s="37"/>
      <c r="GES244" s="37"/>
      <c r="GET244" s="37"/>
      <c r="GEU244" s="37"/>
      <c r="GEV244" s="37"/>
      <c r="GEW244" s="37"/>
      <c r="GEX244" s="37"/>
      <c r="GEY244" s="37"/>
      <c r="GEZ244" s="37"/>
      <c r="GFA244" s="37"/>
      <c r="GFB244" s="37"/>
      <c r="GFC244" s="37"/>
      <c r="GFD244" s="37"/>
      <c r="GFE244" s="37"/>
      <c r="GFF244" s="37"/>
      <c r="GFG244" s="37"/>
      <c r="GFH244" s="37"/>
      <c r="GFI244" s="37"/>
      <c r="GFJ244" s="37"/>
      <c r="GFK244" s="37"/>
      <c r="GFL244" s="37"/>
      <c r="GFM244" s="37"/>
      <c r="GFN244" s="37"/>
      <c r="GFO244" s="37"/>
      <c r="GFP244" s="37"/>
      <c r="GFQ244" s="37"/>
      <c r="GFR244" s="37"/>
      <c r="GFS244" s="37"/>
      <c r="GFT244" s="37"/>
      <c r="GFU244" s="37"/>
      <c r="GFV244" s="37"/>
      <c r="GFW244" s="37"/>
      <c r="GFX244" s="37"/>
      <c r="GFY244" s="37"/>
      <c r="GFZ244" s="37"/>
      <c r="GGA244" s="37"/>
      <c r="GGB244" s="37"/>
      <c r="GGC244" s="37"/>
      <c r="GGD244" s="37"/>
      <c r="GGE244" s="37"/>
      <c r="GGF244" s="37"/>
      <c r="GGG244" s="37"/>
      <c r="GGH244" s="37"/>
      <c r="GGI244" s="37"/>
      <c r="GGJ244" s="37"/>
      <c r="GGK244" s="37"/>
      <c r="GGL244" s="37"/>
      <c r="GGM244" s="37"/>
      <c r="GGN244" s="37"/>
      <c r="GGO244" s="37"/>
      <c r="GGP244" s="37"/>
      <c r="GGQ244" s="37"/>
      <c r="GGR244" s="37"/>
      <c r="GGS244" s="37"/>
      <c r="GGT244" s="37"/>
      <c r="GGU244" s="37"/>
      <c r="GGV244" s="37"/>
      <c r="GGW244" s="37"/>
      <c r="GGX244" s="37"/>
      <c r="GGY244" s="37"/>
      <c r="GGZ244" s="37"/>
      <c r="GHA244" s="37"/>
      <c r="GHB244" s="37"/>
      <c r="GHC244" s="37"/>
      <c r="GHD244" s="37"/>
      <c r="GHE244" s="37"/>
      <c r="GHF244" s="37"/>
      <c r="GHG244" s="37"/>
      <c r="GHH244" s="37"/>
      <c r="GHI244" s="37"/>
      <c r="GHJ244" s="37"/>
      <c r="GHK244" s="37"/>
      <c r="GHL244" s="37"/>
      <c r="GHM244" s="37"/>
      <c r="GHN244" s="37"/>
      <c r="GHO244" s="37"/>
      <c r="GHP244" s="37"/>
      <c r="GHQ244" s="37"/>
      <c r="GHR244" s="37"/>
      <c r="GHS244" s="37"/>
      <c r="GHT244" s="37"/>
      <c r="GHU244" s="37"/>
      <c r="GHV244" s="37"/>
      <c r="GHW244" s="37"/>
      <c r="GHX244" s="37"/>
      <c r="GHY244" s="37"/>
      <c r="GHZ244" s="37"/>
      <c r="GIA244" s="37"/>
      <c r="GIB244" s="37"/>
      <c r="GIC244" s="37"/>
      <c r="GID244" s="37"/>
      <c r="GIE244" s="37"/>
      <c r="GIF244" s="37"/>
      <c r="GIG244" s="37"/>
      <c r="GIH244" s="37"/>
      <c r="GII244" s="37"/>
      <c r="GIJ244" s="37"/>
      <c r="GIK244" s="37"/>
      <c r="GIL244" s="37"/>
      <c r="GIM244" s="37"/>
      <c r="GIN244" s="37"/>
      <c r="GIO244" s="37"/>
      <c r="GIP244" s="37"/>
      <c r="GIQ244" s="37"/>
      <c r="GIR244" s="37"/>
      <c r="GIS244" s="37"/>
      <c r="GIT244" s="37"/>
      <c r="GIU244" s="37"/>
      <c r="GIV244" s="37"/>
      <c r="GIW244" s="37"/>
      <c r="GIX244" s="37"/>
      <c r="GIY244" s="37"/>
      <c r="GIZ244" s="37"/>
      <c r="GJA244" s="37"/>
      <c r="GJB244" s="37"/>
      <c r="GJC244" s="37"/>
      <c r="GJD244" s="37"/>
      <c r="GJE244" s="37"/>
      <c r="GJF244" s="37"/>
      <c r="GJG244" s="37"/>
      <c r="GJH244" s="37"/>
      <c r="GJI244" s="37"/>
      <c r="GJJ244" s="37"/>
      <c r="GJK244" s="37"/>
      <c r="GJL244" s="37"/>
      <c r="GJM244" s="37"/>
      <c r="GJN244" s="37"/>
      <c r="GJO244" s="37"/>
      <c r="GJP244" s="37"/>
      <c r="GJQ244" s="37"/>
      <c r="GJR244" s="37"/>
      <c r="GJS244" s="37"/>
      <c r="GJT244" s="37"/>
      <c r="GJU244" s="37"/>
      <c r="GJV244" s="37"/>
      <c r="GJW244" s="37"/>
      <c r="GJX244" s="37"/>
      <c r="GJY244" s="37"/>
      <c r="GJZ244" s="37"/>
      <c r="GKA244" s="37"/>
      <c r="GKB244" s="37"/>
      <c r="GKC244" s="37"/>
      <c r="GKD244" s="37"/>
      <c r="GKE244" s="37"/>
      <c r="GKF244" s="37"/>
      <c r="GKG244" s="37"/>
      <c r="GKH244" s="37"/>
      <c r="GKI244" s="37"/>
      <c r="GKJ244" s="37"/>
      <c r="GKK244" s="37"/>
      <c r="GKL244" s="37"/>
      <c r="GKM244" s="37"/>
      <c r="GKN244" s="37"/>
      <c r="GKO244" s="37"/>
      <c r="GKP244" s="37"/>
      <c r="GKQ244" s="37"/>
      <c r="GKR244" s="37"/>
      <c r="GKS244" s="37"/>
      <c r="GKT244" s="37"/>
      <c r="GKU244" s="37"/>
      <c r="GKV244" s="37"/>
      <c r="GKW244" s="37"/>
      <c r="GKX244" s="37"/>
      <c r="GKY244" s="37"/>
      <c r="GKZ244" s="37"/>
      <c r="GLA244" s="37"/>
      <c r="GLB244" s="37"/>
      <c r="GLC244" s="37"/>
      <c r="GLD244" s="37"/>
      <c r="GLE244" s="37"/>
      <c r="GLF244" s="37"/>
      <c r="GLG244" s="37"/>
      <c r="GLH244" s="37"/>
      <c r="GLI244" s="37"/>
      <c r="GLJ244" s="37"/>
      <c r="GLK244" s="37"/>
      <c r="GLL244" s="37"/>
      <c r="GLM244" s="37"/>
      <c r="GLN244" s="37"/>
      <c r="GLO244" s="37"/>
      <c r="GLP244" s="37"/>
      <c r="GLQ244" s="37"/>
      <c r="GLR244" s="37"/>
      <c r="GLS244" s="37"/>
      <c r="GLT244" s="37"/>
      <c r="GLU244" s="37"/>
      <c r="GLV244" s="37"/>
      <c r="GLW244" s="37"/>
      <c r="GLX244" s="37"/>
      <c r="GLY244" s="37"/>
      <c r="GLZ244" s="37"/>
      <c r="GMA244" s="37"/>
      <c r="GMB244" s="37"/>
      <c r="GMC244" s="37"/>
      <c r="GMD244" s="37"/>
      <c r="GME244" s="37"/>
      <c r="GMF244" s="37"/>
      <c r="GMG244" s="37"/>
      <c r="GMH244" s="37"/>
      <c r="GMI244" s="37"/>
      <c r="GMJ244" s="37"/>
      <c r="GMK244" s="37"/>
      <c r="GML244" s="37"/>
      <c r="GMM244" s="37"/>
      <c r="GMN244" s="37"/>
      <c r="GMO244" s="37"/>
      <c r="GMP244" s="37"/>
      <c r="GMQ244" s="37"/>
      <c r="GMR244" s="37"/>
      <c r="GMS244" s="37"/>
      <c r="GMT244" s="37"/>
      <c r="GMU244" s="37"/>
      <c r="GMV244" s="37"/>
      <c r="GMW244" s="37"/>
      <c r="GMX244" s="37"/>
      <c r="GMY244" s="37"/>
      <c r="GMZ244" s="37"/>
      <c r="GNA244" s="37"/>
      <c r="GNB244" s="37"/>
      <c r="GNC244" s="37"/>
      <c r="GND244" s="37"/>
      <c r="GNE244" s="37"/>
      <c r="GNF244" s="37"/>
      <c r="GNG244" s="37"/>
      <c r="GNH244" s="37"/>
      <c r="GNI244" s="37"/>
      <c r="GNJ244" s="37"/>
      <c r="GNK244" s="37"/>
      <c r="GNL244" s="37"/>
      <c r="GNM244" s="37"/>
      <c r="GNN244" s="37"/>
      <c r="GNO244" s="37"/>
      <c r="GNP244" s="37"/>
      <c r="GNQ244" s="37"/>
      <c r="GNR244" s="37"/>
      <c r="GNS244" s="37"/>
      <c r="GNT244" s="37"/>
      <c r="GNU244" s="37"/>
      <c r="GNV244" s="37"/>
      <c r="GNW244" s="37"/>
      <c r="GNX244" s="37"/>
      <c r="GNY244" s="37"/>
      <c r="GNZ244" s="37"/>
      <c r="GOA244" s="37"/>
      <c r="GOB244" s="37"/>
      <c r="GOC244" s="37"/>
      <c r="GOD244" s="37"/>
      <c r="GOE244" s="37"/>
      <c r="GOF244" s="37"/>
      <c r="GOG244" s="37"/>
      <c r="GOH244" s="37"/>
      <c r="GOI244" s="37"/>
      <c r="GOJ244" s="37"/>
      <c r="GOK244" s="37"/>
      <c r="GOL244" s="37"/>
      <c r="GOM244" s="37"/>
      <c r="GON244" s="37"/>
      <c r="GOO244" s="37"/>
      <c r="GOP244" s="37"/>
      <c r="GOQ244" s="37"/>
      <c r="GOR244" s="37"/>
      <c r="GOS244" s="37"/>
      <c r="GOT244" s="37"/>
      <c r="GOU244" s="37"/>
      <c r="GOV244" s="37"/>
      <c r="GOW244" s="37"/>
      <c r="GOX244" s="37"/>
      <c r="GOY244" s="37"/>
      <c r="GOZ244" s="37"/>
      <c r="GPA244" s="37"/>
      <c r="GPB244" s="37"/>
      <c r="GPC244" s="37"/>
      <c r="GPD244" s="37"/>
      <c r="GPE244" s="37"/>
      <c r="GPF244" s="37"/>
      <c r="GPG244" s="37"/>
      <c r="GPH244" s="37"/>
      <c r="GPI244" s="37"/>
      <c r="GPJ244" s="37"/>
      <c r="GPK244" s="37"/>
      <c r="GPL244" s="37"/>
      <c r="GPM244" s="37"/>
      <c r="GPN244" s="37"/>
      <c r="GPO244" s="37"/>
      <c r="GPP244" s="37"/>
      <c r="GPQ244" s="37"/>
      <c r="GPR244" s="37"/>
      <c r="GPS244" s="37"/>
      <c r="GPT244" s="37"/>
      <c r="GPU244" s="37"/>
      <c r="GPV244" s="37"/>
      <c r="GPW244" s="37"/>
      <c r="GPX244" s="37"/>
      <c r="GPY244" s="37"/>
      <c r="GPZ244" s="37"/>
      <c r="GQA244" s="37"/>
      <c r="GQB244" s="37"/>
      <c r="GQC244" s="37"/>
      <c r="GQD244" s="37"/>
      <c r="GQE244" s="37"/>
      <c r="GQF244" s="37"/>
      <c r="GQG244" s="37"/>
      <c r="GQH244" s="37"/>
      <c r="GQI244" s="37"/>
      <c r="GQJ244" s="37"/>
      <c r="GQK244" s="37"/>
      <c r="GQL244" s="37"/>
      <c r="GQM244" s="37"/>
      <c r="GQN244" s="37"/>
      <c r="GQO244" s="37"/>
      <c r="GQP244" s="37"/>
      <c r="GQQ244" s="37"/>
      <c r="GQR244" s="37"/>
      <c r="GQS244" s="37"/>
      <c r="GQT244" s="37"/>
      <c r="GQU244" s="37"/>
      <c r="GQV244" s="37"/>
      <c r="GQW244" s="37"/>
      <c r="GQX244" s="37"/>
      <c r="GQY244" s="37"/>
      <c r="GQZ244" s="37"/>
      <c r="GRA244" s="37"/>
      <c r="GRB244" s="37"/>
      <c r="GRC244" s="37"/>
      <c r="GRD244" s="37"/>
      <c r="GRE244" s="37"/>
      <c r="GRF244" s="37"/>
      <c r="GRG244" s="37"/>
      <c r="GRH244" s="37"/>
      <c r="GRI244" s="37"/>
      <c r="GRJ244" s="37"/>
      <c r="GRK244" s="37"/>
      <c r="GRL244" s="37"/>
      <c r="GRM244" s="37"/>
      <c r="GRN244" s="37"/>
      <c r="GRO244" s="37"/>
      <c r="GRP244" s="37"/>
      <c r="GRQ244" s="37"/>
      <c r="GRR244" s="37"/>
      <c r="GRS244" s="37"/>
      <c r="GRT244" s="37"/>
      <c r="GRU244" s="37"/>
      <c r="GRV244" s="37"/>
      <c r="GRW244" s="37"/>
      <c r="GRX244" s="37"/>
      <c r="GRY244" s="37"/>
      <c r="GRZ244" s="37"/>
      <c r="GSA244" s="37"/>
      <c r="GSB244" s="37"/>
      <c r="GSC244" s="37"/>
      <c r="GSD244" s="37"/>
      <c r="GSE244" s="37"/>
      <c r="GSF244" s="37"/>
      <c r="GSG244" s="37"/>
      <c r="GSH244" s="37"/>
      <c r="GSI244" s="37"/>
      <c r="GSJ244" s="37"/>
      <c r="GSK244" s="37"/>
      <c r="GSL244" s="37"/>
      <c r="GSM244" s="37"/>
      <c r="GSN244" s="37"/>
      <c r="GSO244" s="37"/>
      <c r="GSP244" s="37"/>
      <c r="GSQ244" s="37"/>
      <c r="GSR244" s="37"/>
      <c r="GSS244" s="37"/>
      <c r="GST244" s="37"/>
      <c r="GSU244" s="37"/>
      <c r="GSV244" s="37"/>
      <c r="GSW244" s="37"/>
      <c r="GSX244" s="37"/>
      <c r="GSY244" s="37"/>
      <c r="GSZ244" s="37"/>
      <c r="GTA244" s="37"/>
      <c r="GTB244" s="37"/>
      <c r="GTC244" s="37"/>
      <c r="GTD244" s="37"/>
      <c r="GTE244" s="37"/>
      <c r="GTF244" s="37"/>
      <c r="GTG244" s="37"/>
      <c r="GTH244" s="37"/>
      <c r="GTI244" s="37"/>
      <c r="GTJ244" s="37"/>
      <c r="GTK244" s="37"/>
      <c r="GTL244" s="37"/>
      <c r="GTM244" s="37"/>
      <c r="GTN244" s="37"/>
      <c r="GTO244" s="37"/>
      <c r="GTP244" s="37"/>
      <c r="GTQ244" s="37"/>
      <c r="GTR244" s="37"/>
      <c r="GTS244" s="37"/>
      <c r="GTT244" s="37"/>
      <c r="GTU244" s="37"/>
      <c r="GTV244" s="37"/>
      <c r="GTW244" s="37"/>
      <c r="GTX244" s="37"/>
      <c r="GTY244" s="37"/>
      <c r="GTZ244" s="37"/>
      <c r="GUA244" s="37"/>
      <c r="GUB244" s="37"/>
      <c r="GUC244" s="37"/>
      <c r="GUD244" s="37"/>
      <c r="GUE244" s="37"/>
      <c r="GUF244" s="37"/>
      <c r="GUG244" s="37"/>
      <c r="GUH244" s="37"/>
      <c r="GUI244" s="37"/>
      <c r="GUJ244" s="37"/>
      <c r="GUK244" s="37"/>
      <c r="GUL244" s="37"/>
      <c r="GUM244" s="37"/>
      <c r="GUN244" s="37"/>
      <c r="GUO244" s="37"/>
      <c r="GUP244" s="37"/>
      <c r="GUQ244" s="37"/>
      <c r="GUR244" s="37"/>
      <c r="GUS244" s="37"/>
      <c r="GUT244" s="37"/>
      <c r="GUU244" s="37"/>
      <c r="GUV244" s="37"/>
      <c r="GUW244" s="37"/>
      <c r="GUX244" s="37"/>
      <c r="GUY244" s="37"/>
      <c r="GUZ244" s="37"/>
      <c r="GVA244" s="37"/>
      <c r="GVB244" s="37"/>
      <c r="GVC244" s="37"/>
      <c r="GVD244" s="37"/>
      <c r="GVE244" s="37"/>
      <c r="GVF244" s="37"/>
      <c r="GVG244" s="37"/>
      <c r="GVH244" s="37"/>
      <c r="GVI244" s="37"/>
      <c r="GVJ244" s="37"/>
      <c r="GVK244" s="37"/>
      <c r="GVL244" s="37"/>
      <c r="GVM244" s="37"/>
      <c r="GVN244" s="37"/>
      <c r="GVO244" s="37"/>
      <c r="GVP244" s="37"/>
      <c r="GVQ244" s="37"/>
      <c r="GVR244" s="37"/>
      <c r="GVS244" s="37"/>
      <c r="GVT244" s="37"/>
      <c r="GVU244" s="37"/>
      <c r="GVV244" s="37"/>
      <c r="GVW244" s="37"/>
      <c r="GVX244" s="37"/>
      <c r="GVY244" s="37"/>
      <c r="GVZ244" s="37"/>
      <c r="GWA244" s="37"/>
      <c r="GWB244" s="37"/>
      <c r="GWC244" s="37"/>
      <c r="GWD244" s="37"/>
      <c r="GWE244" s="37"/>
      <c r="GWF244" s="37"/>
      <c r="GWG244" s="37"/>
      <c r="GWH244" s="37"/>
      <c r="GWI244" s="37"/>
      <c r="GWJ244" s="37"/>
      <c r="GWK244" s="37"/>
      <c r="GWL244" s="37"/>
      <c r="GWM244" s="37"/>
      <c r="GWN244" s="37"/>
      <c r="GWO244" s="37"/>
      <c r="GWP244" s="37"/>
      <c r="GWQ244" s="37"/>
      <c r="GWR244" s="37"/>
      <c r="GWS244" s="37"/>
      <c r="GWT244" s="37"/>
      <c r="GWU244" s="37"/>
      <c r="GWV244" s="37"/>
      <c r="GWW244" s="37"/>
      <c r="GWX244" s="37"/>
      <c r="GWY244" s="37"/>
      <c r="GWZ244" s="37"/>
      <c r="GXA244" s="37"/>
      <c r="GXB244" s="37"/>
      <c r="GXC244" s="37"/>
      <c r="GXD244" s="37"/>
      <c r="GXE244" s="37"/>
      <c r="GXF244" s="37"/>
      <c r="GXG244" s="37"/>
      <c r="GXH244" s="37"/>
      <c r="GXI244" s="37"/>
      <c r="GXJ244" s="37"/>
      <c r="GXK244" s="37"/>
      <c r="GXL244" s="37"/>
      <c r="GXM244" s="37"/>
      <c r="GXN244" s="37"/>
      <c r="GXO244" s="37"/>
      <c r="GXP244" s="37"/>
      <c r="GXQ244" s="37"/>
      <c r="GXR244" s="37"/>
      <c r="GXS244" s="37"/>
      <c r="GXT244" s="37"/>
      <c r="GXU244" s="37"/>
      <c r="GXV244" s="37"/>
      <c r="GXW244" s="37"/>
      <c r="GXX244" s="37"/>
      <c r="GXY244" s="37"/>
      <c r="GXZ244" s="37"/>
      <c r="GYA244" s="37"/>
      <c r="GYB244" s="37"/>
      <c r="GYC244" s="37"/>
      <c r="GYD244" s="37"/>
      <c r="GYE244" s="37"/>
      <c r="GYF244" s="37"/>
      <c r="GYG244" s="37"/>
      <c r="GYH244" s="37"/>
      <c r="GYI244" s="37"/>
      <c r="GYJ244" s="37"/>
      <c r="GYK244" s="37"/>
      <c r="GYL244" s="37"/>
      <c r="GYM244" s="37"/>
      <c r="GYN244" s="37"/>
      <c r="GYO244" s="37"/>
      <c r="GYP244" s="37"/>
      <c r="GYQ244" s="37"/>
      <c r="GYR244" s="37"/>
      <c r="GYS244" s="37"/>
      <c r="GYT244" s="37"/>
      <c r="GYU244" s="37"/>
      <c r="GYV244" s="37"/>
      <c r="GYW244" s="37"/>
      <c r="GYX244" s="37"/>
      <c r="GYY244" s="37"/>
      <c r="GYZ244" s="37"/>
      <c r="GZA244" s="37"/>
      <c r="GZB244" s="37"/>
      <c r="GZC244" s="37"/>
      <c r="GZD244" s="37"/>
      <c r="GZE244" s="37"/>
      <c r="GZF244" s="37"/>
      <c r="GZG244" s="37"/>
      <c r="GZH244" s="37"/>
      <c r="GZI244" s="37"/>
      <c r="GZJ244" s="37"/>
      <c r="GZK244" s="37"/>
      <c r="GZL244" s="37"/>
      <c r="GZM244" s="37"/>
      <c r="GZN244" s="37"/>
      <c r="GZO244" s="37"/>
      <c r="GZP244" s="37"/>
      <c r="GZQ244" s="37"/>
      <c r="GZR244" s="37"/>
      <c r="GZS244" s="37"/>
      <c r="GZT244" s="37"/>
      <c r="GZU244" s="37"/>
      <c r="GZV244" s="37"/>
      <c r="GZW244" s="37"/>
      <c r="GZX244" s="37"/>
      <c r="GZY244" s="37"/>
      <c r="GZZ244" s="37"/>
      <c r="HAA244" s="37"/>
      <c r="HAB244" s="37"/>
      <c r="HAC244" s="37"/>
      <c r="HAD244" s="37"/>
      <c r="HAE244" s="37"/>
      <c r="HAF244" s="37"/>
      <c r="HAG244" s="37"/>
      <c r="HAH244" s="37"/>
      <c r="HAI244" s="37"/>
      <c r="HAJ244" s="37"/>
      <c r="HAK244" s="37"/>
      <c r="HAL244" s="37"/>
      <c r="HAM244" s="37"/>
      <c r="HAN244" s="37"/>
      <c r="HAO244" s="37"/>
      <c r="HAP244" s="37"/>
      <c r="HAQ244" s="37"/>
      <c r="HAR244" s="37"/>
      <c r="HAS244" s="37"/>
      <c r="HAT244" s="37"/>
      <c r="HAU244" s="37"/>
      <c r="HAV244" s="37"/>
      <c r="HAW244" s="37"/>
      <c r="HAX244" s="37"/>
      <c r="HAY244" s="37"/>
      <c r="HAZ244" s="37"/>
      <c r="HBA244" s="37"/>
      <c r="HBB244" s="37"/>
      <c r="HBC244" s="37"/>
      <c r="HBD244" s="37"/>
      <c r="HBE244" s="37"/>
      <c r="HBF244" s="37"/>
      <c r="HBG244" s="37"/>
      <c r="HBH244" s="37"/>
      <c r="HBI244" s="37"/>
      <c r="HBJ244" s="37"/>
      <c r="HBK244" s="37"/>
      <c r="HBL244" s="37"/>
      <c r="HBM244" s="37"/>
      <c r="HBN244" s="37"/>
      <c r="HBO244" s="37"/>
      <c r="HBP244" s="37"/>
      <c r="HBQ244" s="37"/>
      <c r="HBR244" s="37"/>
      <c r="HBS244" s="37"/>
      <c r="HBT244" s="37"/>
      <c r="HBU244" s="37"/>
      <c r="HBV244" s="37"/>
      <c r="HBW244" s="37"/>
      <c r="HBX244" s="37"/>
      <c r="HBY244" s="37"/>
      <c r="HBZ244" s="37"/>
      <c r="HCA244" s="37"/>
      <c r="HCB244" s="37"/>
      <c r="HCC244" s="37"/>
      <c r="HCD244" s="37"/>
      <c r="HCE244" s="37"/>
      <c r="HCF244" s="37"/>
      <c r="HCG244" s="37"/>
      <c r="HCH244" s="37"/>
      <c r="HCI244" s="37"/>
      <c r="HCJ244" s="37"/>
      <c r="HCK244" s="37"/>
      <c r="HCL244" s="37"/>
      <c r="HCM244" s="37"/>
      <c r="HCN244" s="37"/>
      <c r="HCO244" s="37"/>
      <c r="HCP244" s="37"/>
      <c r="HCQ244" s="37"/>
      <c r="HCR244" s="37"/>
      <c r="HCS244" s="37"/>
      <c r="HCT244" s="37"/>
      <c r="HCU244" s="37"/>
      <c r="HCV244" s="37"/>
      <c r="HCW244" s="37"/>
      <c r="HCX244" s="37"/>
      <c r="HCY244" s="37"/>
      <c r="HCZ244" s="37"/>
      <c r="HDA244" s="37"/>
      <c r="HDB244" s="37"/>
      <c r="HDC244" s="37"/>
      <c r="HDD244" s="37"/>
      <c r="HDE244" s="37"/>
      <c r="HDF244" s="37"/>
      <c r="HDG244" s="37"/>
      <c r="HDH244" s="37"/>
      <c r="HDI244" s="37"/>
      <c r="HDJ244" s="37"/>
      <c r="HDK244" s="37"/>
      <c r="HDL244" s="37"/>
      <c r="HDM244" s="37"/>
      <c r="HDN244" s="37"/>
      <c r="HDO244" s="37"/>
      <c r="HDP244" s="37"/>
      <c r="HDQ244" s="37"/>
      <c r="HDR244" s="37"/>
      <c r="HDS244" s="37"/>
      <c r="HDT244" s="37"/>
      <c r="HDU244" s="37"/>
      <c r="HDV244" s="37"/>
      <c r="HDW244" s="37"/>
      <c r="HDX244" s="37"/>
      <c r="HDY244" s="37"/>
      <c r="HDZ244" s="37"/>
      <c r="HEA244" s="37"/>
      <c r="HEB244" s="37"/>
      <c r="HEC244" s="37"/>
      <c r="HED244" s="37"/>
      <c r="HEE244" s="37"/>
      <c r="HEF244" s="37"/>
      <c r="HEG244" s="37"/>
      <c r="HEH244" s="37"/>
      <c r="HEI244" s="37"/>
      <c r="HEJ244" s="37"/>
      <c r="HEK244" s="37"/>
      <c r="HEL244" s="37"/>
      <c r="HEM244" s="37"/>
      <c r="HEN244" s="37"/>
      <c r="HEO244" s="37"/>
      <c r="HEP244" s="37"/>
      <c r="HEQ244" s="37"/>
      <c r="HER244" s="37"/>
      <c r="HES244" s="37"/>
      <c r="HET244" s="37"/>
      <c r="HEU244" s="37"/>
      <c r="HEV244" s="37"/>
      <c r="HEW244" s="37"/>
      <c r="HEX244" s="37"/>
      <c r="HEY244" s="37"/>
      <c r="HEZ244" s="37"/>
      <c r="HFA244" s="37"/>
      <c r="HFB244" s="37"/>
      <c r="HFC244" s="37"/>
      <c r="HFD244" s="37"/>
      <c r="HFE244" s="37"/>
      <c r="HFF244" s="37"/>
      <c r="HFG244" s="37"/>
      <c r="HFH244" s="37"/>
      <c r="HFI244" s="37"/>
      <c r="HFJ244" s="37"/>
      <c r="HFK244" s="37"/>
      <c r="HFL244" s="37"/>
      <c r="HFM244" s="37"/>
      <c r="HFN244" s="37"/>
      <c r="HFO244" s="37"/>
      <c r="HFP244" s="37"/>
      <c r="HFQ244" s="37"/>
      <c r="HFR244" s="37"/>
      <c r="HFS244" s="37"/>
      <c r="HFT244" s="37"/>
      <c r="HFU244" s="37"/>
      <c r="HFV244" s="37"/>
      <c r="HFW244" s="37"/>
      <c r="HFX244" s="37"/>
      <c r="HFY244" s="37"/>
      <c r="HFZ244" s="37"/>
      <c r="HGA244" s="37"/>
      <c r="HGB244" s="37"/>
      <c r="HGC244" s="37"/>
      <c r="HGD244" s="37"/>
      <c r="HGE244" s="37"/>
      <c r="HGF244" s="37"/>
      <c r="HGG244" s="37"/>
      <c r="HGH244" s="37"/>
      <c r="HGI244" s="37"/>
      <c r="HGJ244" s="37"/>
      <c r="HGK244" s="37"/>
      <c r="HGL244" s="37"/>
      <c r="HGM244" s="37"/>
      <c r="HGN244" s="37"/>
      <c r="HGO244" s="37"/>
      <c r="HGP244" s="37"/>
      <c r="HGQ244" s="37"/>
      <c r="HGR244" s="37"/>
      <c r="HGS244" s="37"/>
      <c r="HGT244" s="37"/>
      <c r="HGU244" s="37"/>
      <c r="HGV244" s="37"/>
      <c r="HGW244" s="37"/>
      <c r="HGX244" s="37"/>
      <c r="HGY244" s="37"/>
      <c r="HGZ244" s="37"/>
      <c r="HHA244" s="37"/>
      <c r="HHB244" s="37"/>
      <c r="HHC244" s="37"/>
      <c r="HHD244" s="37"/>
      <c r="HHE244" s="37"/>
      <c r="HHF244" s="37"/>
      <c r="HHG244" s="37"/>
      <c r="HHH244" s="37"/>
      <c r="HHI244" s="37"/>
      <c r="HHJ244" s="37"/>
      <c r="HHK244" s="37"/>
      <c r="HHL244" s="37"/>
      <c r="HHM244" s="37"/>
      <c r="HHN244" s="37"/>
      <c r="HHO244" s="37"/>
      <c r="HHP244" s="37"/>
      <c r="HHQ244" s="37"/>
      <c r="HHR244" s="37"/>
      <c r="HHS244" s="37"/>
      <c r="HHT244" s="37"/>
      <c r="HHU244" s="37"/>
      <c r="HHV244" s="37"/>
      <c r="HHW244" s="37"/>
      <c r="HHX244" s="37"/>
      <c r="HHY244" s="37"/>
      <c r="HHZ244" s="37"/>
      <c r="HIA244" s="37"/>
      <c r="HIB244" s="37"/>
      <c r="HIC244" s="37"/>
      <c r="HID244" s="37"/>
      <c r="HIE244" s="37"/>
      <c r="HIF244" s="37"/>
      <c r="HIG244" s="37"/>
      <c r="HIH244" s="37"/>
      <c r="HII244" s="37"/>
      <c r="HIJ244" s="37"/>
      <c r="HIK244" s="37"/>
      <c r="HIL244" s="37"/>
      <c r="HIM244" s="37"/>
      <c r="HIN244" s="37"/>
      <c r="HIO244" s="37"/>
      <c r="HIP244" s="37"/>
      <c r="HIQ244" s="37"/>
      <c r="HIR244" s="37"/>
      <c r="HIS244" s="37"/>
      <c r="HIT244" s="37"/>
      <c r="HIU244" s="37"/>
      <c r="HIV244" s="37"/>
      <c r="HIW244" s="37"/>
      <c r="HIX244" s="37"/>
      <c r="HIY244" s="37"/>
      <c r="HIZ244" s="37"/>
      <c r="HJA244" s="37"/>
      <c r="HJB244" s="37"/>
      <c r="HJC244" s="37"/>
      <c r="HJD244" s="37"/>
      <c r="HJE244" s="37"/>
      <c r="HJF244" s="37"/>
      <c r="HJG244" s="37"/>
      <c r="HJH244" s="37"/>
      <c r="HJI244" s="37"/>
      <c r="HJJ244" s="37"/>
      <c r="HJK244" s="37"/>
      <c r="HJL244" s="37"/>
      <c r="HJM244" s="37"/>
      <c r="HJN244" s="37"/>
      <c r="HJO244" s="37"/>
      <c r="HJP244" s="37"/>
      <c r="HJQ244" s="37"/>
      <c r="HJR244" s="37"/>
      <c r="HJS244" s="37"/>
      <c r="HJT244" s="37"/>
      <c r="HJU244" s="37"/>
      <c r="HJV244" s="37"/>
      <c r="HJW244" s="37"/>
      <c r="HJX244" s="37"/>
      <c r="HJY244" s="37"/>
      <c r="HJZ244" s="37"/>
      <c r="HKA244" s="37"/>
      <c r="HKB244" s="37"/>
      <c r="HKC244" s="37"/>
      <c r="HKD244" s="37"/>
      <c r="HKE244" s="37"/>
      <c r="HKF244" s="37"/>
      <c r="HKG244" s="37"/>
      <c r="HKH244" s="37"/>
      <c r="HKI244" s="37"/>
      <c r="HKJ244" s="37"/>
      <c r="HKK244" s="37"/>
      <c r="HKL244" s="37"/>
      <c r="HKM244" s="37"/>
      <c r="HKN244" s="37"/>
      <c r="HKO244" s="37"/>
      <c r="HKP244" s="37"/>
      <c r="HKQ244" s="37"/>
      <c r="HKR244" s="37"/>
      <c r="HKS244" s="37"/>
      <c r="HKT244" s="37"/>
      <c r="HKU244" s="37"/>
      <c r="HKV244" s="37"/>
      <c r="HKW244" s="37"/>
      <c r="HKX244" s="37"/>
      <c r="HKY244" s="37"/>
      <c r="HKZ244" s="37"/>
      <c r="HLA244" s="37"/>
      <c r="HLB244" s="37"/>
      <c r="HLC244" s="37"/>
      <c r="HLD244" s="37"/>
      <c r="HLE244" s="37"/>
      <c r="HLF244" s="37"/>
      <c r="HLG244" s="37"/>
      <c r="HLH244" s="37"/>
      <c r="HLI244" s="37"/>
      <c r="HLJ244" s="37"/>
      <c r="HLK244" s="37"/>
      <c r="HLL244" s="37"/>
      <c r="HLM244" s="37"/>
      <c r="HLN244" s="37"/>
      <c r="HLO244" s="37"/>
      <c r="HLP244" s="37"/>
      <c r="HLQ244" s="37"/>
      <c r="HLR244" s="37"/>
      <c r="HLS244" s="37"/>
      <c r="HLT244" s="37"/>
      <c r="HLU244" s="37"/>
      <c r="HLV244" s="37"/>
      <c r="HLW244" s="37"/>
      <c r="HLX244" s="37"/>
      <c r="HLY244" s="37"/>
      <c r="HLZ244" s="37"/>
      <c r="HMA244" s="37"/>
      <c r="HMB244" s="37"/>
      <c r="HMC244" s="37"/>
      <c r="HMD244" s="37"/>
      <c r="HME244" s="37"/>
      <c r="HMF244" s="37"/>
      <c r="HMG244" s="37"/>
      <c r="HMH244" s="37"/>
      <c r="HMI244" s="37"/>
      <c r="HMJ244" s="37"/>
      <c r="HMK244" s="37"/>
      <c r="HML244" s="37"/>
      <c r="HMM244" s="37"/>
      <c r="HMN244" s="37"/>
      <c r="HMO244" s="37"/>
      <c r="HMP244" s="37"/>
      <c r="HMQ244" s="37"/>
      <c r="HMR244" s="37"/>
      <c r="HMS244" s="37"/>
      <c r="HMT244" s="37"/>
      <c r="HMU244" s="37"/>
      <c r="HMV244" s="37"/>
      <c r="HMW244" s="37"/>
      <c r="HMX244" s="37"/>
      <c r="HMY244" s="37"/>
      <c r="HMZ244" s="37"/>
      <c r="HNA244" s="37"/>
      <c r="HNB244" s="37"/>
      <c r="HNC244" s="37"/>
      <c r="HND244" s="37"/>
      <c r="HNE244" s="37"/>
      <c r="HNF244" s="37"/>
      <c r="HNG244" s="37"/>
      <c r="HNH244" s="37"/>
      <c r="HNI244" s="37"/>
      <c r="HNJ244" s="37"/>
      <c r="HNK244" s="37"/>
      <c r="HNL244" s="37"/>
      <c r="HNM244" s="37"/>
      <c r="HNN244" s="37"/>
      <c r="HNO244" s="37"/>
      <c r="HNP244" s="37"/>
      <c r="HNQ244" s="37"/>
      <c r="HNR244" s="37"/>
      <c r="HNS244" s="37"/>
      <c r="HNT244" s="37"/>
      <c r="HNU244" s="37"/>
      <c r="HNV244" s="37"/>
      <c r="HNW244" s="37"/>
      <c r="HNX244" s="37"/>
      <c r="HNY244" s="37"/>
      <c r="HNZ244" s="37"/>
      <c r="HOA244" s="37"/>
      <c r="HOB244" s="37"/>
      <c r="HOC244" s="37"/>
      <c r="HOD244" s="37"/>
      <c r="HOE244" s="37"/>
      <c r="HOF244" s="37"/>
      <c r="HOG244" s="37"/>
      <c r="HOH244" s="37"/>
      <c r="HOI244" s="37"/>
      <c r="HOJ244" s="37"/>
      <c r="HOK244" s="37"/>
      <c r="HOL244" s="37"/>
      <c r="HOM244" s="37"/>
      <c r="HON244" s="37"/>
      <c r="HOO244" s="37"/>
      <c r="HOP244" s="37"/>
      <c r="HOQ244" s="37"/>
      <c r="HOR244" s="37"/>
      <c r="HOS244" s="37"/>
      <c r="HOT244" s="37"/>
      <c r="HOU244" s="37"/>
      <c r="HOV244" s="37"/>
      <c r="HOW244" s="37"/>
      <c r="HOX244" s="37"/>
      <c r="HOY244" s="37"/>
      <c r="HOZ244" s="37"/>
      <c r="HPA244" s="37"/>
      <c r="HPB244" s="37"/>
      <c r="HPC244" s="37"/>
      <c r="HPD244" s="37"/>
      <c r="HPE244" s="37"/>
      <c r="HPF244" s="37"/>
      <c r="HPG244" s="37"/>
      <c r="HPH244" s="37"/>
      <c r="HPI244" s="37"/>
      <c r="HPJ244" s="37"/>
      <c r="HPK244" s="37"/>
      <c r="HPL244" s="37"/>
      <c r="HPM244" s="37"/>
      <c r="HPN244" s="37"/>
      <c r="HPO244" s="37"/>
      <c r="HPP244" s="37"/>
      <c r="HPQ244" s="37"/>
      <c r="HPR244" s="37"/>
      <c r="HPS244" s="37"/>
      <c r="HPT244" s="37"/>
      <c r="HPU244" s="37"/>
      <c r="HPV244" s="37"/>
      <c r="HPW244" s="37"/>
      <c r="HPX244" s="37"/>
      <c r="HPY244" s="37"/>
      <c r="HPZ244" s="37"/>
      <c r="HQA244" s="37"/>
      <c r="HQB244" s="37"/>
      <c r="HQC244" s="37"/>
      <c r="HQD244" s="37"/>
      <c r="HQE244" s="37"/>
      <c r="HQF244" s="37"/>
      <c r="HQG244" s="37"/>
      <c r="HQH244" s="37"/>
      <c r="HQI244" s="37"/>
      <c r="HQJ244" s="37"/>
      <c r="HQK244" s="37"/>
      <c r="HQL244" s="37"/>
      <c r="HQM244" s="37"/>
      <c r="HQN244" s="37"/>
      <c r="HQO244" s="37"/>
      <c r="HQP244" s="37"/>
      <c r="HQQ244" s="37"/>
      <c r="HQR244" s="37"/>
      <c r="HQS244" s="37"/>
      <c r="HQT244" s="37"/>
      <c r="HQU244" s="37"/>
      <c r="HQV244" s="37"/>
      <c r="HQW244" s="37"/>
      <c r="HQX244" s="37"/>
      <c r="HQY244" s="37"/>
      <c r="HQZ244" s="37"/>
      <c r="HRA244" s="37"/>
      <c r="HRB244" s="37"/>
      <c r="HRC244" s="37"/>
      <c r="HRD244" s="37"/>
      <c r="HRE244" s="37"/>
      <c r="HRF244" s="37"/>
      <c r="HRG244" s="37"/>
      <c r="HRH244" s="37"/>
      <c r="HRI244" s="37"/>
      <c r="HRJ244" s="37"/>
      <c r="HRK244" s="37"/>
      <c r="HRL244" s="37"/>
      <c r="HRM244" s="37"/>
      <c r="HRN244" s="37"/>
      <c r="HRO244" s="37"/>
      <c r="HRP244" s="37"/>
      <c r="HRQ244" s="37"/>
      <c r="HRR244" s="37"/>
      <c r="HRS244" s="37"/>
      <c r="HRT244" s="37"/>
      <c r="HRU244" s="37"/>
      <c r="HRV244" s="37"/>
      <c r="HRW244" s="37"/>
      <c r="HRX244" s="37"/>
      <c r="HRY244" s="37"/>
      <c r="HRZ244" s="37"/>
      <c r="HSA244" s="37"/>
      <c r="HSB244" s="37"/>
      <c r="HSC244" s="37"/>
      <c r="HSD244" s="37"/>
      <c r="HSE244" s="37"/>
      <c r="HSF244" s="37"/>
      <c r="HSG244" s="37"/>
      <c r="HSH244" s="37"/>
      <c r="HSI244" s="37"/>
      <c r="HSJ244" s="37"/>
      <c r="HSK244" s="37"/>
      <c r="HSL244" s="37"/>
      <c r="HSM244" s="37"/>
      <c r="HSN244" s="37"/>
      <c r="HSO244" s="37"/>
      <c r="HSP244" s="37"/>
      <c r="HSQ244" s="37"/>
      <c r="HSR244" s="37"/>
      <c r="HSS244" s="37"/>
      <c r="HST244" s="37"/>
      <c r="HSU244" s="37"/>
      <c r="HSV244" s="37"/>
      <c r="HSW244" s="37"/>
      <c r="HSX244" s="37"/>
      <c r="HSY244" s="37"/>
      <c r="HSZ244" s="37"/>
      <c r="HTA244" s="37"/>
      <c r="HTB244" s="37"/>
      <c r="HTC244" s="37"/>
      <c r="HTD244" s="37"/>
      <c r="HTE244" s="37"/>
      <c r="HTF244" s="37"/>
      <c r="HTG244" s="37"/>
      <c r="HTH244" s="37"/>
      <c r="HTI244" s="37"/>
      <c r="HTJ244" s="37"/>
      <c r="HTK244" s="37"/>
      <c r="HTL244" s="37"/>
      <c r="HTM244" s="37"/>
      <c r="HTN244" s="37"/>
      <c r="HTO244" s="37"/>
      <c r="HTP244" s="37"/>
      <c r="HTQ244" s="37"/>
      <c r="HTR244" s="37"/>
      <c r="HTS244" s="37"/>
      <c r="HTT244" s="37"/>
      <c r="HTU244" s="37"/>
      <c r="HTV244" s="37"/>
      <c r="HTW244" s="37"/>
      <c r="HTX244" s="37"/>
      <c r="HTY244" s="37"/>
      <c r="HTZ244" s="37"/>
      <c r="HUA244" s="37"/>
      <c r="HUB244" s="37"/>
      <c r="HUC244" s="37"/>
      <c r="HUD244" s="37"/>
      <c r="HUE244" s="37"/>
      <c r="HUF244" s="37"/>
      <c r="HUG244" s="37"/>
      <c r="HUH244" s="37"/>
      <c r="HUI244" s="37"/>
      <c r="HUJ244" s="37"/>
      <c r="HUK244" s="37"/>
      <c r="HUL244" s="37"/>
      <c r="HUM244" s="37"/>
      <c r="HUN244" s="37"/>
      <c r="HUO244" s="37"/>
      <c r="HUP244" s="37"/>
      <c r="HUQ244" s="37"/>
      <c r="HUR244" s="37"/>
      <c r="HUS244" s="37"/>
      <c r="HUT244" s="37"/>
      <c r="HUU244" s="37"/>
      <c r="HUV244" s="37"/>
      <c r="HUW244" s="37"/>
      <c r="HUX244" s="37"/>
      <c r="HUY244" s="37"/>
      <c r="HUZ244" s="37"/>
      <c r="HVA244" s="37"/>
      <c r="HVB244" s="37"/>
      <c r="HVC244" s="37"/>
      <c r="HVD244" s="37"/>
      <c r="HVE244" s="37"/>
      <c r="HVF244" s="37"/>
      <c r="HVG244" s="37"/>
      <c r="HVH244" s="37"/>
      <c r="HVI244" s="37"/>
      <c r="HVJ244" s="37"/>
      <c r="HVK244" s="37"/>
      <c r="HVL244" s="37"/>
      <c r="HVM244" s="37"/>
      <c r="HVN244" s="37"/>
      <c r="HVO244" s="37"/>
      <c r="HVP244" s="37"/>
      <c r="HVQ244" s="37"/>
      <c r="HVR244" s="37"/>
      <c r="HVS244" s="37"/>
      <c r="HVT244" s="37"/>
      <c r="HVU244" s="37"/>
      <c r="HVV244" s="37"/>
      <c r="HVW244" s="37"/>
      <c r="HVX244" s="37"/>
      <c r="HVY244" s="37"/>
      <c r="HVZ244" s="37"/>
      <c r="HWA244" s="37"/>
      <c r="HWB244" s="37"/>
      <c r="HWC244" s="37"/>
      <c r="HWD244" s="37"/>
      <c r="HWE244" s="37"/>
      <c r="HWF244" s="37"/>
      <c r="HWG244" s="37"/>
      <c r="HWH244" s="37"/>
      <c r="HWI244" s="37"/>
      <c r="HWJ244" s="37"/>
      <c r="HWK244" s="37"/>
      <c r="HWL244" s="37"/>
      <c r="HWM244" s="37"/>
      <c r="HWN244" s="37"/>
      <c r="HWO244" s="37"/>
      <c r="HWP244" s="37"/>
      <c r="HWQ244" s="37"/>
      <c r="HWR244" s="37"/>
      <c r="HWS244" s="37"/>
      <c r="HWT244" s="37"/>
      <c r="HWU244" s="37"/>
      <c r="HWV244" s="37"/>
      <c r="HWW244" s="37"/>
      <c r="HWX244" s="37"/>
      <c r="HWY244" s="37"/>
      <c r="HWZ244" s="37"/>
      <c r="HXA244" s="37"/>
      <c r="HXB244" s="37"/>
      <c r="HXC244" s="37"/>
      <c r="HXD244" s="37"/>
      <c r="HXE244" s="37"/>
      <c r="HXF244" s="37"/>
      <c r="HXG244" s="37"/>
      <c r="HXH244" s="37"/>
      <c r="HXI244" s="37"/>
      <c r="HXJ244" s="37"/>
      <c r="HXK244" s="37"/>
      <c r="HXL244" s="37"/>
      <c r="HXM244" s="37"/>
      <c r="HXN244" s="37"/>
      <c r="HXO244" s="37"/>
      <c r="HXP244" s="37"/>
      <c r="HXQ244" s="37"/>
      <c r="HXR244" s="37"/>
      <c r="HXS244" s="37"/>
      <c r="HXT244" s="37"/>
      <c r="HXU244" s="37"/>
      <c r="HXV244" s="37"/>
      <c r="HXW244" s="37"/>
      <c r="HXX244" s="37"/>
      <c r="HXY244" s="37"/>
      <c r="HXZ244" s="37"/>
      <c r="HYA244" s="37"/>
      <c r="HYB244" s="37"/>
      <c r="HYC244" s="37"/>
      <c r="HYD244" s="37"/>
      <c r="HYE244" s="37"/>
      <c r="HYF244" s="37"/>
      <c r="HYG244" s="37"/>
      <c r="HYH244" s="37"/>
      <c r="HYI244" s="37"/>
      <c r="HYJ244" s="37"/>
      <c r="HYK244" s="37"/>
      <c r="HYL244" s="37"/>
      <c r="HYM244" s="37"/>
      <c r="HYN244" s="37"/>
      <c r="HYO244" s="37"/>
      <c r="HYP244" s="37"/>
      <c r="HYQ244" s="37"/>
      <c r="HYR244" s="37"/>
      <c r="HYS244" s="37"/>
      <c r="HYT244" s="37"/>
      <c r="HYU244" s="37"/>
      <c r="HYV244" s="37"/>
      <c r="HYW244" s="37"/>
      <c r="HYX244" s="37"/>
      <c r="HYY244" s="37"/>
      <c r="HYZ244" s="37"/>
      <c r="HZA244" s="37"/>
      <c r="HZB244" s="37"/>
      <c r="HZC244" s="37"/>
      <c r="HZD244" s="37"/>
      <c r="HZE244" s="37"/>
      <c r="HZF244" s="37"/>
      <c r="HZG244" s="37"/>
      <c r="HZH244" s="37"/>
      <c r="HZI244" s="37"/>
      <c r="HZJ244" s="37"/>
      <c r="HZK244" s="37"/>
      <c r="HZL244" s="37"/>
      <c r="HZM244" s="37"/>
      <c r="HZN244" s="37"/>
      <c r="HZO244" s="37"/>
      <c r="HZP244" s="37"/>
      <c r="HZQ244" s="37"/>
      <c r="HZR244" s="37"/>
      <c r="HZS244" s="37"/>
      <c r="HZT244" s="37"/>
      <c r="HZU244" s="37"/>
      <c r="HZV244" s="37"/>
      <c r="HZW244" s="37"/>
      <c r="HZX244" s="37"/>
      <c r="HZY244" s="37"/>
      <c r="HZZ244" s="37"/>
      <c r="IAA244" s="37"/>
      <c r="IAB244" s="37"/>
      <c r="IAC244" s="37"/>
      <c r="IAD244" s="37"/>
      <c r="IAE244" s="37"/>
      <c r="IAF244" s="37"/>
      <c r="IAG244" s="37"/>
      <c r="IAH244" s="37"/>
      <c r="IAI244" s="37"/>
      <c r="IAJ244" s="37"/>
      <c r="IAK244" s="37"/>
      <c r="IAL244" s="37"/>
      <c r="IAM244" s="37"/>
      <c r="IAN244" s="37"/>
      <c r="IAO244" s="37"/>
      <c r="IAP244" s="37"/>
      <c r="IAQ244" s="37"/>
      <c r="IAR244" s="37"/>
      <c r="IAS244" s="37"/>
      <c r="IAT244" s="37"/>
      <c r="IAU244" s="37"/>
      <c r="IAV244" s="37"/>
      <c r="IAW244" s="37"/>
      <c r="IAX244" s="37"/>
      <c r="IAY244" s="37"/>
      <c r="IAZ244" s="37"/>
      <c r="IBA244" s="37"/>
      <c r="IBB244" s="37"/>
      <c r="IBC244" s="37"/>
      <c r="IBD244" s="37"/>
      <c r="IBE244" s="37"/>
      <c r="IBF244" s="37"/>
      <c r="IBG244" s="37"/>
      <c r="IBH244" s="37"/>
      <c r="IBI244" s="37"/>
      <c r="IBJ244" s="37"/>
      <c r="IBK244" s="37"/>
      <c r="IBL244" s="37"/>
      <c r="IBM244" s="37"/>
      <c r="IBN244" s="37"/>
      <c r="IBO244" s="37"/>
      <c r="IBP244" s="37"/>
      <c r="IBQ244" s="37"/>
      <c r="IBR244" s="37"/>
      <c r="IBS244" s="37"/>
      <c r="IBT244" s="37"/>
      <c r="IBU244" s="37"/>
      <c r="IBV244" s="37"/>
      <c r="IBW244" s="37"/>
      <c r="IBX244" s="37"/>
      <c r="IBY244" s="37"/>
      <c r="IBZ244" s="37"/>
      <c r="ICA244" s="37"/>
      <c r="ICB244" s="37"/>
      <c r="ICC244" s="37"/>
      <c r="ICD244" s="37"/>
      <c r="ICE244" s="37"/>
      <c r="ICF244" s="37"/>
      <c r="ICG244" s="37"/>
      <c r="ICH244" s="37"/>
      <c r="ICI244" s="37"/>
      <c r="ICJ244" s="37"/>
      <c r="ICK244" s="37"/>
      <c r="ICL244" s="37"/>
      <c r="ICM244" s="37"/>
      <c r="ICN244" s="37"/>
      <c r="ICO244" s="37"/>
      <c r="ICP244" s="37"/>
      <c r="ICQ244" s="37"/>
      <c r="ICR244" s="37"/>
      <c r="ICS244" s="37"/>
      <c r="ICT244" s="37"/>
      <c r="ICU244" s="37"/>
      <c r="ICV244" s="37"/>
      <c r="ICW244" s="37"/>
      <c r="ICX244" s="37"/>
      <c r="ICY244" s="37"/>
      <c r="ICZ244" s="37"/>
      <c r="IDA244" s="37"/>
      <c r="IDB244" s="37"/>
      <c r="IDC244" s="37"/>
      <c r="IDD244" s="37"/>
      <c r="IDE244" s="37"/>
      <c r="IDF244" s="37"/>
      <c r="IDG244" s="37"/>
      <c r="IDH244" s="37"/>
      <c r="IDI244" s="37"/>
      <c r="IDJ244" s="37"/>
      <c r="IDK244" s="37"/>
      <c r="IDL244" s="37"/>
      <c r="IDM244" s="37"/>
      <c r="IDN244" s="37"/>
      <c r="IDO244" s="37"/>
      <c r="IDP244" s="37"/>
      <c r="IDQ244" s="37"/>
      <c r="IDR244" s="37"/>
      <c r="IDS244" s="37"/>
      <c r="IDT244" s="37"/>
      <c r="IDU244" s="37"/>
      <c r="IDV244" s="37"/>
      <c r="IDW244" s="37"/>
      <c r="IDX244" s="37"/>
      <c r="IDY244" s="37"/>
      <c r="IDZ244" s="37"/>
      <c r="IEA244" s="37"/>
      <c r="IEB244" s="37"/>
      <c r="IEC244" s="37"/>
      <c r="IED244" s="37"/>
      <c r="IEE244" s="37"/>
      <c r="IEF244" s="37"/>
      <c r="IEG244" s="37"/>
      <c r="IEH244" s="37"/>
      <c r="IEI244" s="37"/>
      <c r="IEJ244" s="37"/>
      <c r="IEK244" s="37"/>
      <c r="IEL244" s="37"/>
      <c r="IEM244" s="37"/>
      <c r="IEN244" s="37"/>
      <c r="IEO244" s="37"/>
      <c r="IEP244" s="37"/>
      <c r="IEQ244" s="37"/>
      <c r="IER244" s="37"/>
      <c r="IES244" s="37"/>
      <c r="IET244" s="37"/>
      <c r="IEU244" s="37"/>
      <c r="IEV244" s="37"/>
      <c r="IEW244" s="37"/>
      <c r="IEX244" s="37"/>
      <c r="IEY244" s="37"/>
      <c r="IEZ244" s="37"/>
      <c r="IFA244" s="37"/>
      <c r="IFB244" s="37"/>
      <c r="IFC244" s="37"/>
      <c r="IFD244" s="37"/>
      <c r="IFE244" s="37"/>
      <c r="IFF244" s="37"/>
      <c r="IFG244" s="37"/>
      <c r="IFH244" s="37"/>
      <c r="IFI244" s="37"/>
      <c r="IFJ244" s="37"/>
      <c r="IFK244" s="37"/>
      <c r="IFL244" s="37"/>
      <c r="IFM244" s="37"/>
      <c r="IFN244" s="37"/>
      <c r="IFO244" s="37"/>
      <c r="IFP244" s="37"/>
      <c r="IFQ244" s="37"/>
      <c r="IFR244" s="37"/>
      <c r="IFS244" s="37"/>
      <c r="IFT244" s="37"/>
      <c r="IFU244" s="37"/>
      <c r="IFV244" s="37"/>
      <c r="IFW244" s="37"/>
      <c r="IFX244" s="37"/>
      <c r="IFY244" s="37"/>
      <c r="IFZ244" s="37"/>
      <c r="IGA244" s="37"/>
      <c r="IGB244" s="37"/>
      <c r="IGC244" s="37"/>
      <c r="IGD244" s="37"/>
      <c r="IGE244" s="37"/>
      <c r="IGF244" s="37"/>
      <c r="IGG244" s="37"/>
      <c r="IGH244" s="37"/>
      <c r="IGI244" s="37"/>
      <c r="IGJ244" s="37"/>
      <c r="IGK244" s="37"/>
      <c r="IGL244" s="37"/>
      <c r="IGM244" s="37"/>
      <c r="IGN244" s="37"/>
      <c r="IGO244" s="37"/>
      <c r="IGP244" s="37"/>
      <c r="IGQ244" s="37"/>
      <c r="IGR244" s="37"/>
      <c r="IGS244" s="37"/>
      <c r="IGT244" s="37"/>
      <c r="IGU244" s="37"/>
      <c r="IGV244" s="37"/>
      <c r="IGW244" s="37"/>
      <c r="IGX244" s="37"/>
      <c r="IGY244" s="37"/>
      <c r="IGZ244" s="37"/>
      <c r="IHA244" s="37"/>
      <c r="IHB244" s="37"/>
      <c r="IHC244" s="37"/>
      <c r="IHD244" s="37"/>
      <c r="IHE244" s="37"/>
      <c r="IHF244" s="37"/>
      <c r="IHG244" s="37"/>
      <c r="IHH244" s="37"/>
      <c r="IHI244" s="37"/>
      <c r="IHJ244" s="37"/>
      <c r="IHK244" s="37"/>
      <c r="IHL244" s="37"/>
      <c r="IHM244" s="37"/>
      <c r="IHN244" s="37"/>
      <c r="IHO244" s="37"/>
      <c r="IHP244" s="37"/>
      <c r="IHQ244" s="37"/>
      <c r="IHR244" s="37"/>
      <c r="IHS244" s="37"/>
      <c r="IHT244" s="37"/>
      <c r="IHU244" s="37"/>
      <c r="IHV244" s="37"/>
      <c r="IHW244" s="37"/>
      <c r="IHX244" s="37"/>
      <c r="IHY244" s="37"/>
      <c r="IHZ244" s="37"/>
      <c r="IIA244" s="37"/>
      <c r="IIB244" s="37"/>
      <c r="IIC244" s="37"/>
      <c r="IID244" s="37"/>
      <c r="IIE244" s="37"/>
      <c r="IIF244" s="37"/>
      <c r="IIG244" s="37"/>
      <c r="IIH244" s="37"/>
      <c r="III244" s="37"/>
      <c r="IIJ244" s="37"/>
      <c r="IIK244" s="37"/>
      <c r="IIL244" s="37"/>
      <c r="IIM244" s="37"/>
      <c r="IIN244" s="37"/>
      <c r="IIO244" s="37"/>
      <c r="IIP244" s="37"/>
      <c r="IIQ244" s="37"/>
      <c r="IIR244" s="37"/>
      <c r="IIS244" s="37"/>
      <c r="IIT244" s="37"/>
      <c r="IIU244" s="37"/>
      <c r="IIV244" s="37"/>
      <c r="IIW244" s="37"/>
      <c r="IIX244" s="37"/>
      <c r="IIY244" s="37"/>
      <c r="IIZ244" s="37"/>
      <c r="IJA244" s="37"/>
      <c r="IJB244" s="37"/>
      <c r="IJC244" s="37"/>
      <c r="IJD244" s="37"/>
      <c r="IJE244" s="37"/>
      <c r="IJF244" s="37"/>
      <c r="IJG244" s="37"/>
      <c r="IJH244" s="37"/>
      <c r="IJI244" s="37"/>
      <c r="IJJ244" s="37"/>
      <c r="IJK244" s="37"/>
      <c r="IJL244" s="37"/>
      <c r="IJM244" s="37"/>
      <c r="IJN244" s="37"/>
      <c r="IJO244" s="37"/>
      <c r="IJP244" s="37"/>
      <c r="IJQ244" s="37"/>
      <c r="IJR244" s="37"/>
      <c r="IJS244" s="37"/>
      <c r="IJT244" s="37"/>
      <c r="IJU244" s="37"/>
      <c r="IJV244" s="37"/>
      <c r="IJW244" s="37"/>
      <c r="IJX244" s="37"/>
      <c r="IJY244" s="37"/>
      <c r="IJZ244" s="37"/>
      <c r="IKA244" s="37"/>
      <c r="IKB244" s="37"/>
      <c r="IKC244" s="37"/>
      <c r="IKD244" s="37"/>
      <c r="IKE244" s="37"/>
      <c r="IKF244" s="37"/>
      <c r="IKG244" s="37"/>
      <c r="IKH244" s="37"/>
      <c r="IKI244" s="37"/>
      <c r="IKJ244" s="37"/>
      <c r="IKK244" s="37"/>
      <c r="IKL244" s="37"/>
      <c r="IKM244" s="37"/>
      <c r="IKN244" s="37"/>
      <c r="IKO244" s="37"/>
      <c r="IKP244" s="37"/>
      <c r="IKQ244" s="37"/>
      <c r="IKR244" s="37"/>
      <c r="IKS244" s="37"/>
      <c r="IKT244" s="37"/>
      <c r="IKU244" s="37"/>
      <c r="IKV244" s="37"/>
      <c r="IKW244" s="37"/>
      <c r="IKX244" s="37"/>
      <c r="IKY244" s="37"/>
      <c r="IKZ244" s="37"/>
      <c r="ILA244" s="37"/>
      <c r="ILB244" s="37"/>
      <c r="ILC244" s="37"/>
      <c r="ILD244" s="37"/>
      <c r="ILE244" s="37"/>
      <c r="ILF244" s="37"/>
      <c r="ILG244" s="37"/>
      <c r="ILH244" s="37"/>
      <c r="ILI244" s="37"/>
      <c r="ILJ244" s="37"/>
      <c r="ILK244" s="37"/>
      <c r="ILL244" s="37"/>
      <c r="ILM244" s="37"/>
      <c r="ILN244" s="37"/>
      <c r="ILO244" s="37"/>
      <c r="ILP244" s="37"/>
      <c r="ILQ244" s="37"/>
      <c r="ILR244" s="37"/>
      <c r="ILS244" s="37"/>
      <c r="ILT244" s="37"/>
      <c r="ILU244" s="37"/>
      <c r="ILV244" s="37"/>
      <c r="ILW244" s="37"/>
      <c r="ILX244" s="37"/>
      <c r="ILY244" s="37"/>
      <c r="ILZ244" s="37"/>
      <c r="IMA244" s="37"/>
      <c r="IMB244" s="37"/>
      <c r="IMC244" s="37"/>
      <c r="IMD244" s="37"/>
      <c r="IME244" s="37"/>
      <c r="IMF244" s="37"/>
      <c r="IMG244" s="37"/>
      <c r="IMH244" s="37"/>
      <c r="IMI244" s="37"/>
      <c r="IMJ244" s="37"/>
      <c r="IMK244" s="37"/>
      <c r="IML244" s="37"/>
      <c r="IMM244" s="37"/>
      <c r="IMN244" s="37"/>
      <c r="IMO244" s="37"/>
      <c r="IMP244" s="37"/>
      <c r="IMQ244" s="37"/>
      <c r="IMR244" s="37"/>
      <c r="IMS244" s="37"/>
      <c r="IMT244" s="37"/>
      <c r="IMU244" s="37"/>
      <c r="IMV244" s="37"/>
      <c r="IMW244" s="37"/>
      <c r="IMX244" s="37"/>
      <c r="IMY244" s="37"/>
      <c r="IMZ244" s="37"/>
      <c r="INA244" s="37"/>
      <c r="INB244" s="37"/>
      <c r="INC244" s="37"/>
      <c r="IND244" s="37"/>
      <c r="INE244" s="37"/>
      <c r="INF244" s="37"/>
      <c r="ING244" s="37"/>
      <c r="INH244" s="37"/>
      <c r="INI244" s="37"/>
      <c r="INJ244" s="37"/>
      <c r="INK244" s="37"/>
      <c r="INL244" s="37"/>
      <c r="INM244" s="37"/>
      <c r="INN244" s="37"/>
      <c r="INO244" s="37"/>
      <c r="INP244" s="37"/>
      <c r="INQ244" s="37"/>
      <c r="INR244" s="37"/>
      <c r="INS244" s="37"/>
      <c r="INT244" s="37"/>
      <c r="INU244" s="37"/>
      <c r="INV244" s="37"/>
      <c r="INW244" s="37"/>
      <c r="INX244" s="37"/>
      <c r="INY244" s="37"/>
      <c r="INZ244" s="37"/>
      <c r="IOA244" s="37"/>
      <c r="IOB244" s="37"/>
      <c r="IOC244" s="37"/>
      <c r="IOD244" s="37"/>
      <c r="IOE244" s="37"/>
      <c r="IOF244" s="37"/>
      <c r="IOG244" s="37"/>
      <c r="IOH244" s="37"/>
      <c r="IOI244" s="37"/>
      <c r="IOJ244" s="37"/>
      <c r="IOK244" s="37"/>
      <c r="IOL244" s="37"/>
      <c r="IOM244" s="37"/>
      <c r="ION244" s="37"/>
      <c r="IOO244" s="37"/>
      <c r="IOP244" s="37"/>
      <c r="IOQ244" s="37"/>
      <c r="IOR244" s="37"/>
      <c r="IOS244" s="37"/>
      <c r="IOT244" s="37"/>
      <c r="IOU244" s="37"/>
      <c r="IOV244" s="37"/>
      <c r="IOW244" s="37"/>
      <c r="IOX244" s="37"/>
      <c r="IOY244" s="37"/>
      <c r="IOZ244" s="37"/>
      <c r="IPA244" s="37"/>
      <c r="IPB244" s="37"/>
      <c r="IPC244" s="37"/>
      <c r="IPD244" s="37"/>
      <c r="IPE244" s="37"/>
      <c r="IPF244" s="37"/>
      <c r="IPG244" s="37"/>
      <c r="IPH244" s="37"/>
      <c r="IPI244" s="37"/>
      <c r="IPJ244" s="37"/>
      <c r="IPK244" s="37"/>
      <c r="IPL244" s="37"/>
      <c r="IPM244" s="37"/>
      <c r="IPN244" s="37"/>
      <c r="IPO244" s="37"/>
      <c r="IPP244" s="37"/>
      <c r="IPQ244" s="37"/>
      <c r="IPR244" s="37"/>
      <c r="IPS244" s="37"/>
      <c r="IPT244" s="37"/>
      <c r="IPU244" s="37"/>
      <c r="IPV244" s="37"/>
      <c r="IPW244" s="37"/>
      <c r="IPX244" s="37"/>
      <c r="IPY244" s="37"/>
      <c r="IPZ244" s="37"/>
      <c r="IQA244" s="37"/>
      <c r="IQB244" s="37"/>
      <c r="IQC244" s="37"/>
      <c r="IQD244" s="37"/>
      <c r="IQE244" s="37"/>
      <c r="IQF244" s="37"/>
      <c r="IQG244" s="37"/>
      <c r="IQH244" s="37"/>
      <c r="IQI244" s="37"/>
      <c r="IQJ244" s="37"/>
      <c r="IQK244" s="37"/>
      <c r="IQL244" s="37"/>
      <c r="IQM244" s="37"/>
      <c r="IQN244" s="37"/>
      <c r="IQO244" s="37"/>
      <c r="IQP244" s="37"/>
      <c r="IQQ244" s="37"/>
      <c r="IQR244" s="37"/>
      <c r="IQS244" s="37"/>
      <c r="IQT244" s="37"/>
      <c r="IQU244" s="37"/>
      <c r="IQV244" s="37"/>
      <c r="IQW244" s="37"/>
      <c r="IQX244" s="37"/>
      <c r="IQY244" s="37"/>
      <c r="IQZ244" s="37"/>
      <c r="IRA244" s="37"/>
      <c r="IRB244" s="37"/>
      <c r="IRC244" s="37"/>
      <c r="IRD244" s="37"/>
      <c r="IRE244" s="37"/>
      <c r="IRF244" s="37"/>
      <c r="IRG244" s="37"/>
      <c r="IRH244" s="37"/>
      <c r="IRI244" s="37"/>
      <c r="IRJ244" s="37"/>
      <c r="IRK244" s="37"/>
      <c r="IRL244" s="37"/>
      <c r="IRM244" s="37"/>
      <c r="IRN244" s="37"/>
      <c r="IRO244" s="37"/>
      <c r="IRP244" s="37"/>
      <c r="IRQ244" s="37"/>
      <c r="IRR244" s="37"/>
      <c r="IRS244" s="37"/>
      <c r="IRT244" s="37"/>
      <c r="IRU244" s="37"/>
      <c r="IRV244" s="37"/>
      <c r="IRW244" s="37"/>
      <c r="IRX244" s="37"/>
      <c r="IRY244" s="37"/>
      <c r="IRZ244" s="37"/>
      <c r="ISA244" s="37"/>
      <c r="ISB244" s="37"/>
      <c r="ISC244" s="37"/>
      <c r="ISD244" s="37"/>
      <c r="ISE244" s="37"/>
      <c r="ISF244" s="37"/>
      <c r="ISG244" s="37"/>
      <c r="ISH244" s="37"/>
      <c r="ISI244" s="37"/>
      <c r="ISJ244" s="37"/>
      <c r="ISK244" s="37"/>
      <c r="ISL244" s="37"/>
      <c r="ISM244" s="37"/>
      <c r="ISN244" s="37"/>
      <c r="ISO244" s="37"/>
      <c r="ISP244" s="37"/>
      <c r="ISQ244" s="37"/>
      <c r="ISR244" s="37"/>
      <c r="ISS244" s="37"/>
      <c r="IST244" s="37"/>
      <c r="ISU244" s="37"/>
      <c r="ISV244" s="37"/>
      <c r="ISW244" s="37"/>
      <c r="ISX244" s="37"/>
      <c r="ISY244" s="37"/>
      <c r="ISZ244" s="37"/>
      <c r="ITA244" s="37"/>
      <c r="ITB244" s="37"/>
      <c r="ITC244" s="37"/>
      <c r="ITD244" s="37"/>
      <c r="ITE244" s="37"/>
      <c r="ITF244" s="37"/>
      <c r="ITG244" s="37"/>
      <c r="ITH244" s="37"/>
      <c r="ITI244" s="37"/>
      <c r="ITJ244" s="37"/>
      <c r="ITK244" s="37"/>
      <c r="ITL244" s="37"/>
      <c r="ITM244" s="37"/>
      <c r="ITN244" s="37"/>
      <c r="ITO244" s="37"/>
      <c r="ITP244" s="37"/>
      <c r="ITQ244" s="37"/>
      <c r="ITR244" s="37"/>
      <c r="ITS244" s="37"/>
      <c r="ITT244" s="37"/>
      <c r="ITU244" s="37"/>
      <c r="ITV244" s="37"/>
      <c r="ITW244" s="37"/>
      <c r="ITX244" s="37"/>
      <c r="ITY244" s="37"/>
      <c r="ITZ244" s="37"/>
      <c r="IUA244" s="37"/>
      <c r="IUB244" s="37"/>
      <c r="IUC244" s="37"/>
      <c r="IUD244" s="37"/>
      <c r="IUE244" s="37"/>
      <c r="IUF244" s="37"/>
      <c r="IUG244" s="37"/>
      <c r="IUH244" s="37"/>
      <c r="IUI244" s="37"/>
      <c r="IUJ244" s="37"/>
      <c r="IUK244" s="37"/>
      <c r="IUL244" s="37"/>
      <c r="IUM244" s="37"/>
      <c r="IUN244" s="37"/>
      <c r="IUO244" s="37"/>
      <c r="IUP244" s="37"/>
      <c r="IUQ244" s="37"/>
      <c r="IUR244" s="37"/>
      <c r="IUS244" s="37"/>
      <c r="IUT244" s="37"/>
      <c r="IUU244" s="37"/>
      <c r="IUV244" s="37"/>
      <c r="IUW244" s="37"/>
      <c r="IUX244" s="37"/>
      <c r="IUY244" s="37"/>
      <c r="IUZ244" s="37"/>
      <c r="IVA244" s="37"/>
      <c r="IVB244" s="37"/>
      <c r="IVC244" s="37"/>
      <c r="IVD244" s="37"/>
      <c r="IVE244" s="37"/>
      <c r="IVF244" s="37"/>
      <c r="IVG244" s="37"/>
      <c r="IVH244" s="37"/>
      <c r="IVI244" s="37"/>
      <c r="IVJ244" s="37"/>
      <c r="IVK244" s="37"/>
      <c r="IVL244" s="37"/>
      <c r="IVM244" s="37"/>
      <c r="IVN244" s="37"/>
      <c r="IVO244" s="37"/>
      <c r="IVP244" s="37"/>
      <c r="IVQ244" s="37"/>
      <c r="IVR244" s="37"/>
      <c r="IVS244" s="37"/>
      <c r="IVT244" s="37"/>
      <c r="IVU244" s="37"/>
      <c r="IVV244" s="37"/>
      <c r="IVW244" s="37"/>
      <c r="IVX244" s="37"/>
      <c r="IVY244" s="37"/>
      <c r="IVZ244" s="37"/>
      <c r="IWA244" s="37"/>
      <c r="IWB244" s="37"/>
      <c r="IWC244" s="37"/>
      <c r="IWD244" s="37"/>
      <c r="IWE244" s="37"/>
      <c r="IWF244" s="37"/>
      <c r="IWG244" s="37"/>
      <c r="IWH244" s="37"/>
      <c r="IWI244" s="37"/>
      <c r="IWJ244" s="37"/>
      <c r="IWK244" s="37"/>
      <c r="IWL244" s="37"/>
      <c r="IWM244" s="37"/>
      <c r="IWN244" s="37"/>
      <c r="IWO244" s="37"/>
      <c r="IWP244" s="37"/>
      <c r="IWQ244" s="37"/>
      <c r="IWR244" s="37"/>
      <c r="IWS244" s="37"/>
      <c r="IWT244" s="37"/>
      <c r="IWU244" s="37"/>
      <c r="IWV244" s="37"/>
      <c r="IWW244" s="37"/>
      <c r="IWX244" s="37"/>
      <c r="IWY244" s="37"/>
      <c r="IWZ244" s="37"/>
      <c r="IXA244" s="37"/>
      <c r="IXB244" s="37"/>
      <c r="IXC244" s="37"/>
      <c r="IXD244" s="37"/>
      <c r="IXE244" s="37"/>
      <c r="IXF244" s="37"/>
      <c r="IXG244" s="37"/>
      <c r="IXH244" s="37"/>
      <c r="IXI244" s="37"/>
      <c r="IXJ244" s="37"/>
      <c r="IXK244" s="37"/>
      <c r="IXL244" s="37"/>
      <c r="IXM244" s="37"/>
      <c r="IXN244" s="37"/>
      <c r="IXO244" s="37"/>
      <c r="IXP244" s="37"/>
      <c r="IXQ244" s="37"/>
      <c r="IXR244" s="37"/>
      <c r="IXS244" s="37"/>
      <c r="IXT244" s="37"/>
      <c r="IXU244" s="37"/>
      <c r="IXV244" s="37"/>
      <c r="IXW244" s="37"/>
      <c r="IXX244" s="37"/>
      <c r="IXY244" s="37"/>
      <c r="IXZ244" s="37"/>
      <c r="IYA244" s="37"/>
      <c r="IYB244" s="37"/>
      <c r="IYC244" s="37"/>
      <c r="IYD244" s="37"/>
      <c r="IYE244" s="37"/>
      <c r="IYF244" s="37"/>
      <c r="IYG244" s="37"/>
      <c r="IYH244" s="37"/>
      <c r="IYI244" s="37"/>
      <c r="IYJ244" s="37"/>
      <c r="IYK244" s="37"/>
      <c r="IYL244" s="37"/>
      <c r="IYM244" s="37"/>
      <c r="IYN244" s="37"/>
      <c r="IYO244" s="37"/>
      <c r="IYP244" s="37"/>
      <c r="IYQ244" s="37"/>
      <c r="IYR244" s="37"/>
      <c r="IYS244" s="37"/>
      <c r="IYT244" s="37"/>
      <c r="IYU244" s="37"/>
      <c r="IYV244" s="37"/>
      <c r="IYW244" s="37"/>
      <c r="IYX244" s="37"/>
      <c r="IYY244" s="37"/>
      <c r="IYZ244" s="37"/>
      <c r="IZA244" s="37"/>
      <c r="IZB244" s="37"/>
      <c r="IZC244" s="37"/>
      <c r="IZD244" s="37"/>
      <c r="IZE244" s="37"/>
      <c r="IZF244" s="37"/>
      <c r="IZG244" s="37"/>
      <c r="IZH244" s="37"/>
      <c r="IZI244" s="37"/>
      <c r="IZJ244" s="37"/>
      <c r="IZK244" s="37"/>
      <c r="IZL244" s="37"/>
      <c r="IZM244" s="37"/>
      <c r="IZN244" s="37"/>
      <c r="IZO244" s="37"/>
      <c r="IZP244" s="37"/>
      <c r="IZQ244" s="37"/>
      <c r="IZR244" s="37"/>
      <c r="IZS244" s="37"/>
      <c r="IZT244" s="37"/>
      <c r="IZU244" s="37"/>
      <c r="IZV244" s="37"/>
      <c r="IZW244" s="37"/>
      <c r="IZX244" s="37"/>
      <c r="IZY244" s="37"/>
      <c r="IZZ244" s="37"/>
      <c r="JAA244" s="37"/>
      <c r="JAB244" s="37"/>
      <c r="JAC244" s="37"/>
      <c r="JAD244" s="37"/>
      <c r="JAE244" s="37"/>
      <c r="JAF244" s="37"/>
      <c r="JAG244" s="37"/>
      <c r="JAH244" s="37"/>
      <c r="JAI244" s="37"/>
      <c r="JAJ244" s="37"/>
      <c r="JAK244" s="37"/>
      <c r="JAL244" s="37"/>
      <c r="JAM244" s="37"/>
      <c r="JAN244" s="37"/>
      <c r="JAO244" s="37"/>
      <c r="JAP244" s="37"/>
      <c r="JAQ244" s="37"/>
      <c r="JAR244" s="37"/>
      <c r="JAS244" s="37"/>
      <c r="JAT244" s="37"/>
      <c r="JAU244" s="37"/>
      <c r="JAV244" s="37"/>
      <c r="JAW244" s="37"/>
      <c r="JAX244" s="37"/>
      <c r="JAY244" s="37"/>
      <c r="JAZ244" s="37"/>
      <c r="JBA244" s="37"/>
      <c r="JBB244" s="37"/>
      <c r="JBC244" s="37"/>
      <c r="JBD244" s="37"/>
      <c r="JBE244" s="37"/>
      <c r="JBF244" s="37"/>
      <c r="JBG244" s="37"/>
      <c r="JBH244" s="37"/>
      <c r="JBI244" s="37"/>
      <c r="JBJ244" s="37"/>
      <c r="JBK244" s="37"/>
      <c r="JBL244" s="37"/>
      <c r="JBM244" s="37"/>
      <c r="JBN244" s="37"/>
      <c r="JBO244" s="37"/>
      <c r="JBP244" s="37"/>
      <c r="JBQ244" s="37"/>
      <c r="JBR244" s="37"/>
      <c r="JBS244" s="37"/>
      <c r="JBT244" s="37"/>
      <c r="JBU244" s="37"/>
      <c r="JBV244" s="37"/>
      <c r="JBW244" s="37"/>
      <c r="JBX244" s="37"/>
      <c r="JBY244" s="37"/>
      <c r="JBZ244" s="37"/>
      <c r="JCA244" s="37"/>
      <c r="JCB244" s="37"/>
      <c r="JCC244" s="37"/>
      <c r="JCD244" s="37"/>
      <c r="JCE244" s="37"/>
      <c r="JCF244" s="37"/>
      <c r="JCG244" s="37"/>
      <c r="JCH244" s="37"/>
      <c r="JCI244" s="37"/>
      <c r="JCJ244" s="37"/>
      <c r="JCK244" s="37"/>
      <c r="JCL244" s="37"/>
      <c r="JCM244" s="37"/>
      <c r="JCN244" s="37"/>
      <c r="JCO244" s="37"/>
      <c r="JCP244" s="37"/>
      <c r="JCQ244" s="37"/>
      <c r="JCR244" s="37"/>
      <c r="JCS244" s="37"/>
      <c r="JCT244" s="37"/>
      <c r="JCU244" s="37"/>
      <c r="JCV244" s="37"/>
      <c r="JCW244" s="37"/>
      <c r="JCX244" s="37"/>
      <c r="JCY244" s="37"/>
      <c r="JCZ244" s="37"/>
      <c r="JDA244" s="37"/>
      <c r="JDB244" s="37"/>
      <c r="JDC244" s="37"/>
      <c r="JDD244" s="37"/>
      <c r="JDE244" s="37"/>
      <c r="JDF244" s="37"/>
      <c r="JDG244" s="37"/>
      <c r="JDH244" s="37"/>
      <c r="JDI244" s="37"/>
      <c r="JDJ244" s="37"/>
      <c r="JDK244" s="37"/>
      <c r="JDL244" s="37"/>
      <c r="JDM244" s="37"/>
      <c r="JDN244" s="37"/>
      <c r="JDO244" s="37"/>
      <c r="JDP244" s="37"/>
      <c r="JDQ244" s="37"/>
      <c r="JDR244" s="37"/>
      <c r="JDS244" s="37"/>
      <c r="JDT244" s="37"/>
      <c r="JDU244" s="37"/>
      <c r="JDV244" s="37"/>
      <c r="JDW244" s="37"/>
      <c r="JDX244" s="37"/>
      <c r="JDY244" s="37"/>
      <c r="JDZ244" s="37"/>
      <c r="JEA244" s="37"/>
      <c r="JEB244" s="37"/>
      <c r="JEC244" s="37"/>
      <c r="JED244" s="37"/>
      <c r="JEE244" s="37"/>
      <c r="JEF244" s="37"/>
      <c r="JEG244" s="37"/>
      <c r="JEH244" s="37"/>
      <c r="JEI244" s="37"/>
      <c r="JEJ244" s="37"/>
      <c r="JEK244" s="37"/>
      <c r="JEL244" s="37"/>
      <c r="JEM244" s="37"/>
      <c r="JEN244" s="37"/>
      <c r="JEO244" s="37"/>
      <c r="JEP244" s="37"/>
      <c r="JEQ244" s="37"/>
      <c r="JER244" s="37"/>
      <c r="JES244" s="37"/>
      <c r="JET244" s="37"/>
      <c r="JEU244" s="37"/>
      <c r="JEV244" s="37"/>
      <c r="JEW244" s="37"/>
      <c r="JEX244" s="37"/>
      <c r="JEY244" s="37"/>
      <c r="JEZ244" s="37"/>
      <c r="JFA244" s="37"/>
      <c r="JFB244" s="37"/>
      <c r="JFC244" s="37"/>
      <c r="JFD244" s="37"/>
      <c r="JFE244" s="37"/>
      <c r="JFF244" s="37"/>
      <c r="JFG244" s="37"/>
      <c r="JFH244" s="37"/>
      <c r="JFI244" s="37"/>
      <c r="JFJ244" s="37"/>
      <c r="JFK244" s="37"/>
      <c r="JFL244" s="37"/>
      <c r="JFM244" s="37"/>
      <c r="JFN244" s="37"/>
      <c r="JFO244" s="37"/>
      <c r="JFP244" s="37"/>
      <c r="JFQ244" s="37"/>
      <c r="JFR244" s="37"/>
      <c r="JFS244" s="37"/>
      <c r="JFT244" s="37"/>
      <c r="JFU244" s="37"/>
      <c r="JFV244" s="37"/>
      <c r="JFW244" s="37"/>
      <c r="JFX244" s="37"/>
      <c r="JFY244" s="37"/>
      <c r="JFZ244" s="37"/>
      <c r="JGA244" s="37"/>
      <c r="JGB244" s="37"/>
      <c r="JGC244" s="37"/>
      <c r="JGD244" s="37"/>
      <c r="JGE244" s="37"/>
      <c r="JGF244" s="37"/>
      <c r="JGG244" s="37"/>
      <c r="JGH244" s="37"/>
      <c r="JGI244" s="37"/>
      <c r="JGJ244" s="37"/>
      <c r="JGK244" s="37"/>
      <c r="JGL244" s="37"/>
      <c r="JGM244" s="37"/>
      <c r="JGN244" s="37"/>
      <c r="JGO244" s="37"/>
      <c r="JGP244" s="37"/>
      <c r="JGQ244" s="37"/>
      <c r="JGR244" s="37"/>
      <c r="JGS244" s="37"/>
      <c r="JGT244" s="37"/>
      <c r="JGU244" s="37"/>
      <c r="JGV244" s="37"/>
      <c r="JGW244" s="37"/>
      <c r="JGX244" s="37"/>
      <c r="JGY244" s="37"/>
      <c r="JGZ244" s="37"/>
      <c r="JHA244" s="37"/>
      <c r="JHB244" s="37"/>
      <c r="JHC244" s="37"/>
      <c r="JHD244" s="37"/>
      <c r="JHE244" s="37"/>
      <c r="JHF244" s="37"/>
      <c r="JHG244" s="37"/>
      <c r="JHH244" s="37"/>
      <c r="JHI244" s="37"/>
      <c r="JHJ244" s="37"/>
      <c r="JHK244" s="37"/>
      <c r="JHL244" s="37"/>
      <c r="JHM244" s="37"/>
      <c r="JHN244" s="37"/>
      <c r="JHO244" s="37"/>
      <c r="JHP244" s="37"/>
      <c r="JHQ244" s="37"/>
      <c r="JHR244" s="37"/>
      <c r="JHS244" s="37"/>
      <c r="JHT244" s="37"/>
      <c r="JHU244" s="37"/>
      <c r="JHV244" s="37"/>
      <c r="JHW244" s="37"/>
      <c r="JHX244" s="37"/>
      <c r="JHY244" s="37"/>
      <c r="JHZ244" s="37"/>
      <c r="JIA244" s="37"/>
      <c r="JIB244" s="37"/>
      <c r="JIC244" s="37"/>
      <c r="JID244" s="37"/>
      <c r="JIE244" s="37"/>
      <c r="JIF244" s="37"/>
      <c r="JIG244" s="37"/>
      <c r="JIH244" s="37"/>
      <c r="JII244" s="37"/>
      <c r="JIJ244" s="37"/>
      <c r="JIK244" s="37"/>
      <c r="JIL244" s="37"/>
      <c r="JIM244" s="37"/>
      <c r="JIN244" s="37"/>
      <c r="JIO244" s="37"/>
      <c r="JIP244" s="37"/>
      <c r="JIQ244" s="37"/>
      <c r="JIR244" s="37"/>
      <c r="JIS244" s="37"/>
      <c r="JIT244" s="37"/>
      <c r="JIU244" s="37"/>
      <c r="JIV244" s="37"/>
      <c r="JIW244" s="37"/>
      <c r="JIX244" s="37"/>
      <c r="JIY244" s="37"/>
      <c r="JIZ244" s="37"/>
      <c r="JJA244" s="37"/>
      <c r="JJB244" s="37"/>
      <c r="JJC244" s="37"/>
      <c r="JJD244" s="37"/>
      <c r="JJE244" s="37"/>
      <c r="JJF244" s="37"/>
      <c r="JJG244" s="37"/>
      <c r="JJH244" s="37"/>
      <c r="JJI244" s="37"/>
      <c r="JJJ244" s="37"/>
      <c r="JJK244" s="37"/>
      <c r="JJL244" s="37"/>
      <c r="JJM244" s="37"/>
      <c r="JJN244" s="37"/>
      <c r="JJO244" s="37"/>
      <c r="JJP244" s="37"/>
      <c r="JJQ244" s="37"/>
      <c r="JJR244" s="37"/>
      <c r="JJS244" s="37"/>
      <c r="JJT244" s="37"/>
      <c r="JJU244" s="37"/>
      <c r="JJV244" s="37"/>
      <c r="JJW244" s="37"/>
      <c r="JJX244" s="37"/>
      <c r="JJY244" s="37"/>
      <c r="JJZ244" s="37"/>
      <c r="JKA244" s="37"/>
      <c r="JKB244" s="37"/>
      <c r="JKC244" s="37"/>
      <c r="JKD244" s="37"/>
      <c r="JKE244" s="37"/>
      <c r="JKF244" s="37"/>
      <c r="JKG244" s="37"/>
      <c r="JKH244" s="37"/>
      <c r="JKI244" s="37"/>
      <c r="JKJ244" s="37"/>
      <c r="JKK244" s="37"/>
      <c r="JKL244" s="37"/>
      <c r="JKM244" s="37"/>
      <c r="JKN244" s="37"/>
      <c r="JKO244" s="37"/>
      <c r="JKP244" s="37"/>
      <c r="JKQ244" s="37"/>
      <c r="JKR244" s="37"/>
      <c r="JKS244" s="37"/>
      <c r="JKT244" s="37"/>
      <c r="JKU244" s="37"/>
      <c r="JKV244" s="37"/>
      <c r="JKW244" s="37"/>
      <c r="JKX244" s="37"/>
      <c r="JKY244" s="37"/>
      <c r="JKZ244" s="37"/>
      <c r="JLA244" s="37"/>
      <c r="JLB244" s="37"/>
      <c r="JLC244" s="37"/>
      <c r="JLD244" s="37"/>
      <c r="JLE244" s="37"/>
      <c r="JLF244" s="37"/>
      <c r="JLG244" s="37"/>
      <c r="JLH244" s="37"/>
      <c r="JLI244" s="37"/>
      <c r="JLJ244" s="37"/>
      <c r="JLK244" s="37"/>
      <c r="JLL244" s="37"/>
      <c r="JLM244" s="37"/>
      <c r="JLN244" s="37"/>
      <c r="JLO244" s="37"/>
      <c r="JLP244" s="37"/>
      <c r="JLQ244" s="37"/>
      <c r="JLR244" s="37"/>
      <c r="JLS244" s="37"/>
      <c r="JLT244" s="37"/>
      <c r="JLU244" s="37"/>
      <c r="JLV244" s="37"/>
      <c r="JLW244" s="37"/>
      <c r="JLX244" s="37"/>
      <c r="JLY244" s="37"/>
      <c r="JLZ244" s="37"/>
      <c r="JMA244" s="37"/>
      <c r="JMB244" s="37"/>
      <c r="JMC244" s="37"/>
      <c r="JMD244" s="37"/>
      <c r="JME244" s="37"/>
      <c r="JMF244" s="37"/>
      <c r="JMG244" s="37"/>
      <c r="JMH244" s="37"/>
      <c r="JMI244" s="37"/>
      <c r="JMJ244" s="37"/>
      <c r="JMK244" s="37"/>
      <c r="JML244" s="37"/>
      <c r="JMM244" s="37"/>
      <c r="JMN244" s="37"/>
      <c r="JMO244" s="37"/>
      <c r="JMP244" s="37"/>
      <c r="JMQ244" s="37"/>
      <c r="JMR244" s="37"/>
      <c r="JMS244" s="37"/>
      <c r="JMT244" s="37"/>
      <c r="JMU244" s="37"/>
      <c r="JMV244" s="37"/>
      <c r="JMW244" s="37"/>
      <c r="JMX244" s="37"/>
      <c r="JMY244" s="37"/>
      <c r="JMZ244" s="37"/>
      <c r="JNA244" s="37"/>
      <c r="JNB244" s="37"/>
      <c r="JNC244" s="37"/>
      <c r="JND244" s="37"/>
      <c r="JNE244" s="37"/>
      <c r="JNF244" s="37"/>
      <c r="JNG244" s="37"/>
      <c r="JNH244" s="37"/>
      <c r="JNI244" s="37"/>
      <c r="JNJ244" s="37"/>
      <c r="JNK244" s="37"/>
      <c r="JNL244" s="37"/>
      <c r="JNM244" s="37"/>
      <c r="JNN244" s="37"/>
      <c r="JNO244" s="37"/>
      <c r="JNP244" s="37"/>
      <c r="JNQ244" s="37"/>
      <c r="JNR244" s="37"/>
      <c r="JNS244" s="37"/>
      <c r="JNT244" s="37"/>
      <c r="JNU244" s="37"/>
      <c r="JNV244" s="37"/>
      <c r="JNW244" s="37"/>
      <c r="JNX244" s="37"/>
      <c r="JNY244" s="37"/>
      <c r="JNZ244" s="37"/>
      <c r="JOA244" s="37"/>
      <c r="JOB244" s="37"/>
      <c r="JOC244" s="37"/>
      <c r="JOD244" s="37"/>
      <c r="JOE244" s="37"/>
      <c r="JOF244" s="37"/>
      <c r="JOG244" s="37"/>
      <c r="JOH244" s="37"/>
      <c r="JOI244" s="37"/>
      <c r="JOJ244" s="37"/>
      <c r="JOK244" s="37"/>
      <c r="JOL244" s="37"/>
      <c r="JOM244" s="37"/>
      <c r="JON244" s="37"/>
      <c r="JOO244" s="37"/>
      <c r="JOP244" s="37"/>
      <c r="JOQ244" s="37"/>
      <c r="JOR244" s="37"/>
      <c r="JOS244" s="37"/>
      <c r="JOT244" s="37"/>
      <c r="JOU244" s="37"/>
      <c r="JOV244" s="37"/>
      <c r="JOW244" s="37"/>
      <c r="JOX244" s="37"/>
      <c r="JOY244" s="37"/>
      <c r="JOZ244" s="37"/>
      <c r="JPA244" s="37"/>
      <c r="JPB244" s="37"/>
      <c r="JPC244" s="37"/>
      <c r="JPD244" s="37"/>
      <c r="JPE244" s="37"/>
      <c r="JPF244" s="37"/>
      <c r="JPG244" s="37"/>
      <c r="JPH244" s="37"/>
      <c r="JPI244" s="37"/>
      <c r="JPJ244" s="37"/>
      <c r="JPK244" s="37"/>
      <c r="JPL244" s="37"/>
      <c r="JPM244" s="37"/>
      <c r="JPN244" s="37"/>
      <c r="JPO244" s="37"/>
      <c r="JPP244" s="37"/>
      <c r="JPQ244" s="37"/>
      <c r="JPR244" s="37"/>
      <c r="JPS244" s="37"/>
      <c r="JPT244" s="37"/>
      <c r="JPU244" s="37"/>
      <c r="JPV244" s="37"/>
      <c r="JPW244" s="37"/>
      <c r="JPX244" s="37"/>
      <c r="JPY244" s="37"/>
      <c r="JPZ244" s="37"/>
      <c r="JQA244" s="37"/>
      <c r="JQB244" s="37"/>
      <c r="JQC244" s="37"/>
      <c r="JQD244" s="37"/>
      <c r="JQE244" s="37"/>
      <c r="JQF244" s="37"/>
      <c r="JQG244" s="37"/>
      <c r="JQH244" s="37"/>
      <c r="JQI244" s="37"/>
      <c r="JQJ244" s="37"/>
      <c r="JQK244" s="37"/>
      <c r="JQL244" s="37"/>
      <c r="JQM244" s="37"/>
      <c r="JQN244" s="37"/>
      <c r="JQO244" s="37"/>
      <c r="JQP244" s="37"/>
      <c r="JQQ244" s="37"/>
      <c r="JQR244" s="37"/>
      <c r="JQS244" s="37"/>
      <c r="JQT244" s="37"/>
      <c r="JQU244" s="37"/>
      <c r="JQV244" s="37"/>
      <c r="JQW244" s="37"/>
      <c r="JQX244" s="37"/>
      <c r="JQY244" s="37"/>
      <c r="JQZ244" s="37"/>
      <c r="JRA244" s="37"/>
      <c r="JRB244" s="37"/>
      <c r="JRC244" s="37"/>
      <c r="JRD244" s="37"/>
      <c r="JRE244" s="37"/>
      <c r="JRF244" s="37"/>
      <c r="JRG244" s="37"/>
      <c r="JRH244" s="37"/>
      <c r="JRI244" s="37"/>
      <c r="JRJ244" s="37"/>
      <c r="JRK244" s="37"/>
      <c r="JRL244" s="37"/>
      <c r="JRM244" s="37"/>
      <c r="JRN244" s="37"/>
      <c r="JRO244" s="37"/>
      <c r="JRP244" s="37"/>
      <c r="JRQ244" s="37"/>
      <c r="JRR244" s="37"/>
      <c r="JRS244" s="37"/>
      <c r="JRT244" s="37"/>
      <c r="JRU244" s="37"/>
      <c r="JRV244" s="37"/>
      <c r="JRW244" s="37"/>
      <c r="JRX244" s="37"/>
      <c r="JRY244" s="37"/>
      <c r="JRZ244" s="37"/>
      <c r="JSA244" s="37"/>
      <c r="JSB244" s="37"/>
      <c r="JSC244" s="37"/>
      <c r="JSD244" s="37"/>
      <c r="JSE244" s="37"/>
      <c r="JSF244" s="37"/>
      <c r="JSG244" s="37"/>
      <c r="JSH244" s="37"/>
      <c r="JSI244" s="37"/>
      <c r="JSJ244" s="37"/>
      <c r="JSK244" s="37"/>
      <c r="JSL244" s="37"/>
      <c r="JSM244" s="37"/>
      <c r="JSN244" s="37"/>
      <c r="JSO244" s="37"/>
      <c r="JSP244" s="37"/>
      <c r="JSQ244" s="37"/>
      <c r="JSR244" s="37"/>
      <c r="JSS244" s="37"/>
      <c r="JST244" s="37"/>
      <c r="JSU244" s="37"/>
      <c r="JSV244" s="37"/>
      <c r="JSW244" s="37"/>
      <c r="JSX244" s="37"/>
      <c r="JSY244" s="37"/>
      <c r="JSZ244" s="37"/>
      <c r="JTA244" s="37"/>
      <c r="JTB244" s="37"/>
      <c r="JTC244" s="37"/>
      <c r="JTD244" s="37"/>
      <c r="JTE244" s="37"/>
      <c r="JTF244" s="37"/>
      <c r="JTG244" s="37"/>
      <c r="JTH244" s="37"/>
      <c r="JTI244" s="37"/>
      <c r="JTJ244" s="37"/>
      <c r="JTK244" s="37"/>
      <c r="JTL244" s="37"/>
      <c r="JTM244" s="37"/>
      <c r="JTN244" s="37"/>
      <c r="JTO244" s="37"/>
      <c r="JTP244" s="37"/>
      <c r="JTQ244" s="37"/>
      <c r="JTR244" s="37"/>
      <c r="JTS244" s="37"/>
      <c r="JTT244" s="37"/>
      <c r="JTU244" s="37"/>
      <c r="JTV244" s="37"/>
      <c r="JTW244" s="37"/>
      <c r="JTX244" s="37"/>
      <c r="JTY244" s="37"/>
      <c r="JTZ244" s="37"/>
      <c r="JUA244" s="37"/>
      <c r="JUB244" s="37"/>
      <c r="JUC244" s="37"/>
      <c r="JUD244" s="37"/>
      <c r="JUE244" s="37"/>
      <c r="JUF244" s="37"/>
      <c r="JUG244" s="37"/>
      <c r="JUH244" s="37"/>
      <c r="JUI244" s="37"/>
      <c r="JUJ244" s="37"/>
      <c r="JUK244" s="37"/>
      <c r="JUL244" s="37"/>
      <c r="JUM244" s="37"/>
      <c r="JUN244" s="37"/>
      <c r="JUO244" s="37"/>
      <c r="JUP244" s="37"/>
      <c r="JUQ244" s="37"/>
      <c r="JUR244" s="37"/>
      <c r="JUS244" s="37"/>
      <c r="JUT244" s="37"/>
      <c r="JUU244" s="37"/>
      <c r="JUV244" s="37"/>
      <c r="JUW244" s="37"/>
      <c r="JUX244" s="37"/>
      <c r="JUY244" s="37"/>
      <c r="JUZ244" s="37"/>
      <c r="JVA244" s="37"/>
      <c r="JVB244" s="37"/>
      <c r="JVC244" s="37"/>
      <c r="JVD244" s="37"/>
      <c r="JVE244" s="37"/>
      <c r="JVF244" s="37"/>
      <c r="JVG244" s="37"/>
      <c r="JVH244" s="37"/>
      <c r="JVI244" s="37"/>
      <c r="JVJ244" s="37"/>
      <c r="JVK244" s="37"/>
      <c r="JVL244" s="37"/>
      <c r="JVM244" s="37"/>
      <c r="JVN244" s="37"/>
      <c r="JVO244" s="37"/>
      <c r="JVP244" s="37"/>
      <c r="JVQ244" s="37"/>
      <c r="JVR244" s="37"/>
      <c r="JVS244" s="37"/>
      <c r="JVT244" s="37"/>
      <c r="JVU244" s="37"/>
      <c r="JVV244" s="37"/>
      <c r="JVW244" s="37"/>
      <c r="JVX244" s="37"/>
      <c r="JVY244" s="37"/>
      <c r="JVZ244" s="37"/>
      <c r="JWA244" s="37"/>
      <c r="JWB244" s="37"/>
      <c r="JWC244" s="37"/>
      <c r="JWD244" s="37"/>
      <c r="JWE244" s="37"/>
      <c r="JWF244" s="37"/>
      <c r="JWG244" s="37"/>
      <c r="JWH244" s="37"/>
      <c r="JWI244" s="37"/>
      <c r="JWJ244" s="37"/>
      <c r="JWK244" s="37"/>
      <c r="JWL244" s="37"/>
      <c r="JWM244" s="37"/>
      <c r="JWN244" s="37"/>
      <c r="JWO244" s="37"/>
      <c r="JWP244" s="37"/>
      <c r="JWQ244" s="37"/>
      <c r="JWR244" s="37"/>
      <c r="JWS244" s="37"/>
      <c r="JWT244" s="37"/>
      <c r="JWU244" s="37"/>
      <c r="JWV244" s="37"/>
      <c r="JWW244" s="37"/>
      <c r="JWX244" s="37"/>
      <c r="JWY244" s="37"/>
      <c r="JWZ244" s="37"/>
      <c r="JXA244" s="37"/>
      <c r="JXB244" s="37"/>
      <c r="JXC244" s="37"/>
      <c r="JXD244" s="37"/>
      <c r="JXE244" s="37"/>
      <c r="JXF244" s="37"/>
      <c r="JXG244" s="37"/>
      <c r="JXH244" s="37"/>
      <c r="JXI244" s="37"/>
      <c r="JXJ244" s="37"/>
      <c r="JXK244" s="37"/>
      <c r="JXL244" s="37"/>
      <c r="JXM244" s="37"/>
      <c r="JXN244" s="37"/>
      <c r="JXO244" s="37"/>
      <c r="JXP244" s="37"/>
      <c r="JXQ244" s="37"/>
      <c r="JXR244" s="37"/>
      <c r="JXS244" s="37"/>
      <c r="JXT244" s="37"/>
      <c r="JXU244" s="37"/>
      <c r="JXV244" s="37"/>
      <c r="JXW244" s="37"/>
      <c r="JXX244" s="37"/>
      <c r="JXY244" s="37"/>
      <c r="JXZ244" s="37"/>
      <c r="JYA244" s="37"/>
      <c r="JYB244" s="37"/>
      <c r="JYC244" s="37"/>
      <c r="JYD244" s="37"/>
      <c r="JYE244" s="37"/>
      <c r="JYF244" s="37"/>
      <c r="JYG244" s="37"/>
      <c r="JYH244" s="37"/>
      <c r="JYI244" s="37"/>
      <c r="JYJ244" s="37"/>
      <c r="JYK244" s="37"/>
      <c r="JYL244" s="37"/>
      <c r="JYM244" s="37"/>
      <c r="JYN244" s="37"/>
      <c r="JYO244" s="37"/>
      <c r="JYP244" s="37"/>
      <c r="JYQ244" s="37"/>
      <c r="JYR244" s="37"/>
      <c r="JYS244" s="37"/>
      <c r="JYT244" s="37"/>
      <c r="JYU244" s="37"/>
      <c r="JYV244" s="37"/>
      <c r="JYW244" s="37"/>
      <c r="JYX244" s="37"/>
      <c r="JYY244" s="37"/>
      <c r="JYZ244" s="37"/>
      <c r="JZA244" s="37"/>
      <c r="JZB244" s="37"/>
      <c r="JZC244" s="37"/>
      <c r="JZD244" s="37"/>
      <c r="JZE244" s="37"/>
      <c r="JZF244" s="37"/>
      <c r="JZG244" s="37"/>
      <c r="JZH244" s="37"/>
      <c r="JZI244" s="37"/>
      <c r="JZJ244" s="37"/>
      <c r="JZK244" s="37"/>
      <c r="JZL244" s="37"/>
      <c r="JZM244" s="37"/>
      <c r="JZN244" s="37"/>
      <c r="JZO244" s="37"/>
      <c r="JZP244" s="37"/>
      <c r="JZQ244" s="37"/>
      <c r="JZR244" s="37"/>
      <c r="JZS244" s="37"/>
      <c r="JZT244" s="37"/>
      <c r="JZU244" s="37"/>
      <c r="JZV244" s="37"/>
      <c r="JZW244" s="37"/>
      <c r="JZX244" s="37"/>
      <c r="JZY244" s="37"/>
      <c r="JZZ244" s="37"/>
      <c r="KAA244" s="37"/>
      <c r="KAB244" s="37"/>
      <c r="KAC244" s="37"/>
      <c r="KAD244" s="37"/>
      <c r="KAE244" s="37"/>
      <c r="KAF244" s="37"/>
      <c r="KAG244" s="37"/>
      <c r="KAH244" s="37"/>
      <c r="KAI244" s="37"/>
      <c r="KAJ244" s="37"/>
      <c r="KAK244" s="37"/>
      <c r="KAL244" s="37"/>
      <c r="KAM244" s="37"/>
      <c r="KAN244" s="37"/>
      <c r="KAO244" s="37"/>
      <c r="KAP244" s="37"/>
      <c r="KAQ244" s="37"/>
      <c r="KAR244" s="37"/>
      <c r="KAS244" s="37"/>
      <c r="KAT244" s="37"/>
      <c r="KAU244" s="37"/>
      <c r="KAV244" s="37"/>
      <c r="KAW244" s="37"/>
      <c r="KAX244" s="37"/>
      <c r="KAY244" s="37"/>
      <c r="KAZ244" s="37"/>
      <c r="KBA244" s="37"/>
      <c r="KBB244" s="37"/>
      <c r="KBC244" s="37"/>
      <c r="KBD244" s="37"/>
      <c r="KBE244" s="37"/>
      <c r="KBF244" s="37"/>
      <c r="KBG244" s="37"/>
      <c r="KBH244" s="37"/>
      <c r="KBI244" s="37"/>
      <c r="KBJ244" s="37"/>
      <c r="KBK244" s="37"/>
      <c r="KBL244" s="37"/>
      <c r="KBM244" s="37"/>
      <c r="KBN244" s="37"/>
      <c r="KBO244" s="37"/>
      <c r="KBP244" s="37"/>
      <c r="KBQ244" s="37"/>
      <c r="KBR244" s="37"/>
      <c r="KBS244" s="37"/>
      <c r="KBT244" s="37"/>
      <c r="KBU244" s="37"/>
      <c r="KBV244" s="37"/>
      <c r="KBW244" s="37"/>
      <c r="KBX244" s="37"/>
      <c r="KBY244" s="37"/>
      <c r="KBZ244" s="37"/>
      <c r="KCA244" s="37"/>
      <c r="KCB244" s="37"/>
      <c r="KCC244" s="37"/>
      <c r="KCD244" s="37"/>
      <c r="KCE244" s="37"/>
      <c r="KCF244" s="37"/>
      <c r="KCG244" s="37"/>
      <c r="KCH244" s="37"/>
      <c r="KCI244" s="37"/>
      <c r="KCJ244" s="37"/>
      <c r="KCK244" s="37"/>
      <c r="KCL244" s="37"/>
      <c r="KCM244" s="37"/>
      <c r="KCN244" s="37"/>
      <c r="KCO244" s="37"/>
      <c r="KCP244" s="37"/>
      <c r="KCQ244" s="37"/>
      <c r="KCR244" s="37"/>
      <c r="KCS244" s="37"/>
      <c r="KCT244" s="37"/>
      <c r="KCU244" s="37"/>
      <c r="KCV244" s="37"/>
      <c r="KCW244" s="37"/>
      <c r="KCX244" s="37"/>
      <c r="KCY244" s="37"/>
      <c r="KCZ244" s="37"/>
      <c r="KDA244" s="37"/>
      <c r="KDB244" s="37"/>
      <c r="KDC244" s="37"/>
      <c r="KDD244" s="37"/>
      <c r="KDE244" s="37"/>
      <c r="KDF244" s="37"/>
      <c r="KDG244" s="37"/>
      <c r="KDH244" s="37"/>
      <c r="KDI244" s="37"/>
      <c r="KDJ244" s="37"/>
      <c r="KDK244" s="37"/>
      <c r="KDL244" s="37"/>
      <c r="KDM244" s="37"/>
      <c r="KDN244" s="37"/>
      <c r="KDO244" s="37"/>
      <c r="KDP244" s="37"/>
      <c r="KDQ244" s="37"/>
      <c r="KDR244" s="37"/>
      <c r="KDS244" s="37"/>
      <c r="KDT244" s="37"/>
      <c r="KDU244" s="37"/>
      <c r="KDV244" s="37"/>
      <c r="KDW244" s="37"/>
      <c r="KDX244" s="37"/>
      <c r="KDY244" s="37"/>
      <c r="KDZ244" s="37"/>
      <c r="KEA244" s="37"/>
      <c r="KEB244" s="37"/>
      <c r="KEC244" s="37"/>
      <c r="KED244" s="37"/>
      <c r="KEE244" s="37"/>
      <c r="KEF244" s="37"/>
      <c r="KEG244" s="37"/>
      <c r="KEH244" s="37"/>
      <c r="KEI244" s="37"/>
      <c r="KEJ244" s="37"/>
      <c r="KEK244" s="37"/>
      <c r="KEL244" s="37"/>
      <c r="KEM244" s="37"/>
      <c r="KEN244" s="37"/>
      <c r="KEO244" s="37"/>
      <c r="KEP244" s="37"/>
      <c r="KEQ244" s="37"/>
      <c r="KER244" s="37"/>
      <c r="KES244" s="37"/>
      <c r="KET244" s="37"/>
      <c r="KEU244" s="37"/>
      <c r="KEV244" s="37"/>
      <c r="KEW244" s="37"/>
      <c r="KEX244" s="37"/>
      <c r="KEY244" s="37"/>
      <c r="KEZ244" s="37"/>
      <c r="KFA244" s="37"/>
      <c r="KFB244" s="37"/>
      <c r="KFC244" s="37"/>
      <c r="KFD244" s="37"/>
      <c r="KFE244" s="37"/>
      <c r="KFF244" s="37"/>
      <c r="KFG244" s="37"/>
      <c r="KFH244" s="37"/>
      <c r="KFI244" s="37"/>
      <c r="KFJ244" s="37"/>
      <c r="KFK244" s="37"/>
      <c r="KFL244" s="37"/>
      <c r="KFM244" s="37"/>
      <c r="KFN244" s="37"/>
      <c r="KFO244" s="37"/>
      <c r="KFP244" s="37"/>
      <c r="KFQ244" s="37"/>
      <c r="KFR244" s="37"/>
      <c r="KFS244" s="37"/>
      <c r="KFT244" s="37"/>
      <c r="KFU244" s="37"/>
      <c r="KFV244" s="37"/>
      <c r="KFW244" s="37"/>
      <c r="KFX244" s="37"/>
      <c r="KFY244" s="37"/>
      <c r="KFZ244" s="37"/>
      <c r="KGA244" s="37"/>
      <c r="KGB244" s="37"/>
      <c r="KGC244" s="37"/>
      <c r="KGD244" s="37"/>
      <c r="KGE244" s="37"/>
      <c r="KGF244" s="37"/>
      <c r="KGG244" s="37"/>
      <c r="KGH244" s="37"/>
      <c r="KGI244" s="37"/>
      <c r="KGJ244" s="37"/>
      <c r="KGK244" s="37"/>
      <c r="KGL244" s="37"/>
      <c r="KGM244" s="37"/>
      <c r="KGN244" s="37"/>
      <c r="KGO244" s="37"/>
      <c r="KGP244" s="37"/>
      <c r="KGQ244" s="37"/>
      <c r="KGR244" s="37"/>
      <c r="KGS244" s="37"/>
      <c r="KGT244" s="37"/>
      <c r="KGU244" s="37"/>
      <c r="KGV244" s="37"/>
      <c r="KGW244" s="37"/>
      <c r="KGX244" s="37"/>
      <c r="KGY244" s="37"/>
      <c r="KGZ244" s="37"/>
      <c r="KHA244" s="37"/>
      <c r="KHB244" s="37"/>
      <c r="KHC244" s="37"/>
      <c r="KHD244" s="37"/>
      <c r="KHE244" s="37"/>
      <c r="KHF244" s="37"/>
      <c r="KHG244" s="37"/>
      <c r="KHH244" s="37"/>
      <c r="KHI244" s="37"/>
      <c r="KHJ244" s="37"/>
      <c r="KHK244" s="37"/>
      <c r="KHL244" s="37"/>
      <c r="KHM244" s="37"/>
      <c r="KHN244" s="37"/>
      <c r="KHO244" s="37"/>
      <c r="KHP244" s="37"/>
      <c r="KHQ244" s="37"/>
      <c r="KHR244" s="37"/>
      <c r="KHS244" s="37"/>
      <c r="KHT244" s="37"/>
      <c r="KHU244" s="37"/>
      <c r="KHV244" s="37"/>
      <c r="KHW244" s="37"/>
      <c r="KHX244" s="37"/>
      <c r="KHY244" s="37"/>
      <c r="KHZ244" s="37"/>
      <c r="KIA244" s="37"/>
      <c r="KIB244" s="37"/>
      <c r="KIC244" s="37"/>
      <c r="KID244" s="37"/>
      <c r="KIE244" s="37"/>
      <c r="KIF244" s="37"/>
      <c r="KIG244" s="37"/>
      <c r="KIH244" s="37"/>
      <c r="KII244" s="37"/>
      <c r="KIJ244" s="37"/>
      <c r="KIK244" s="37"/>
      <c r="KIL244" s="37"/>
      <c r="KIM244" s="37"/>
      <c r="KIN244" s="37"/>
      <c r="KIO244" s="37"/>
      <c r="KIP244" s="37"/>
      <c r="KIQ244" s="37"/>
      <c r="KIR244" s="37"/>
      <c r="KIS244" s="37"/>
      <c r="KIT244" s="37"/>
      <c r="KIU244" s="37"/>
      <c r="KIV244" s="37"/>
      <c r="KIW244" s="37"/>
      <c r="KIX244" s="37"/>
      <c r="KIY244" s="37"/>
      <c r="KIZ244" s="37"/>
      <c r="KJA244" s="37"/>
      <c r="KJB244" s="37"/>
      <c r="KJC244" s="37"/>
      <c r="KJD244" s="37"/>
      <c r="KJE244" s="37"/>
      <c r="KJF244" s="37"/>
      <c r="KJG244" s="37"/>
      <c r="KJH244" s="37"/>
      <c r="KJI244" s="37"/>
      <c r="KJJ244" s="37"/>
      <c r="KJK244" s="37"/>
      <c r="KJL244" s="37"/>
      <c r="KJM244" s="37"/>
      <c r="KJN244" s="37"/>
      <c r="KJO244" s="37"/>
      <c r="KJP244" s="37"/>
      <c r="KJQ244" s="37"/>
      <c r="KJR244" s="37"/>
      <c r="KJS244" s="37"/>
      <c r="KJT244" s="37"/>
      <c r="KJU244" s="37"/>
      <c r="KJV244" s="37"/>
      <c r="KJW244" s="37"/>
      <c r="KJX244" s="37"/>
      <c r="KJY244" s="37"/>
      <c r="KJZ244" s="37"/>
      <c r="KKA244" s="37"/>
      <c r="KKB244" s="37"/>
      <c r="KKC244" s="37"/>
      <c r="KKD244" s="37"/>
      <c r="KKE244" s="37"/>
      <c r="KKF244" s="37"/>
      <c r="KKG244" s="37"/>
      <c r="KKH244" s="37"/>
      <c r="KKI244" s="37"/>
      <c r="KKJ244" s="37"/>
      <c r="KKK244" s="37"/>
      <c r="KKL244" s="37"/>
      <c r="KKM244" s="37"/>
      <c r="KKN244" s="37"/>
      <c r="KKO244" s="37"/>
      <c r="KKP244" s="37"/>
      <c r="KKQ244" s="37"/>
      <c r="KKR244" s="37"/>
      <c r="KKS244" s="37"/>
      <c r="KKT244" s="37"/>
      <c r="KKU244" s="37"/>
      <c r="KKV244" s="37"/>
      <c r="KKW244" s="37"/>
      <c r="KKX244" s="37"/>
      <c r="KKY244" s="37"/>
      <c r="KKZ244" s="37"/>
      <c r="KLA244" s="37"/>
      <c r="KLB244" s="37"/>
      <c r="KLC244" s="37"/>
      <c r="KLD244" s="37"/>
      <c r="KLE244" s="37"/>
      <c r="KLF244" s="37"/>
      <c r="KLG244" s="37"/>
      <c r="KLH244" s="37"/>
      <c r="KLI244" s="37"/>
      <c r="KLJ244" s="37"/>
      <c r="KLK244" s="37"/>
      <c r="KLL244" s="37"/>
      <c r="KLM244" s="37"/>
      <c r="KLN244" s="37"/>
      <c r="KLO244" s="37"/>
      <c r="KLP244" s="37"/>
      <c r="KLQ244" s="37"/>
      <c r="KLR244" s="37"/>
      <c r="KLS244" s="37"/>
      <c r="KLT244" s="37"/>
      <c r="KLU244" s="37"/>
      <c r="KLV244" s="37"/>
      <c r="KLW244" s="37"/>
      <c r="KLX244" s="37"/>
      <c r="KLY244" s="37"/>
      <c r="KLZ244" s="37"/>
      <c r="KMA244" s="37"/>
      <c r="KMB244" s="37"/>
      <c r="KMC244" s="37"/>
      <c r="KMD244" s="37"/>
      <c r="KME244" s="37"/>
      <c r="KMF244" s="37"/>
      <c r="KMG244" s="37"/>
      <c r="KMH244" s="37"/>
      <c r="KMI244" s="37"/>
      <c r="KMJ244" s="37"/>
      <c r="KMK244" s="37"/>
      <c r="KML244" s="37"/>
      <c r="KMM244" s="37"/>
      <c r="KMN244" s="37"/>
      <c r="KMO244" s="37"/>
      <c r="KMP244" s="37"/>
      <c r="KMQ244" s="37"/>
      <c r="KMR244" s="37"/>
      <c r="KMS244" s="37"/>
      <c r="KMT244" s="37"/>
      <c r="KMU244" s="37"/>
      <c r="KMV244" s="37"/>
      <c r="KMW244" s="37"/>
      <c r="KMX244" s="37"/>
      <c r="KMY244" s="37"/>
      <c r="KMZ244" s="37"/>
      <c r="KNA244" s="37"/>
      <c r="KNB244" s="37"/>
      <c r="KNC244" s="37"/>
      <c r="KND244" s="37"/>
      <c r="KNE244" s="37"/>
      <c r="KNF244" s="37"/>
      <c r="KNG244" s="37"/>
      <c r="KNH244" s="37"/>
      <c r="KNI244" s="37"/>
      <c r="KNJ244" s="37"/>
      <c r="KNK244" s="37"/>
      <c r="KNL244" s="37"/>
      <c r="KNM244" s="37"/>
      <c r="KNN244" s="37"/>
      <c r="KNO244" s="37"/>
      <c r="KNP244" s="37"/>
      <c r="KNQ244" s="37"/>
      <c r="KNR244" s="37"/>
      <c r="KNS244" s="37"/>
      <c r="KNT244" s="37"/>
      <c r="KNU244" s="37"/>
      <c r="KNV244" s="37"/>
      <c r="KNW244" s="37"/>
      <c r="KNX244" s="37"/>
      <c r="KNY244" s="37"/>
      <c r="KNZ244" s="37"/>
      <c r="KOA244" s="37"/>
      <c r="KOB244" s="37"/>
      <c r="KOC244" s="37"/>
      <c r="KOD244" s="37"/>
      <c r="KOE244" s="37"/>
      <c r="KOF244" s="37"/>
      <c r="KOG244" s="37"/>
      <c r="KOH244" s="37"/>
      <c r="KOI244" s="37"/>
      <c r="KOJ244" s="37"/>
      <c r="KOK244" s="37"/>
      <c r="KOL244" s="37"/>
      <c r="KOM244" s="37"/>
      <c r="KON244" s="37"/>
      <c r="KOO244" s="37"/>
      <c r="KOP244" s="37"/>
      <c r="KOQ244" s="37"/>
      <c r="KOR244" s="37"/>
      <c r="KOS244" s="37"/>
      <c r="KOT244" s="37"/>
      <c r="KOU244" s="37"/>
      <c r="KOV244" s="37"/>
      <c r="KOW244" s="37"/>
      <c r="KOX244" s="37"/>
      <c r="KOY244" s="37"/>
      <c r="KOZ244" s="37"/>
      <c r="KPA244" s="37"/>
      <c r="KPB244" s="37"/>
      <c r="KPC244" s="37"/>
      <c r="KPD244" s="37"/>
      <c r="KPE244" s="37"/>
      <c r="KPF244" s="37"/>
      <c r="KPG244" s="37"/>
      <c r="KPH244" s="37"/>
      <c r="KPI244" s="37"/>
      <c r="KPJ244" s="37"/>
      <c r="KPK244" s="37"/>
      <c r="KPL244" s="37"/>
      <c r="KPM244" s="37"/>
      <c r="KPN244" s="37"/>
      <c r="KPO244" s="37"/>
      <c r="KPP244" s="37"/>
      <c r="KPQ244" s="37"/>
      <c r="KPR244" s="37"/>
      <c r="KPS244" s="37"/>
      <c r="KPT244" s="37"/>
      <c r="KPU244" s="37"/>
      <c r="KPV244" s="37"/>
      <c r="KPW244" s="37"/>
      <c r="KPX244" s="37"/>
      <c r="KPY244" s="37"/>
      <c r="KPZ244" s="37"/>
      <c r="KQA244" s="37"/>
      <c r="KQB244" s="37"/>
      <c r="KQC244" s="37"/>
      <c r="KQD244" s="37"/>
      <c r="KQE244" s="37"/>
      <c r="KQF244" s="37"/>
      <c r="KQG244" s="37"/>
      <c r="KQH244" s="37"/>
      <c r="KQI244" s="37"/>
      <c r="KQJ244" s="37"/>
      <c r="KQK244" s="37"/>
      <c r="KQL244" s="37"/>
      <c r="KQM244" s="37"/>
      <c r="KQN244" s="37"/>
      <c r="KQO244" s="37"/>
      <c r="KQP244" s="37"/>
      <c r="KQQ244" s="37"/>
      <c r="KQR244" s="37"/>
      <c r="KQS244" s="37"/>
      <c r="KQT244" s="37"/>
      <c r="KQU244" s="37"/>
      <c r="KQV244" s="37"/>
      <c r="KQW244" s="37"/>
      <c r="KQX244" s="37"/>
      <c r="KQY244" s="37"/>
      <c r="KQZ244" s="37"/>
      <c r="KRA244" s="37"/>
      <c r="KRB244" s="37"/>
      <c r="KRC244" s="37"/>
      <c r="KRD244" s="37"/>
      <c r="KRE244" s="37"/>
      <c r="KRF244" s="37"/>
      <c r="KRG244" s="37"/>
      <c r="KRH244" s="37"/>
      <c r="KRI244" s="37"/>
      <c r="KRJ244" s="37"/>
      <c r="KRK244" s="37"/>
      <c r="KRL244" s="37"/>
      <c r="KRM244" s="37"/>
      <c r="KRN244" s="37"/>
      <c r="KRO244" s="37"/>
      <c r="KRP244" s="37"/>
      <c r="KRQ244" s="37"/>
      <c r="KRR244" s="37"/>
      <c r="KRS244" s="37"/>
      <c r="KRT244" s="37"/>
      <c r="KRU244" s="37"/>
      <c r="KRV244" s="37"/>
      <c r="KRW244" s="37"/>
      <c r="KRX244" s="37"/>
      <c r="KRY244" s="37"/>
      <c r="KRZ244" s="37"/>
      <c r="KSA244" s="37"/>
      <c r="KSB244" s="37"/>
      <c r="KSC244" s="37"/>
      <c r="KSD244" s="37"/>
      <c r="KSE244" s="37"/>
      <c r="KSF244" s="37"/>
      <c r="KSG244" s="37"/>
      <c r="KSH244" s="37"/>
      <c r="KSI244" s="37"/>
      <c r="KSJ244" s="37"/>
      <c r="KSK244" s="37"/>
      <c r="KSL244" s="37"/>
      <c r="KSM244" s="37"/>
      <c r="KSN244" s="37"/>
      <c r="KSO244" s="37"/>
      <c r="KSP244" s="37"/>
      <c r="KSQ244" s="37"/>
      <c r="KSR244" s="37"/>
      <c r="KSS244" s="37"/>
      <c r="KST244" s="37"/>
      <c r="KSU244" s="37"/>
      <c r="KSV244" s="37"/>
      <c r="KSW244" s="37"/>
      <c r="KSX244" s="37"/>
      <c r="KSY244" s="37"/>
      <c r="KSZ244" s="37"/>
      <c r="KTA244" s="37"/>
      <c r="KTB244" s="37"/>
      <c r="KTC244" s="37"/>
      <c r="KTD244" s="37"/>
      <c r="KTE244" s="37"/>
      <c r="KTF244" s="37"/>
      <c r="KTG244" s="37"/>
      <c r="KTH244" s="37"/>
      <c r="KTI244" s="37"/>
      <c r="KTJ244" s="37"/>
      <c r="KTK244" s="37"/>
      <c r="KTL244" s="37"/>
      <c r="KTM244" s="37"/>
      <c r="KTN244" s="37"/>
      <c r="KTO244" s="37"/>
      <c r="KTP244" s="37"/>
      <c r="KTQ244" s="37"/>
      <c r="KTR244" s="37"/>
      <c r="KTS244" s="37"/>
      <c r="KTT244" s="37"/>
      <c r="KTU244" s="37"/>
      <c r="KTV244" s="37"/>
      <c r="KTW244" s="37"/>
      <c r="KTX244" s="37"/>
      <c r="KTY244" s="37"/>
      <c r="KTZ244" s="37"/>
      <c r="KUA244" s="37"/>
      <c r="KUB244" s="37"/>
      <c r="KUC244" s="37"/>
      <c r="KUD244" s="37"/>
      <c r="KUE244" s="37"/>
      <c r="KUF244" s="37"/>
      <c r="KUG244" s="37"/>
      <c r="KUH244" s="37"/>
      <c r="KUI244" s="37"/>
      <c r="KUJ244" s="37"/>
      <c r="KUK244" s="37"/>
      <c r="KUL244" s="37"/>
      <c r="KUM244" s="37"/>
      <c r="KUN244" s="37"/>
      <c r="KUO244" s="37"/>
      <c r="KUP244" s="37"/>
      <c r="KUQ244" s="37"/>
      <c r="KUR244" s="37"/>
      <c r="KUS244" s="37"/>
      <c r="KUT244" s="37"/>
      <c r="KUU244" s="37"/>
      <c r="KUV244" s="37"/>
      <c r="KUW244" s="37"/>
      <c r="KUX244" s="37"/>
      <c r="KUY244" s="37"/>
      <c r="KUZ244" s="37"/>
      <c r="KVA244" s="37"/>
      <c r="KVB244" s="37"/>
      <c r="KVC244" s="37"/>
      <c r="KVD244" s="37"/>
      <c r="KVE244" s="37"/>
      <c r="KVF244" s="37"/>
      <c r="KVG244" s="37"/>
      <c r="KVH244" s="37"/>
      <c r="KVI244" s="37"/>
      <c r="KVJ244" s="37"/>
      <c r="KVK244" s="37"/>
      <c r="KVL244" s="37"/>
      <c r="KVM244" s="37"/>
      <c r="KVN244" s="37"/>
      <c r="KVO244" s="37"/>
      <c r="KVP244" s="37"/>
      <c r="KVQ244" s="37"/>
      <c r="KVR244" s="37"/>
      <c r="KVS244" s="37"/>
      <c r="KVT244" s="37"/>
      <c r="KVU244" s="37"/>
      <c r="KVV244" s="37"/>
      <c r="KVW244" s="37"/>
      <c r="KVX244" s="37"/>
      <c r="KVY244" s="37"/>
      <c r="KVZ244" s="37"/>
      <c r="KWA244" s="37"/>
      <c r="KWB244" s="37"/>
      <c r="KWC244" s="37"/>
      <c r="KWD244" s="37"/>
      <c r="KWE244" s="37"/>
      <c r="KWF244" s="37"/>
      <c r="KWG244" s="37"/>
      <c r="KWH244" s="37"/>
      <c r="KWI244" s="37"/>
      <c r="KWJ244" s="37"/>
      <c r="KWK244" s="37"/>
      <c r="KWL244" s="37"/>
      <c r="KWM244" s="37"/>
      <c r="KWN244" s="37"/>
      <c r="KWO244" s="37"/>
      <c r="KWP244" s="37"/>
      <c r="KWQ244" s="37"/>
      <c r="KWR244" s="37"/>
      <c r="KWS244" s="37"/>
      <c r="KWT244" s="37"/>
      <c r="KWU244" s="37"/>
      <c r="KWV244" s="37"/>
      <c r="KWW244" s="37"/>
      <c r="KWX244" s="37"/>
      <c r="KWY244" s="37"/>
      <c r="KWZ244" s="37"/>
      <c r="KXA244" s="37"/>
      <c r="KXB244" s="37"/>
      <c r="KXC244" s="37"/>
      <c r="KXD244" s="37"/>
      <c r="KXE244" s="37"/>
      <c r="KXF244" s="37"/>
      <c r="KXG244" s="37"/>
      <c r="KXH244" s="37"/>
      <c r="KXI244" s="37"/>
      <c r="KXJ244" s="37"/>
      <c r="KXK244" s="37"/>
      <c r="KXL244" s="37"/>
      <c r="KXM244" s="37"/>
      <c r="KXN244" s="37"/>
      <c r="KXO244" s="37"/>
      <c r="KXP244" s="37"/>
      <c r="KXQ244" s="37"/>
      <c r="KXR244" s="37"/>
      <c r="KXS244" s="37"/>
      <c r="KXT244" s="37"/>
      <c r="KXU244" s="37"/>
      <c r="KXV244" s="37"/>
      <c r="KXW244" s="37"/>
      <c r="KXX244" s="37"/>
      <c r="KXY244" s="37"/>
      <c r="KXZ244" s="37"/>
      <c r="KYA244" s="37"/>
      <c r="KYB244" s="37"/>
      <c r="KYC244" s="37"/>
      <c r="KYD244" s="37"/>
      <c r="KYE244" s="37"/>
      <c r="KYF244" s="37"/>
      <c r="KYG244" s="37"/>
      <c r="KYH244" s="37"/>
      <c r="KYI244" s="37"/>
      <c r="KYJ244" s="37"/>
      <c r="KYK244" s="37"/>
      <c r="KYL244" s="37"/>
      <c r="KYM244" s="37"/>
      <c r="KYN244" s="37"/>
      <c r="KYO244" s="37"/>
      <c r="KYP244" s="37"/>
      <c r="KYQ244" s="37"/>
      <c r="KYR244" s="37"/>
      <c r="KYS244" s="37"/>
      <c r="KYT244" s="37"/>
      <c r="KYU244" s="37"/>
      <c r="KYV244" s="37"/>
      <c r="KYW244" s="37"/>
      <c r="KYX244" s="37"/>
      <c r="KYY244" s="37"/>
      <c r="KYZ244" s="37"/>
      <c r="KZA244" s="37"/>
      <c r="KZB244" s="37"/>
      <c r="KZC244" s="37"/>
      <c r="KZD244" s="37"/>
      <c r="KZE244" s="37"/>
      <c r="KZF244" s="37"/>
      <c r="KZG244" s="37"/>
      <c r="KZH244" s="37"/>
      <c r="KZI244" s="37"/>
      <c r="KZJ244" s="37"/>
      <c r="KZK244" s="37"/>
      <c r="KZL244" s="37"/>
      <c r="KZM244" s="37"/>
      <c r="KZN244" s="37"/>
      <c r="KZO244" s="37"/>
      <c r="KZP244" s="37"/>
      <c r="KZQ244" s="37"/>
      <c r="KZR244" s="37"/>
      <c r="KZS244" s="37"/>
      <c r="KZT244" s="37"/>
      <c r="KZU244" s="37"/>
      <c r="KZV244" s="37"/>
      <c r="KZW244" s="37"/>
      <c r="KZX244" s="37"/>
      <c r="KZY244" s="37"/>
      <c r="KZZ244" s="37"/>
      <c r="LAA244" s="37"/>
      <c r="LAB244" s="37"/>
      <c r="LAC244" s="37"/>
      <c r="LAD244" s="37"/>
      <c r="LAE244" s="37"/>
      <c r="LAF244" s="37"/>
      <c r="LAG244" s="37"/>
      <c r="LAH244" s="37"/>
      <c r="LAI244" s="37"/>
      <c r="LAJ244" s="37"/>
      <c r="LAK244" s="37"/>
      <c r="LAL244" s="37"/>
      <c r="LAM244" s="37"/>
      <c r="LAN244" s="37"/>
      <c r="LAO244" s="37"/>
      <c r="LAP244" s="37"/>
      <c r="LAQ244" s="37"/>
      <c r="LAR244" s="37"/>
      <c r="LAS244" s="37"/>
      <c r="LAT244" s="37"/>
      <c r="LAU244" s="37"/>
      <c r="LAV244" s="37"/>
      <c r="LAW244" s="37"/>
      <c r="LAX244" s="37"/>
      <c r="LAY244" s="37"/>
      <c r="LAZ244" s="37"/>
      <c r="LBA244" s="37"/>
      <c r="LBB244" s="37"/>
      <c r="LBC244" s="37"/>
      <c r="LBD244" s="37"/>
      <c r="LBE244" s="37"/>
      <c r="LBF244" s="37"/>
      <c r="LBG244" s="37"/>
      <c r="LBH244" s="37"/>
      <c r="LBI244" s="37"/>
      <c r="LBJ244" s="37"/>
      <c r="LBK244" s="37"/>
      <c r="LBL244" s="37"/>
      <c r="LBM244" s="37"/>
      <c r="LBN244" s="37"/>
      <c r="LBO244" s="37"/>
      <c r="LBP244" s="37"/>
      <c r="LBQ244" s="37"/>
      <c r="LBR244" s="37"/>
      <c r="LBS244" s="37"/>
      <c r="LBT244" s="37"/>
      <c r="LBU244" s="37"/>
      <c r="LBV244" s="37"/>
      <c r="LBW244" s="37"/>
      <c r="LBX244" s="37"/>
      <c r="LBY244" s="37"/>
      <c r="LBZ244" s="37"/>
      <c r="LCA244" s="37"/>
      <c r="LCB244" s="37"/>
      <c r="LCC244" s="37"/>
      <c r="LCD244" s="37"/>
      <c r="LCE244" s="37"/>
      <c r="LCF244" s="37"/>
      <c r="LCG244" s="37"/>
      <c r="LCH244" s="37"/>
      <c r="LCI244" s="37"/>
      <c r="LCJ244" s="37"/>
      <c r="LCK244" s="37"/>
      <c r="LCL244" s="37"/>
      <c r="LCM244" s="37"/>
      <c r="LCN244" s="37"/>
      <c r="LCO244" s="37"/>
      <c r="LCP244" s="37"/>
      <c r="LCQ244" s="37"/>
      <c r="LCR244" s="37"/>
      <c r="LCS244" s="37"/>
      <c r="LCT244" s="37"/>
      <c r="LCU244" s="37"/>
      <c r="LCV244" s="37"/>
      <c r="LCW244" s="37"/>
      <c r="LCX244" s="37"/>
      <c r="LCY244" s="37"/>
      <c r="LCZ244" s="37"/>
      <c r="LDA244" s="37"/>
      <c r="LDB244" s="37"/>
      <c r="LDC244" s="37"/>
      <c r="LDD244" s="37"/>
      <c r="LDE244" s="37"/>
      <c r="LDF244" s="37"/>
      <c r="LDG244" s="37"/>
      <c r="LDH244" s="37"/>
      <c r="LDI244" s="37"/>
      <c r="LDJ244" s="37"/>
      <c r="LDK244" s="37"/>
      <c r="LDL244" s="37"/>
      <c r="LDM244" s="37"/>
      <c r="LDN244" s="37"/>
      <c r="LDO244" s="37"/>
      <c r="LDP244" s="37"/>
      <c r="LDQ244" s="37"/>
      <c r="LDR244" s="37"/>
      <c r="LDS244" s="37"/>
      <c r="LDT244" s="37"/>
      <c r="LDU244" s="37"/>
      <c r="LDV244" s="37"/>
      <c r="LDW244" s="37"/>
      <c r="LDX244" s="37"/>
      <c r="LDY244" s="37"/>
      <c r="LDZ244" s="37"/>
      <c r="LEA244" s="37"/>
      <c r="LEB244" s="37"/>
      <c r="LEC244" s="37"/>
      <c r="LED244" s="37"/>
      <c r="LEE244" s="37"/>
      <c r="LEF244" s="37"/>
      <c r="LEG244" s="37"/>
      <c r="LEH244" s="37"/>
      <c r="LEI244" s="37"/>
      <c r="LEJ244" s="37"/>
      <c r="LEK244" s="37"/>
      <c r="LEL244" s="37"/>
      <c r="LEM244" s="37"/>
      <c r="LEN244" s="37"/>
      <c r="LEO244" s="37"/>
      <c r="LEP244" s="37"/>
      <c r="LEQ244" s="37"/>
      <c r="LER244" s="37"/>
      <c r="LES244" s="37"/>
      <c r="LET244" s="37"/>
      <c r="LEU244" s="37"/>
      <c r="LEV244" s="37"/>
      <c r="LEW244" s="37"/>
      <c r="LEX244" s="37"/>
      <c r="LEY244" s="37"/>
      <c r="LEZ244" s="37"/>
      <c r="LFA244" s="37"/>
      <c r="LFB244" s="37"/>
      <c r="LFC244" s="37"/>
      <c r="LFD244" s="37"/>
      <c r="LFE244" s="37"/>
      <c r="LFF244" s="37"/>
      <c r="LFG244" s="37"/>
      <c r="LFH244" s="37"/>
      <c r="LFI244" s="37"/>
      <c r="LFJ244" s="37"/>
      <c r="LFK244" s="37"/>
      <c r="LFL244" s="37"/>
      <c r="LFM244" s="37"/>
      <c r="LFN244" s="37"/>
      <c r="LFO244" s="37"/>
      <c r="LFP244" s="37"/>
      <c r="LFQ244" s="37"/>
      <c r="LFR244" s="37"/>
      <c r="LFS244" s="37"/>
      <c r="LFT244" s="37"/>
      <c r="LFU244" s="37"/>
      <c r="LFV244" s="37"/>
      <c r="LFW244" s="37"/>
      <c r="LFX244" s="37"/>
      <c r="LFY244" s="37"/>
      <c r="LFZ244" s="37"/>
      <c r="LGA244" s="37"/>
      <c r="LGB244" s="37"/>
      <c r="LGC244" s="37"/>
      <c r="LGD244" s="37"/>
      <c r="LGE244" s="37"/>
      <c r="LGF244" s="37"/>
      <c r="LGG244" s="37"/>
      <c r="LGH244" s="37"/>
      <c r="LGI244" s="37"/>
      <c r="LGJ244" s="37"/>
      <c r="LGK244" s="37"/>
      <c r="LGL244" s="37"/>
      <c r="LGM244" s="37"/>
      <c r="LGN244" s="37"/>
      <c r="LGO244" s="37"/>
      <c r="LGP244" s="37"/>
      <c r="LGQ244" s="37"/>
      <c r="LGR244" s="37"/>
      <c r="LGS244" s="37"/>
      <c r="LGT244" s="37"/>
      <c r="LGU244" s="37"/>
      <c r="LGV244" s="37"/>
      <c r="LGW244" s="37"/>
      <c r="LGX244" s="37"/>
      <c r="LGY244" s="37"/>
      <c r="LGZ244" s="37"/>
      <c r="LHA244" s="37"/>
      <c r="LHB244" s="37"/>
      <c r="LHC244" s="37"/>
      <c r="LHD244" s="37"/>
      <c r="LHE244" s="37"/>
      <c r="LHF244" s="37"/>
      <c r="LHG244" s="37"/>
      <c r="LHH244" s="37"/>
      <c r="LHI244" s="37"/>
      <c r="LHJ244" s="37"/>
      <c r="LHK244" s="37"/>
      <c r="LHL244" s="37"/>
      <c r="LHM244" s="37"/>
      <c r="LHN244" s="37"/>
      <c r="LHO244" s="37"/>
      <c r="LHP244" s="37"/>
      <c r="LHQ244" s="37"/>
      <c r="LHR244" s="37"/>
      <c r="LHS244" s="37"/>
      <c r="LHT244" s="37"/>
      <c r="LHU244" s="37"/>
      <c r="LHV244" s="37"/>
      <c r="LHW244" s="37"/>
      <c r="LHX244" s="37"/>
      <c r="LHY244" s="37"/>
      <c r="LHZ244" s="37"/>
      <c r="LIA244" s="37"/>
      <c r="LIB244" s="37"/>
      <c r="LIC244" s="37"/>
      <c r="LID244" s="37"/>
      <c r="LIE244" s="37"/>
      <c r="LIF244" s="37"/>
      <c r="LIG244" s="37"/>
      <c r="LIH244" s="37"/>
      <c r="LII244" s="37"/>
      <c r="LIJ244" s="37"/>
      <c r="LIK244" s="37"/>
      <c r="LIL244" s="37"/>
      <c r="LIM244" s="37"/>
      <c r="LIN244" s="37"/>
      <c r="LIO244" s="37"/>
      <c r="LIP244" s="37"/>
      <c r="LIQ244" s="37"/>
      <c r="LIR244" s="37"/>
      <c r="LIS244" s="37"/>
      <c r="LIT244" s="37"/>
      <c r="LIU244" s="37"/>
      <c r="LIV244" s="37"/>
      <c r="LIW244" s="37"/>
      <c r="LIX244" s="37"/>
      <c r="LIY244" s="37"/>
      <c r="LIZ244" s="37"/>
      <c r="LJA244" s="37"/>
      <c r="LJB244" s="37"/>
      <c r="LJC244" s="37"/>
      <c r="LJD244" s="37"/>
      <c r="LJE244" s="37"/>
      <c r="LJF244" s="37"/>
      <c r="LJG244" s="37"/>
      <c r="LJH244" s="37"/>
      <c r="LJI244" s="37"/>
      <c r="LJJ244" s="37"/>
      <c r="LJK244" s="37"/>
      <c r="LJL244" s="37"/>
      <c r="LJM244" s="37"/>
      <c r="LJN244" s="37"/>
      <c r="LJO244" s="37"/>
      <c r="LJP244" s="37"/>
      <c r="LJQ244" s="37"/>
      <c r="LJR244" s="37"/>
      <c r="LJS244" s="37"/>
      <c r="LJT244" s="37"/>
      <c r="LJU244" s="37"/>
      <c r="LJV244" s="37"/>
      <c r="LJW244" s="37"/>
      <c r="LJX244" s="37"/>
      <c r="LJY244" s="37"/>
      <c r="LJZ244" s="37"/>
      <c r="LKA244" s="37"/>
      <c r="LKB244" s="37"/>
      <c r="LKC244" s="37"/>
      <c r="LKD244" s="37"/>
      <c r="LKE244" s="37"/>
      <c r="LKF244" s="37"/>
      <c r="LKG244" s="37"/>
      <c r="LKH244" s="37"/>
      <c r="LKI244" s="37"/>
      <c r="LKJ244" s="37"/>
      <c r="LKK244" s="37"/>
      <c r="LKL244" s="37"/>
      <c r="LKM244" s="37"/>
      <c r="LKN244" s="37"/>
      <c r="LKO244" s="37"/>
      <c r="LKP244" s="37"/>
      <c r="LKQ244" s="37"/>
      <c r="LKR244" s="37"/>
      <c r="LKS244" s="37"/>
      <c r="LKT244" s="37"/>
      <c r="LKU244" s="37"/>
      <c r="LKV244" s="37"/>
      <c r="LKW244" s="37"/>
      <c r="LKX244" s="37"/>
      <c r="LKY244" s="37"/>
      <c r="LKZ244" s="37"/>
      <c r="LLA244" s="37"/>
      <c r="LLB244" s="37"/>
      <c r="LLC244" s="37"/>
      <c r="LLD244" s="37"/>
      <c r="LLE244" s="37"/>
      <c r="LLF244" s="37"/>
      <c r="LLG244" s="37"/>
      <c r="LLH244" s="37"/>
      <c r="LLI244" s="37"/>
      <c r="LLJ244" s="37"/>
      <c r="LLK244" s="37"/>
      <c r="LLL244" s="37"/>
      <c r="LLM244" s="37"/>
      <c r="LLN244" s="37"/>
      <c r="LLO244" s="37"/>
      <c r="LLP244" s="37"/>
      <c r="LLQ244" s="37"/>
      <c r="LLR244" s="37"/>
      <c r="LLS244" s="37"/>
      <c r="LLT244" s="37"/>
      <c r="LLU244" s="37"/>
      <c r="LLV244" s="37"/>
      <c r="LLW244" s="37"/>
      <c r="LLX244" s="37"/>
      <c r="LLY244" s="37"/>
      <c r="LLZ244" s="37"/>
      <c r="LMA244" s="37"/>
      <c r="LMB244" s="37"/>
      <c r="LMC244" s="37"/>
      <c r="LMD244" s="37"/>
      <c r="LME244" s="37"/>
      <c r="LMF244" s="37"/>
      <c r="LMG244" s="37"/>
      <c r="LMH244" s="37"/>
      <c r="LMI244" s="37"/>
      <c r="LMJ244" s="37"/>
      <c r="LMK244" s="37"/>
      <c r="LML244" s="37"/>
      <c r="LMM244" s="37"/>
      <c r="LMN244" s="37"/>
      <c r="LMO244" s="37"/>
      <c r="LMP244" s="37"/>
      <c r="LMQ244" s="37"/>
      <c r="LMR244" s="37"/>
      <c r="LMS244" s="37"/>
      <c r="LMT244" s="37"/>
      <c r="LMU244" s="37"/>
      <c r="LMV244" s="37"/>
      <c r="LMW244" s="37"/>
      <c r="LMX244" s="37"/>
      <c r="LMY244" s="37"/>
      <c r="LMZ244" s="37"/>
      <c r="LNA244" s="37"/>
      <c r="LNB244" s="37"/>
      <c r="LNC244" s="37"/>
      <c r="LND244" s="37"/>
      <c r="LNE244" s="37"/>
      <c r="LNF244" s="37"/>
      <c r="LNG244" s="37"/>
      <c r="LNH244" s="37"/>
      <c r="LNI244" s="37"/>
      <c r="LNJ244" s="37"/>
      <c r="LNK244" s="37"/>
      <c r="LNL244" s="37"/>
      <c r="LNM244" s="37"/>
      <c r="LNN244" s="37"/>
      <c r="LNO244" s="37"/>
      <c r="LNP244" s="37"/>
      <c r="LNQ244" s="37"/>
      <c r="LNR244" s="37"/>
      <c r="LNS244" s="37"/>
      <c r="LNT244" s="37"/>
      <c r="LNU244" s="37"/>
      <c r="LNV244" s="37"/>
      <c r="LNW244" s="37"/>
      <c r="LNX244" s="37"/>
      <c r="LNY244" s="37"/>
      <c r="LNZ244" s="37"/>
      <c r="LOA244" s="37"/>
      <c r="LOB244" s="37"/>
      <c r="LOC244" s="37"/>
      <c r="LOD244" s="37"/>
      <c r="LOE244" s="37"/>
      <c r="LOF244" s="37"/>
      <c r="LOG244" s="37"/>
      <c r="LOH244" s="37"/>
      <c r="LOI244" s="37"/>
      <c r="LOJ244" s="37"/>
      <c r="LOK244" s="37"/>
      <c r="LOL244" s="37"/>
      <c r="LOM244" s="37"/>
      <c r="LON244" s="37"/>
      <c r="LOO244" s="37"/>
      <c r="LOP244" s="37"/>
      <c r="LOQ244" s="37"/>
      <c r="LOR244" s="37"/>
      <c r="LOS244" s="37"/>
      <c r="LOT244" s="37"/>
      <c r="LOU244" s="37"/>
      <c r="LOV244" s="37"/>
      <c r="LOW244" s="37"/>
      <c r="LOX244" s="37"/>
      <c r="LOY244" s="37"/>
      <c r="LOZ244" s="37"/>
      <c r="LPA244" s="37"/>
      <c r="LPB244" s="37"/>
      <c r="LPC244" s="37"/>
      <c r="LPD244" s="37"/>
      <c r="LPE244" s="37"/>
      <c r="LPF244" s="37"/>
      <c r="LPG244" s="37"/>
      <c r="LPH244" s="37"/>
      <c r="LPI244" s="37"/>
      <c r="LPJ244" s="37"/>
      <c r="LPK244" s="37"/>
      <c r="LPL244" s="37"/>
      <c r="LPM244" s="37"/>
      <c r="LPN244" s="37"/>
      <c r="LPO244" s="37"/>
      <c r="LPP244" s="37"/>
      <c r="LPQ244" s="37"/>
      <c r="LPR244" s="37"/>
      <c r="LPS244" s="37"/>
      <c r="LPT244" s="37"/>
      <c r="LPU244" s="37"/>
      <c r="LPV244" s="37"/>
      <c r="LPW244" s="37"/>
      <c r="LPX244" s="37"/>
      <c r="LPY244" s="37"/>
      <c r="LPZ244" s="37"/>
      <c r="LQA244" s="37"/>
      <c r="LQB244" s="37"/>
      <c r="LQC244" s="37"/>
      <c r="LQD244" s="37"/>
      <c r="LQE244" s="37"/>
      <c r="LQF244" s="37"/>
      <c r="LQG244" s="37"/>
      <c r="LQH244" s="37"/>
      <c r="LQI244" s="37"/>
      <c r="LQJ244" s="37"/>
      <c r="LQK244" s="37"/>
      <c r="LQL244" s="37"/>
      <c r="LQM244" s="37"/>
      <c r="LQN244" s="37"/>
      <c r="LQO244" s="37"/>
      <c r="LQP244" s="37"/>
      <c r="LQQ244" s="37"/>
      <c r="LQR244" s="37"/>
      <c r="LQS244" s="37"/>
      <c r="LQT244" s="37"/>
      <c r="LQU244" s="37"/>
      <c r="LQV244" s="37"/>
      <c r="LQW244" s="37"/>
      <c r="LQX244" s="37"/>
      <c r="LQY244" s="37"/>
      <c r="LQZ244" s="37"/>
      <c r="LRA244" s="37"/>
      <c r="LRB244" s="37"/>
      <c r="LRC244" s="37"/>
      <c r="LRD244" s="37"/>
      <c r="LRE244" s="37"/>
      <c r="LRF244" s="37"/>
      <c r="LRG244" s="37"/>
      <c r="LRH244" s="37"/>
      <c r="LRI244" s="37"/>
      <c r="LRJ244" s="37"/>
      <c r="LRK244" s="37"/>
      <c r="LRL244" s="37"/>
      <c r="LRM244" s="37"/>
      <c r="LRN244" s="37"/>
      <c r="LRO244" s="37"/>
      <c r="LRP244" s="37"/>
      <c r="LRQ244" s="37"/>
      <c r="LRR244" s="37"/>
      <c r="LRS244" s="37"/>
      <c r="LRT244" s="37"/>
      <c r="LRU244" s="37"/>
      <c r="LRV244" s="37"/>
      <c r="LRW244" s="37"/>
      <c r="LRX244" s="37"/>
      <c r="LRY244" s="37"/>
      <c r="LRZ244" s="37"/>
      <c r="LSA244" s="37"/>
      <c r="LSB244" s="37"/>
      <c r="LSC244" s="37"/>
      <c r="LSD244" s="37"/>
      <c r="LSE244" s="37"/>
      <c r="LSF244" s="37"/>
      <c r="LSG244" s="37"/>
      <c r="LSH244" s="37"/>
      <c r="LSI244" s="37"/>
      <c r="LSJ244" s="37"/>
      <c r="LSK244" s="37"/>
      <c r="LSL244" s="37"/>
      <c r="LSM244" s="37"/>
      <c r="LSN244" s="37"/>
      <c r="LSO244" s="37"/>
      <c r="LSP244" s="37"/>
      <c r="LSQ244" s="37"/>
      <c r="LSR244" s="37"/>
      <c r="LSS244" s="37"/>
      <c r="LST244" s="37"/>
      <c r="LSU244" s="37"/>
      <c r="LSV244" s="37"/>
      <c r="LSW244" s="37"/>
      <c r="LSX244" s="37"/>
      <c r="LSY244" s="37"/>
      <c r="LSZ244" s="37"/>
      <c r="LTA244" s="37"/>
      <c r="LTB244" s="37"/>
      <c r="LTC244" s="37"/>
      <c r="LTD244" s="37"/>
      <c r="LTE244" s="37"/>
      <c r="LTF244" s="37"/>
      <c r="LTG244" s="37"/>
      <c r="LTH244" s="37"/>
      <c r="LTI244" s="37"/>
      <c r="LTJ244" s="37"/>
      <c r="LTK244" s="37"/>
      <c r="LTL244" s="37"/>
      <c r="LTM244" s="37"/>
      <c r="LTN244" s="37"/>
      <c r="LTO244" s="37"/>
      <c r="LTP244" s="37"/>
      <c r="LTQ244" s="37"/>
      <c r="LTR244" s="37"/>
      <c r="LTS244" s="37"/>
      <c r="LTT244" s="37"/>
      <c r="LTU244" s="37"/>
      <c r="LTV244" s="37"/>
      <c r="LTW244" s="37"/>
      <c r="LTX244" s="37"/>
      <c r="LTY244" s="37"/>
      <c r="LTZ244" s="37"/>
      <c r="LUA244" s="37"/>
      <c r="LUB244" s="37"/>
      <c r="LUC244" s="37"/>
      <c r="LUD244" s="37"/>
      <c r="LUE244" s="37"/>
      <c r="LUF244" s="37"/>
      <c r="LUG244" s="37"/>
      <c r="LUH244" s="37"/>
      <c r="LUI244" s="37"/>
      <c r="LUJ244" s="37"/>
      <c r="LUK244" s="37"/>
      <c r="LUL244" s="37"/>
      <c r="LUM244" s="37"/>
      <c r="LUN244" s="37"/>
      <c r="LUO244" s="37"/>
      <c r="LUP244" s="37"/>
      <c r="LUQ244" s="37"/>
      <c r="LUR244" s="37"/>
      <c r="LUS244" s="37"/>
      <c r="LUT244" s="37"/>
      <c r="LUU244" s="37"/>
      <c r="LUV244" s="37"/>
      <c r="LUW244" s="37"/>
      <c r="LUX244" s="37"/>
      <c r="LUY244" s="37"/>
      <c r="LUZ244" s="37"/>
      <c r="LVA244" s="37"/>
      <c r="LVB244" s="37"/>
      <c r="LVC244" s="37"/>
      <c r="LVD244" s="37"/>
      <c r="LVE244" s="37"/>
      <c r="LVF244" s="37"/>
      <c r="LVG244" s="37"/>
      <c r="LVH244" s="37"/>
      <c r="LVI244" s="37"/>
      <c r="LVJ244" s="37"/>
      <c r="LVK244" s="37"/>
      <c r="LVL244" s="37"/>
      <c r="LVM244" s="37"/>
      <c r="LVN244" s="37"/>
      <c r="LVO244" s="37"/>
      <c r="LVP244" s="37"/>
      <c r="LVQ244" s="37"/>
      <c r="LVR244" s="37"/>
      <c r="LVS244" s="37"/>
      <c r="LVT244" s="37"/>
      <c r="LVU244" s="37"/>
      <c r="LVV244" s="37"/>
      <c r="LVW244" s="37"/>
      <c r="LVX244" s="37"/>
      <c r="LVY244" s="37"/>
      <c r="LVZ244" s="37"/>
      <c r="LWA244" s="37"/>
      <c r="LWB244" s="37"/>
      <c r="LWC244" s="37"/>
      <c r="LWD244" s="37"/>
      <c r="LWE244" s="37"/>
      <c r="LWF244" s="37"/>
      <c r="LWG244" s="37"/>
      <c r="LWH244" s="37"/>
      <c r="LWI244" s="37"/>
      <c r="LWJ244" s="37"/>
      <c r="LWK244" s="37"/>
      <c r="LWL244" s="37"/>
      <c r="LWM244" s="37"/>
      <c r="LWN244" s="37"/>
      <c r="LWO244" s="37"/>
      <c r="LWP244" s="37"/>
      <c r="LWQ244" s="37"/>
      <c r="LWR244" s="37"/>
      <c r="LWS244" s="37"/>
      <c r="LWT244" s="37"/>
      <c r="LWU244" s="37"/>
      <c r="LWV244" s="37"/>
      <c r="LWW244" s="37"/>
      <c r="LWX244" s="37"/>
      <c r="LWY244" s="37"/>
      <c r="LWZ244" s="37"/>
      <c r="LXA244" s="37"/>
      <c r="LXB244" s="37"/>
      <c r="LXC244" s="37"/>
      <c r="LXD244" s="37"/>
      <c r="LXE244" s="37"/>
      <c r="LXF244" s="37"/>
      <c r="LXG244" s="37"/>
      <c r="LXH244" s="37"/>
      <c r="LXI244" s="37"/>
      <c r="LXJ244" s="37"/>
      <c r="LXK244" s="37"/>
      <c r="LXL244" s="37"/>
      <c r="LXM244" s="37"/>
      <c r="LXN244" s="37"/>
      <c r="LXO244" s="37"/>
      <c r="LXP244" s="37"/>
      <c r="LXQ244" s="37"/>
      <c r="LXR244" s="37"/>
      <c r="LXS244" s="37"/>
      <c r="LXT244" s="37"/>
      <c r="LXU244" s="37"/>
      <c r="LXV244" s="37"/>
      <c r="LXW244" s="37"/>
      <c r="LXX244" s="37"/>
      <c r="LXY244" s="37"/>
      <c r="LXZ244" s="37"/>
      <c r="LYA244" s="37"/>
      <c r="LYB244" s="37"/>
      <c r="LYC244" s="37"/>
      <c r="LYD244" s="37"/>
      <c r="LYE244" s="37"/>
      <c r="LYF244" s="37"/>
      <c r="LYG244" s="37"/>
      <c r="LYH244" s="37"/>
      <c r="LYI244" s="37"/>
      <c r="LYJ244" s="37"/>
      <c r="LYK244" s="37"/>
      <c r="LYL244" s="37"/>
      <c r="LYM244" s="37"/>
      <c r="LYN244" s="37"/>
      <c r="LYO244" s="37"/>
      <c r="LYP244" s="37"/>
      <c r="LYQ244" s="37"/>
      <c r="LYR244" s="37"/>
      <c r="LYS244" s="37"/>
      <c r="LYT244" s="37"/>
      <c r="LYU244" s="37"/>
      <c r="LYV244" s="37"/>
      <c r="LYW244" s="37"/>
      <c r="LYX244" s="37"/>
      <c r="LYY244" s="37"/>
      <c r="LYZ244" s="37"/>
      <c r="LZA244" s="37"/>
      <c r="LZB244" s="37"/>
      <c r="LZC244" s="37"/>
      <c r="LZD244" s="37"/>
      <c r="LZE244" s="37"/>
      <c r="LZF244" s="37"/>
      <c r="LZG244" s="37"/>
      <c r="LZH244" s="37"/>
      <c r="LZI244" s="37"/>
      <c r="LZJ244" s="37"/>
      <c r="LZK244" s="37"/>
      <c r="LZL244" s="37"/>
      <c r="LZM244" s="37"/>
      <c r="LZN244" s="37"/>
      <c r="LZO244" s="37"/>
      <c r="LZP244" s="37"/>
      <c r="LZQ244" s="37"/>
      <c r="LZR244" s="37"/>
      <c r="LZS244" s="37"/>
      <c r="LZT244" s="37"/>
      <c r="LZU244" s="37"/>
      <c r="LZV244" s="37"/>
      <c r="LZW244" s="37"/>
      <c r="LZX244" s="37"/>
      <c r="LZY244" s="37"/>
      <c r="LZZ244" s="37"/>
      <c r="MAA244" s="37"/>
      <c r="MAB244" s="37"/>
      <c r="MAC244" s="37"/>
      <c r="MAD244" s="37"/>
      <c r="MAE244" s="37"/>
      <c r="MAF244" s="37"/>
      <c r="MAG244" s="37"/>
      <c r="MAH244" s="37"/>
      <c r="MAI244" s="37"/>
      <c r="MAJ244" s="37"/>
      <c r="MAK244" s="37"/>
      <c r="MAL244" s="37"/>
      <c r="MAM244" s="37"/>
      <c r="MAN244" s="37"/>
      <c r="MAO244" s="37"/>
      <c r="MAP244" s="37"/>
      <c r="MAQ244" s="37"/>
      <c r="MAR244" s="37"/>
      <c r="MAS244" s="37"/>
      <c r="MAT244" s="37"/>
      <c r="MAU244" s="37"/>
      <c r="MAV244" s="37"/>
      <c r="MAW244" s="37"/>
      <c r="MAX244" s="37"/>
      <c r="MAY244" s="37"/>
      <c r="MAZ244" s="37"/>
      <c r="MBA244" s="37"/>
      <c r="MBB244" s="37"/>
      <c r="MBC244" s="37"/>
      <c r="MBD244" s="37"/>
      <c r="MBE244" s="37"/>
      <c r="MBF244" s="37"/>
      <c r="MBG244" s="37"/>
      <c r="MBH244" s="37"/>
      <c r="MBI244" s="37"/>
      <c r="MBJ244" s="37"/>
      <c r="MBK244" s="37"/>
      <c r="MBL244" s="37"/>
      <c r="MBM244" s="37"/>
      <c r="MBN244" s="37"/>
      <c r="MBO244" s="37"/>
      <c r="MBP244" s="37"/>
      <c r="MBQ244" s="37"/>
      <c r="MBR244" s="37"/>
      <c r="MBS244" s="37"/>
      <c r="MBT244" s="37"/>
      <c r="MBU244" s="37"/>
      <c r="MBV244" s="37"/>
      <c r="MBW244" s="37"/>
      <c r="MBX244" s="37"/>
      <c r="MBY244" s="37"/>
      <c r="MBZ244" s="37"/>
      <c r="MCA244" s="37"/>
      <c r="MCB244" s="37"/>
      <c r="MCC244" s="37"/>
      <c r="MCD244" s="37"/>
      <c r="MCE244" s="37"/>
      <c r="MCF244" s="37"/>
      <c r="MCG244" s="37"/>
      <c r="MCH244" s="37"/>
      <c r="MCI244" s="37"/>
      <c r="MCJ244" s="37"/>
      <c r="MCK244" s="37"/>
      <c r="MCL244" s="37"/>
      <c r="MCM244" s="37"/>
      <c r="MCN244" s="37"/>
      <c r="MCO244" s="37"/>
      <c r="MCP244" s="37"/>
      <c r="MCQ244" s="37"/>
      <c r="MCR244" s="37"/>
      <c r="MCS244" s="37"/>
      <c r="MCT244" s="37"/>
      <c r="MCU244" s="37"/>
      <c r="MCV244" s="37"/>
      <c r="MCW244" s="37"/>
      <c r="MCX244" s="37"/>
      <c r="MCY244" s="37"/>
      <c r="MCZ244" s="37"/>
      <c r="MDA244" s="37"/>
      <c r="MDB244" s="37"/>
      <c r="MDC244" s="37"/>
      <c r="MDD244" s="37"/>
      <c r="MDE244" s="37"/>
      <c r="MDF244" s="37"/>
      <c r="MDG244" s="37"/>
      <c r="MDH244" s="37"/>
      <c r="MDI244" s="37"/>
      <c r="MDJ244" s="37"/>
      <c r="MDK244" s="37"/>
      <c r="MDL244" s="37"/>
      <c r="MDM244" s="37"/>
      <c r="MDN244" s="37"/>
      <c r="MDO244" s="37"/>
      <c r="MDP244" s="37"/>
      <c r="MDQ244" s="37"/>
      <c r="MDR244" s="37"/>
      <c r="MDS244" s="37"/>
      <c r="MDT244" s="37"/>
      <c r="MDU244" s="37"/>
      <c r="MDV244" s="37"/>
      <c r="MDW244" s="37"/>
      <c r="MDX244" s="37"/>
      <c r="MDY244" s="37"/>
      <c r="MDZ244" s="37"/>
      <c r="MEA244" s="37"/>
      <c r="MEB244" s="37"/>
      <c r="MEC244" s="37"/>
      <c r="MED244" s="37"/>
      <c r="MEE244" s="37"/>
      <c r="MEF244" s="37"/>
      <c r="MEG244" s="37"/>
      <c r="MEH244" s="37"/>
      <c r="MEI244" s="37"/>
      <c r="MEJ244" s="37"/>
      <c r="MEK244" s="37"/>
      <c r="MEL244" s="37"/>
      <c r="MEM244" s="37"/>
      <c r="MEN244" s="37"/>
      <c r="MEO244" s="37"/>
      <c r="MEP244" s="37"/>
      <c r="MEQ244" s="37"/>
      <c r="MER244" s="37"/>
      <c r="MES244" s="37"/>
      <c r="MET244" s="37"/>
      <c r="MEU244" s="37"/>
      <c r="MEV244" s="37"/>
      <c r="MEW244" s="37"/>
      <c r="MEX244" s="37"/>
      <c r="MEY244" s="37"/>
      <c r="MEZ244" s="37"/>
      <c r="MFA244" s="37"/>
      <c r="MFB244" s="37"/>
      <c r="MFC244" s="37"/>
      <c r="MFD244" s="37"/>
      <c r="MFE244" s="37"/>
      <c r="MFF244" s="37"/>
      <c r="MFG244" s="37"/>
      <c r="MFH244" s="37"/>
      <c r="MFI244" s="37"/>
      <c r="MFJ244" s="37"/>
      <c r="MFK244" s="37"/>
      <c r="MFL244" s="37"/>
      <c r="MFM244" s="37"/>
      <c r="MFN244" s="37"/>
      <c r="MFO244" s="37"/>
      <c r="MFP244" s="37"/>
      <c r="MFQ244" s="37"/>
      <c r="MFR244" s="37"/>
      <c r="MFS244" s="37"/>
      <c r="MFT244" s="37"/>
      <c r="MFU244" s="37"/>
      <c r="MFV244" s="37"/>
      <c r="MFW244" s="37"/>
      <c r="MFX244" s="37"/>
      <c r="MFY244" s="37"/>
      <c r="MFZ244" s="37"/>
      <c r="MGA244" s="37"/>
      <c r="MGB244" s="37"/>
      <c r="MGC244" s="37"/>
      <c r="MGD244" s="37"/>
      <c r="MGE244" s="37"/>
      <c r="MGF244" s="37"/>
      <c r="MGG244" s="37"/>
      <c r="MGH244" s="37"/>
      <c r="MGI244" s="37"/>
      <c r="MGJ244" s="37"/>
      <c r="MGK244" s="37"/>
      <c r="MGL244" s="37"/>
      <c r="MGM244" s="37"/>
      <c r="MGN244" s="37"/>
      <c r="MGO244" s="37"/>
      <c r="MGP244" s="37"/>
      <c r="MGQ244" s="37"/>
      <c r="MGR244" s="37"/>
      <c r="MGS244" s="37"/>
      <c r="MGT244" s="37"/>
      <c r="MGU244" s="37"/>
      <c r="MGV244" s="37"/>
      <c r="MGW244" s="37"/>
      <c r="MGX244" s="37"/>
      <c r="MGY244" s="37"/>
      <c r="MGZ244" s="37"/>
      <c r="MHA244" s="37"/>
      <c r="MHB244" s="37"/>
      <c r="MHC244" s="37"/>
      <c r="MHD244" s="37"/>
      <c r="MHE244" s="37"/>
      <c r="MHF244" s="37"/>
      <c r="MHG244" s="37"/>
      <c r="MHH244" s="37"/>
      <c r="MHI244" s="37"/>
      <c r="MHJ244" s="37"/>
      <c r="MHK244" s="37"/>
      <c r="MHL244" s="37"/>
      <c r="MHM244" s="37"/>
      <c r="MHN244" s="37"/>
      <c r="MHO244" s="37"/>
      <c r="MHP244" s="37"/>
      <c r="MHQ244" s="37"/>
      <c r="MHR244" s="37"/>
      <c r="MHS244" s="37"/>
      <c r="MHT244" s="37"/>
      <c r="MHU244" s="37"/>
      <c r="MHV244" s="37"/>
      <c r="MHW244" s="37"/>
      <c r="MHX244" s="37"/>
      <c r="MHY244" s="37"/>
      <c r="MHZ244" s="37"/>
      <c r="MIA244" s="37"/>
      <c r="MIB244" s="37"/>
      <c r="MIC244" s="37"/>
      <c r="MID244" s="37"/>
      <c r="MIE244" s="37"/>
      <c r="MIF244" s="37"/>
      <c r="MIG244" s="37"/>
      <c r="MIH244" s="37"/>
      <c r="MII244" s="37"/>
      <c r="MIJ244" s="37"/>
      <c r="MIK244" s="37"/>
      <c r="MIL244" s="37"/>
      <c r="MIM244" s="37"/>
      <c r="MIN244" s="37"/>
      <c r="MIO244" s="37"/>
      <c r="MIP244" s="37"/>
      <c r="MIQ244" s="37"/>
      <c r="MIR244" s="37"/>
      <c r="MIS244" s="37"/>
      <c r="MIT244" s="37"/>
      <c r="MIU244" s="37"/>
      <c r="MIV244" s="37"/>
      <c r="MIW244" s="37"/>
      <c r="MIX244" s="37"/>
      <c r="MIY244" s="37"/>
      <c r="MIZ244" s="37"/>
      <c r="MJA244" s="37"/>
      <c r="MJB244" s="37"/>
      <c r="MJC244" s="37"/>
      <c r="MJD244" s="37"/>
      <c r="MJE244" s="37"/>
      <c r="MJF244" s="37"/>
      <c r="MJG244" s="37"/>
      <c r="MJH244" s="37"/>
      <c r="MJI244" s="37"/>
      <c r="MJJ244" s="37"/>
      <c r="MJK244" s="37"/>
      <c r="MJL244" s="37"/>
      <c r="MJM244" s="37"/>
      <c r="MJN244" s="37"/>
      <c r="MJO244" s="37"/>
      <c r="MJP244" s="37"/>
      <c r="MJQ244" s="37"/>
      <c r="MJR244" s="37"/>
      <c r="MJS244" s="37"/>
      <c r="MJT244" s="37"/>
      <c r="MJU244" s="37"/>
      <c r="MJV244" s="37"/>
      <c r="MJW244" s="37"/>
      <c r="MJX244" s="37"/>
      <c r="MJY244" s="37"/>
      <c r="MJZ244" s="37"/>
      <c r="MKA244" s="37"/>
      <c r="MKB244" s="37"/>
      <c r="MKC244" s="37"/>
      <c r="MKD244" s="37"/>
      <c r="MKE244" s="37"/>
      <c r="MKF244" s="37"/>
      <c r="MKG244" s="37"/>
      <c r="MKH244" s="37"/>
      <c r="MKI244" s="37"/>
      <c r="MKJ244" s="37"/>
      <c r="MKK244" s="37"/>
      <c r="MKL244" s="37"/>
      <c r="MKM244" s="37"/>
      <c r="MKN244" s="37"/>
      <c r="MKO244" s="37"/>
      <c r="MKP244" s="37"/>
      <c r="MKQ244" s="37"/>
      <c r="MKR244" s="37"/>
      <c r="MKS244" s="37"/>
      <c r="MKT244" s="37"/>
      <c r="MKU244" s="37"/>
      <c r="MKV244" s="37"/>
      <c r="MKW244" s="37"/>
      <c r="MKX244" s="37"/>
      <c r="MKY244" s="37"/>
      <c r="MKZ244" s="37"/>
      <c r="MLA244" s="37"/>
      <c r="MLB244" s="37"/>
      <c r="MLC244" s="37"/>
      <c r="MLD244" s="37"/>
      <c r="MLE244" s="37"/>
      <c r="MLF244" s="37"/>
      <c r="MLG244" s="37"/>
      <c r="MLH244" s="37"/>
      <c r="MLI244" s="37"/>
      <c r="MLJ244" s="37"/>
      <c r="MLK244" s="37"/>
      <c r="MLL244" s="37"/>
      <c r="MLM244" s="37"/>
      <c r="MLN244" s="37"/>
      <c r="MLO244" s="37"/>
      <c r="MLP244" s="37"/>
      <c r="MLQ244" s="37"/>
      <c r="MLR244" s="37"/>
      <c r="MLS244" s="37"/>
      <c r="MLT244" s="37"/>
      <c r="MLU244" s="37"/>
      <c r="MLV244" s="37"/>
      <c r="MLW244" s="37"/>
      <c r="MLX244" s="37"/>
      <c r="MLY244" s="37"/>
      <c r="MLZ244" s="37"/>
      <c r="MMA244" s="37"/>
      <c r="MMB244" s="37"/>
      <c r="MMC244" s="37"/>
      <c r="MMD244" s="37"/>
      <c r="MME244" s="37"/>
      <c r="MMF244" s="37"/>
      <c r="MMG244" s="37"/>
      <c r="MMH244" s="37"/>
      <c r="MMI244" s="37"/>
      <c r="MMJ244" s="37"/>
      <c r="MMK244" s="37"/>
      <c r="MML244" s="37"/>
      <c r="MMM244" s="37"/>
      <c r="MMN244" s="37"/>
      <c r="MMO244" s="37"/>
      <c r="MMP244" s="37"/>
      <c r="MMQ244" s="37"/>
      <c r="MMR244" s="37"/>
      <c r="MMS244" s="37"/>
      <c r="MMT244" s="37"/>
      <c r="MMU244" s="37"/>
      <c r="MMV244" s="37"/>
      <c r="MMW244" s="37"/>
      <c r="MMX244" s="37"/>
      <c r="MMY244" s="37"/>
      <c r="MMZ244" s="37"/>
      <c r="MNA244" s="37"/>
      <c r="MNB244" s="37"/>
      <c r="MNC244" s="37"/>
      <c r="MND244" s="37"/>
      <c r="MNE244" s="37"/>
      <c r="MNF244" s="37"/>
      <c r="MNG244" s="37"/>
      <c r="MNH244" s="37"/>
      <c r="MNI244" s="37"/>
      <c r="MNJ244" s="37"/>
      <c r="MNK244" s="37"/>
      <c r="MNL244" s="37"/>
      <c r="MNM244" s="37"/>
      <c r="MNN244" s="37"/>
      <c r="MNO244" s="37"/>
      <c r="MNP244" s="37"/>
      <c r="MNQ244" s="37"/>
      <c r="MNR244" s="37"/>
      <c r="MNS244" s="37"/>
      <c r="MNT244" s="37"/>
      <c r="MNU244" s="37"/>
      <c r="MNV244" s="37"/>
      <c r="MNW244" s="37"/>
      <c r="MNX244" s="37"/>
      <c r="MNY244" s="37"/>
      <c r="MNZ244" s="37"/>
      <c r="MOA244" s="37"/>
      <c r="MOB244" s="37"/>
      <c r="MOC244" s="37"/>
      <c r="MOD244" s="37"/>
      <c r="MOE244" s="37"/>
      <c r="MOF244" s="37"/>
      <c r="MOG244" s="37"/>
      <c r="MOH244" s="37"/>
      <c r="MOI244" s="37"/>
      <c r="MOJ244" s="37"/>
      <c r="MOK244" s="37"/>
      <c r="MOL244" s="37"/>
      <c r="MOM244" s="37"/>
      <c r="MON244" s="37"/>
      <c r="MOO244" s="37"/>
      <c r="MOP244" s="37"/>
      <c r="MOQ244" s="37"/>
      <c r="MOR244" s="37"/>
      <c r="MOS244" s="37"/>
      <c r="MOT244" s="37"/>
      <c r="MOU244" s="37"/>
      <c r="MOV244" s="37"/>
      <c r="MOW244" s="37"/>
      <c r="MOX244" s="37"/>
      <c r="MOY244" s="37"/>
      <c r="MOZ244" s="37"/>
      <c r="MPA244" s="37"/>
      <c r="MPB244" s="37"/>
      <c r="MPC244" s="37"/>
      <c r="MPD244" s="37"/>
      <c r="MPE244" s="37"/>
      <c r="MPF244" s="37"/>
      <c r="MPG244" s="37"/>
      <c r="MPH244" s="37"/>
      <c r="MPI244" s="37"/>
      <c r="MPJ244" s="37"/>
      <c r="MPK244" s="37"/>
      <c r="MPL244" s="37"/>
      <c r="MPM244" s="37"/>
      <c r="MPN244" s="37"/>
      <c r="MPO244" s="37"/>
      <c r="MPP244" s="37"/>
      <c r="MPQ244" s="37"/>
      <c r="MPR244" s="37"/>
      <c r="MPS244" s="37"/>
      <c r="MPT244" s="37"/>
      <c r="MPU244" s="37"/>
      <c r="MPV244" s="37"/>
      <c r="MPW244" s="37"/>
      <c r="MPX244" s="37"/>
      <c r="MPY244" s="37"/>
      <c r="MPZ244" s="37"/>
      <c r="MQA244" s="37"/>
      <c r="MQB244" s="37"/>
      <c r="MQC244" s="37"/>
      <c r="MQD244" s="37"/>
      <c r="MQE244" s="37"/>
      <c r="MQF244" s="37"/>
      <c r="MQG244" s="37"/>
      <c r="MQH244" s="37"/>
      <c r="MQI244" s="37"/>
      <c r="MQJ244" s="37"/>
      <c r="MQK244" s="37"/>
      <c r="MQL244" s="37"/>
      <c r="MQM244" s="37"/>
      <c r="MQN244" s="37"/>
      <c r="MQO244" s="37"/>
      <c r="MQP244" s="37"/>
      <c r="MQQ244" s="37"/>
      <c r="MQR244" s="37"/>
      <c r="MQS244" s="37"/>
      <c r="MQT244" s="37"/>
      <c r="MQU244" s="37"/>
      <c r="MQV244" s="37"/>
      <c r="MQW244" s="37"/>
      <c r="MQX244" s="37"/>
      <c r="MQY244" s="37"/>
      <c r="MQZ244" s="37"/>
      <c r="MRA244" s="37"/>
      <c r="MRB244" s="37"/>
      <c r="MRC244" s="37"/>
      <c r="MRD244" s="37"/>
      <c r="MRE244" s="37"/>
      <c r="MRF244" s="37"/>
      <c r="MRG244" s="37"/>
      <c r="MRH244" s="37"/>
      <c r="MRI244" s="37"/>
      <c r="MRJ244" s="37"/>
      <c r="MRK244" s="37"/>
      <c r="MRL244" s="37"/>
      <c r="MRM244" s="37"/>
      <c r="MRN244" s="37"/>
      <c r="MRO244" s="37"/>
      <c r="MRP244" s="37"/>
      <c r="MRQ244" s="37"/>
      <c r="MRR244" s="37"/>
      <c r="MRS244" s="37"/>
      <c r="MRT244" s="37"/>
      <c r="MRU244" s="37"/>
      <c r="MRV244" s="37"/>
      <c r="MRW244" s="37"/>
      <c r="MRX244" s="37"/>
      <c r="MRY244" s="37"/>
      <c r="MRZ244" s="37"/>
      <c r="MSA244" s="37"/>
      <c r="MSB244" s="37"/>
      <c r="MSC244" s="37"/>
      <c r="MSD244" s="37"/>
      <c r="MSE244" s="37"/>
      <c r="MSF244" s="37"/>
      <c r="MSG244" s="37"/>
      <c r="MSH244" s="37"/>
      <c r="MSI244" s="37"/>
      <c r="MSJ244" s="37"/>
      <c r="MSK244" s="37"/>
      <c r="MSL244" s="37"/>
      <c r="MSM244" s="37"/>
      <c r="MSN244" s="37"/>
      <c r="MSO244" s="37"/>
      <c r="MSP244" s="37"/>
      <c r="MSQ244" s="37"/>
      <c r="MSR244" s="37"/>
      <c r="MSS244" s="37"/>
      <c r="MST244" s="37"/>
      <c r="MSU244" s="37"/>
      <c r="MSV244" s="37"/>
      <c r="MSW244" s="37"/>
      <c r="MSX244" s="37"/>
      <c r="MSY244" s="37"/>
      <c r="MSZ244" s="37"/>
      <c r="MTA244" s="37"/>
      <c r="MTB244" s="37"/>
      <c r="MTC244" s="37"/>
      <c r="MTD244" s="37"/>
      <c r="MTE244" s="37"/>
      <c r="MTF244" s="37"/>
      <c r="MTG244" s="37"/>
      <c r="MTH244" s="37"/>
      <c r="MTI244" s="37"/>
      <c r="MTJ244" s="37"/>
      <c r="MTK244" s="37"/>
      <c r="MTL244" s="37"/>
      <c r="MTM244" s="37"/>
      <c r="MTN244" s="37"/>
      <c r="MTO244" s="37"/>
      <c r="MTP244" s="37"/>
      <c r="MTQ244" s="37"/>
      <c r="MTR244" s="37"/>
      <c r="MTS244" s="37"/>
      <c r="MTT244" s="37"/>
      <c r="MTU244" s="37"/>
      <c r="MTV244" s="37"/>
      <c r="MTW244" s="37"/>
      <c r="MTX244" s="37"/>
      <c r="MTY244" s="37"/>
      <c r="MTZ244" s="37"/>
      <c r="MUA244" s="37"/>
      <c r="MUB244" s="37"/>
      <c r="MUC244" s="37"/>
      <c r="MUD244" s="37"/>
      <c r="MUE244" s="37"/>
      <c r="MUF244" s="37"/>
      <c r="MUG244" s="37"/>
      <c r="MUH244" s="37"/>
      <c r="MUI244" s="37"/>
      <c r="MUJ244" s="37"/>
      <c r="MUK244" s="37"/>
      <c r="MUL244" s="37"/>
      <c r="MUM244" s="37"/>
      <c r="MUN244" s="37"/>
      <c r="MUO244" s="37"/>
      <c r="MUP244" s="37"/>
      <c r="MUQ244" s="37"/>
      <c r="MUR244" s="37"/>
      <c r="MUS244" s="37"/>
      <c r="MUT244" s="37"/>
      <c r="MUU244" s="37"/>
      <c r="MUV244" s="37"/>
      <c r="MUW244" s="37"/>
      <c r="MUX244" s="37"/>
      <c r="MUY244" s="37"/>
      <c r="MUZ244" s="37"/>
      <c r="MVA244" s="37"/>
      <c r="MVB244" s="37"/>
      <c r="MVC244" s="37"/>
      <c r="MVD244" s="37"/>
      <c r="MVE244" s="37"/>
      <c r="MVF244" s="37"/>
      <c r="MVG244" s="37"/>
      <c r="MVH244" s="37"/>
      <c r="MVI244" s="37"/>
      <c r="MVJ244" s="37"/>
      <c r="MVK244" s="37"/>
      <c r="MVL244" s="37"/>
      <c r="MVM244" s="37"/>
      <c r="MVN244" s="37"/>
      <c r="MVO244" s="37"/>
      <c r="MVP244" s="37"/>
      <c r="MVQ244" s="37"/>
      <c r="MVR244" s="37"/>
      <c r="MVS244" s="37"/>
      <c r="MVT244" s="37"/>
      <c r="MVU244" s="37"/>
      <c r="MVV244" s="37"/>
      <c r="MVW244" s="37"/>
      <c r="MVX244" s="37"/>
      <c r="MVY244" s="37"/>
      <c r="MVZ244" s="37"/>
      <c r="MWA244" s="37"/>
      <c r="MWB244" s="37"/>
      <c r="MWC244" s="37"/>
      <c r="MWD244" s="37"/>
      <c r="MWE244" s="37"/>
      <c r="MWF244" s="37"/>
      <c r="MWG244" s="37"/>
      <c r="MWH244" s="37"/>
      <c r="MWI244" s="37"/>
      <c r="MWJ244" s="37"/>
      <c r="MWK244" s="37"/>
      <c r="MWL244" s="37"/>
      <c r="MWM244" s="37"/>
      <c r="MWN244" s="37"/>
      <c r="MWO244" s="37"/>
      <c r="MWP244" s="37"/>
      <c r="MWQ244" s="37"/>
      <c r="MWR244" s="37"/>
      <c r="MWS244" s="37"/>
      <c r="MWT244" s="37"/>
      <c r="MWU244" s="37"/>
      <c r="MWV244" s="37"/>
      <c r="MWW244" s="37"/>
      <c r="MWX244" s="37"/>
      <c r="MWY244" s="37"/>
      <c r="MWZ244" s="37"/>
      <c r="MXA244" s="37"/>
      <c r="MXB244" s="37"/>
      <c r="MXC244" s="37"/>
      <c r="MXD244" s="37"/>
      <c r="MXE244" s="37"/>
      <c r="MXF244" s="37"/>
      <c r="MXG244" s="37"/>
      <c r="MXH244" s="37"/>
      <c r="MXI244" s="37"/>
      <c r="MXJ244" s="37"/>
      <c r="MXK244" s="37"/>
      <c r="MXL244" s="37"/>
      <c r="MXM244" s="37"/>
      <c r="MXN244" s="37"/>
      <c r="MXO244" s="37"/>
      <c r="MXP244" s="37"/>
      <c r="MXQ244" s="37"/>
      <c r="MXR244" s="37"/>
      <c r="MXS244" s="37"/>
      <c r="MXT244" s="37"/>
      <c r="MXU244" s="37"/>
      <c r="MXV244" s="37"/>
      <c r="MXW244" s="37"/>
      <c r="MXX244" s="37"/>
      <c r="MXY244" s="37"/>
      <c r="MXZ244" s="37"/>
      <c r="MYA244" s="37"/>
      <c r="MYB244" s="37"/>
      <c r="MYC244" s="37"/>
      <c r="MYD244" s="37"/>
      <c r="MYE244" s="37"/>
      <c r="MYF244" s="37"/>
      <c r="MYG244" s="37"/>
      <c r="MYH244" s="37"/>
      <c r="MYI244" s="37"/>
      <c r="MYJ244" s="37"/>
      <c r="MYK244" s="37"/>
      <c r="MYL244" s="37"/>
      <c r="MYM244" s="37"/>
      <c r="MYN244" s="37"/>
      <c r="MYO244" s="37"/>
      <c r="MYP244" s="37"/>
      <c r="MYQ244" s="37"/>
      <c r="MYR244" s="37"/>
      <c r="MYS244" s="37"/>
      <c r="MYT244" s="37"/>
      <c r="MYU244" s="37"/>
      <c r="MYV244" s="37"/>
      <c r="MYW244" s="37"/>
      <c r="MYX244" s="37"/>
      <c r="MYY244" s="37"/>
      <c r="MYZ244" s="37"/>
      <c r="MZA244" s="37"/>
      <c r="MZB244" s="37"/>
      <c r="MZC244" s="37"/>
      <c r="MZD244" s="37"/>
      <c r="MZE244" s="37"/>
      <c r="MZF244" s="37"/>
      <c r="MZG244" s="37"/>
      <c r="MZH244" s="37"/>
      <c r="MZI244" s="37"/>
      <c r="MZJ244" s="37"/>
      <c r="MZK244" s="37"/>
      <c r="MZL244" s="37"/>
      <c r="MZM244" s="37"/>
      <c r="MZN244" s="37"/>
      <c r="MZO244" s="37"/>
      <c r="MZP244" s="37"/>
      <c r="MZQ244" s="37"/>
      <c r="MZR244" s="37"/>
      <c r="MZS244" s="37"/>
      <c r="MZT244" s="37"/>
      <c r="MZU244" s="37"/>
      <c r="MZV244" s="37"/>
      <c r="MZW244" s="37"/>
      <c r="MZX244" s="37"/>
      <c r="MZY244" s="37"/>
      <c r="MZZ244" s="37"/>
      <c r="NAA244" s="37"/>
      <c r="NAB244" s="37"/>
      <c r="NAC244" s="37"/>
      <c r="NAD244" s="37"/>
      <c r="NAE244" s="37"/>
      <c r="NAF244" s="37"/>
      <c r="NAG244" s="37"/>
      <c r="NAH244" s="37"/>
      <c r="NAI244" s="37"/>
      <c r="NAJ244" s="37"/>
      <c r="NAK244" s="37"/>
      <c r="NAL244" s="37"/>
      <c r="NAM244" s="37"/>
      <c r="NAN244" s="37"/>
      <c r="NAO244" s="37"/>
      <c r="NAP244" s="37"/>
      <c r="NAQ244" s="37"/>
      <c r="NAR244" s="37"/>
      <c r="NAS244" s="37"/>
      <c r="NAT244" s="37"/>
      <c r="NAU244" s="37"/>
      <c r="NAV244" s="37"/>
      <c r="NAW244" s="37"/>
      <c r="NAX244" s="37"/>
      <c r="NAY244" s="37"/>
      <c r="NAZ244" s="37"/>
      <c r="NBA244" s="37"/>
      <c r="NBB244" s="37"/>
      <c r="NBC244" s="37"/>
      <c r="NBD244" s="37"/>
      <c r="NBE244" s="37"/>
      <c r="NBF244" s="37"/>
      <c r="NBG244" s="37"/>
      <c r="NBH244" s="37"/>
      <c r="NBI244" s="37"/>
      <c r="NBJ244" s="37"/>
      <c r="NBK244" s="37"/>
      <c r="NBL244" s="37"/>
      <c r="NBM244" s="37"/>
      <c r="NBN244" s="37"/>
      <c r="NBO244" s="37"/>
      <c r="NBP244" s="37"/>
      <c r="NBQ244" s="37"/>
      <c r="NBR244" s="37"/>
      <c r="NBS244" s="37"/>
      <c r="NBT244" s="37"/>
      <c r="NBU244" s="37"/>
      <c r="NBV244" s="37"/>
      <c r="NBW244" s="37"/>
      <c r="NBX244" s="37"/>
      <c r="NBY244" s="37"/>
      <c r="NBZ244" s="37"/>
      <c r="NCA244" s="37"/>
      <c r="NCB244" s="37"/>
      <c r="NCC244" s="37"/>
      <c r="NCD244" s="37"/>
      <c r="NCE244" s="37"/>
      <c r="NCF244" s="37"/>
      <c r="NCG244" s="37"/>
      <c r="NCH244" s="37"/>
      <c r="NCI244" s="37"/>
      <c r="NCJ244" s="37"/>
      <c r="NCK244" s="37"/>
      <c r="NCL244" s="37"/>
      <c r="NCM244" s="37"/>
      <c r="NCN244" s="37"/>
      <c r="NCO244" s="37"/>
      <c r="NCP244" s="37"/>
      <c r="NCQ244" s="37"/>
      <c r="NCR244" s="37"/>
      <c r="NCS244" s="37"/>
      <c r="NCT244" s="37"/>
      <c r="NCU244" s="37"/>
      <c r="NCV244" s="37"/>
      <c r="NCW244" s="37"/>
      <c r="NCX244" s="37"/>
      <c r="NCY244" s="37"/>
      <c r="NCZ244" s="37"/>
      <c r="NDA244" s="37"/>
      <c r="NDB244" s="37"/>
      <c r="NDC244" s="37"/>
      <c r="NDD244" s="37"/>
      <c r="NDE244" s="37"/>
      <c r="NDF244" s="37"/>
      <c r="NDG244" s="37"/>
      <c r="NDH244" s="37"/>
      <c r="NDI244" s="37"/>
      <c r="NDJ244" s="37"/>
      <c r="NDK244" s="37"/>
      <c r="NDL244" s="37"/>
      <c r="NDM244" s="37"/>
      <c r="NDN244" s="37"/>
      <c r="NDO244" s="37"/>
      <c r="NDP244" s="37"/>
      <c r="NDQ244" s="37"/>
      <c r="NDR244" s="37"/>
      <c r="NDS244" s="37"/>
      <c r="NDT244" s="37"/>
      <c r="NDU244" s="37"/>
      <c r="NDV244" s="37"/>
      <c r="NDW244" s="37"/>
      <c r="NDX244" s="37"/>
      <c r="NDY244" s="37"/>
      <c r="NDZ244" s="37"/>
      <c r="NEA244" s="37"/>
      <c r="NEB244" s="37"/>
      <c r="NEC244" s="37"/>
      <c r="NED244" s="37"/>
      <c r="NEE244" s="37"/>
      <c r="NEF244" s="37"/>
      <c r="NEG244" s="37"/>
      <c r="NEH244" s="37"/>
      <c r="NEI244" s="37"/>
      <c r="NEJ244" s="37"/>
      <c r="NEK244" s="37"/>
      <c r="NEL244" s="37"/>
      <c r="NEM244" s="37"/>
      <c r="NEN244" s="37"/>
      <c r="NEO244" s="37"/>
      <c r="NEP244" s="37"/>
      <c r="NEQ244" s="37"/>
      <c r="NER244" s="37"/>
      <c r="NES244" s="37"/>
      <c r="NET244" s="37"/>
      <c r="NEU244" s="37"/>
      <c r="NEV244" s="37"/>
      <c r="NEW244" s="37"/>
      <c r="NEX244" s="37"/>
      <c r="NEY244" s="37"/>
      <c r="NEZ244" s="37"/>
      <c r="NFA244" s="37"/>
      <c r="NFB244" s="37"/>
      <c r="NFC244" s="37"/>
      <c r="NFD244" s="37"/>
      <c r="NFE244" s="37"/>
      <c r="NFF244" s="37"/>
      <c r="NFG244" s="37"/>
      <c r="NFH244" s="37"/>
      <c r="NFI244" s="37"/>
      <c r="NFJ244" s="37"/>
      <c r="NFK244" s="37"/>
      <c r="NFL244" s="37"/>
      <c r="NFM244" s="37"/>
      <c r="NFN244" s="37"/>
      <c r="NFO244" s="37"/>
      <c r="NFP244" s="37"/>
      <c r="NFQ244" s="37"/>
      <c r="NFR244" s="37"/>
      <c r="NFS244" s="37"/>
      <c r="NFT244" s="37"/>
      <c r="NFU244" s="37"/>
      <c r="NFV244" s="37"/>
      <c r="NFW244" s="37"/>
      <c r="NFX244" s="37"/>
      <c r="NFY244" s="37"/>
      <c r="NFZ244" s="37"/>
      <c r="NGA244" s="37"/>
      <c r="NGB244" s="37"/>
      <c r="NGC244" s="37"/>
      <c r="NGD244" s="37"/>
      <c r="NGE244" s="37"/>
      <c r="NGF244" s="37"/>
      <c r="NGG244" s="37"/>
      <c r="NGH244" s="37"/>
      <c r="NGI244" s="37"/>
      <c r="NGJ244" s="37"/>
      <c r="NGK244" s="37"/>
      <c r="NGL244" s="37"/>
      <c r="NGM244" s="37"/>
      <c r="NGN244" s="37"/>
      <c r="NGO244" s="37"/>
      <c r="NGP244" s="37"/>
      <c r="NGQ244" s="37"/>
      <c r="NGR244" s="37"/>
      <c r="NGS244" s="37"/>
      <c r="NGT244" s="37"/>
      <c r="NGU244" s="37"/>
      <c r="NGV244" s="37"/>
      <c r="NGW244" s="37"/>
      <c r="NGX244" s="37"/>
      <c r="NGY244" s="37"/>
      <c r="NGZ244" s="37"/>
      <c r="NHA244" s="37"/>
      <c r="NHB244" s="37"/>
      <c r="NHC244" s="37"/>
      <c r="NHD244" s="37"/>
      <c r="NHE244" s="37"/>
      <c r="NHF244" s="37"/>
      <c r="NHG244" s="37"/>
      <c r="NHH244" s="37"/>
      <c r="NHI244" s="37"/>
      <c r="NHJ244" s="37"/>
      <c r="NHK244" s="37"/>
      <c r="NHL244" s="37"/>
      <c r="NHM244" s="37"/>
      <c r="NHN244" s="37"/>
      <c r="NHO244" s="37"/>
      <c r="NHP244" s="37"/>
      <c r="NHQ244" s="37"/>
      <c r="NHR244" s="37"/>
      <c r="NHS244" s="37"/>
      <c r="NHT244" s="37"/>
      <c r="NHU244" s="37"/>
      <c r="NHV244" s="37"/>
      <c r="NHW244" s="37"/>
      <c r="NHX244" s="37"/>
      <c r="NHY244" s="37"/>
      <c r="NHZ244" s="37"/>
      <c r="NIA244" s="37"/>
      <c r="NIB244" s="37"/>
      <c r="NIC244" s="37"/>
      <c r="NID244" s="37"/>
      <c r="NIE244" s="37"/>
      <c r="NIF244" s="37"/>
      <c r="NIG244" s="37"/>
      <c r="NIH244" s="37"/>
      <c r="NII244" s="37"/>
      <c r="NIJ244" s="37"/>
      <c r="NIK244" s="37"/>
      <c r="NIL244" s="37"/>
      <c r="NIM244" s="37"/>
      <c r="NIN244" s="37"/>
      <c r="NIO244" s="37"/>
      <c r="NIP244" s="37"/>
      <c r="NIQ244" s="37"/>
      <c r="NIR244" s="37"/>
      <c r="NIS244" s="37"/>
      <c r="NIT244" s="37"/>
      <c r="NIU244" s="37"/>
      <c r="NIV244" s="37"/>
      <c r="NIW244" s="37"/>
      <c r="NIX244" s="37"/>
      <c r="NIY244" s="37"/>
      <c r="NIZ244" s="37"/>
      <c r="NJA244" s="37"/>
      <c r="NJB244" s="37"/>
      <c r="NJC244" s="37"/>
      <c r="NJD244" s="37"/>
      <c r="NJE244" s="37"/>
      <c r="NJF244" s="37"/>
      <c r="NJG244" s="37"/>
      <c r="NJH244" s="37"/>
      <c r="NJI244" s="37"/>
      <c r="NJJ244" s="37"/>
      <c r="NJK244" s="37"/>
      <c r="NJL244" s="37"/>
      <c r="NJM244" s="37"/>
      <c r="NJN244" s="37"/>
      <c r="NJO244" s="37"/>
      <c r="NJP244" s="37"/>
      <c r="NJQ244" s="37"/>
      <c r="NJR244" s="37"/>
      <c r="NJS244" s="37"/>
      <c r="NJT244" s="37"/>
      <c r="NJU244" s="37"/>
      <c r="NJV244" s="37"/>
      <c r="NJW244" s="37"/>
      <c r="NJX244" s="37"/>
      <c r="NJY244" s="37"/>
      <c r="NJZ244" s="37"/>
      <c r="NKA244" s="37"/>
      <c r="NKB244" s="37"/>
      <c r="NKC244" s="37"/>
      <c r="NKD244" s="37"/>
      <c r="NKE244" s="37"/>
      <c r="NKF244" s="37"/>
      <c r="NKG244" s="37"/>
      <c r="NKH244" s="37"/>
      <c r="NKI244" s="37"/>
      <c r="NKJ244" s="37"/>
      <c r="NKK244" s="37"/>
      <c r="NKL244" s="37"/>
      <c r="NKM244" s="37"/>
      <c r="NKN244" s="37"/>
      <c r="NKO244" s="37"/>
      <c r="NKP244" s="37"/>
      <c r="NKQ244" s="37"/>
      <c r="NKR244" s="37"/>
      <c r="NKS244" s="37"/>
      <c r="NKT244" s="37"/>
      <c r="NKU244" s="37"/>
      <c r="NKV244" s="37"/>
      <c r="NKW244" s="37"/>
      <c r="NKX244" s="37"/>
      <c r="NKY244" s="37"/>
      <c r="NKZ244" s="37"/>
      <c r="NLA244" s="37"/>
      <c r="NLB244" s="37"/>
      <c r="NLC244" s="37"/>
      <c r="NLD244" s="37"/>
      <c r="NLE244" s="37"/>
      <c r="NLF244" s="37"/>
      <c r="NLG244" s="37"/>
      <c r="NLH244" s="37"/>
      <c r="NLI244" s="37"/>
      <c r="NLJ244" s="37"/>
      <c r="NLK244" s="37"/>
      <c r="NLL244" s="37"/>
      <c r="NLM244" s="37"/>
      <c r="NLN244" s="37"/>
      <c r="NLO244" s="37"/>
      <c r="NLP244" s="37"/>
      <c r="NLQ244" s="37"/>
      <c r="NLR244" s="37"/>
      <c r="NLS244" s="37"/>
      <c r="NLT244" s="37"/>
      <c r="NLU244" s="37"/>
      <c r="NLV244" s="37"/>
      <c r="NLW244" s="37"/>
      <c r="NLX244" s="37"/>
      <c r="NLY244" s="37"/>
      <c r="NLZ244" s="37"/>
      <c r="NMA244" s="37"/>
      <c r="NMB244" s="37"/>
      <c r="NMC244" s="37"/>
      <c r="NMD244" s="37"/>
      <c r="NME244" s="37"/>
      <c r="NMF244" s="37"/>
      <c r="NMG244" s="37"/>
      <c r="NMH244" s="37"/>
      <c r="NMI244" s="37"/>
      <c r="NMJ244" s="37"/>
      <c r="NMK244" s="37"/>
      <c r="NML244" s="37"/>
      <c r="NMM244" s="37"/>
      <c r="NMN244" s="37"/>
      <c r="NMO244" s="37"/>
      <c r="NMP244" s="37"/>
      <c r="NMQ244" s="37"/>
      <c r="NMR244" s="37"/>
      <c r="NMS244" s="37"/>
      <c r="NMT244" s="37"/>
      <c r="NMU244" s="37"/>
      <c r="NMV244" s="37"/>
      <c r="NMW244" s="37"/>
      <c r="NMX244" s="37"/>
      <c r="NMY244" s="37"/>
      <c r="NMZ244" s="37"/>
      <c r="NNA244" s="37"/>
      <c r="NNB244" s="37"/>
      <c r="NNC244" s="37"/>
      <c r="NND244" s="37"/>
      <c r="NNE244" s="37"/>
      <c r="NNF244" s="37"/>
      <c r="NNG244" s="37"/>
      <c r="NNH244" s="37"/>
      <c r="NNI244" s="37"/>
      <c r="NNJ244" s="37"/>
      <c r="NNK244" s="37"/>
      <c r="NNL244" s="37"/>
      <c r="NNM244" s="37"/>
      <c r="NNN244" s="37"/>
      <c r="NNO244" s="37"/>
      <c r="NNP244" s="37"/>
      <c r="NNQ244" s="37"/>
      <c r="NNR244" s="37"/>
      <c r="NNS244" s="37"/>
      <c r="NNT244" s="37"/>
      <c r="NNU244" s="37"/>
      <c r="NNV244" s="37"/>
      <c r="NNW244" s="37"/>
      <c r="NNX244" s="37"/>
      <c r="NNY244" s="37"/>
      <c r="NNZ244" s="37"/>
      <c r="NOA244" s="37"/>
      <c r="NOB244" s="37"/>
      <c r="NOC244" s="37"/>
      <c r="NOD244" s="37"/>
      <c r="NOE244" s="37"/>
      <c r="NOF244" s="37"/>
      <c r="NOG244" s="37"/>
      <c r="NOH244" s="37"/>
      <c r="NOI244" s="37"/>
      <c r="NOJ244" s="37"/>
      <c r="NOK244" s="37"/>
      <c r="NOL244" s="37"/>
      <c r="NOM244" s="37"/>
      <c r="NON244" s="37"/>
      <c r="NOO244" s="37"/>
      <c r="NOP244" s="37"/>
      <c r="NOQ244" s="37"/>
      <c r="NOR244" s="37"/>
      <c r="NOS244" s="37"/>
      <c r="NOT244" s="37"/>
      <c r="NOU244" s="37"/>
      <c r="NOV244" s="37"/>
      <c r="NOW244" s="37"/>
      <c r="NOX244" s="37"/>
      <c r="NOY244" s="37"/>
      <c r="NOZ244" s="37"/>
      <c r="NPA244" s="37"/>
      <c r="NPB244" s="37"/>
      <c r="NPC244" s="37"/>
      <c r="NPD244" s="37"/>
      <c r="NPE244" s="37"/>
      <c r="NPF244" s="37"/>
      <c r="NPG244" s="37"/>
      <c r="NPH244" s="37"/>
      <c r="NPI244" s="37"/>
      <c r="NPJ244" s="37"/>
      <c r="NPK244" s="37"/>
      <c r="NPL244" s="37"/>
      <c r="NPM244" s="37"/>
      <c r="NPN244" s="37"/>
      <c r="NPO244" s="37"/>
      <c r="NPP244" s="37"/>
      <c r="NPQ244" s="37"/>
      <c r="NPR244" s="37"/>
      <c r="NPS244" s="37"/>
      <c r="NPT244" s="37"/>
      <c r="NPU244" s="37"/>
      <c r="NPV244" s="37"/>
      <c r="NPW244" s="37"/>
      <c r="NPX244" s="37"/>
      <c r="NPY244" s="37"/>
      <c r="NPZ244" s="37"/>
      <c r="NQA244" s="37"/>
      <c r="NQB244" s="37"/>
      <c r="NQC244" s="37"/>
      <c r="NQD244" s="37"/>
      <c r="NQE244" s="37"/>
      <c r="NQF244" s="37"/>
      <c r="NQG244" s="37"/>
      <c r="NQH244" s="37"/>
      <c r="NQI244" s="37"/>
      <c r="NQJ244" s="37"/>
      <c r="NQK244" s="37"/>
      <c r="NQL244" s="37"/>
      <c r="NQM244" s="37"/>
      <c r="NQN244" s="37"/>
      <c r="NQO244" s="37"/>
      <c r="NQP244" s="37"/>
      <c r="NQQ244" s="37"/>
      <c r="NQR244" s="37"/>
      <c r="NQS244" s="37"/>
      <c r="NQT244" s="37"/>
      <c r="NQU244" s="37"/>
      <c r="NQV244" s="37"/>
      <c r="NQW244" s="37"/>
      <c r="NQX244" s="37"/>
      <c r="NQY244" s="37"/>
      <c r="NQZ244" s="37"/>
      <c r="NRA244" s="37"/>
      <c r="NRB244" s="37"/>
      <c r="NRC244" s="37"/>
      <c r="NRD244" s="37"/>
      <c r="NRE244" s="37"/>
      <c r="NRF244" s="37"/>
      <c r="NRG244" s="37"/>
      <c r="NRH244" s="37"/>
      <c r="NRI244" s="37"/>
      <c r="NRJ244" s="37"/>
      <c r="NRK244" s="37"/>
      <c r="NRL244" s="37"/>
      <c r="NRM244" s="37"/>
      <c r="NRN244" s="37"/>
      <c r="NRO244" s="37"/>
      <c r="NRP244" s="37"/>
      <c r="NRQ244" s="37"/>
      <c r="NRR244" s="37"/>
      <c r="NRS244" s="37"/>
      <c r="NRT244" s="37"/>
      <c r="NRU244" s="37"/>
      <c r="NRV244" s="37"/>
      <c r="NRW244" s="37"/>
      <c r="NRX244" s="37"/>
      <c r="NRY244" s="37"/>
      <c r="NRZ244" s="37"/>
      <c r="NSA244" s="37"/>
      <c r="NSB244" s="37"/>
      <c r="NSC244" s="37"/>
      <c r="NSD244" s="37"/>
      <c r="NSE244" s="37"/>
      <c r="NSF244" s="37"/>
      <c r="NSG244" s="37"/>
      <c r="NSH244" s="37"/>
      <c r="NSI244" s="37"/>
      <c r="NSJ244" s="37"/>
      <c r="NSK244" s="37"/>
      <c r="NSL244" s="37"/>
      <c r="NSM244" s="37"/>
      <c r="NSN244" s="37"/>
      <c r="NSO244" s="37"/>
      <c r="NSP244" s="37"/>
      <c r="NSQ244" s="37"/>
      <c r="NSR244" s="37"/>
      <c r="NSS244" s="37"/>
      <c r="NST244" s="37"/>
      <c r="NSU244" s="37"/>
      <c r="NSV244" s="37"/>
      <c r="NSW244" s="37"/>
      <c r="NSX244" s="37"/>
      <c r="NSY244" s="37"/>
      <c r="NSZ244" s="37"/>
      <c r="NTA244" s="37"/>
      <c r="NTB244" s="37"/>
      <c r="NTC244" s="37"/>
      <c r="NTD244" s="37"/>
      <c r="NTE244" s="37"/>
      <c r="NTF244" s="37"/>
      <c r="NTG244" s="37"/>
      <c r="NTH244" s="37"/>
      <c r="NTI244" s="37"/>
      <c r="NTJ244" s="37"/>
      <c r="NTK244" s="37"/>
      <c r="NTL244" s="37"/>
      <c r="NTM244" s="37"/>
      <c r="NTN244" s="37"/>
      <c r="NTO244" s="37"/>
      <c r="NTP244" s="37"/>
      <c r="NTQ244" s="37"/>
      <c r="NTR244" s="37"/>
      <c r="NTS244" s="37"/>
      <c r="NTT244" s="37"/>
      <c r="NTU244" s="37"/>
      <c r="NTV244" s="37"/>
      <c r="NTW244" s="37"/>
      <c r="NTX244" s="37"/>
      <c r="NTY244" s="37"/>
      <c r="NTZ244" s="37"/>
      <c r="NUA244" s="37"/>
      <c r="NUB244" s="37"/>
      <c r="NUC244" s="37"/>
      <c r="NUD244" s="37"/>
      <c r="NUE244" s="37"/>
      <c r="NUF244" s="37"/>
      <c r="NUG244" s="37"/>
      <c r="NUH244" s="37"/>
      <c r="NUI244" s="37"/>
      <c r="NUJ244" s="37"/>
      <c r="NUK244" s="37"/>
      <c r="NUL244" s="37"/>
      <c r="NUM244" s="37"/>
      <c r="NUN244" s="37"/>
      <c r="NUO244" s="37"/>
      <c r="NUP244" s="37"/>
      <c r="NUQ244" s="37"/>
      <c r="NUR244" s="37"/>
      <c r="NUS244" s="37"/>
      <c r="NUT244" s="37"/>
      <c r="NUU244" s="37"/>
      <c r="NUV244" s="37"/>
      <c r="NUW244" s="37"/>
      <c r="NUX244" s="37"/>
      <c r="NUY244" s="37"/>
      <c r="NUZ244" s="37"/>
      <c r="NVA244" s="37"/>
      <c r="NVB244" s="37"/>
      <c r="NVC244" s="37"/>
      <c r="NVD244" s="37"/>
      <c r="NVE244" s="37"/>
      <c r="NVF244" s="37"/>
      <c r="NVG244" s="37"/>
      <c r="NVH244" s="37"/>
      <c r="NVI244" s="37"/>
      <c r="NVJ244" s="37"/>
      <c r="NVK244" s="37"/>
      <c r="NVL244" s="37"/>
      <c r="NVM244" s="37"/>
      <c r="NVN244" s="37"/>
      <c r="NVO244" s="37"/>
      <c r="NVP244" s="37"/>
      <c r="NVQ244" s="37"/>
      <c r="NVR244" s="37"/>
      <c r="NVS244" s="37"/>
      <c r="NVT244" s="37"/>
      <c r="NVU244" s="37"/>
      <c r="NVV244" s="37"/>
      <c r="NVW244" s="37"/>
      <c r="NVX244" s="37"/>
      <c r="NVY244" s="37"/>
      <c r="NVZ244" s="37"/>
      <c r="NWA244" s="37"/>
      <c r="NWB244" s="37"/>
      <c r="NWC244" s="37"/>
      <c r="NWD244" s="37"/>
      <c r="NWE244" s="37"/>
      <c r="NWF244" s="37"/>
      <c r="NWG244" s="37"/>
      <c r="NWH244" s="37"/>
      <c r="NWI244" s="37"/>
      <c r="NWJ244" s="37"/>
      <c r="NWK244" s="37"/>
      <c r="NWL244" s="37"/>
      <c r="NWM244" s="37"/>
      <c r="NWN244" s="37"/>
      <c r="NWO244" s="37"/>
      <c r="NWP244" s="37"/>
      <c r="NWQ244" s="37"/>
      <c r="NWR244" s="37"/>
      <c r="NWS244" s="37"/>
      <c r="NWT244" s="37"/>
      <c r="NWU244" s="37"/>
      <c r="NWV244" s="37"/>
      <c r="NWW244" s="37"/>
      <c r="NWX244" s="37"/>
      <c r="NWY244" s="37"/>
      <c r="NWZ244" s="37"/>
      <c r="NXA244" s="37"/>
      <c r="NXB244" s="37"/>
      <c r="NXC244" s="37"/>
      <c r="NXD244" s="37"/>
      <c r="NXE244" s="37"/>
      <c r="NXF244" s="37"/>
      <c r="NXG244" s="37"/>
      <c r="NXH244" s="37"/>
      <c r="NXI244" s="37"/>
      <c r="NXJ244" s="37"/>
      <c r="NXK244" s="37"/>
      <c r="NXL244" s="37"/>
      <c r="NXM244" s="37"/>
      <c r="NXN244" s="37"/>
      <c r="NXO244" s="37"/>
      <c r="NXP244" s="37"/>
      <c r="NXQ244" s="37"/>
      <c r="NXR244" s="37"/>
      <c r="NXS244" s="37"/>
      <c r="NXT244" s="37"/>
      <c r="NXU244" s="37"/>
      <c r="NXV244" s="37"/>
      <c r="NXW244" s="37"/>
      <c r="NXX244" s="37"/>
      <c r="NXY244" s="37"/>
      <c r="NXZ244" s="37"/>
      <c r="NYA244" s="37"/>
      <c r="NYB244" s="37"/>
      <c r="NYC244" s="37"/>
      <c r="NYD244" s="37"/>
      <c r="NYE244" s="37"/>
      <c r="NYF244" s="37"/>
      <c r="NYG244" s="37"/>
      <c r="NYH244" s="37"/>
      <c r="NYI244" s="37"/>
      <c r="NYJ244" s="37"/>
      <c r="NYK244" s="37"/>
      <c r="NYL244" s="37"/>
      <c r="NYM244" s="37"/>
      <c r="NYN244" s="37"/>
      <c r="NYO244" s="37"/>
      <c r="NYP244" s="37"/>
      <c r="NYQ244" s="37"/>
      <c r="NYR244" s="37"/>
      <c r="NYS244" s="37"/>
      <c r="NYT244" s="37"/>
      <c r="NYU244" s="37"/>
      <c r="NYV244" s="37"/>
      <c r="NYW244" s="37"/>
      <c r="NYX244" s="37"/>
      <c r="NYY244" s="37"/>
      <c r="NYZ244" s="37"/>
      <c r="NZA244" s="37"/>
      <c r="NZB244" s="37"/>
      <c r="NZC244" s="37"/>
      <c r="NZD244" s="37"/>
      <c r="NZE244" s="37"/>
      <c r="NZF244" s="37"/>
      <c r="NZG244" s="37"/>
      <c r="NZH244" s="37"/>
      <c r="NZI244" s="37"/>
      <c r="NZJ244" s="37"/>
      <c r="NZK244" s="37"/>
      <c r="NZL244" s="37"/>
      <c r="NZM244" s="37"/>
      <c r="NZN244" s="37"/>
      <c r="NZO244" s="37"/>
      <c r="NZP244" s="37"/>
      <c r="NZQ244" s="37"/>
      <c r="NZR244" s="37"/>
      <c r="NZS244" s="37"/>
      <c r="NZT244" s="37"/>
      <c r="NZU244" s="37"/>
      <c r="NZV244" s="37"/>
      <c r="NZW244" s="37"/>
      <c r="NZX244" s="37"/>
      <c r="NZY244" s="37"/>
      <c r="NZZ244" s="37"/>
      <c r="OAA244" s="37"/>
      <c r="OAB244" s="37"/>
      <c r="OAC244" s="37"/>
      <c r="OAD244" s="37"/>
      <c r="OAE244" s="37"/>
      <c r="OAF244" s="37"/>
      <c r="OAG244" s="37"/>
      <c r="OAH244" s="37"/>
      <c r="OAI244" s="37"/>
      <c r="OAJ244" s="37"/>
      <c r="OAK244" s="37"/>
      <c r="OAL244" s="37"/>
      <c r="OAM244" s="37"/>
      <c r="OAN244" s="37"/>
      <c r="OAO244" s="37"/>
      <c r="OAP244" s="37"/>
      <c r="OAQ244" s="37"/>
      <c r="OAR244" s="37"/>
      <c r="OAS244" s="37"/>
      <c r="OAT244" s="37"/>
      <c r="OAU244" s="37"/>
      <c r="OAV244" s="37"/>
      <c r="OAW244" s="37"/>
      <c r="OAX244" s="37"/>
      <c r="OAY244" s="37"/>
      <c r="OAZ244" s="37"/>
      <c r="OBA244" s="37"/>
      <c r="OBB244" s="37"/>
      <c r="OBC244" s="37"/>
      <c r="OBD244" s="37"/>
      <c r="OBE244" s="37"/>
      <c r="OBF244" s="37"/>
      <c r="OBG244" s="37"/>
      <c r="OBH244" s="37"/>
      <c r="OBI244" s="37"/>
      <c r="OBJ244" s="37"/>
      <c r="OBK244" s="37"/>
      <c r="OBL244" s="37"/>
      <c r="OBM244" s="37"/>
      <c r="OBN244" s="37"/>
      <c r="OBO244" s="37"/>
      <c r="OBP244" s="37"/>
      <c r="OBQ244" s="37"/>
      <c r="OBR244" s="37"/>
      <c r="OBS244" s="37"/>
      <c r="OBT244" s="37"/>
      <c r="OBU244" s="37"/>
      <c r="OBV244" s="37"/>
      <c r="OBW244" s="37"/>
      <c r="OBX244" s="37"/>
      <c r="OBY244" s="37"/>
      <c r="OBZ244" s="37"/>
      <c r="OCA244" s="37"/>
      <c r="OCB244" s="37"/>
      <c r="OCC244" s="37"/>
      <c r="OCD244" s="37"/>
      <c r="OCE244" s="37"/>
      <c r="OCF244" s="37"/>
      <c r="OCG244" s="37"/>
      <c r="OCH244" s="37"/>
      <c r="OCI244" s="37"/>
      <c r="OCJ244" s="37"/>
      <c r="OCK244" s="37"/>
      <c r="OCL244" s="37"/>
      <c r="OCM244" s="37"/>
      <c r="OCN244" s="37"/>
      <c r="OCO244" s="37"/>
      <c r="OCP244" s="37"/>
      <c r="OCQ244" s="37"/>
      <c r="OCR244" s="37"/>
      <c r="OCS244" s="37"/>
      <c r="OCT244" s="37"/>
      <c r="OCU244" s="37"/>
      <c r="OCV244" s="37"/>
      <c r="OCW244" s="37"/>
      <c r="OCX244" s="37"/>
      <c r="OCY244" s="37"/>
      <c r="OCZ244" s="37"/>
      <c r="ODA244" s="37"/>
      <c r="ODB244" s="37"/>
      <c r="ODC244" s="37"/>
      <c r="ODD244" s="37"/>
      <c r="ODE244" s="37"/>
      <c r="ODF244" s="37"/>
      <c r="ODG244" s="37"/>
      <c r="ODH244" s="37"/>
      <c r="ODI244" s="37"/>
      <c r="ODJ244" s="37"/>
      <c r="ODK244" s="37"/>
      <c r="ODL244" s="37"/>
      <c r="ODM244" s="37"/>
      <c r="ODN244" s="37"/>
      <c r="ODO244" s="37"/>
      <c r="ODP244" s="37"/>
      <c r="ODQ244" s="37"/>
      <c r="ODR244" s="37"/>
      <c r="ODS244" s="37"/>
      <c r="ODT244" s="37"/>
      <c r="ODU244" s="37"/>
      <c r="ODV244" s="37"/>
      <c r="ODW244" s="37"/>
      <c r="ODX244" s="37"/>
      <c r="ODY244" s="37"/>
      <c r="ODZ244" s="37"/>
      <c r="OEA244" s="37"/>
      <c r="OEB244" s="37"/>
      <c r="OEC244" s="37"/>
      <c r="OED244" s="37"/>
      <c r="OEE244" s="37"/>
      <c r="OEF244" s="37"/>
      <c r="OEG244" s="37"/>
      <c r="OEH244" s="37"/>
      <c r="OEI244" s="37"/>
      <c r="OEJ244" s="37"/>
      <c r="OEK244" s="37"/>
      <c r="OEL244" s="37"/>
      <c r="OEM244" s="37"/>
      <c r="OEN244" s="37"/>
      <c r="OEO244" s="37"/>
      <c r="OEP244" s="37"/>
      <c r="OEQ244" s="37"/>
      <c r="OER244" s="37"/>
      <c r="OES244" s="37"/>
      <c r="OET244" s="37"/>
      <c r="OEU244" s="37"/>
      <c r="OEV244" s="37"/>
      <c r="OEW244" s="37"/>
      <c r="OEX244" s="37"/>
      <c r="OEY244" s="37"/>
      <c r="OEZ244" s="37"/>
      <c r="OFA244" s="37"/>
      <c r="OFB244" s="37"/>
      <c r="OFC244" s="37"/>
      <c r="OFD244" s="37"/>
      <c r="OFE244" s="37"/>
      <c r="OFF244" s="37"/>
      <c r="OFG244" s="37"/>
      <c r="OFH244" s="37"/>
      <c r="OFI244" s="37"/>
      <c r="OFJ244" s="37"/>
      <c r="OFK244" s="37"/>
      <c r="OFL244" s="37"/>
      <c r="OFM244" s="37"/>
      <c r="OFN244" s="37"/>
      <c r="OFO244" s="37"/>
      <c r="OFP244" s="37"/>
      <c r="OFQ244" s="37"/>
      <c r="OFR244" s="37"/>
      <c r="OFS244" s="37"/>
      <c r="OFT244" s="37"/>
      <c r="OFU244" s="37"/>
      <c r="OFV244" s="37"/>
      <c r="OFW244" s="37"/>
      <c r="OFX244" s="37"/>
      <c r="OFY244" s="37"/>
      <c r="OFZ244" s="37"/>
      <c r="OGA244" s="37"/>
      <c r="OGB244" s="37"/>
      <c r="OGC244" s="37"/>
      <c r="OGD244" s="37"/>
      <c r="OGE244" s="37"/>
      <c r="OGF244" s="37"/>
      <c r="OGG244" s="37"/>
      <c r="OGH244" s="37"/>
      <c r="OGI244" s="37"/>
      <c r="OGJ244" s="37"/>
      <c r="OGK244" s="37"/>
      <c r="OGL244" s="37"/>
      <c r="OGM244" s="37"/>
      <c r="OGN244" s="37"/>
      <c r="OGO244" s="37"/>
      <c r="OGP244" s="37"/>
      <c r="OGQ244" s="37"/>
      <c r="OGR244" s="37"/>
      <c r="OGS244" s="37"/>
      <c r="OGT244" s="37"/>
      <c r="OGU244" s="37"/>
      <c r="OGV244" s="37"/>
      <c r="OGW244" s="37"/>
      <c r="OGX244" s="37"/>
      <c r="OGY244" s="37"/>
      <c r="OGZ244" s="37"/>
      <c r="OHA244" s="37"/>
      <c r="OHB244" s="37"/>
      <c r="OHC244" s="37"/>
      <c r="OHD244" s="37"/>
      <c r="OHE244" s="37"/>
      <c r="OHF244" s="37"/>
      <c r="OHG244" s="37"/>
      <c r="OHH244" s="37"/>
      <c r="OHI244" s="37"/>
      <c r="OHJ244" s="37"/>
      <c r="OHK244" s="37"/>
      <c r="OHL244" s="37"/>
      <c r="OHM244" s="37"/>
      <c r="OHN244" s="37"/>
      <c r="OHO244" s="37"/>
      <c r="OHP244" s="37"/>
      <c r="OHQ244" s="37"/>
      <c r="OHR244" s="37"/>
      <c r="OHS244" s="37"/>
      <c r="OHT244" s="37"/>
      <c r="OHU244" s="37"/>
      <c r="OHV244" s="37"/>
      <c r="OHW244" s="37"/>
      <c r="OHX244" s="37"/>
      <c r="OHY244" s="37"/>
      <c r="OHZ244" s="37"/>
      <c r="OIA244" s="37"/>
      <c r="OIB244" s="37"/>
      <c r="OIC244" s="37"/>
      <c r="OID244" s="37"/>
      <c r="OIE244" s="37"/>
      <c r="OIF244" s="37"/>
      <c r="OIG244" s="37"/>
      <c r="OIH244" s="37"/>
      <c r="OII244" s="37"/>
      <c r="OIJ244" s="37"/>
      <c r="OIK244" s="37"/>
      <c r="OIL244" s="37"/>
      <c r="OIM244" s="37"/>
      <c r="OIN244" s="37"/>
      <c r="OIO244" s="37"/>
      <c r="OIP244" s="37"/>
      <c r="OIQ244" s="37"/>
      <c r="OIR244" s="37"/>
      <c r="OIS244" s="37"/>
      <c r="OIT244" s="37"/>
      <c r="OIU244" s="37"/>
      <c r="OIV244" s="37"/>
      <c r="OIW244" s="37"/>
      <c r="OIX244" s="37"/>
      <c r="OIY244" s="37"/>
      <c r="OIZ244" s="37"/>
      <c r="OJA244" s="37"/>
      <c r="OJB244" s="37"/>
      <c r="OJC244" s="37"/>
      <c r="OJD244" s="37"/>
      <c r="OJE244" s="37"/>
      <c r="OJF244" s="37"/>
      <c r="OJG244" s="37"/>
      <c r="OJH244" s="37"/>
      <c r="OJI244" s="37"/>
      <c r="OJJ244" s="37"/>
      <c r="OJK244" s="37"/>
      <c r="OJL244" s="37"/>
      <c r="OJM244" s="37"/>
      <c r="OJN244" s="37"/>
      <c r="OJO244" s="37"/>
      <c r="OJP244" s="37"/>
      <c r="OJQ244" s="37"/>
      <c r="OJR244" s="37"/>
      <c r="OJS244" s="37"/>
      <c r="OJT244" s="37"/>
      <c r="OJU244" s="37"/>
      <c r="OJV244" s="37"/>
      <c r="OJW244" s="37"/>
      <c r="OJX244" s="37"/>
      <c r="OJY244" s="37"/>
      <c r="OJZ244" s="37"/>
      <c r="OKA244" s="37"/>
      <c r="OKB244" s="37"/>
      <c r="OKC244" s="37"/>
      <c r="OKD244" s="37"/>
      <c r="OKE244" s="37"/>
      <c r="OKF244" s="37"/>
      <c r="OKG244" s="37"/>
      <c r="OKH244" s="37"/>
      <c r="OKI244" s="37"/>
      <c r="OKJ244" s="37"/>
      <c r="OKK244" s="37"/>
      <c r="OKL244" s="37"/>
      <c r="OKM244" s="37"/>
      <c r="OKN244" s="37"/>
      <c r="OKO244" s="37"/>
      <c r="OKP244" s="37"/>
      <c r="OKQ244" s="37"/>
      <c r="OKR244" s="37"/>
      <c r="OKS244" s="37"/>
      <c r="OKT244" s="37"/>
      <c r="OKU244" s="37"/>
      <c r="OKV244" s="37"/>
      <c r="OKW244" s="37"/>
      <c r="OKX244" s="37"/>
      <c r="OKY244" s="37"/>
      <c r="OKZ244" s="37"/>
      <c r="OLA244" s="37"/>
      <c r="OLB244" s="37"/>
      <c r="OLC244" s="37"/>
      <c r="OLD244" s="37"/>
      <c r="OLE244" s="37"/>
      <c r="OLF244" s="37"/>
      <c r="OLG244" s="37"/>
      <c r="OLH244" s="37"/>
      <c r="OLI244" s="37"/>
      <c r="OLJ244" s="37"/>
      <c r="OLK244" s="37"/>
      <c r="OLL244" s="37"/>
      <c r="OLM244" s="37"/>
      <c r="OLN244" s="37"/>
      <c r="OLO244" s="37"/>
      <c r="OLP244" s="37"/>
      <c r="OLQ244" s="37"/>
      <c r="OLR244" s="37"/>
      <c r="OLS244" s="37"/>
      <c r="OLT244" s="37"/>
      <c r="OLU244" s="37"/>
      <c r="OLV244" s="37"/>
      <c r="OLW244" s="37"/>
      <c r="OLX244" s="37"/>
      <c r="OLY244" s="37"/>
      <c r="OLZ244" s="37"/>
      <c r="OMA244" s="37"/>
      <c r="OMB244" s="37"/>
      <c r="OMC244" s="37"/>
      <c r="OMD244" s="37"/>
      <c r="OME244" s="37"/>
      <c r="OMF244" s="37"/>
      <c r="OMG244" s="37"/>
      <c r="OMH244" s="37"/>
      <c r="OMI244" s="37"/>
      <c r="OMJ244" s="37"/>
      <c r="OMK244" s="37"/>
      <c r="OML244" s="37"/>
      <c r="OMM244" s="37"/>
      <c r="OMN244" s="37"/>
      <c r="OMO244" s="37"/>
      <c r="OMP244" s="37"/>
      <c r="OMQ244" s="37"/>
      <c r="OMR244" s="37"/>
      <c r="OMS244" s="37"/>
      <c r="OMT244" s="37"/>
      <c r="OMU244" s="37"/>
      <c r="OMV244" s="37"/>
      <c r="OMW244" s="37"/>
      <c r="OMX244" s="37"/>
      <c r="OMY244" s="37"/>
      <c r="OMZ244" s="37"/>
      <c r="ONA244" s="37"/>
      <c r="ONB244" s="37"/>
      <c r="ONC244" s="37"/>
      <c r="OND244" s="37"/>
      <c r="ONE244" s="37"/>
      <c r="ONF244" s="37"/>
      <c r="ONG244" s="37"/>
      <c r="ONH244" s="37"/>
      <c r="ONI244" s="37"/>
      <c r="ONJ244" s="37"/>
      <c r="ONK244" s="37"/>
      <c r="ONL244" s="37"/>
      <c r="ONM244" s="37"/>
      <c r="ONN244" s="37"/>
      <c r="ONO244" s="37"/>
      <c r="ONP244" s="37"/>
      <c r="ONQ244" s="37"/>
      <c r="ONR244" s="37"/>
      <c r="ONS244" s="37"/>
      <c r="ONT244" s="37"/>
      <c r="ONU244" s="37"/>
      <c r="ONV244" s="37"/>
      <c r="ONW244" s="37"/>
      <c r="ONX244" s="37"/>
      <c r="ONY244" s="37"/>
      <c r="ONZ244" s="37"/>
      <c r="OOA244" s="37"/>
      <c r="OOB244" s="37"/>
      <c r="OOC244" s="37"/>
      <c r="OOD244" s="37"/>
      <c r="OOE244" s="37"/>
      <c r="OOF244" s="37"/>
      <c r="OOG244" s="37"/>
      <c r="OOH244" s="37"/>
      <c r="OOI244" s="37"/>
      <c r="OOJ244" s="37"/>
      <c r="OOK244" s="37"/>
      <c r="OOL244" s="37"/>
      <c r="OOM244" s="37"/>
      <c r="OON244" s="37"/>
      <c r="OOO244" s="37"/>
      <c r="OOP244" s="37"/>
      <c r="OOQ244" s="37"/>
      <c r="OOR244" s="37"/>
      <c r="OOS244" s="37"/>
      <c r="OOT244" s="37"/>
      <c r="OOU244" s="37"/>
      <c r="OOV244" s="37"/>
      <c r="OOW244" s="37"/>
      <c r="OOX244" s="37"/>
      <c r="OOY244" s="37"/>
      <c r="OOZ244" s="37"/>
      <c r="OPA244" s="37"/>
      <c r="OPB244" s="37"/>
      <c r="OPC244" s="37"/>
      <c r="OPD244" s="37"/>
      <c r="OPE244" s="37"/>
      <c r="OPF244" s="37"/>
      <c r="OPG244" s="37"/>
      <c r="OPH244" s="37"/>
      <c r="OPI244" s="37"/>
      <c r="OPJ244" s="37"/>
      <c r="OPK244" s="37"/>
      <c r="OPL244" s="37"/>
      <c r="OPM244" s="37"/>
      <c r="OPN244" s="37"/>
      <c r="OPO244" s="37"/>
      <c r="OPP244" s="37"/>
      <c r="OPQ244" s="37"/>
      <c r="OPR244" s="37"/>
      <c r="OPS244" s="37"/>
      <c r="OPT244" s="37"/>
      <c r="OPU244" s="37"/>
      <c r="OPV244" s="37"/>
      <c r="OPW244" s="37"/>
      <c r="OPX244" s="37"/>
      <c r="OPY244" s="37"/>
      <c r="OPZ244" s="37"/>
      <c r="OQA244" s="37"/>
      <c r="OQB244" s="37"/>
      <c r="OQC244" s="37"/>
      <c r="OQD244" s="37"/>
      <c r="OQE244" s="37"/>
      <c r="OQF244" s="37"/>
      <c r="OQG244" s="37"/>
      <c r="OQH244" s="37"/>
      <c r="OQI244" s="37"/>
      <c r="OQJ244" s="37"/>
      <c r="OQK244" s="37"/>
      <c r="OQL244" s="37"/>
      <c r="OQM244" s="37"/>
      <c r="OQN244" s="37"/>
      <c r="OQO244" s="37"/>
      <c r="OQP244" s="37"/>
      <c r="OQQ244" s="37"/>
      <c r="OQR244" s="37"/>
      <c r="OQS244" s="37"/>
      <c r="OQT244" s="37"/>
      <c r="OQU244" s="37"/>
      <c r="OQV244" s="37"/>
      <c r="OQW244" s="37"/>
      <c r="OQX244" s="37"/>
      <c r="OQY244" s="37"/>
      <c r="OQZ244" s="37"/>
      <c r="ORA244" s="37"/>
      <c r="ORB244" s="37"/>
      <c r="ORC244" s="37"/>
      <c r="ORD244" s="37"/>
      <c r="ORE244" s="37"/>
      <c r="ORF244" s="37"/>
      <c r="ORG244" s="37"/>
      <c r="ORH244" s="37"/>
      <c r="ORI244" s="37"/>
      <c r="ORJ244" s="37"/>
      <c r="ORK244" s="37"/>
      <c r="ORL244" s="37"/>
      <c r="ORM244" s="37"/>
      <c r="ORN244" s="37"/>
      <c r="ORO244" s="37"/>
      <c r="ORP244" s="37"/>
      <c r="ORQ244" s="37"/>
      <c r="ORR244" s="37"/>
      <c r="ORS244" s="37"/>
      <c r="ORT244" s="37"/>
      <c r="ORU244" s="37"/>
      <c r="ORV244" s="37"/>
      <c r="ORW244" s="37"/>
      <c r="ORX244" s="37"/>
      <c r="ORY244" s="37"/>
      <c r="ORZ244" s="37"/>
      <c r="OSA244" s="37"/>
      <c r="OSB244" s="37"/>
      <c r="OSC244" s="37"/>
      <c r="OSD244" s="37"/>
      <c r="OSE244" s="37"/>
      <c r="OSF244" s="37"/>
      <c r="OSG244" s="37"/>
      <c r="OSH244" s="37"/>
      <c r="OSI244" s="37"/>
      <c r="OSJ244" s="37"/>
      <c r="OSK244" s="37"/>
      <c r="OSL244" s="37"/>
      <c r="OSM244" s="37"/>
      <c r="OSN244" s="37"/>
      <c r="OSO244" s="37"/>
      <c r="OSP244" s="37"/>
      <c r="OSQ244" s="37"/>
      <c r="OSR244" s="37"/>
      <c r="OSS244" s="37"/>
      <c r="OST244" s="37"/>
      <c r="OSU244" s="37"/>
      <c r="OSV244" s="37"/>
      <c r="OSW244" s="37"/>
      <c r="OSX244" s="37"/>
      <c r="OSY244" s="37"/>
      <c r="OSZ244" s="37"/>
      <c r="OTA244" s="37"/>
      <c r="OTB244" s="37"/>
      <c r="OTC244" s="37"/>
      <c r="OTD244" s="37"/>
      <c r="OTE244" s="37"/>
      <c r="OTF244" s="37"/>
      <c r="OTG244" s="37"/>
      <c r="OTH244" s="37"/>
      <c r="OTI244" s="37"/>
      <c r="OTJ244" s="37"/>
      <c r="OTK244" s="37"/>
      <c r="OTL244" s="37"/>
      <c r="OTM244" s="37"/>
      <c r="OTN244" s="37"/>
      <c r="OTO244" s="37"/>
      <c r="OTP244" s="37"/>
      <c r="OTQ244" s="37"/>
      <c r="OTR244" s="37"/>
      <c r="OTS244" s="37"/>
      <c r="OTT244" s="37"/>
      <c r="OTU244" s="37"/>
      <c r="OTV244" s="37"/>
      <c r="OTW244" s="37"/>
      <c r="OTX244" s="37"/>
      <c r="OTY244" s="37"/>
      <c r="OTZ244" s="37"/>
      <c r="OUA244" s="37"/>
      <c r="OUB244" s="37"/>
      <c r="OUC244" s="37"/>
      <c r="OUD244" s="37"/>
      <c r="OUE244" s="37"/>
      <c r="OUF244" s="37"/>
      <c r="OUG244" s="37"/>
      <c r="OUH244" s="37"/>
      <c r="OUI244" s="37"/>
      <c r="OUJ244" s="37"/>
      <c r="OUK244" s="37"/>
      <c r="OUL244" s="37"/>
      <c r="OUM244" s="37"/>
      <c r="OUN244" s="37"/>
      <c r="OUO244" s="37"/>
      <c r="OUP244" s="37"/>
      <c r="OUQ244" s="37"/>
      <c r="OUR244" s="37"/>
      <c r="OUS244" s="37"/>
      <c r="OUT244" s="37"/>
      <c r="OUU244" s="37"/>
      <c r="OUV244" s="37"/>
      <c r="OUW244" s="37"/>
      <c r="OUX244" s="37"/>
      <c r="OUY244" s="37"/>
      <c r="OUZ244" s="37"/>
      <c r="OVA244" s="37"/>
      <c r="OVB244" s="37"/>
      <c r="OVC244" s="37"/>
      <c r="OVD244" s="37"/>
      <c r="OVE244" s="37"/>
      <c r="OVF244" s="37"/>
      <c r="OVG244" s="37"/>
      <c r="OVH244" s="37"/>
      <c r="OVI244" s="37"/>
      <c r="OVJ244" s="37"/>
      <c r="OVK244" s="37"/>
      <c r="OVL244" s="37"/>
      <c r="OVM244" s="37"/>
      <c r="OVN244" s="37"/>
      <c r="OVO244" s="37"/>
      <c r="OVP244" s="37"/>
      <c r="OVQ244" s="37"/>
      <c r="OVR244" s="37"/>
      <c r="OVS244" s="37"/>
      <c r="OVT244" s="37"/>
      <c r="OVU244" s="37"/>
      <c r="OVV244" s="37"/>
      <c r="OVW244" s="37"/>
      <c r="OVX244" s="37"/>
      <c r="OVY244" s="37"/>
      <c r="OVZ244" s="37"/>
      <c r="OWA244" s="37"/>
      <c r="OWB244" s="37"/>
      <c r="OWC244" s="37"/>
      <c r="OWD244" s="37"/>
      <c r="OWE244" s="37"/>
      <c r="OWF244" s="37"/>
      <c r="OWG244" s="37"/>
      <c r="OWH244" s="37"/>
      <c r="OWI244" s="37"/>
      <c r="OWJ244" s="37"/>
      <c r="OWK244" s="37"/>
      <c r="OWL244" s="37"/>
      <c r="OWM244" s="37"/>
      <c r="OWN244" s="37"/>
      <c r="OWO244" s="37"/>
      <c r="OWP244" s="37"/>
      <c r="OWQ244" s="37"/>
      <c r="OWR244" s="37"/>
      <c r="OWS244" s="37"/>
      <c r="OWT244" s="37"/>
      <c r="OWU244" s="37"/>
      <c r="OWV244" s="37"/>
      <c r="OWW244" s="37"/>
      <c r="OWX244" s="37"/>
      <c r="OWY244" s="37"/>
      <c r="OWZ244" s="37"/>
      <c r="OXA244" s="37"/>
      <c r="OXB244" s="37"/>
      <c r="OXC244" s="37"/>
      <c r="OXD244" s="37"/>
      <c r="OXE244" s="37"/>
      <c r="OXF244" s="37"/>
      <c r="OXG244" s="37"/>
      <c r="OXH244" s="37"/>
      <c r="OXI244" s="37"/>
      <c r="OXJ244" s="37"/>
      <c r="OXK244" s="37"/>
      <c r="OXL244" s="37"/>
      <c r="OXM244" s="37"/>
      <c r="OXN244" s="37"/>
      <c r="OXO244" s="37"/>
      <c r="OXP244" s="37"/>
      <c r="OXQ244" s="37"/>
      <c r="OXR244" s="37"/>
      <c r="OXS244" s="37"/>
      <c r="OXT244" s="37"/>
      <c r="OXU244" s="37"/>
      <c r="OXV244" s="37"/>
      <c r="OXW244" s="37"/>
      <c r="OXX244" s="37"/>
      <c r="OXY244" s="37"/>
      <c r="OXZ244" s="37"/>
      <c r="OYA244" s="37"/>
      <c r="OYB244" s="37"/>
      <c r="OYC244" s="37"/>
      <c r="OYD244" s="37"/>
      <c r="OYE244" s="37"/>
      <c r="OYF244" s="37"/>
      <c r="OYG244" s="37"/>
      <c r="OYH244" s="37"/>
      <c r="OYI244" s="37"/>
      <c r="OYJ244" s="37"/>
      <c r="OYK244" s="37"/>
      <c r="OYL244" s="37"/>
      <c r="OYM244" s="37"/>
      <c r="OYN244" s="37"/>
      <c r="OYO244" s="37"/>
      <c r="OYP244" s="37"/>
      <c r="OYQ244" s="37"/>
      <c r="OYR244" s="37"/>
      <c r="OYS244" s="37"/>
      <c r="OYT244" s="37"/>
      <c r="OYU244" s="37"/>
      <c r="OYV244" s="37"/>
      <c r="OYW244" s="37"/>
      <c r="OYX244" s="37"/>
      <c r="OYY244" s="37"/>
      <c r="OYZ244" s="37"/>
      <c r="OZA244" s="37"/>
      <c r="OZB244" s="37"/>
      <c r="OZC244" s="37"/>
      <c r="OZD244" s="37"/>
      <c r="OZE244" s="37"/>
      <c r="OZF244" s="37"/>
      <c r="OZG244" s="37"/>
      <c r="OZH244" s="37"/>
      <c r="OZI244" s="37"/>
      <c r="OZJ244" s="37"/>
      <c r="OZK244" s="37"/>
      <c r="OZL244" s="37"/>
      <c r="OZM244" s="37"/>
      <c r="OZN244" s="37"/>
      <c r="OZO244" s="37"/>
      <c r="OZP244" s="37"/>
      <c r="OZQ244" s="37"/>
      <c r="OZR244" s="37"/>
      <c r="OZS244" s="37"/>
      <c r="OZT244" s="37"/>
      <c r="OZU244" s="37"/>
      <c r="OZV244" s="37"/>
      <c r="OZW244" s="37"/>
      <c r="OZX244" s="37"/>
      <c r="OZY244" s="37"/>
      <c r="OZZ244" s="37"/>
      <c r="PAA244" s="37"/>
      <c r="PAB244" s="37"/>
      <c r="PAC244" s="37"/>
      <c r="PAD244" s="37"/>
      <c r="PAE244" s="37"/>
      <c r="PAF244" s="37"/>
      <c r="PAG244" s="37"/>
      <c r="PAH244" s="37"/>
      <c r="PAI244" s="37"/>
      <c r="PAJ244" s="37"/>
      <c r="PAK244" s="37"/>
      <c r="PAL244" s="37"/>
      <c r="PAM244" s="37"/>
      <c r="PAN244" s="37"/>
      <c r="PAO244" s="37"/>
      <c r="PAP244" s="37"/>
      <c r="PAQ244" s="37"/>
      <c r="PAR244" s="37"/>
      <c r="PAS244" s="37"/>
      <c r="PAT244" s="37"/>
      <c r="PAU244" s="37"/>
      <c r="PAV244" s="37"/>
      <c r="PAW244" s="37"/>
      <c r="PAX244" s="37"/>
      <c r="PAY244" s="37"/>
      <c r="PAZ244" s="37"/>
      <c r="PBA244" s="37"/>
      <c r="PBB244" s="37"/>
      <c r="PBC244" s="37"/>
      <c r="PBD244" s="37"/>
      <c r="PBE244" s="37"/>
      <c r="PBF244" s="37"/>
      <c r="PBG244" s="37"/>
      <c r="PBH244" s="37"/>
      <c r="PBI244" s="37"/>
      <c r="PBJ244" s="37"/>
      <c r="PBK244" s="37"/>
      <c r="PBL244" s="37"/>
      <c r="PBM244" s="37"/>
      <c r="PBN244" s="37"/>
      <c r="PBO244" s="37"/>
      <c r="PBP244" s="37"/>
      <c r="PBQ244" s="37"/>
      <c r="PBR244" s="37"/>
      <c r="PBS244" s="37"/>
      <c r="PBT244" s="37"/>
      <c r="PBU244" s="37"/>
      <c r="PBV244" s="37"/>
      <c r="PBW244" s="37"/>
      <c r="PBX244" s="37"/>
      <c r="PBY244" s="37"/>
      <c r="PBZ244" s="37"/>
      <c r="PCA244" s="37"/>
      <c r="PCB244" s="37"/>
      <c r="PCC244" s="37"/>
      <c r="PCD244" s="37"/>
      <c r="PCE244" s="37"/>
      <c r="PCF244" s="37"/>
      <c r="PCG244" s="37"/>
      <c r="PCH244" s="37"/>
      <c r="PCI244" s="37"/>
      <c r="PCJ244" s="37"/>
      <c r="PCK244" s="37"/>
      <c r="PCL244" s="37"/>
      <c r="PCM244" s="37"/>
      <c r="PCN244" s="37"/>
      <c r="PCO244" s="37"/>
      <c r="PCP244" s="37"/>
      <c r="PCQ244" s="37"/>
      <c r="PCR244" s="37"/>
      <c r="PCS244" s="37"/>
      <c r="PCT244" s="37"/>
      <c r="PCU244" s="37"/>
      <c r="PCV244" s="37"/>
      <c r="PCW244" s="37"/>
      <c r="PCX244" s="37"/>
      <c r="PCY244" s="37"/>
      <c r="PCZ244" s="37"/>
      <c r="PDA244" s="37"/>
      <c r="PDB244" s="37"/>
      <c r="PDC244" s="37"/>
      <c r="PDD244" s="37"/>
      <c r="PDE244" s="37"/>
      <c r="PDF244" s="37"/>
      <c r="PDG244" s="37"/>
      <c r="PDH244" s="37"/>
      <c r="PDI244" s="37"/>
      <c r="PDJ244" s="37"/>
      <c r="PDK244" s="37"/>
      <c r="PDL244" s="37"/>
      <c r="PDM244" s="37"/>
      <c r="PDN244" s="37"/>
      <c r="PDO244" s="37"/>
      <c r="PDP244" s="37"/>
      <c r="PDQ244" s="37"/>
      <c r="PDR244" s="37"/>
      <c r="PDS244" s="37"/>
      <c r="PDT244" s="37"/>
      <c r="PDU244" s="37"/>
      <c r="PDV244" s="37"/>
      <c r="PDW244" s="37"/>
      <c r="PDX244" s="37"/>
      <c r="PDY244" s="37"/>
      <c r="PDZ244" s="37"/>
      <c r="PEA244" s="37"/>
      <c r="PEB244" s="37"/>
      <c r="PEC244" s="37"/>
      <c r="PED244" s="37"/>
      <c r="PEE244" s="37"/>
      <c r="PEF244" s="37"/>
      <c r="PEG244" s="37"/>
      <c r="PEH244" s="37"/>
      <c r="PEI244" s="37"/>
      <c r="PEJ244" s="37"/>
      <c r="PEK244" s="37"/>
      <c r="PEL244" s="37"/>
      <c r="PEM244" s="37"/>
      <c r="PEN244" s="37"/>
      <c r="PEO244" s="37"/>
      <c r="PEP244" s="37"/>
      <c r="PEQ244" s="37"/>
      <c r="PER244" s="37"/>
      <c r="PES244" s="37"/>
      <c r="PET244" s="37"/>
      <c r="PEU244" s="37"/>
      <c r="PEV244" s="37"/>
      <c r="PEW244" s="37"/>
      <c r="PEX244" s="37"/>
      <c r="PEY244" s="37"/>
      <c r="PEZ244" s="37"/>
      <c r="PFA244" s="37"/>
      <c r="PFB244" s="37"/>
      <c r="PFC244" s="37"/>
      <c r="PFD244" s="37"/>
      <c r="PFE244" s="37"/>
      <c r="PFF244" s="37"/>
      <c r="PFG244" s="37"/>
      <c r="PFH244" s="37"/>
      <c r="PFI244" s="37"/>
      <c r="PFJ244" s="37"/>
      <c r="PFK244" s="37"/>
      <c r="PFL244" s="37"/>
      <c r="PFM244" s="37"/>
      <c r="PFN244" s="37"/>
      <c r="PFO244" s="37"/>
      <c r="PFP244" s="37"/>
      <c r="PFQ244" s="37"/>
      <c r="PFR244" s="37"/>
      <c r="PFS244" s="37"/>
      <c r="PFT244" s="37"/>
      <c r="PFU244" s="37"/>
      <c r="PFV244" s="37"/>
      <c r="PFW244" s="37"/>
      <c r="PFX244" s="37"/>
      <c r="PFY244" s="37"/>
      <c r="PFZ244" s="37"/>
      <c r="PGA244" s="37"/>
      <c r="PGB244" s="37"/>
      <c r="PGC244" s="37"/>
      <c r="PGD244" s="37"/>
      <c r="PGE244" s="37"/>
      <c r="PGF244" s="37"/>
      <c r="PGG244" s="37"/>
      <c r="PGH244" s="37"/>
      <c r="PGI244" s="37"/>
      <c r="PGJ244" s="37"/>
      <c r="PGK244" s="37"/>
      <c r="PGL244" s="37"/>
      <c r="PGM244" s="37"/>
      <c r="PGN244" s="37"/>
      <c r="PGO244" s="37"/>
      <c r="PGP244" s="37"/>
      <c r="PGQ244" s="37"/>
      <c r="PGR244" s="37"/>
      <c r="PGS244" s="37"/>
      <c r="PGT244" s="37"/>
      <c r="PGU244" s="37"/>
      <c r="PGV244" s="37"/>
      <c r="PGW244" s="37"/>
      <c r="PGX244" s="37"/>
      <c r="PGY244" s="37"/>
      <c r="PGZ244" s="37"/>
      <c r="PHA244" s="37"/>
      <c r="PHB244" s="37"/>
      <c r="PHC244" s="37"/>
      <c r="PHD244" s="37"/>
      <c r="PHE244" s="37"/>
      <c r="PHF244" s="37"/>
      <c r="PHG244" s="37"/>
      <c r="PHH244" s="37"/>
      <c r="PHI244" s="37"/>
      <c r="PHJ244" s="37"/>
      <c r="PHK244" s="37"/>
      <c r="PHL244" s="37"/>
      <c r="PHM244" s="37"/>
      <c r="PHN244" s="37"/>
      <c r="PHO244" s="37"/>
      <c r="PHP244" s="37"/>
      <c r="PHQ244" s="37"/>
      <c r="PHR244" s="37"/>
      <c r="PHS244" s="37"/>
      <c r="PHT244" s="37"/>
      <c r="PHU244" s="37"/>
      <c r="PHV244" s="37"/>
      <c r="PHW244" s="37"/>
      <c r="PHX244" s="37"/>
      <c r="PHY244" s="37"/>
      <c r="PHZ244" s="37"/>
      <c r="PIA244" s="37"/>
      <c r="PIB244" s="37"/>
      <c r="PIC244" s="37"/>
      <c r="PID244" s="37"/>
      <c r="PIE244" s="37"/>
      <c r="PIF244" s="37"/>
      <c r="PIG244" s="37"/>
      <c r="PIH244" s="37"/>
      <c r="PII244" s="37"/>
      <c r="PIJ244" s="37"/>
      <c r="PIK244" s="37"/>
      <c r="PIL244" s="37"/>
      <c r="PIM244" s="37"/>
      <c r="PIN244" s="37"/>
      <c r="PIO244" s="37"/>
      <c r="PIP244" s="37"/>
      <c r="PIQ244" s="37"/>
      <c r="PIR244" s="37"/>
      <c r="PIS244" s="37"/>
      <c r="PIT244" s="37"/>
      <c r="PIU244" s="37"/>
      <c r="PIV244" s="37"/>
      <c r="PIW244" s="37"/>
      <c r="PIX244" s="37"/>
      <c r="PIY244" s="37"/>
      <c r="PIZ244" s="37"/>
      <c r="PJA244" s="37"/>
      <c r="PJB244" s="37"/>
      <c r="PJC244" s="37"/>
      <c r="PJD244" s="37"/>
      <c r="PJE244" s="37"/>
      <c r="PJF244" s="37"/>
      <c r="PJG244" s="37"/>
      <c r="PJH244" s="37"/>
      <c r="PJI244" s="37"/>
      <c r="PJJ244" s="37"/>
      <c r="PJK244" s="37"/>
      <c r="PJL244" s="37"/>
      <c r="PJM244" s="37"/>
      <c r="PJN244" s="37"/>
      <c r="PJO244" s="37"/>
      <c r="PJP244" s="37"/>
      <c r="PJQ244" s="37"/>
      <c r="PJR244" s="37"/>
      <c r="PJS244" s="37"/>
      <c r="PJT244" s="37"/>
      <c r="PJU244" s="37"/>
      <c r="PJV244" s="37"/>
      <c r="PJW244" s="37"/>
      <c r="PJX244" s="37"/>
      <c r="PJY244" s="37"/>
      <c r="PJZ244" s="37"/>
      <c r="PKA244" s="37"/>
      <c r="PKB244" s="37"/>
      <c r="PKC244" s="37"/>
      <c r="PKD244" s="37"/>
      <c r="PKE244" s="37"/>
      <c r="PKF244" s="37"/>
      <c r="PKG244" s="37"/>
      <c r="PKH244" s="37"/>
      <c r="PKI244" s="37"/>
      <c r="PKJ244" s="37"/>
      <c r="PKK244" s="37"/>
      <c r="PKL244" s="37"/>
      <c r="PKM244" s="37"/>
      <c r="PKN244" s="37"/>
      <c r="PKO244" s="37"/>
      <c r="PKP244" s="37"/>
      <c r="PKQ244" s="37"/>
      <c r="PKR244" s="37"/>
      <c r="PKS244" s="37"/>
      <c r="PKT244" s="37"/>
      <c r="PKU244" s="37"/>
      <c r="PKV244" s="37"/>
      <c r="PKW244" s="37"/>
      <c r="PKX244" s="37"/>
      <c r="PKY244" s="37"/>
      <c r="PKZ244" s="37"/>
      <c r="PLA244" s="37"/>
      <c r="PLB244" s="37"/>
      <c r="PLC244" s="37"/>
      <c r="PLD244" s="37"/>
      <c r="PLE244" s="37"/>
      <c r="PLF244" s="37"/>
      <c r="PLG244" s="37"/>
      <c r="PLH244" s="37"/>
      <c r="PLI244" s="37"/>
      <c r="PLJ244" s="37"/>
      <c r="PLK244" s="37"/>
      <c r="PLL244" s="37"/>
      <c r="PLM244" s="37"/>
      <c r="PLN244" s="37"/>
      <c r="PLO244" s="37"/>
      <c r="PLP244" s="37"/>
      <c r="PLQ244" s="37"/>
      <c r="PLR244" s="37"/>
      <c r="PLS244" s="37"/>
      <c r="PLT244" s="37"/>
      <c r="PLU244" s="37"/>
      <c r="PLV244" s="37"/>
      <c r="PLW244" s="37"/>
      <c r="PLX244" s="37"/>
      <c r="PLY244" s="37"/>
      <c r="PLZ244" s="37"/>
      <c r="PMA244" s="37"/>
      <c r="PMB244" s="37"/>
      <c r="PMC244" s="37"/>
      <c r="PMD244" s="37"/>
      <c r="PME244" s="37"/>
      <c r="PMF244" s="37"/>
      <c r="PMG244" s="37"/>
      <c r="PMH244" s="37"/>
      <c r="PMI244" s="37"/>
      <c r="PMJ244" s="37"/>
      <c r="PMK244" s="37"/>
      <c r="PML244" s="37"/>
      <c r="PMM244" s="37"/>
      <c r="PMN244" s="37"/>
      <c r="PMO244" s="37"/>
      <c r="PMP244" s="37"/>
      <c r="PMQ244" s="37"/>
      <c r="PMR244" s="37"/>
      <c r="PMS244" s="37"/>
      <c r="PMT244" s="37"/>
      <c r="PMU244" s="37"/>
      <c r="PMV244" s="37"/>
      <c r="PMW244" s="37"/>
      <c r="PMX244" s="37"/>
      <c r="PMY244" s="37"/>
      <c r="PMZ244" s="37"/>
      <c r="PNA244" s="37"/>
      <c r="PNB244" s="37"/>
      <c r="PNC244" s="37"/>
      <c r="PND244" s="37"/>
      <c r="PNE244" s="37"/>
      <c r="PNF244" s="37"/>
      <c r="PNG244" s="37"/>
      <c r="PNH244" s="37"/>
      <c r="PNI244" s="37"/>
      <c r="PNJ244" s="37"/>
      <c r="PNK244" s="37"/>
      <c r="PNL244" s="37"/>
      <c r="PNM244" s="37"/>
      <c r="PNN244" s="37"/>
      <c r="PNO244" s="37"/>
      <c r="PNP244" s="37"/>
      <c r="PNQ244" s="37"/>
      <c r="PNR244" s="37"/>
      <c r="PNS244" s="37"/>
      <c r="PNT244" s="37"/>
      <c r="PNU244" s="37"/>
      <c r="PNV244" s="37"/>
      <c r="PNW244" s="37"/>
      <c r="PNX244" s="37"/>
      <c r="PNY244" s="37"/>
      <c r="PNZ244" s="37"/>
      <c r="POA244" s="37"/>
      <c r="POB244" s="37"/>
      <c r="POC244" s="37"/>
      <c r="POD244" s="37"/>
      <c r="POE244" s="37"/>
      <c r="POF244" s="37"/>
      <c r="POG244" s="37"/>
      <c r="POH244" s="37"/>
      <c r="POI244" s="37"/>
      <c r="POJ244" s="37"/>
      <c r="POK244" s="37"/>
      <c r="POL244" s="37"/>
      <c r="POM244" s="37"/>
      <c r="PON244" s="37"/>
      <c r="POO244" s="37"/>
      <c r="POP244" s="37"/>
      <c r="POQ244" s="37"/>
      <c r="POR244" s="37"/>
      <c r="POS244" s="37"/>
      <c r="POT244" s="37"/>
      <c r="POU244" s="37"/>
      <c r="POV244" s="37"/>
      <c r="POW244" s="37"/>
      <c r="POX244" s="37"/>
      <c r="POY244" s="37"/>
      <c r="POZ244" s="37"/>
      <c r="PPA244" s="37"/>
      <c r="PPB244" s="37"/>
      <c r="PPC244" s="37"/>
      <c r="PPD244" s="37"/>
      <c r="PPE244" s="37"/>
      <c r="PPF244" s="37"/>
      <c r="PPG244" s="37"/>
      <c r="PPH244" s="37"/>
      <c r="PPI244" s="37"/>
      <c r="PPJ244" s="37"/>
      <c r="PPK244" s="37"/>
      <c r="PPL244" s="37"/>
      <c r="PPM244" s="37"/>
      <c r="PPN244" s="37"/>
      <c r="PPO244" s="37"/>
      <c r="PPP244" s="37"/>
      <c r="PPQ244" s="37"/>
      <c r="PPR244" s="37"/>
      <c r="PPS244" s="37"/>
      <c r="PPT244" s="37"/>
      <c r="PPU244" s="37"/>
      <c r="PPV244" s="37"/>
      <c r="PPW244" s="37"/>
      <c r="PPX244" s="37"/>
      <c r="PPY244" s="37"/>
      <c r="PPZ244" s="37"/>
      <c r="PQA244" s="37"/>
      <c r="PQB244" s="37"/>
      <c r="PQC244" s="37"/>
      <c r="PQD244" s="37"/>
      <c r="PQE244" s="37"/>
      <c r="PQF244" s="37"/>
      <c r="PQG244" s="37"/>
      <c r="PQH244" s="37"/>
      <c r="PQI244" s="37"/>
      <c r="PQJ244" s="37"/>
      <c r="PQK244" s="37"/>
      <c r="PQL244" s="37"/>
      <c r="PQM244" s="37"/>
      <c r="PQN244" s="37"/>
      <c r="PQO244" s="37"/>
      <c r="PQP244" s="37"/>
      <c r="PQQ244" s="37"/>
      <c r="PQR244" s="37"/>
      <c r="PQS244" s="37"/>
      <c r="PQT244" s="37"/>
      <c r="PQU244" s="37"/>
      <c r="PQV244" s="37"/>
      <c r="PQW244" s="37"/>
      <c r="PQX244" s="37"/>
      <c r="PQY244" s="37"/>
      <c r="PQZ244" s="37"/>
      <c r="PRA244" s="37"/>
      <c r="PRB244" s="37"/>
      <c r="PRC244" s="37"/>
      <c r="PRD244" s="37"/>
      <c r="PRE244" s="37"/>
      <c r="PRF244" s="37"/>
      <c r="PRG244" s="37"/>
      <c r="PRH244" s="37"/>
      <c r="PRI244" s="37"/>
      <c r="PRJ244" s="37"/>
      <c r="PRK244" s="37"/>
      <c r="PRL244" s="37"/>
      <c r="PRM244" s="37"/>
      <c r="PRN244" s="37"/>
      <c r="PRO244" s="37"/>
      <c r="PRP244" s="37"/>
      <c r="PRQ244" s="37"/>
      <c r="PRR244" s="37"/>
      <c r="PRS244" s="37"/>
      <c r="PRT244" s="37"/>
      <c r="PRU244" s="37"/>
      <c r="PRV244" s="37"/>
      <c r="PRW244" s="37"/>
      <c r="PRX244" s="37"/>
      <c r="PRY244" s="37"/>
      <c r="PRZ244" s="37"/>
      <c r="PSA244" s="37"/>
      <c r="PSB244" s="37"/>
      <c r="PSC244" s="37"/>
      <c r="PSD244" s="37"/>
      <c r="PSE244" s="37"/>
      <c r="PSF244" s="37"/>
      <c r="PSG244" s="37"/>
      <c r="PSH244" s="37"/>
      <c r="PSI244" s="37"/>
      <c r="PSJ244" s="37"/>
      <c r="PSK244" s="37"/>
      <c r="PSL244" s="37"/>
      <c r="PSM244" s="37"/>
      <c r="PSN244" s="37"/>
      <c r="PSO244" s="37"/>
      <c r="PSP244" s="37"/>
      <c r="PSQ244" s="37"/>
      <c r="PSR244" s="37"/>
      <c r="PSS244" s="37"/>
      <c r="PST244" s="37"/>
      <c r="PSU244" s="37"/>
      <c r="PSV244" s="37"/>
      <c r="PSW244" s="37"/>
      <c r="PSX244" s="37"/>
      <c r="PSY244" s="37"/>
      <c r="PSZ244" s="37"/>
      <c r="PTA244" s="37"/>
      <c r="PTB244" s="37"/>
      <c r="PTC244" s="37"/>
      <c r="PTD244" s="37"/>
      <c r="PTE244" s="37"/>
      <c r="PTF244" s="37"/>
      <c r="PTG244" s="37"/>
      <c r="PTH244" s="37"/>
      <c r="PTI244" s="37"/>
      <c r="PTJ244" s="37"/>
      <c r="PTK244" s="37"/>
      <c r="PTL244" s="37"/>
      <c r="PTM244" s="37"/>
      <c r="PTN244" s="37"/>
      <c r="PTO244" s="37"/>
      <c r="PTP244" s="37"/>
      <c r="PTQ244" s="37"/>
      <c r="PTR244" s="37"/>
      <c r="PTS244" s="37"/>
      <c r="PTT244" s="37"/>
      <c r="PTU244" s="37"/>
      <c r="PTV244" s="37"/>
      <c r="PTW244" s="37"/>
      <c r="PTX244" s="37"/>
      <c r="PTY244" s="37"/>
      <c r="PTZ244" s="37"/>
      <c r="PUA244" s="37"/>
      <c r="PUB244" s="37"/>
      <c r="PUC244" s="37"/>
      <c r="PUD244" s="37"/>
      <c r="PUE244" s="37"/>
      <c r="PUF244" s="37"/>
      <c r="PUG244" s="37"/>
      <c r="PUH244" s="37"/>
      <c r="PUI244" s="37"/>
      <c r="PUJ244" s="37"/>
      <c r="PUK244" s="37"/>
      <c r="PUL244" s="37"/>
      <c r="PUM244" s="37"/>
      <c r="PUN244" s="37"/>
      <c r="PUO244" s="37"/>
      <c r="PUP244" s="37"/>
      <c r="PUQ244" s="37"/>
      <c r="PUR244" s="37"/>
      <c r="PUS244" s="37"/>
      <c r="PUT244" s="37"/>
      <c r="PUU244" s="37"/>
      <c r="PUV244" s="37"/>
      <c r="PUW244" s="37"/>
      <c r="PUX244" s="37"/>
      <c r="PUY244" s="37"/>
      <c r="PUZ244" s="37"/>
      <c r="PVA244" s="37"/>
      <c r="PVB244" s="37"/>
      <c r="PVC244" s="37"/>
      <c r="PVD244" s="37"/>
      <c r="PVE244" s="37"/>
      <c r="PVF244" s="37"/>
      <c r="PVG244" s="37"/>
      <c r="PVH244" s="37"/>
      <c r="PVI244" s="37"/>
      <c r="PVJ244" s="37"/>
      <c r="PVK244" s="37"/>
      <c r="PVL244" s="37"/>
      <c r="PVM244" s="37"/>
      <c r="PVN244" s="37"/>
      <c r="PVO244" s="37"/>
      <c r="PVP244" s="37"/>
      <c r="PVQ244" s="37"/>
      <c r="PVR244" s="37"/>
      <c r="PVS244" s="37"/>
      <c r="PVT244" s="37"/>
      <c r="PVU244" s="37"/>
      <c r="PVV244" s="37"/>
      <c r="PVW244" s="37"/>
      <c r="PVX244" s="37"/>
      <c r="PVY244" s="37"/>
      <c r="PVZ244" s="37"/>
      <c r="PWA244" s="37"/>
      <c r="PWB244" s="37"/>
      <c r="PWC244" s="37"/>
      <c r="PWD244" s="37"/>
      <c r="PWE244" s="37"/>
      <c r="PWF244" s="37"/>
      <c r="PWG244" s="37"/>
      <c r="PWH244" s="37"/>
      <c r="PWI244" s="37"/>
      <c r="PWJ244" s="37"/>
      <c r="PWK244" s="37"/>
      <c r="PWL244" s="37"/>
      <c r="PWM244" s="37"/>
      <c r="PWN244" s="37"/>
      <c r="PWO244" s="37"/>
      <c r="PWP244" s="37"/>
      <c r="PWQ244" s="37"/>
      <c r="PWR244" s="37"/>
      <c r="PWS244" s="37"/>
      <c r="PWT244" s="37"/>
      <c r="PWU244" s="37"/>
      <c r="PWV244" s="37"/>
      <c r="PWW244" s="37"/>
      <c r="PWX244" s="37"/>
      <c r="PWY244" s="37"/>
      <c r="PWZ244" s="37"/>
      <c r="PXA244" s="37"/>
      <c r="PXB244" s="37"/>
      <c r="PXC244" s="37"/>
      <c r="PXD244" s="37"/>
      <c r="PXE244" s="37"/>
      <c r="PXF244" s="37"/>
      <c r="PXG244" s="37"/>
      <c r="PXH244" s="37"/>
      <c r="PXI244" s="37"/>
      <c r="PXJ244" s="37"/>
      <c r="PXK244" s="37"/>
      <c r="PXL244" s="37"/>
      <c r="PXM244" s="37"/>
      <c r="PXN244" s="37"/>
      <c r="PXO244" s="37"/>
      <c r="PXP244" s="37"/>
      <c r="PXQ244" s="37"/>
      <c r="PXR244" s="37"/>
      <c r="PXS244" s="37"/>
      <c r="PXT244" s="37"/>
      <c r="PXU244" s="37"/>
      <c r="PXV244" s="37"/>
      <c r="PXW244" s="37"/>
      <c r="PXX244" s="37"/>
      <c r="PXY244" s="37"/>
      <c r="PXZ244" s="37"/>
      <c r="PYA244" s="37"/>
      <c r="PYB244" s="37"/>
      <c r="PYC244" s="37"/>
      <c r="PYD244" s="37"/>
      <c r="PYE244" s="37"/>
      <c r="PYF244" s="37"/>
      <c r="PYG244" s="37"/>
      <c r="PYH244" s="37"/>
      <c r="PYI244" s="37"/>
      <c r="PYJ244" s="37"/>
      <c r="PYK244" s="37"/>
      <c r="PYL244" s="37"/>
      <c r="PYM244" s="37"/>
      <c r="PYN244" s="37"/>
      <c r="PYO244" s="37"/>
      <c r="PYP244" s="37"/>
      <c r="PYQ244" s="37"/>
      <c r="PYR244" s="37"/>
      <c r="PYS244" s="37"/>
      <c r="PYT244" s="37"/>
      <c r="PYU244" s="37"/>
      <c r="PYV244" s="37"/>
      <c r="PYW244" s="37"/>
      <c r="PYX244" s="37"/>
      <c r="PYY244" s="37"/>
      <c r="PYZ244" s="37"/>
      <c r="PZA244" s="37"/>
      <c r="PZB244" s="37"/>
      <c r="PZC244" s="37"/>
      <c r="PZD244" s="37"/>
      <c r="PZE244" s="37"/>
      <c r="PZF244" s="37"/>
      <c r="PZG244" s="37"/>
      <c r="PZH244" s="37"/>
      <c r="PZI244" s="37"/>
      <c r="PZJ244" s="37"/>
      <c r="PZK244" s="37"/>
      <c r="PZL244" s="37"/>
      <c r="PZM244" s="37"/>
      <c r="PZN244" s="37"/>
      <c r="PZO244" s="37"/>
      <c r="PZP244" s="37"/>
      <c r="PZQ244" s="37"/>
      <c r="PZR244" s="37"/>
      <c r="PZS244" s="37"/>
      <c r="PZT244" s="37"/>
      <c r="PZU244" s="37"/>
      <c r="PZV244" s="37"/>
      <c r="PZW244" s="37"/>
      <c r="PZX244" s="37"/>
      <c r="PZY244" s="37"/>
      <c r="PZZ244" s="37"/>
      <c r="QAA244" s="37"/>
      <c r="QAB244" s="37"/>
      <c r="QAC244" s="37"/>
      <c r="QAD244" s="37"/>
      <c r="QAE244" s="37"/>
      <c r="QAF244" s="37"/>
      <c r="QAG244" s="37"/>
      <c r="QAH244" s="37"/>
      <c r="QAI244" s="37"/>
      <c r="QAJ244" s="37"/>
      <c r="QAK244" s="37"/>
      <c r="QAL244" s="37"/>
      <c r="QAM244" s="37"/>
      <c r="QAN244" s="37"/>
      <c r="QAO244" s="37"/>
      <c r="QAP244" s="37"/>
      <c r="QAQ244" s="37"/>
      <c r="QAR244" s="37"/>
      <c r="QAS244" s="37"/>
      <c r="QAT244" s="37"/>
      <c r="QAU244" s="37"/>
      <c r="QAV244" s="37"/>
      <c r="QAW244" s="37"/>
      <c r="QAX244" s="37"/>
      <c r="QAY244" s="37"/>
      <c r="QAZ244" s="37"/>
      <c r="QBA244" s="37"/>
      <c r="QBB244" s="37"/>
      <c r="QBC244" s="37"/>
      <c r="QBD244" s="37"/>
      <c r="QBE244" s="37"/>
      <c r="QBF244" s="37"/>
      <c r="QBG244" s="37"/>
      <c r="QBH244" s="37"/>
      <c r="QBI244" s="37"/>
      <c r="QBJ244" s="37"/>
      <c r="QBK244" s="37"/>
      <c r="QBL244" s="37"/>
      <c r="QBM244" s="37"/>
      <c r="QBN244" s="37"/>
      <c r="QBO244" s="37"/>
      <c r="QBP244" s="37"/>
      <c r="QBQ244" s="37"/>
      <c r="QBR244" s="37"/>
      <c r="QBS244" s="37"/>
      <c r="QBT244" s="37"/>
      <c r="QBU244" s="37"/>
      <c r="QBV244" s="37"/>
      <c r="QBW244" s="37"/>
      <c r="QBX244" s="37"/>
      <c r="QBY244" s="37"/>
      <c r="QBZ244" s="37"/>
      <c r="QCA244" s="37"/>
      <c r="QCB244" s="37"/>
      <c r="QCC244" s="37"/>
      <c r="QCD244" s="37"/>
      <c r="QCE244" s="37"/>
      <c r="QCF244" s="37"/>
      <c r="QCG244" s="37"/>
      <c r="QCH244" s="37"/>
      <c r="QCI244" s="37"/>
      <c r="QCJ244" s="37"/>
      <c r="QCK244" s="37"/>
      <c r="QCL244" s="37"/>
      <c r="QCM244" s="37"/>
      <c r="QCN244" s="37"/>
      <c r="QCO244" s="37"/>
      <c r="QCP244" s="37"/>
      <c r="QCQ244" s="37"/>
      <c r="QCR244" s="37"/>
      <c r="QCS244" s="37"/>
      <c r="QCT244" s="37"/>
      <c r="QCU244" s="37"/>
      <c r="QCV244" s="37"/>
      <c r="QCW244" s="37"/>
      <c r="QCX244" s="37"/>
      <c r="QCY244" s="37"/>
      <c r="QCZ244" s="37"/>
      <c r="QDA244" s="37"/>
      <c r="QDB244" s="37"/>
      <c r="QDC244" s="37"/>
      <c r="QDD244" s="37"/>
      <c r="QDE244" s="37"/>
      <c r="QDF244" s="37"/>
      <c r="QDG244" s="37"/>
      <c r="QDH244" s="37"/>
      <c r="QDI244" s="37"/>
      <c r="QDJ244" s="37"/>
      <c r="QDK244" s="37"/>
      <c r="QDL244" s="37"/>
      <c r="QDM244" s="37"/>
      <c r="QDN244" s="37"/>
      <c r="QDO244" s="37"/>
      <c r="QDP244" s="37"/>
      <c r="QDQ244" s="37"/>
      <c r="QDR244" s="37"/>
      <c r="QDS244" s="37"/>
      <c r="QDT244" s="37"/>
      <c r="QDU244" s="37"/>
      <c r="QDV244" s="37"/>
      <c r="QDW244" s="37"/>
      <c r="QDX244" s="37"/>
      <c r="QDY244" s="37"/>
      <c r="QDZ244" s="37"/>
      <c r="QEA244" s="37"/>
      <c r="QEB244" s="37"/>
      <c r="QEC244" s="37"/>
      <c r="QED244" s="37"/>
      <c r="QEE244" s="37"/>
      <c r="QEF244" s="37"/>
      <c r="QEG244" s="37"/>
      <c r="QEH244" s="37"/>
      <c r="QEI244" s="37"/>
      <c r="QEJ244" s="37"/>
      <c r="QEK244" s="37"/>
      <c r="QEL244" s="37"/>
      <c r="QEM244" s="37"/>
      <c r="QEN244" s="37"/>
      <c r="QEO244" s="37"/>
      <c r="QEP244" s="37"/>
      <c r="QEQ244" s="37"/>
      <c r="QER244" s="37"/>
      <c r="QES244" s="37"/>
      <c r="QET244" s="37"/>
      <c r="QEU244" s="37"/>
      <c r="QEV244" s="37"/>
      <c r="QEW244" s="37"/>
      <c r="QEX244" s="37"/>
      <c r="QEY244" s="37"/>
      <c r="QEZ244" s="37"/>
      <c r="QFA244" s="37"/>
      <c r="QFB244" s="37"/>
      <c r="QFC244" s="37"/>
      <c r="QFD244" s="37"/>
      <c r="QFE244" s="37"/>
      <c r="QFF244" s="37"/>
      <c r="QFG244" s="37"/>
      <c r="QFH244" s="37"/>
      <c r="QFI244" s="37"/>
      <c r="QFJ244" s="37"/>
      <c r="QFK244" s="37"/>
      <c r="QFL244" s="37"/>
      <c r="QFM244" s="37"/>
      <c r="QFN244" s="37"/>
      <c r="QFO244" s="37"/>
      <c r="QFP244" s="37"/>
      <c r="QFQ244" s="37"/>
      <c r="QFR244" s="37"/>
      <c r="QFS244" s="37"/>
      <c r="QFT244" s="37"/>
      <c r="QFU244" s="37"/>
      <c r="QFV244" s="37"/>
      <c r="QFW244" s="37"/>
      <c r="QFX244" s="37"/>
      <c r="QFY244" s="37"/>
      <c r="QFZ244" s="37"/>
      <c r="QGA244" s="37"/>
      <c r="QGB244" s="37"/>
      <c r="QGC244" s="37"/>
      <c r="QGD244" s="37"/>
      <c r="QGE244" s="37"/>
      <c r="QGF244" s="37"/>
      <c r="QGG244" s="37"/>
      <c r="QGH244" s="37"/>
      <c r="QGI244" s="37"/>
      <c r="QGJ244" s="37"/>
      <c r="QGK244" s="37"/>
      <c r="QGL244" s="37"/>
      <c r="QGM244" s="37"/>
      <c r="QGN244" s="37"/>
      <c r="QGO244" s="37"/>
      <c r="QGP244" s="37"/>
      <c r="QGQ244" s="37"/>
      <c r="QGR244" s="37"/>
      <c r="QGS244" s="37"/>
      <c r="QGT244" s="37"/>
      <c r="QGU244" s="37"/>
      <c r="QGV244" s="37"/>
      <c r="QGW244" s="37"/>
      <c r="QGX244" s="37"/>
      <c r="QGY244" s="37"/>
      <c r="QGZ244" s="37"/>
      <c r="QHA244" s="37"/>
      <c r="QHB244" s="37"/>
      <c r="QHC244" s="37"/>
      <c r="QHD244" s="37"/>
      <c r="QHE244" s="37"/>
      <c r="QHF244" s="37"/>
      <c r="QHG244" s="37"/>
      <c r="QHH244" s="37"/>
      <c r="QHI244" s="37"/>
      <c r="QHJ244" s="37"/>
      <c r="QHK244" s="37"/>
      <c r="QHL244" s="37"/>
      <c r="QHM244" s="37"/>
      <c r="QHN244" s="37"/>
      <c r="QHO244" s="37"/>
      <c r="QHP244" s="37"/>
      <c r="QHQ244" s="37"/>
      <c r="QHR244" s="37"/>
      <c r="QHS244" s="37"/>
      <c r="QHT244" s="37"/>
      <c r="QHU244" s="37"/>
      <c r="QHV244" s="37"/>
      <c r="QHW244" s="37"/>
      <c r="QHX244" s="37"/>
      <c r="QHY244" s="37"/>
      <c r="QHZ244" s="37"/>
      <c r="QIA244" s="37"/>
      <c r="QIB244" s="37"/>
      <c r="QIC244" s="37"/>
      <c r="QID244" s="37"/>
      <c r="QIE244" s="37"/>
      <c r="QIF244" s="37"/>
      <c r="QIG244" s="37"/>
      <c r="QIH244" s="37"/>
      <c r="QII244" s="37"/>
      <c r="QIJ244" s="37"/>
      <c r="QIK244" s="37"/>
      <c r="QIL244" s="37"/>
      <c r="QIM244" s="37"/>
      <c r="QIN244" s="37"/>
      <c r="QIO244" s="37"/>
      <c r="QIP244" s="37"/>
      <c r="QIQ244" s="37"/>
      <c r="QIR244" s="37"/>
      <c r="QIS244" s="37"/>
      <c r="QIT244" s="37"/>
      <c r="QIU244" s="37"/>
      <c r="QIV244" s="37"/>
      <c r="QIW244" s="37"/>
      <c r="QIX244" s="37"/>
      <c r="QIY244" s="37"/>
      <c r="QIZ244" s="37"/>
      <c r="QJA244" s="37"/>
      <c r="QJB244" s="37"/>
      <c r="QJC244" s="37"/>
      <c r="QJD244" s="37"/>
      <c r="QJE244" s="37"/>
      <c r="QJF244" s="37"/>
      <c r="QJG244" s="37"/>
      <c r="QJH244" s="37"/>
      <c r="QJI244" s="37"/>
      <c r="QJJ244" s="37"/>
      <c r="QJK244" s="37"/>
      <c r="QJL244" s="37"/>
      <c r="QJM244" s="37"/>
      <c r="QJN244" s="37"/>
      <c r="QJO244" s="37"/>
      <c r="QJP244" s="37"/>
      <c r="QJQ244" s="37"/>
      <c r="QJR244" s="37"/>
      <c r="QJS244" s="37"/>
      <c r="QJT244" s="37"/>
      <c r="QJU244" s="37"/>
      <c r="QJV244" s="37"/>
      <c r="QJW244" s="37"/>
      <c r="QJX244" s="37"/>
      <c r="QJY244" s="37"/>
      <c r="QJZ244" s="37"/>
      <c r="QKA244" s="37"/>
      <c r="QKB244" s="37"/>
      <c r="QKC244" s="37"/>
      <c r="QKD244" s="37"/>
      <c r="QKE244" s="37"/>
      <c r="QKF244" s="37"/>
      <c r="QKG244" s="37"/>
      <c r="QKH244" s="37"/>
      <c r="QKI244" s="37"/>
      <c r="QKJ244" s="37"/>
      <c r="QKK244" s="37"/>
      <c r="QKL244" s="37"/>
      <c r="QKM244" s="37"/>
      <c r="QKN244" s="37"/>
      <c r="QKO244" s="37"/>
      <c r="QKP244" s="37"/>
      <c r="QKQ244" s="37"/>
      <c r="QKR244" s="37"/>
      <c r="QKS244" s="37"/>
      <c r="QKT244" s="37"/>
      <c r="QKU244" s="37"/>
      <c r="QKV244" s="37"/>
      <c r="QKW244" s="37"/>
      <c r="QKX244" s="37"/>
      <c r="QKY244" s="37"/>
      <c r="QKZ244" s="37"/>
      <c r="QLA244" s="37"/>
      <c r="QLB244" s="37"/>
      <c r="QLC244" s="37"/>
      <c r="QLD244" s="37"/>
      <c r="QLE244" s="37"/>
      <c r="QLF244" s="37"/>
      <c r="QLG244" s="37"/>
      <c r="QLH244" s="37"/>
      <c r="QLI244" s="37"/>
      <c r="QLJ244" s="37"/>
      <c r="QLK244" s="37"/>
      <c r="QLL244" s="37"/>
      <c r="QLM244" s="37"/>
      <c r="QLN244" s="37"/>
      <c r="QLO244" s="37"/>
      <c r="QLP244" s="37"/>
      <c r="QLQ244" s="37"/>
      <c r="QLR244" s="37"/>
      <c r="QLS244" s="37"/>
      <c r="QLT244" s="37"/>
      <c r="QLU244" s="37"/>
      <c r="QLV244" s="37"/>
      <c r="QLW244" s="37"/>
      <c r="QLX244" s="37"/>
      <c r="QLY244" s="37"/>
      <c r="QLZ244" s="37"/>
      <c r="QMA244" s="37"/>
      <c r="QMB244" s="37"/>
      <c r="QMC244" s="37"/>
      <c r="QMD244" s="37"/>
      <c r="QME244" s="37"/>
      <c r="QMF244" s="37"/>
      <c r="QMG244" s="37"/>
      <c r="QMH244" s="37"/>
      <c r="QMI244" s="37"/>
      <c r="QMJ244" s="37"/>
      <c r="QMK244" s="37"/>
      <c r="QML244" s="37"/>
      <c r="QMM244" s="37"/>
      <c r="QMN244" s="37"/>
      <c r="QMO244" s="37"/>
      <c r="QMP244" s="37"/>
      <c r="QMQ244" s="37"/>
      <c r="QMR244" s="37"/>
      <c r="QMS244" s="37"/>
      <c r="QMT244" s="37"/>
      <c r="QMU244" s="37"/>
      <c r="QMV244" s="37"/>
      <c r="QMW244" s="37"/>
      <c r="QMX244" s="37"/>
      <c r="QMY244" s="37"/>
      <c r="QMZ244" s="37"/>
      <c r="QNA244" s="37"/>
      <c r="QNB244" s="37"/>
      <c r="QNC244" s="37"/>
      <c r="QND244" s="37"/>
      <c r="QNE244" s="37"/>
      <c r="QNF244" s="37"/>
      <c r="QNG244" s="37"/>
      <c r="QNH244" s="37"/>
      <c r="QNI244" s="37"/>
      <c r="QNJ244" s="37"/>
      <c r="QNK244" s="37"/>
      <c r="QNL244" s="37"/>
      <c r="QNM244" s="37"/>
      <c r="QNN244" s="37"/>
      <c r="QNO244" s="37"/>
      <c r="QNP244" s="37"/>
      <c r="QNQ244" s="37"/>
      <c r="QNR244" s="37"/>
      <c r="QNS244" s="37"/>
      <c r="QNT244" s="37"/>
      <c r="QNU244" s="37"/>
      <c r="QNV244" s="37"/>
      <c r="QNW244" s="37"/>
      <c r="QNX244" s="37"/>
      <c r="QNY244" s="37"/>
      <c r="QNZ244" s="37"/>
      <c r="QOA244" s="37"/>
      <c r="QOB244" s="37"/>
      <c r="QOC244" s="37"/>
      <c r="QOD244" s="37"/>
      <c r="QOE244" s="37"/>
      <c r="QOF244" s="37"/>
      <c r="QOG244" s="37"/>
      <c r="QOH244" s="37"/>
      <c r="QOI244" s="37"/>
      <c r="QOJ244" s="37"/>
      <c r="QOK244" s="37"/>
      <c r="QOL244" s="37"/>
      <c r="QOM244" s="37"/>
      <c r="QON244" s="37"/>
      <c r="QOO244" s="37"/>
      <c r="QOP244" s="37"/>
      <c r="QOQ244" s="37"/>
      <c r="QOR244" s="37"/>
      <c r="QOS244" s="37"/>
      <c r="QOT244" s="37"/>
      <c r="QOU244" s="37"/>
      <c r="QOV244" s="37"/>
      <c r="QOW244" s="37"/>
      <c r="QOX244" s="37"/>
      <c r="QOY244" s="37"/>
      <c r="QOZ244" s="37"/>
      <c r="QPA244" s="37"/>
      <c r="QPB244" s="37"/>
      <c r="QPC244" s="37"/>
      <c r="QPD244" s="37"/>
      <c r="QPE244" s="37"/>
      <c r="QPF244" s="37"/>
      <c r="QPG244" s="37"/>
      <c r="QPH244" s="37"/>
      <c r="QPI244" s="37"/>
      <c r="QPJ244" s="37"/>
      <c r="QPK244" s="37"/>
      <c r="QPL244" s="37"/>
      <c r="QPM244" s="37"/>
      <c r="QPN244" s="37"/>
      <c r="QPO244" s="37"/>
      <c r="QPP244" s="37"/>
      <c r="QPQ244" s="37"/>
      <c r="QPR244" s="37"/>
      <c r="QPS244" s="37"/>
      <c r="QPT244" s="37"/>
      <c r="QPU244" s="37"/>
      <c r="QPV244" s="37"/>
      <c r="QPW244" s="37"/>
      <c r="QPX244" s="37"/>
      <c r="QPY244" s="37"/>
      <c r="QPZ244" s="37"/>
      <c r="QQA244" s="37"/>
      <c r="QQB244" s="37"/>
      <c r="QQC244" s="37"/>
      <c r="QQD244" s="37"/>
      <c r="QQE244" s="37"/>
      <c r="QQF244" s="37"/>
      <c r="QQG244" s="37"/>
      <c r="QQH244" s="37"/>
      <c r="QQI244" s="37"/>
      <c r="QQJ244" s="37"/>
      <c r="QQK244" s="37"/>
      <c r="QQL244" s="37"/>
      <c r="QQM244" s="37"/>
      <c r="QQN244" s="37"/>
      <c r="QQO244" s="37"/>
      <c r="QQP244" s="37"/>
      <c r="QQQ244" s="37"/>
      <c r="QQR244" s="37"/>
      <c r="QQS244" s="37"/>
      <c r="QQT244" s="37"/>
      <c r="QQU244" s="37"/>
      <c r="QQV244" s="37"/>
      <c r="QQW244" s="37"/>
      <c r="QQX244" s="37"/>
      <c r="QQY244" s="37"/>
      <c r="QQZ244" s="37"/>
      <c r="QRA244" s="37"/>
      <c r="QRB244" s="37"/>
      <c r="QRC244" s="37"/>
      <c r="QRD244" s="37"/>
      <c r="QRE244" s="37"/>
      <c r="QRF244" s="37"/>
      <c r="QRG244" s="37"/>
      <c r="QRH244" s="37"/>
      <c r="QRI244" s="37"/>
      <c r="QRJ244" s="37"/>
      <c r="QRK244" s="37"/>
      <c r="QRL244" s="37"/>
      <c r="QRM244" s="37"/>
      <c r="QRN244" s="37"/>
      <c r="QRO244" s="37"/>
      <c r="QRP244" s="37"/>
      <c r="QRQ244" s="37"/>
      <c r="QRR244" s="37"/>
      <c r="QRS244" s="37"/>
      <c r="QRT244" s="37"/>
      <c r="QRU244" s="37"/>
      <c r="QRV244" s="37"/>
      <c r="QRW244" s="37"/>
      <c r="QRX244" s="37"/>
      <c r="QRY244" s="37"/>
      <c r="QRZ244" s="37"/>
      <c r="QSA244" s="37"/>
      <c r="QSB244" s="37"/>
      <c r="QSC244" s="37"/>
      <c r="QSD244" s="37"/>
      <c r="QSE244" s="37"/>
      <c r="QSF244" s="37"/>
      <c r="QSG244" s="37"/>
      <c r="QSH244" s="37"/>
      <c r="QSI244" s="37"/>
      <c r="QSJ244" s="37"/>
      <c r="QSK244" s="37"/>
      <c r="QSL244" s="37"/>
      <c r="QSM244" s="37"/>
      <c r="QSN244" s="37"/>
      <c r="QSO244" s="37"/>
      <c r="QSP244" s="37"/>
      <c r="QSQ244" s="37"/>
      <c r="QSR244" s="37"/>
      <c r="QSS244" s="37"/>
      <c r="QST244" s="37"/>
      <c r="QSU244" s="37"/>
      <c r="QSV244" s="37"/>
      <c r="QSW244" s="37"/>
      <c r="QSX244" s="37"/>
      <c r="QSY244" s="37"/>
      <c r="QSZ244" s="37"/>
      <c r="QTA244" s="37"/>
      <c r="QTB244" s="37"/>
      <c r="QTC244" s="37"/>
      <c r="QTD244" s="37"/>
      <c r="QTE244" s="37"/>
      <c r="QTF244" s="37"/>
      <c r="QTG244" s="37"/>
      <c r="QTH244" s="37"/>
      <c r="QTI244" s="37"/>
      <c r="QTJ244" s="37"/>
      <c r="QTK244" s="37"/>
      <c r="QTL244" s="37"/>
      <c r="QTM244" s="37"/>
      <c r="QTN244" s="37"/>
      <c r="QTO244" s="37"/>
      <c r="QTP244" s="37"/>
      <c r="QTQ244" s="37"/>
      <c r="QTR244" s="37"/>
      <c r="QTS244" s="37"/>
      <c r="QTT244" s="37"/>
      <c r="QTU244" s="37"/>
      <c r="QTV244" s="37"/>
      <c r="QTW244" s="37"/>
      <c r="QTX244" s="37"/>
      <c r="QTY244" s="37"/>
      <c r="QTZ244" s="37"/>
      <c r="QUA244" s="37"/>
      <c r="QUB244" s="37"/>
      <c r="QUC244" s="37"/>
      <c r="QUD244" s="37"/>
      <c r="QUE244" s="37"/>
      <c r="QUF244" s="37"/>
      <c r="QUG244" s="37"/>
      <c r="QUH244" s="37"/>
      <c r="QUI244" s="37"/>
      <c r="QUJ244" s="37"/>
      <c r="QUK244" s="37"/>
      <c r="QUL244" s="37"/>
      <c r="QUM244" s="37"/>
      <c r="QUN244" s="37"/>
      <c r="QUO244" s="37"/>
      <c r="QUP244" s="37"/>
      <c r="QUQ244" s="37"/>
      <c r="QUR244" s="37"/>
      <c r="QUS244" s="37"/>
      <c r="QUT244" s="37"/>
      <c r="QUU244" s="37"/>
      <c r="QUV244" s="37"/>
      <c r="QUW244" s="37"/>
      <c r="QUX244" s="37"/>
      <c r="QUY244" s="37"/>
      <c r="QUZ244" s="37"/>
      <c r="QVA244" s="37"/>
      <c r="QVB244" s="37"/>
      <c r="QVC244" s="37"/>
      <c r="QVD244" s="37"/>
      <c r="QVE244" s="37"/>
      <c r="QVF244" s="37"/>
      <c r="QVG244" s="37"/>
      <c r="QVH244" s="37"/>
      <c r="QVI244" s="37"/>
      <c r="QVJ244" s="37"/>
      <c r="QVK244" s="37"/>
      <c r="QVL244" s="37"/>
      <c r="QVM244" s="37"/>
      <c r="QVN244" s="37"/>
      <c r="QVO244" s="37"/>
      <c r="QVP244" s="37"/>
      <c r="QVQ244" s="37"/>
      <c r="QVR244" s="37"/>
      <c r="QVS244" s="37"/>
      <c r="QVT244" s="37"/>
      <c r="QVU244" s="37"/>
      <c r="QVV244" s="37"/>
      <c r="QVW244" s="37"/>
      <c r="QVX244" s="37"/>
      <c r="QVY244" s="37"/>
      <c r="QVZ244" s="37"/>
      <c r="QWA244" s="37"/>
      <c r="QWB244" s="37"/>
      <c r="QWC244" s="37"/>
      <c r="QWD244" s="37"/>
      <c r="QWE244" s="37"/>
      <c r="QWF244" s="37"/>
      <c r="QWG244" s="37"/>
      <c r="QWH244" s="37"/>
      <c r="QWI244" s="37"/>
      <c r="QWJ244" s="37"/>
      <c r="QWK244" s="37"/>
      <c r="QWL244" s="37"/>
      <c r="QWM244" s="37"/>
      <c r="QWN244" s="37"/>
      <c r="QWO244" s="37"/>
      <c r="QWP244" s="37"/>
      <c r="QWQ244" s="37"/>
      <c r="QWR244" s="37"/>
      <c r="QWS244" s="37"/>
      <c r="QWT244" s="37"/>
      <c r="QWU244" s="37"/>
      <c r="QWV244" s="37"/>
      <c r="QWW244" s="37"/>
      <c r="QWX244" s="37"/>
      <c r="QWY244" s="37"/>
      <c r="QWZ244" s="37"/>
      <c r="QXA244" s="37"/>
      <c r="QXB244" s="37"/>
      <c r="QXC244" s="37"/>
      <c r="QXD244" s="37"/>
      <c r="QXE244" s="37"/>
      <c r="QXF244" s="37"/>
      <c r="QXG244" s="37"/>
      <c r="QXH244" s="37"/>
      <c r="QXI244" s="37"/>
      <c r="QXJ244" s="37"/>
      <c r="QXK244" s="37"/>
      <c r="QXL244" s="37"/>
      <c r="QXM244" s="37"/>
      <c r="QXN244" s="37"/>
      <c r="QXO244" s="37"/>
      <c r="QXP244" s="37"/>
      <c r="QXQ244" s="37"/>
      <c r="QXR244" s="37"/>
      <c r="QXS244" s="37"/>
      <c r="QXT244" s="37"/>
      <c r="QXU244" s="37"/>
      <c r="QXV244" s="37"/>
      <c r="QXW244" s="37"/>
      <c r="QXX244" s="37"/>
      <c r="QXY244" s="37"/>
      <c r="QXZ244" s="37"/>
      <c r="QYA244" s="37"/>
      <c r="QYB244" s="37"/>
      <c r="QYC244" s="37"/>
      <c r="QYD244" s="37"/>
      <c r="QYE244" s="37"/>
      <c r="QYF244" s="37"/>
      <c r="QYG244" s="37"/>
      <c r="QYH244" s="37"/>
      <c r="QYI244" s="37"/>
      <c r="QYJ244" s="37"/>
      <c r="QYK244" s="37"/>
      <c r="QYL244" s="37"/>
      <c r="QYM244" s="37"/>
      <c r="QYN244" s="37"/>
      <c r="QYO244" s="37"/>
      <c r="QYP244" s="37"/>
      <c r="QYQ244" s="37"/>
      <c r="QYR244" s="37"/>
      <c r="QYS244" s="37"/>
      <c r="QYT244" s="37"/>
      <c r="QYU244" s="37"/>
      <c r="QYV244" s="37"/>
      <c r="QYW244" s="37"/>
      <c r="QYX244" s="37"/>
      <c r="QYY244" s="37"/>
      <c r="QYZ244" s="37"/>
      <c r="QZA244" s="37"/>
      <c r="QZB244" s="37"/>
      <c r="QZC244" s="37"/>
      <c r="QZD244" s="37"/>
      <c r="QZE244" s="37"/>
      <c r="QZF244" s="37"/>
      <c r="QZG244" s="37"/>
      <c r="QZH244" s="37"/>
      <c r="QZI244" s="37"/>
      <c r="QZJ244" s="37"/>
      <c r="QZK244" s="37"/>
      <c r="QZL244" s="37"/>
      <c r="QZM244" s="37"/>
      <c r="QZN244" s="37"/>
      <c r="QZO244" s="37"/>
      <c r="QZP244" s="37"/>
      <c r="QZQ244" s="37"/>
      <c r="QZR244" s="37"/>
      <c r="QZS244" s="37"/>
      <c r="QZT244" s="37"/>
      <c r="QZU244" s="37"/>
      <c r="QZV244" s="37"/>
      <c r="QZW244" s="37"/>
      <c r="QZX244" s="37"/>
      <c r="QZY244" s="37"/>
      <c r="QZZ244" s="37"/>
      <c r="RAA244" s="37"/>
      <c r="RAB244" s="37"/>
      <c r="RAC244" s="37"/>
      <c r="RAD244" s="37"/>
      <c r="RAE244" s="37"/>
      <c r="RAF244" s="37"/>
      <c r="RAG244" s="37"/>
      <c r="RAH244" s="37"/>
      <c r="RAI244" s="37"/>
      <c r="RAJ244" s="37"/>
      <c r="RAK244" s="37"/>
      <c r="RAL244" s="37"/>
      <c r="RAM244" s="37"/>
      <c r="RAN244" s="37"/>
      <c r="RAO244" s="37"/>
      <c r="RAP244" s="37"/>
      <c r="RAQ244" s="37"/>
      <c r="RAR244" s="37"/>
      <c r="RAS244" s="37"/>
      <c r="RAT244" s="37"/>
      <c r="RAU244" s="37"/>
      <c r="RAV244" s="37"/>
      <c r="RAW244" s="37"/>
      <c r="RAX244" s="37"/>
      <c r="RAY244" s="37"/>
      <c r="RAZ244" s="37"/>
      <c r="RBA244" s="37"/>
      <c r="RBB244" s="37"/>
      <c r="RBC244" s="37"/>
      <c r="RBD244" s="37"/>
      <c r="RBE244" s="37"/>
      <c r="RBF244" s="37"/>
      <c r="RBG244" s="37"/>
      <c r="RBH244" s="37"/>
      <c r="RBI244" s="37"/>
      <c r="RBJ244" s="37"/>
      <c r="RBK244" s="37"/>
      <c r="RBL244" s="37"/>
      <c r="RBM244" s="37"/>
      <c r="RBN244" s="37"/>
      <c r="RBO244" s="37"/>
      <c r="RBP244" s="37"/>
      <c r="RBQ244" s="37"/>
      <c r="RBR244" s="37"/>
      <c r="RBS244" s="37"/>
      <c r="RBT244" s="37"/>
      <c r="RBU244" s="37"/>
      <c r="RBV244" s="37"/>
      <c r="RBW244" s="37"/>
      <c r="RBX244" s="37"/>
      <c r="RBY244" s="37"/>
      <c r="RBZ244" s="37"/>
      <c r="RCA244" s="37"/>
      <c r="RCB244" s="37"/>
      <c r="RCC244" s="37"/>
      <c r="RCD244" s="37"/>
      <c r="RCE244" s="37"/>
      <c r="RCF244" s="37"/>
      <c r="RCG244" s="37"/>
      <c r="RCH244" s="37"/>
      <c r="RCI244" s="37"/>
      <c r="RCJ244" s="37"/>
      <c r="RCK244" s="37"/>
      <c r="RCL244" s="37"/>
      <c r="RCM244" s="37"/>
      <c r="RCN244" s="37"/>
      <c r="RCO244" s="37"/>
      <c r="RCP244" s="37"/>
      <c r="RCQ244" s="37"/>
      <c r="RCR244" s="37"/>
      <c r="RCS244" s="37"/>
      <c r="RCT244" s="37"/>
      <c r="RCU244" s="37"/>
      <c r="RCV244" s="37"/>
      <c r="RCW244" s="37"/>
      <c r="RCX244" s="37"/>
      <c r="RCY244" s="37"/>
      <c r="RCZ244" s="37"/>
      <c r="RDA244" s="37"/>
      <c r="RDB244" s="37"/>
      <c r="RDC244" s="37"/>
      <c r="RDD244" s="37"/>
      <c r="RDE244" s="37"/>
      <c r="RDF244" s="37"/>
      <c r="RDG244" s="37"/>
      <c r="RDH244" s="37"/>
      <c r="RDI244" s="37"/>
      <c r="RDJ244" s="37"/>
      <c r="RDK244" s="37"/>
      <c r="RDL244" s="37"/>
      <c r="RDM244" s="37"/>
      <c r="RDN244" s="37"/>
      <c r="RDO244" s="37"/>
      <c r="RDP244" s="37"/>
      <c r="RDQ244" s="37"/>
      <c r="RDR244" s="37"/>
      <c r="RDS244" s="37"/>
      <c r="RDT244" s="37"/>
      <c r="RDU244" s="37"/>
      <c r="RDV244" s="37"/>
      <c r="RDW244" s="37"/>
      <c r="RDX244" s="37"/>
      <c r="RDY244" s="37"/>
      <c r="RDZ244" s="37"/>
      <c r="REA244" s="37"/>
      <c r="REB244" s="37"/>
      <c r="REC244" s="37"/>
      <c r="RED244" s="37"/>
      <c r="REE244" s="37"/>
      <c r="REF244" s="37"/>
      <c r="REG244" s="37"/>
      <c r="REH244" s="37"/>
      <c r="REI244" s="37"/>
      <c r="REJ244" s="37"/>
      <c r="REK244" s="37"/>
      <c r="REL244" s="37"/>
      <c r="REM244" s="37"/>
      <c r="REN244" s="37"/>
      <c r="REO244" s="37"/>
      <c r="REP244" s="37"/>
      <c r="REQ244" s="37"/>
      <c r="RER244" s="37"/>
      <c r="RES244" s="37"/>
      <c r="RET244" s="37"/>
      <c r="REU244" s="37"/>
      <c r="REV244" s="37"/>
      <c r="REW244" s="37"/>
      <c r="REX244" s="37"/>
      <c r="REY244" s="37"/>
      <c r="REZ244" s="37"/>
      <c r="RFA244" s="37"/>
      <c r="RFB244" s="37"/>
      <c r="RFC244" s="37"/>
      <c r="RFD244" s="37"/>
      <c r="RFE244" s="37"/>
      <c r="RFF244" s="37"/>
      <c r="RFG244" s="37"/>
      <c r="RFH244" s="37"/>
      <c r="RFI244" s="37"/>
      <c r="RFJ244" s="37"/>
      <c r="RFK244" s="37"/>
      <c r="RFL244" s="37"/>
      <c r="RFM244" s="37"/>
      <c r="RFN244" s="37"/>
      <c r="RFO244" s="37"/>
      <c r="RFP244" s="37"/>
      <c r="RFQ244" s="37"/>
      <c r="RFR244" s="37"/>
      <c r="RFS244" s="37"/>
      <c r="RFT244" s="37"/>
      <c r="RFU244" s="37"/>
      <c r="RFV244" s="37"/>
      <c r="RFW244" s="37"/>
      <c r="RFX244" s="37"/>
      <c r="RFY244" s="37"/>
      <c r="RFZ244" s="37"/>
      <c r="RGA244" s="37"/>
      <c r="RGB244" s="37"/>
      <c r="RGC244" s="37"/>
      <c r="RGD244" s="37"/>
      <c r="RGE244" s="37"/>
      <c r="RGF244" s="37"/>
      <c r="RGG244" s="37"/>
      <c r="RGH244" s="37"/>
      <c r="RGI244" s="37"/>
      <c r="RGJ244" s="37"/>
      <c r="RGK244" s="37"/>
      <c r="RGL244" s="37"/>
      <c r="RGM244" s="37"/>
      <c r="RGN244" s="37"/>
      <c r="RGO244" s="37"/>
      <c r="RGP244" s="37"/>
      <c r="RGQ244" s="37"/>
      <c r="RGR244" s="37"/>
      <c r="RGS244" s="37"/>
      <c r="RGT244" s="37"/>
      <c r="RGU244" s="37"/>
      <c r="RGV244" s="37"/>
      <c r="RGW244" s="37"/>
      <c r="RGX244" s="37"/>
      <c r="RGY244" s="37"/>
      <c r="RGZ244" s="37"/>
      <c r="RHA244" s="37"/>
      <c r="RHB244" s="37"/>
      <c r="RHC244" s="37"/>
      <c r="RHD244" s="37"/>
      <c r="RHE244" s="37"/>
      <c r="RHF244" s="37"/>
      <c r="RHG244" s="37"/>
      <c r="RHH244" s="37"/>
      <c r="RHI244" s="37"/>
      <c r="RHJ244" s="37"/>
      <c r="RHK244" s="37"/>
      <c r="RHL244" s="37"/>
      <c r="RHM244" s="37"/>
      <c r="RHN244" s="37"/>
      <c r="RHO244" s="37"/>
      <c r="RHP244" s="37"/>
      <c r="RHQ244" s="37"/>
      <c r="RHR244" s="37"/>
      <c r="RHS244" s="37"/>
      <c r="RHT244" s="37"/>
      <c r="RHU244" s="37"/>
      <c r="RHV244" s="37"/>
      <c r="RHW244" s="37"/>
      <c r="RHX244" s="37"/>
      <c r="RHY244" s="37"/>
      <c r="RHZ244" s="37"/>
      <c r="RIA244" s="37"/>
      <c r="RIB244" s="37"/>
      <c r="RIC244" s="37"/>
      <c r="RID244" s="37"/>
      <c r="RIE244" s="37"/>
      <c r="RIF244" s="37"/>
      <c r="RIG244" s="37"/>
      <c r="RIH244" s="37"/>
      <c r="RII244" s="37"/>
      <c r="RIJ244" s="37"/>
      <c r="RIK244" s="37"/>
      <c r="RIL244" s="37"/>
      <c r="RIM244" s="37"/>
      <c r="RIN244" s="37"/>
      <c r="RIO244" s="37"/>
      <c r="RIP244" s="37"/>
      <c r="RIQ244" s="37"/>
      <c r="RIR244" s="37"/>
      <c r="RIS244" s="37"/>
      <c r="RIT244" s="37"/>
      <c r="RIU244" s="37"/>
      <c r="RIV244" s="37"/>
      <c r="RIW244" s="37"/>
      <c r="RIX244" s="37"/>
      <c r="RIY244" s="37"/>
      <c r="RIZ244" s="37"/>
      <c r="RJA244" s="37"/>
      <c r="RJB244" s="37"/>
      <c r="RJC244" s="37"/>
      <c r="RJD244" s="37"/>
      <c r="RJE244" s="37"/>
      <c r="RJF244" s="37"/>
      <c r="RJG244" s="37"/>
      <c r="RJH244" s="37"/>
      <c r="RJI244" s="37"/>
      <c r="RJJ244" s="37"/>
      <c r="RJK244" s="37"/>
      <c r="RJL244" s="37"/>
      <c r="RJM244" s="37"/>
      <c r="RJN244" s="37"/>
      <c r="RJO244" s="37"/>
      <c r="RJP244" s="37"/>
      <c r="RJQ244" s="37"/>
      <c r="RJR244" s="37"/>
      <c r="RJS244" s="37"/>
      <c r="RJT244" s="37"/>
      <c r="RJU244" s="37"/>
      <c r="RJV244" s="37"/>
      <c r="RJW244" s="37"/>
      <c r="RJX244" s="37"/>
      <c r="RJY244" s="37"/>
      <c r="RJZ244" s="37"/>
      <c r="RKA244" s="37"/>
      <c r="RKB244" s="37"/>
      <c r="RKC244" s="37"/>
      <c r="RKD244" s="37"/>
      <c r="RKE244" s="37"/>
      <c r="RKF244" s="37"/>
      <c r="RKG244" s="37"/>
      <c r="RKH244" s="37"/>
      <c r="RKI244" s="37"/>
      <c r="RKJ244" s="37"/>
      <c r="RKK244" s="37"/>
      <c r="RKL244" s="37"/>
      <c r="RKM244" s="37"/>
      <c r="RKN244" s="37"/>
      <c r="RKO244" s="37"/>
      <c r="RKP244" s="37"/>
      <c r="RKQ244" s="37"/>
      <c r="RKR244" s="37"/>
      <c r="RKS244" s="37"/>
      <c r="RKT244" s="37"/>
      <c r="RKU244" s="37"/>
      <c r="RKV244" s="37"/>
      <c r="RKW244" s="37"/>
      <c r="RKX244" s="37"/>
      <c r="RKY244" s="37"/>
      <c r="RKZ244" s="37"/>
      <c r="RLA244" s="37"/>
      <c r="RLB244" s="37"/>
      <c r="RLC244" s="37"/>
      <c r="RLD244" s="37"/>
      <c r="RLE244" s="37"/>
      <c r="RLF244" s="37"/>
      <c r="RLG244" s="37"/>
      <c r="RLH244" s="37"/>
      <c r="RLI244" s="37"/>
      <c r="RLJ244" s="37"/>
      <c r="RLK244" s="37"/>
      <c r="RLL244" s="37"/>
      <c r="RLM244" s="37"/>
      <c r="RLN244" s="37"/>
      <c r="RLO244" s="37"/>
      <c r="RLP244" s="37"/>
      <c r="RLQ244" s="37"/>
      <c r="RLR244" s="37"/>
      <c r="RLS244" s="37"/>
      <c r="RLT244" s="37"/>
      <c r="RLU244" s="37"/>
      <c r="RLV244" s="37"/>
      <c r="RLW244" s="37"/>
      <c r="RLX244" s="37"/>
      <c r="RLY244" s="37"/>
      <c r="RLZ244" s="37"/>
      <c r="RMA244" s="37"/>
      <c r="RMB244" s="37"/>
      <c r="RMC244" s="37"/>
      <c r="RMD244" s="37"/>
      <c r="RME244" s="37"/>
      <c r="RMF244" s="37"/>
      <c r="RMG244" s="37"/>
      <c r="RMH244" s="37"/>
      <c r="RMI244" s="37"/>
      <c r="RMJ244" s="37"/>
      <c r="RMK244" s="37"/>
      <c r="RML244" s="37"/>
      <c r="RMM244" s="37"/>
      <c r="RMN244" s="37"/>
      <c r="RMO244" s="37"/>
      <c r="RMP244" s="37"/>
      <c r="RMQ244" s="37"/>
      <c r="RMR244" s="37"/>
      <c r="RMS244" s="37"/>
      <c r="RMT244" s="37"/>
      <c r="RMU244" s="37"/>
      <c r="RMV244" s="37"/>
      <c r="RMW244" s="37"/>
      <c r="RMX244" s="37"/>
      <c r="RMY244" s="37"/>
      <c r="RMZ244" s="37"/>
      <c r="RNA244" s="37"/>
      <c r="RNB244" s="37"/>
      <c r="RNC244" s="37"/>
      <c r="RND244" s="37"/>
      <c r="RNE244" s="37"/>
      <c r="RNF244" s="37"/>
      <c r="RNG244" s="37"/>
      <c r="RNH244" s="37"/>
      <c r="RNI244" s="37"/>
      <c r="RNJ244" s="37"/>
      <c r="RNK244" s="37"/>
      <c r="RNL244" s="37"/>
      <c r="RNM244" s="37"/>
      <c r="RNN244" s="37"/>
      <c r="RNO244" s="37"/>
      <c r="RNP244" s="37"/>
      <c r="RNQ244" s="37"/>
      <c r="RNR244" s="37"/>
      <c r="RNS244" s="37"/>
      <c r="RNT244" s="37"/>
      <c r="RNU244" s="37"/>
      <c r="RNV244" s="37"/>
      <c r="RNW244" s="37"/>
      <c r="RNX244" s="37"/>
      <c r="RNY244" s="37"/>
      <c r="RNZ244" s="37"/>
      <c r="ROA244" s="37"/>
      <c r="ROB244" s="37"/>
      <c r="ROC244" s="37"/>
      <c r="ROD244" s="37"/>
      <c r="ROE244" s="37"/>
      <c r="ROF244" s="37"/>
      <c r="ROG244" s="37"/>
      <c r="ROH244" s="37"/>
      <c r="ROI244" s="37"/>
      <c r="ROJ244" s="37"/>
      <c r="ROK244" s="37"/>
      <c r="ROL244" s="37"/>
      <c r="ROM244" s="37"/>
      <c r="RON244" s="37"/>
      <c r="ROO244" s="37"/>
      <c r="ROP244" s="37"/>
      <c r="ROQ244" s="37"/>
      <c r="ROR244" s="37"/>
      <c r="ROS244" s="37"/>
      <c r="ROT244" s="37"/>
      <c r="ROU244" s="37"/>
      <c r="ROV244" s="37"/>
      <c r="ROW244" s="37"/>
      <c r="ROX244" s="37"/>
      <c r="ROY244" s="37"/>
      <c r="ROZ244" s="37"/>
      <c r="RPA244" s="37"/>
      <c r="RPB244" s="37"/>
      <c r="RPC244" s="37"/>
      <c r="RPD244" s="37"/>
      <c r="RPE244" s="37"/>
      <c r="RPF244" s="37"/>
      <c r="RPG244" s="37"/>
      <c r="RPH244" s="37"/>
      <c r="RPI244" s="37"/>
      <c r="RPJ244" s="37"/>
      <c r="RPK244" s="37"/>
      <c r="RPL244" s="37"/>
      <c r="RPM244" s="37"/>
      <c r="RPN244" s="37"/>
      <c r="RPO244" s="37"/>
      <c r="RPP244" s="37"/>
      <c r="RPQ244" s="37"/>
      <c r="RPR244" s="37"/>
      <c r="RPS244" s="37"/>
      <c r="RPT244" s="37"/>
      <c r="RPU244" s="37"/>
      <c r="RPV244" s="37"/>
      <c r="RPW244" s="37"/>
      <c r="RPX244" s="37"/>
      <c r="RPY244" s="37"/>
      <c r="RPZ244" s="37"/>
      <c r="RQA244" s="37"/>
      <c r="RQB244" s="37"/>
      <c r="RQC244" s="37"/>
      <c r="RQD244" s="37"/>
      <c r="RQE244" s="37"/>
      <c r="RQF244" s="37"/>
      <c r="RQG244" s="37"/>
      <c r="RQH244" s="37"/>
      <c r="RQI244" s="37"/>
      <c r="RQJ244" s="37"/>
      <c r="RQK244" s="37"/>
      <c r="RQL244" s="37"/>
      <c r="RQM244" s="37"/>
      <c r="RQN244" s="37"/>
      <c r="RQO244" s="37"/>
      <c r="RQP244" s="37"/>
      <c r="RQQ244" s="37"/>
      <c r="RQR244" s="37"/>
      <c r="RQS244" s="37"/>
      <c r="RQT244" s="37"/>
      <c r="RQU244" s="37"/>
      <c r="RQV244" s="37"/>
      <c r="RQW244" s="37"/>
      <c r="RQX244" s="37"/>
      <c r="RQY244" s="37"/>
      <c r="RQZ244" s="37"/>
      <c r="RRA244" s="37"/>
      <c r="RRB244" s="37"/>
      <c r="RRC244" s="37"/>
      <c r="RRD244" s="37"/>
      <c r="RRE244" s="37"/>
      <c r="RRF244" s="37"/>
      <c r="RRG244" s="37"/>
      <c r="RRH244" s="37"/>
      <c r="RRI244" s="37"/>
      <c r="RRJ244" s="37"/>
      <c r="RRK244" s="37"/>
      <c r="RRL244" s="37"/>
      <c r="RRM244" s="37"/>
      <c r="RRN244" s="37"/>
      <c r="RRO244" s="37"/>
      <c r="RRP244" s="37"/>
      <c r="RRQ244" s="37"/>
      <c r="RRR244" s="37"/>
      <c r="RRS244" s="37"/>
      <c r="RRT244" s="37"/>
      <c r="RRU244" s="37"/>
      <c r="RRV244" s="37"/>
      <c r="RRW244" s="37"/>
      <c r="RRX244" s="37"/>
      <c r="RRY244" s="37"/>
      <c r="RRZ244" s="37"/>
      <c r="RSA244" s="37"/>
      <c r="RSB244" s="37"/>
      <c r="RSC244" s="37"/>
      <c r="RSD244" s="37"/>
      <c r="RSE244" s="37"/>
      <c r="RSF244" s="37"/>
      <c r="RSG244" s="37"/>
      <c r="RSH244" s="37"/>
      <c r="RSI244" s="37"/>
      <c r="RSJ244" s="37"/>
      <c r="RSK244" s="37"/>
      <c r="RSL244" s="37"/>
      <c r="RSM244" s="37"/>
      <c r="RSN244" s="37"/>
      <c r="RSO244" s="37"/>
      <c r="RSP244" s="37"/>
      <c r="RSQ244" s="37"/>
      <c r="RSR244" s="37"/>
      <c r="RSS244" s="37"/>
      <c r="RST244" s="37"/>
      <c r="RSU244" s="37"/>
      <c r="RSV244" s="37"/>
      <c r="RSW244" s="37"/>
      <c r="RSX244" s="37"/>
      <c r="RSY244" s="37"/>
      <c r="RSZ244" s="37"/>
      <c r="RTA244" s="37"/>
      <c r="RTB244" s="37"/>
      <c r="RTC244" s="37"/>
      <c r="RTD244" s="37"/>
      <c r="RTE244" s="37"/>
      <c r="RTF244" s="37"/>
      <c r="RTG244" s="37"/>
      <c r="RTH244" s="37"/>
      <c r="RTI244" s="37"/>
      <c r="RTJ244" s="37"/>
      <c r="RTK244" s="37"/>
      <c r="RTL244" s="37"/>
      <c r="RTM244" s="37"/>
      <c r="RTN244" s="37"/>
      <c r="RTO244" s="37"/>
      <c r="RTP244" s="37"/>
      <c r="RTQ244" s="37"/>
      <c r="RTR244" s="37"/>
      <c r="RTS244" s="37"/>
      <c r="RTT244" s="37"/>
      <c r="RTU244" s="37"/>
      <c r="RTV244" s="37"/>
      <c r="RTW244" s="37"/>
      <c r="RTX244" s="37"/>
      <c r="RTY244" s="37"/>
      <c r="RTZ244" s="37"/>
      <c r="RUA244" s="37"/>
      <c r="RUB244" s="37"/>
      <c r="RUC244" s="37"/>
      <c r="RUD244" s="37"/>
      <c r="RUE244" s="37"/>
      <c r="RUF244" s="37"/>
      <c r="RUG244" s="37"/>
      <c r="RUH244" s="37"/>
      <c r="RUI244" s="37"/>
      <c r="RUJ244" s="37"/>
      <c r="RUK244" s="37"/>
      <c r="RUL244" s="37"/>
      <c r="RUM244" s="37"/>
      <c r="RUN244" s="37"/>
      <c r="RUO244" s="37"/>
      <c r="RUP244" s="37"/>
      <c r="RUQ244" s="37"/>
      <c r="RUR244" s="37"/>
      <c r="RUS244" s="37"/>
      <c r="RUT244" s="37"/>
      <c r="RUU244" s="37"/>
      <c r="RUV244" s="37"/>
      <c r="RUW244" s="37"/>
      <c r="RUX244" s="37"/>
      <c r="RUY244" s="37"/>
      <c r="RUZ244" s="37"/>
      <c r="RVA244" s="37"/>
      <c r="RVB244" s="37"/>
      <c r="RVC244" s="37"/>
      <c r="RVD244" s="37"/>
      <c r="RVE244" s="37"/>
      <c r="RVF244" s="37"/>
      <c r="RVG244" s="37"/>
      <c r="RVH244" s="37"/>
      <c r="RVI244" s="37"/>
      <c r="RVJ244" s="37"/>
      <c r="RVK244" s="37"/>
      <c r="RVL244" s="37"/>
      <c r="RVM244" s="37"/>
      <c r="RVN244" s="37"/>
      <c r="RVO244" s="37"/>
      <c r="RVP244" s="37"/>
      <c r="RVQ244" s="37"/>
      <c r="RVR244" s="37"/>
      <c r="RVS244" s="37"/>
      <c r="RVT244" s="37"/>
      <c r="RVU244" s="37"/>
      <c r="RVV244" s="37"/>
      <c r="RVW244" s="37"/>
      <c r="RVX244" s="37"/>
      <c r="RVY244" s="37"/>
      <c r="RVZ244" s="37"/>
      <c r="RWA244" s="37"/>
      <c r="RWB244" s="37"/>
      <c r="RWC244" s="37"/>
      <c r="RWD244" s="37"/>
      <c r="RWE244" s="37"/>
      <c r="RWF244" s="37"/>
      <c r="RWG244" s="37"/>
      <c r="RWH244" s="37"/>
      <c r="RWI244" s="37"/>
      <c r="RWJ244" s="37"/>
      <c r="RWK244" s="37"/>
      <c r="RWL244" s="37"/>
      <c r="RWM244" s="37"/>
      <c r="RWN244" s="37"/>
      <c r="RWO244" s="37"/>
      <c r="RWP244" s="37"/>
      <c r="RWQ244" s="37"/>
      <c r="RWR244" s="37"/>
      <c r="RWS244" s="37"/>
      <c r="RWT244" s="37"/>
      <c r="RWU244" s="37"/>
      <c r="RWV244" s="37"/>
      <c r="RWW244" s="37"/>
      <c r="RWX244" s="37"/>
      <c r="RWY244" s="37"/>
      <c r="RWZ244" s="37"/>
      <c r="RXA244" s="37"/>
      <c r="RXB244" s="37"/>
      <c r="RXC244" s="37"/>
      <c r="RXD244" s="37"/>
      <c r="RXE244" s="37"/>
      <c r="RXF244" s="37"/>
      <c r="RXG244" s="37"/>
      <c r="RXH244" s="37"/>
      <c r="RXI244" s="37"/>
      <c r="RXJ244" s="37"/>
      <c r="RXK244" s="37"/>
      <c r="RXL244" s="37"/>
      <c r="RXM244" s="37"/>
      <c r="RXN244" s="37"/>
      <c r="RXO244" s="37"/>
      <c r="RXP244" s="37"/>
      <c r="RXQ244" s="37"/>
      <c r="RXR244" s="37"/>
      <c r="RXS244" s="37"/>
      <c r="RXT244" s="37"/>
      <c r="RXU244" s="37"/>
      <c r="RXV244" s="37"/>
      <c r="RXW244" s="37"/>
      <c r="RXX244" s="37"/>
      <c r="RXY244" s="37"/>
      <c r="RXZ244" s="37"/>
      <c r="RYA244" s="37"/>
      <c r="RYB244" s="37"/>
      <c r="RYC244" s="37"/>
      <c r="RYD244" s="37"/>
      <c r="RYE244" s="37"/>
      <c r="RYF244" s="37"/>
      <c r="RYG244" s="37"/>
      <c r="RYH244" s="37"/>
      <c r="RYI244" s="37"/>
      <c r="RYJ244" s="37"/>
      <c r="RYK244" s="37"/>
      <c r="RYL244" s="37"/>
      <c r="RYM244" s="37"/>
      <c r="RYN244" s="37"/>
      <c r="RYO244" s="37"/>
      <c r="RYP244" s="37"/>
      <c r="RYQ244" s="37"/>
      <c r="RYR244" s="37"/>
      <c r="RYS244" s="37"/>
      <c r="RYT244" s="37"/>
      <c r="RYU244" s="37"/>
      <c r="RYV244" s="37"/>
      <c r="RYW244" s="37"/>
      <c r="RYX244" s="37"/>
      <c r="RYY244" s="37"/>
      <c r="RYZ244" s="37"/>
      <c r="RZA244" s="37"/>
      <c r="RZB244" s="37"/>
      <c r="RZC244" s="37"/>
      <c r="RZD244" s="37"/>
      <c r="RZE244" s="37"/>
      <c r="RZF244" s="37"/>
      <c r="RZG244" s="37"/>
      <c r="RZH244" s="37"/>
      <c r="RZI244" s="37"/>
      <c r="RZJ244" s="37"/>
      <c r="RZK244" s="37"/>
      <c r="RZL244" s="37"/>
      <c r="RZM244" s="37"/>
      <c r="RZN244" s="37"/>
      <c r="RZO244" s="37"/>
      <c r="RZP244" s="37"/>
      <c r="RZQ244" s="37"/>
      <c r="RZR244" s="37"/>
      <c r="RZS244" s="37"/>
      <c r="RZT244" s="37"/>
      <c r="RZU244" s="37"/>
      <c r="RZV244" s="37"/>
      <c r="RZW244" s="37"/>
      <c r="RZX244" s="37"/>
      <c r="RZY244" s="37"/>
      <c r="RZZ244" s="37"/>
      <c r="SAA244" s="37"/>
      <c r="SAB244" s="37"/>
      <c r="SAC244" s="37"/>
      <c r="SAD244" s="37"/>
      <c r="SAE244" s="37"/>
      <c r="SAF244" s="37"/>
      <c r="SAG244" s="37"/>
      <c r="SAH244" s="37"/>
      <c r="SAI244" s="37"/>
      <c r="SAJ244" s="37"/>
      <c r="SAK244" s="37"/>
      <c r="SAL244" s="37"/>
      <c r="SAM244" s="37"/>
      <c r="SAN244" s="37"/>
      <c r="SAO244" s="37"/>
      <c r="SAP244" s="37"/>
      <c r="SAQ244" s="37"/>
      <c r="SAR244" s="37"/>
      <c r="SAS244" s="37"/>
      <c r="SAT244" s="37"/>
      <c r="SAU244" s="37"/>
      <c r="SAV244" s="37"/>
      <c r="SAW244" s="37"/>
      <c r="SAX244" s="37"/>
      <c r="SAY244" s="37"/>
      <c r="SAZ244" s="37"/>
      <c r="SBA244" s="37"/>
      <c r="SBB244" s="37"/>
      <c r="SBC244" s="37"/>
      <c r="SBD244" s="37"/>
      <c r="SBE244" s="37"/>
      <c r="SBF244" s="37"/>
      <c r="SBG244" s="37"/>
      <c r="SBH244" s="37"/>
      <c r="SBI244" s="37"/>
      <c r="SBJ244" s="37"/>
      <c r="SBK244" s="37"/>
      <c r="SBL244" s="37"/>
      <c r="SBM244" s="37"/>
      <c r="SBN244" s="37"/>
      <c r="SBO244" s="37"/>
      <c r="SBP244" s="37"/>
      <c r="SBQ244" s="37"/>
      <c r="SBR244" s="37"/>
      <c r="SBS244" s="37"/>
      <c r="SBT244" s="37"/>
      <c r="SBU244" s="37"/>
      <c r="SBV244" s="37"/>
      <c r="SBW244" s="37"/>
      <c r="SBX244" s="37"/>
      <c r="SBY244" s="37"/>
      <c r="SBZ244" s="37"/>
      <c r="SCA244" s="37"/>
      <c r="SCB244" s="37"/>
      <c r="SCC244" s="37"/>
      <c r="SCD244" s="37"/>
      <c r="SCE244" s="37"/>
      <c r="SCF244" s="37"/>
      <c r="SCG244" s="37"/>
      <c r="SCH244" s="37"/>
      <c r="SCI244" s="37"/>
      <c r="SCJ244" s="37"/>
      <c r="SCK244" s="37"/>
      <c r="SCL244" s="37"/>
      <c r="SCM244" s="37"/>
      <c r="SCN244" s="37"/>
      <c r="SCO244" s="37"/>
      <c r="SCP244" s="37"/>
      <c r="SCQ244" s="37"/>
      <c r="SCR244" s="37"/>
      <c r="SCS244" s="37"/>
      <c r="SCT244" s="37"/>
      <c r="SCU244" s="37"/>
      <c r="SCV244" s="37"/>
      <c r="SCW244" s="37"/>
      <c r="SCX244" s="37"/>
      <c r="SCY244" s="37"/>
      <c r="SCZ244" s="37"/>
      <c r="SDA244" s="37"/>
      <c r="SDB244" s="37"/>
      <c r="SDC244" s="37"/>
      <c r="SDD244" s="37"/>
      <c r="SDE244" s="37"/>
      <c r="SDF244" s="37"/>
      <c r="SDG244" s="37"/>
      <c r="SDH244" s="37"/>
      <c r="SDI244" s="37"/>
      <c r="SDJ244" s="37"/>
      <c r="SDK244" s="37"/>
      <c r="SDL244" s="37"/>
      <c r="SDM244" s="37"/>
      <c r="SDN244" s="37"/>
      <c r="SDO244" s="37"/>
      <c r="SDP244" s="37"/>
      <c r="SDQ244" s="37"/>
      <c r="SDR244" s="37"/>
      <c r="SDS244" s="37"/>
      <c r="SDT244" s="37"/>
      <c r="SDU244" s="37"/>
      <c r="SDV244" s="37"/>
      <c r="SDW244" s="37"/>
      <c r="SDX244" s="37"/>
      <c r="SDY244" s="37"/>
      <c r="SDZ244" s="37"/>
      <c r="SEA244" s="37"/>
      <c r="SEB244" s="37"/>
      <c r="SEC244" s="37"/>
      <c r="SED244" s="37"/>
      <c r="SEE244" s="37"/>
      <c r="SEF244" s="37"/>
      <c r="SEG244" s="37"/>
      <c r="SEH244" s="37"/>
      <c r="SEI244" s="37"/>
      <c r="SEJ244" s="37"/>
      <c r="SEK244" s="37"/>
      <c r="SEL244" s="37"/>
      <c r="SEM244" s="37"/>
      <c r="SEN244" s="37"/>
      <c r="SEO244" s="37"/>
      <c r="SEP244" s="37"/>
      <c r="SEQ244" s="37"/>
      <c r="SER244" s="37"/>
      <c r="SES244" s="37"/>
      <c r="SET244" s="37"/>
      <c r="SEU244" s="37"/>
      <c r="SEV244" s="37"/>
      <c r="SEW244" s="37"/>
      <c r="SEX244" s="37"/>
      <c r="SEY244" s="37"/>
      <c r="SEZ244" s="37"/>
      <c r="SFA244" s="37"/>
      <c r="SFB244" s="37"/>
      <c r="SFC244" s="37"/>
      <c r="SFD244" s="37"/>
      <c r="SFE244" s="37"/>
      <c r="SFF244" s="37"/>
      <c r="SFG244" s="37"/>
      <c r="SFH244" s="37"/>
      <c r="SFI244" s="37"/>
      <c r="SFJ244" s="37"/>
      <c r="SFK244" s="37"/>
      <c r="SFL244" s="37"/>
      <c r="SFM244" s="37"/>
      <c r="SFN244" s="37"/>
      <c r="SFO244" s="37"/>
      <c r="SFP244" s="37"/>
      <c r="SFQ244" s="37"/>
      <c r="SFR244" s="37"/>
      <c r="SFS244" s="37"/>
      <c r="SFT244" s="37"/>
      <c r="SFU244" s="37"/>
      <c r="SFV244" s="37"/>
      <c r="SFW244" s="37"/>
      <c r="SFX244" s="37"/>
      <c r="SFY244" s="37"/>
      <c r="SFZ244" s="37"/>
      <c r="SGA244" s="37"/>
      <c r="SGB244" s="37"/>
      <c r="SGC244" s="37"/>
      <c r="SGD244" s="37"/>
      <c r="SGE244" s="37"/>
      <c r="SGF244" s="37"/>
      <c r="SGG244" s="37"/>
      <c r="SGH244" s="37"/>
      <c r="SGI244" s="37"/>
      <c r="SGJ244" s="37"/>
      <c r="SGK244" s="37"/>
      <c r="SGL244" s="37"/>
      <c r="SGM244" s="37"/>
      <c r="SGN244" s="37"/>
      <c r="SGO244" s="37"/>
      <c r="SGP244" s="37"/>
      <c r="SGQ244" s="37"/>
      <c r="SGR244" s="37"/>
      <c r="SGS244" s="37"/>
      <c r="SGT244" s="37"/>
      <c r="SGU244" s="37"/>
      <c r="SGV244" s="37"/>
      <c r="SGW244" s="37"/>
      <c r="SGX244" s="37"/>
      <c r="SGY244" s="37"/>
      <c r="SGZ244" s="37"/>
      <c r="SHA244" s="37"/>
      <c r="SHB244" s="37"/>
      <c r="SHC244" s="37"/>
      <c r="SHD244" s="37"/>
      <c r="SHE244" s="37"/>
      <c r="SHF244" s="37"/>
      <c r="SHG244" s="37"/>
      <c r="SHH244" s="37"/>
      <c r="SHI244" s="37"/>
      <c r="SHJ244" s="37"/>
      <c r="SHK244" s="37"/>
      <c r="SHL244" s="37"/>
      <c r="SHM244" s="37"/>
      <c r="SHN244" s="37"/>
      <c r="SHO244" s="37"/>
      <c r="SHP244" s="37"/>
      <c r="SHQ244" s="37"/>
      <c r="SHR244" s="37"/>
      <c r="SHS244" s="37"/>
      <c r="SHT244" s="37"/>
      <c r="SHU244" s="37"/>
      <c r="SHV244" s="37"/>
      <c r="SHW244" s="37"/>
      <c r="SHX244" s="37"/>
      <c r="SHY244" s="37"/>
      <c r="SHZ244" s="37"/>
      <c r="SIA244" s="37"/>
      <c r="SIB244" s="37"/>
      <c r="SIC244" s="37"/>
      <c r="SID244" s="37"/>
      <c r="SIE244" s="37"/>
      <c r="SIF244" s="37"/>
      <c r="SIG244" s="37"/>
      <c r="SIH244" s="37"/>
      <c r="SII244" s="37"/>
      <c r="SIJ244" s="37"/>
      <c r="SIK244" s="37"/>
      <c r="SIL244" s="37"/>
      <c r="SIM244" s="37"/>
      <c r="SIN244" s="37"/>
      <c r="SIO244" s="37"/>
      <c r="SIP244" s="37"/>
      <c r="SIQ244" s="37"/>
      <c r="SIR244" s="37"/>
      <c r="SIS244" s="37"/>
      <c r="SIT244" s="37"/>
      <c r="SIU244" s="37"/>
      <c r="SIV244" s="37"/>
      <c r="SIW244" s="37"/>
      <c r="SIX244" s="37"/>
      <c r="SIY244" s="37"/>
      <c r="SIZ244" s="37"/>
      <c r="SJA244" s="37"/>
      <c r="SJB244" s="37"/>
      <c r="SJC244" s="37"/>
      <c r="SJD244" s="37"/>
      <c r="SJE244" s="37"/>
      <c r="SJF244" s="37"/>
      <c r="SJG244" s="37"/>
      <c r="SJH244" s="37"/>
      <c r="SJI244" s="37"/>
      <c r="SJJ244" s="37"/>
      <c r="SJK244" s="37"/>
      <c r="SJL244" s="37"/>
      <c r="SJM244" s="37"/>
      <c r="SJN244" s="37"/>
      <c r="SJO244" s="37"/>
      <c r="SJP244" s="37"/>
      <c r="SJQ244" s="37"/>
      <c r="SJR244" s="37"/>
      <c r="SJS244" s="37"/>
      <c r="SJT244" s="37"/>
      <c r="SJU244" s="37"/>
      <c r="SJV244" s="37"/>
      <c r="SJW244" s="37"/>
      <c r="SJX244" s="37"/>
      <c r="SJY244" s="37"/>
      <c r="SJZ244" s="37"/>
      <c r="SKA244" s="37"/>
      <c r="SKB244" s="37"/>
      <c r="SKC244" s="37"/>
      <c r="SKD244" s="37"/>
      <c r="SKE244" s="37"/>
      <c r="SKF244" s="37"/>
      <c r="SKG244" s="37"/>
      <c r="SKH244" s="37"/>
      <c r="SKI244" s="37"/>
      <c r="SKJ244" s="37"/>
      <c r="SKK244" s="37"/>
      <c r="SKL244" s="37"/>
      <c r="SKM244" s="37"/>
      <c r="SKN244" s="37"/>
      <c r="SKO244" s="37"/>
      <c r="SKP244" s="37"/>
      <c r="SKQ244" s="37"/>
      <c r="SKR244" s="37"/>
      <c r="SKS244" s="37"/>
      <c r="SKT244" s="37"/>
      <c r="SKU244" s="37"/>
      <c r="SKV244" s="37"/>
      <c r="SKW244" s="37"/>
      <c r="SKX244" s="37"/>
      <c r="SKY244" s="37"/>
      <c r="SKZ244" s="37"/>
      <c r="SLA244" s="37"/>
      <c r="SLB244" s="37"/>
      <c r="SLC244" s="37"/>
      <c r="SLD244" s="37"/>
      <c r="SLE244" s="37"/>
      <c r="SLF244" s="37"/>
      <c r="SLG244" s="37"/>
      <c r="SLH244" s="37"/>
      <c r="SLI244" s="37"/>
      <c r="SLJ244" s="37"/>
      <c r="SLK244" s="37"/>
      <c r="SLL244" s="37"/>
      <c r="SLM244" s="37"/>
      <c r="SLN244" s="37"/>
      <c r="SLO244" s="37"/>
      <c r="SLP244" s="37"/>
      <c r="SLQ244" s="37"/>
      <c r="SLR244" s="37"/>
      <c r="SLS244" s="37"/>
      <c r="SLT244" s="37"/>
      <c r="SLU244" s="37"/>
      <c r="SLV244" s="37"/>
      <c r="SLW244" s="37"/>
      <c r="SLX244" s="37"/>
      <c r="SLY244" s="37"/>
      <c r="SLZ244" s="37"/>
      <c r="SMA244" s="37"/>
      <c r="SMB244" s="37"/>
      <c r="SMC244" s="37"/>
      <c r="SMD244" s="37"/>
      <c r="SME244" s="37"/>
      <c r="SMF244" s="37"/>
      <c r="SMG244" s="37"/>
      <c r="SMH244" s="37"/>
      <c r="SMI244" s="37"/>
      <c r="SMJ244" s="37"/>
      <c r="SMK244" s="37"/>
      <c r="SML244" s="37"/>
      <c r="SMM244" s="37"/>
      <c r="SMN244" s="37"/>
      <c r="SMO244" s="37"/>
      <c r="SMP244" s="37"/>
      <c r="SMQ244" s="37"/>
      <c r="SMR244" s="37"/>
      <c r="SMS244" s="37"/>
      <c r="SMT244" s="37"/>
      <c r="SMU244" s="37"/>
      <c r="SMV244" s="37"/>
      <c r="SMW244" s="37"/>
      <c r="SMX244" s="37"/>
      <c r="SMY244" s="37"/>
      <c r="SMZ244" s="37"/>
      <c r="SNA244" s="37"/>
      <c r="SNB244" s="37"/>
      <c r="SNC244" s="37"/>
      <c r="SND244" s="37"/>
      <c r="SNE244" s="37"/>
      <c r="SNF244" s="37"/>
      <c r="SNG244" s="37"/>
      <c r="SNH244" s="37"/>
      <c r="SNI244" s="37"/>
      <c r="SNJ244" s="37"/>
      <c r="SNK244" s="37"/>
      <c r="SNL244" s="37"/>
      <c r="SNM244" s="37"/>
      <c r="SNN244" s="37"/>
      <c r="SNO244" s="37"/>
      <c r="SNP244" s="37"/>
      <c r="SNQ244" s="37"/>
      <c r="SNR244" s="37"/>
      <c r="SNS244" s="37"/>
      <c r="SNT244" s="37"/>
      <c r="SNU244" s="37"/>
      <c r="SNV244" s="37"/>
      <c r="SNW244" s="37"/>
      <c r="SNX244" s="37"/>
      <c r="SNY244" s="37"/>
      <c r="SNZ244" s="37"/>
      <c r="SOA244" s="37"/>
      <c r="SOB244" s="37"/>
      <c r="SOC244" s="37"/>
      <c r="SOD244" s="37"/>
      <c r="SOE244" s="37"/>
      <c r="SOF244" s="37"/>
      <c r="SOG244" s="37"/>
      <c r="SOH244" s="37"/>
      <c r="SOI244" s="37"/>
      <c r="SOJ244" s="37"/>
      <c r="SOK244" s="37"/>
      <c r="SOL244" s="37"/>
      <c r="SOM244" s="37"/>
      <c r="SON244" s="37"/>
      <c r="SOO244" s="37"/>
      <c r="SOP244" s="37"/>
      <c r="SOQ244" s="37"/>
      <c r="SOR244" s="37"/>
      <c r="SOS244" s="37"/>
      <c r="SOT244" s="37"/>
      <c r="SOU244" s="37"/>
      <c r="SOV244" s="37"/>
      <c r="SOW244" s="37"/>
      <c r="SOX244" s="37"/>
      <c r="SOY244" s="37"/>
      <c r="SOZ244" s="37"/>
      <c r="SPA244" s="37"/>
      <c r="SPB244" s="37"/>
      <c r="SPC244" s="37"/>
      <c r="SPD244" s="37"/>
      <c r="SPE244" s="37"/>
      <c r="SPF244" s="37"/>
      <c r="SPG244" s="37"/>
      <c r="SPH244" s="37"/>
      <c r="SPI244" s="37"/>
      <c r="SPJ244" s="37"/>
      <c r="SPK244" s="37"/>
      <c r="SPL244" s="37"/>
      <c r="SPM244" s="37"/>
      <c r="SPN244" s="37"/>
      <c r="SPO244" s="37"/>
      <c r="SPP244" s="37"/>
      <c r="SPQ244" s="37"/>
      <c r="SPR244" s="37"/>
      <c r="SPS244" s="37"/>
      <c r="SPT244" s="37"/>
      <c r="SPU244" s="37"/>
      <c r="SPV244" s="37"/>
      <c r="SPW244" s="37"/>
      <c r="SPX244" s="37"/>
      <c r="SPY244" s="37"/>
      <c r="SPZ244" s="37"/>
      <c r="SQA244" s="37"/>
      <c r="SQB244" s="37"/>
      <c r="SQC244" s="37"/>
      <c r="SQD244" s="37"/>
      <c r="SQE244" s="37"/>
      <c r="SQF244" s="37"/>
      <c r="SQG244" s="37"/>
      <c r="SQH244" s="37"/>
      <c r="SQI244" s="37"/>
      <c r="SQJ244" s="37"/>
      <c r="SQK244" s="37"/>
      <c r="SQL244" s="37"/>
      <c r="SQM244" s="37"/>
      <c r="SQN244" s="37"/>
      <c r="SQO244" s="37"/>
      <c r="SQP244" s="37"/>
      <c r="SQQ244" s="37"/>
      <c r="SQR244" s="37"/>
      <c r="SQS244" s="37"/>
      <c r="SQT244" s="37"/>
      <c r="SQU244" s="37"/>
      <c r="SQV244" s="37"/>
      <c r="SQW244" s="37"/>
      <c r="SQX244" s="37"/>
      <c r="SQY244" s="37"/>
      <c r="SQZ244" s="37"/>
      <c r="SRA244" s="37"/>
      <c r="SRB244" s="37"/>
      <c r="SRC244" s="37"/>
      <c r="SRD244" s="37"/>
      <c r="SRE244" s="37"/>
      <c r="SRF244" s="37"/>
      <c r="SRG244" s="37"/>
      <c r="SRH244" s="37"/>
      <c r="SRI244" s="37"/>
      <c r="SRJ244" s="37"/>
      <c r="SRK244" s="37"/>
      <c r="SRL244" s="37"/>
      <c r="SRM244" s="37"/>
      <c r="SRN244" s="37"/>
      <c r="SRO244" s="37"/>
      <c r="SRP244" s="37"/>
      <c r="SRQ244" s="37"/>
      <c r="SRR244" s="37"/>
      <c r="SRS244" s="37"/>
      <c r="SRT244" s="37"/>
      <c r="SRU244" s="37"/>
      <c r="SRV244" s="37"/>
      <c r="SRW244" s="37"/>
      <c r="SRX244" s="37"/>
      <c r="SRY244" s="37"/>
      <c r="SRZ244" s="37"/>
      <c r="SSA244" s="37"/>
      <c r="SSB244" s="37"/>
      <c r="SSC244" s="37"/>
      <c r="SSD244" s="37"/>
      <c r="SSE244" s="37"/>
      <c r="SSF244" s="37"/>
      <c r="SSG244" s="37"/>
      <c r="SSH244" s="37"/>
      <c r="SSI244" s="37"/>
      <c r="SSJ244" s="37"/>
      <c r="SSK244" s="37"/>
      <c r="SSL244" s="37"/>
      <c r="SSM244" s="37"/>
      <c r="SSN244" s="37"/>
      <c r="SSO244" s="37"/>
      <c r="SSP244" s="37"/>
      <c r="SSQ244" s="37"/>
      <c r="SSR244" s="37"/>
      <c r="SSS244" s="37"/>
      <c r="SST244" s="37"/>
      <c r="SSU244" s="37"/>
      <c r="SSV244" s="37"/>
      <c r="SSW244" s="37"/>
      <c r="SSX244" s="37"/>
      <c r="SSY244" s="37"/>
      <c r="SSZ244" s="37"/>
      <c r="STA244" s="37"/>
      <c r="STB244" s="37"/>
      <c r="STC244" s="37"/>
      <c r="STD244" s="37"/>
      <c r="STE244" s="37"/>
      <c r="STF244" s="37"/>
      <c r="STG244" s="37"/>
      <c r="STH244" s="37"/>
      <c r="STI244" s="37"/>
      <c r="STJ244" s="37"/>
      <c r="STK244" s="37"/>
      <c r="STL244" s="37"/>
      <c r="STM244" s="37"/>
      <c r="STN244" s="37"/>
      <c r="STO244" s="37"/>
      <c r="STP244" s="37"/>
      <c r="STQ244" s="37"/>
      <c r="STR244" s="37"/>
      <c r="STS244" s="37"/>
      <c r="STT244" s="37"/>
      <c r="STU244" s="37"/>
      <c r="STV244" s="37"/>
      <c r="STW244" s="37"/>
      <c r="STX244" s="37"/>
      <c r="STY244" s="37"/>
      <c r="STZ244" s="37"/>
      <c r="SUA244" s="37"/>
      <c r="SUB244" s="37"/>
      <c r="SUC244" s="37"/>
      <c r="SUD244" s="37"/>
      <c r="SUE244" s="37"/>
      <c r="SUF244" s="37"/>
      <c r="SUG244" s="37"/>
      <c r="SUH244" s="37"/>
      <c r="SUI244" s="37"/>
      <c r="SUJ244" s="37"/>
      <c r="SUK244" s="37"/>
      <c r="SUL244" s="37"/>
      <c r="SUM244" s="37"/>
      <c r="SUN244" s="37"/>
      <c r="SUO244" s="37"/>
      <c r="SUP244" s="37"/>
      <c r="SUQ244" s="37"/>
      <c r="SUR244" s="37"/>
      <c r="SUS244" s="37"/>
      <c r="SUT244" s="37"/>
      <c r="SUU244" s="37"/>
      <c r="SUV244" s="37"/>
      <c r="SUW244" s="37"/>
      <c r="SUX244" s="37"/>
      <c r="SUY244" s="37"/>
      <c r="SUZ244" s="37"/>
      <c r="SVA244" s="37"/>
      <c r="SVB244" s="37"/>
      <c r="SVC244" s="37"/>
      <c r="SVD244" s="37"/>
      <c r="SVE244" s="37"/>
      <c r="SVF244" s="37"/>
      <c r="SVG244" s="37"/>
      <c r="SVH244" s="37"/>
      <c r="SVI244" s="37"/>
      <c r="SVJ244" s="37"/>
      <c r="SVK244" s="37"/>
      <c r="SVL244" s="37"/>
      <c r="SVM244" s="37"/>
      <c r="SVN244" s="37"/>
      <c r="SVO244" s="37"/>
      <c r="SVP244" s="37"/>
      <c r="SVQ244" s="37"/>
      <c r="SVR244" s="37"/>
      <c r="SVS244" s="37"/>
      <c r="SVT244" s="37"/>
      <c r="SVU244" s="37"/>
      <c r="SVV244" s="37"/>
      <c r="SVW244" s="37"/>
      <c r="SVX244" s="37"/>
      <c r="SVY244" s="37"/>
      <c r="SVZ244" s="37"/>
      <c r="SWA244" s="37"/>
      <c r="SWB244" s="37"/>
      <c r="SWC244" s="37"/>
      <c r="SWD244" s="37"/>
      <c r="SWE244" s="37"/>
      <c r="SWF244" s="37"/>
      <c r="SWG244" s="37"/>
      <c r="SWH244" s="37"/>
      <c r="SWI244" s="37"/>
      <c r="SWJ244" s="37"/>
      <c r="SWK244" s="37"/>
      <c r="SWL244" s="37"/>
      <c r="SWM244" s="37"/>
      <c r="SWN244" s="37"/>
      <c r="SWO244" s="37"/>
      <c r="SWP244" s="37"/>
      <c r="SWQ244" s="37"/>
      <c r="SWR244" s="37"/>
      <c r="SWS244" s="37"/>
      <c r="SWT244" s="37"/>
      <c r="SWU244" s="37"/>
      <c r="SWV244" s="37"/>
      <c r="SWW244" s="37"/>
      <c r="SWX244" s="37"/>
      <c r="SWY244" s="37"/>
      <c r="SWZ244" s="37"/>
      <c r="SXA244" s="37"/>
      <c r="SXB244" s="37"/>
      <c r="SXC244" s="37"/>
      <c r="SXD244" s="37"/>
      <c r="SXE244" s="37"/>
      <c r="SXF244" s="37"/>
      <c r="SXG244" s="37"/>
      <c r="SXH244" s="37"/>
      <c r="SXI244" s="37"/>
      <c r="SXJ244" s="37"/>
      <c r="SXK244" s="37"/>
      <c r="SXL244" s="37"/>
      <c r="SXM244" s="37"/>
      <c r="SXN244" s="37"/>
      <c r="SXO244" s="37"/>
      <c r="SXP244" s="37"/>
      <c r="SXQ244" s="37"/>
      <c r="SXR244" s="37"/>
      <c r="SXS244" s="37"/>
      <c r="SXT244" s="37"/>
      <c r="SXU244" s="37"/>
      <c r="SXV244" s="37"/>
      <c r="SXW244" s="37"/>
      <c r="SXX244" s="37"/>
      <c r="SXY244" s="37"/>
      <c r="SXZ244" s="37"/>
      <c r="SYA244" s="37"/>
      <c r="SYB244" s="37"/>
      <c r="SYC244" s="37"/>
      <c r="SYD244" s="37"/>
      <c r="SYE244" s="37"/>
      <c r="SYF244" s="37"/>
      <c r="SYG244" s="37"/>
      <c r="SYH244" s="37"/>
      <c r="SYI244" s="37"/>
      <c r="SYJ244" s="37"/>
      <c r="SYK244" s="37"/>
      <c r="SYL244" s="37"/>
      <c r="SYM244" s="37"/>
      <c r="SYN244" s="37"/>
      <c r="SYO244" s="37"/>
      <c r="SYP244" s="37"/>
      <c r="SYQ244" s="37"/>
      <c r="SYR244" s="37"/>
      <c r="SYS244" s="37"/>
      <c r="SYT244" s="37"/>
      <c r="SYU244" s="37"/>
      <c r="SYV244" s="37"/>
      <c r="SYW244" s="37"/>
      <c r="SYX244" s="37"/>
      <c r="SYY244" s="37"/>
      <c r="SYZ244" s="37"/>
      <c r="SZA244" s="37"/>
      <c r="SZB244" s="37"/>
      <c r="SZC244" s="37"/>
      <c r="SZD244" s="37"/>
      <c r="SZE244" s="37"/>
      <c r="SZF244" s="37"/>
      <c r="SZG244" s="37"/>
      <c r="SZH244" s="37"/>
      <c r="SZI244" s="37"/>
      <c r="SZJ244" s="37"/>
      <c r="SZK244" s="37"/>
      <c r="SZL244" s="37"/>
      <c r="SZM244" s="37"/>
      <c r="SZN244" s="37"/>
      <c r="SZO244" s="37"/>
      <c r="SZP244" s="37"/>
      <c r="SZQ244" s="37"/>
      <c r="SZR244" s="37"/>
      <c r="SZS244" s="37"/>
      <c r="SZT244" s="37"/>
      <c r="SZU244" s="37"/>
      <c r="SZV244" s="37"/>
      <c r="SZW244" s="37"/>
      <c r="SZX244" s="37"/>
      <c r="SZY244" s="37"/>
      <c r="SZZ244" s="37"/>
      <c r="TAA244" s="37"/>
      <c r="TAB244" s="37"/>
      <c r="TAC244" s="37"/>
      <c r="TAD244" s="37"/>
      <c r="TAE244" s="37"/>
      <c r="TAF244" s="37"/>
      <c r="TAG244" s="37"/>
      <c r="TAH244" s="37"/>
      <c r="TAI244" s="37"/>
      <c r="TAJ244" s="37"/>
      <c r="TAK244" s="37"/>
      <c r="TAL244" s="37"/>
      <c r="TAM244" s="37"/>
      <c r="TAN244" s="37"/>
      <c r="TAO244" s="37"/>
      <c r="TAP244" s="37"/>
      <c r="TAQ244" s="37"/>
      <c r="TAR244" s="37"/>
      <c r="TAS244" s="37"/>
      <c r="TAT244" s="37"/>
      <c r="TAU244" s="37"/>
      <c r="TAV244" s="37"/>
      <c r="TAW244" s="37"/>
      <c r="TAX244" s="37"/>
      <c r="TAY244" s="37"/>
      <c r="TAZ244" s="37"/>
      <c r="TBA244" s="37"/>
      <c r="TBB244" s="37"/>
      <c r="TBC244" s="37"/>
      <c r="TBD244" s="37"/>
      <c r="TBE244" s="37"/>
      <c r="TBF244" s="37"/>
      <c r="TBG244" s="37"/>
      <c r="TBH244" s="37"/>
      <c r="TBI244" s="37"/>
      <c r="TBJ244" s="37"/>
      <c r="TBK244" s="37"/>
      <c r="TBL244" s="37"/>
      <c r="TBM244" s="37"/>
      <c r="TBN244" s="37"/>
      <c r="TBO244" s="37"/>
      <c r="TBP244" s="37"/>
      <c r="TBQ244" s="37"/>
      <c r="TBR244" s="37"/>
      <c r="TBS244" s="37"/>
      <c r="TBT244" s="37"/>
      <c r="TBU244" s="37"/>
      <c r="TBV244" s="37"/>
      <c r="TBW244" s="37"/>
      <c r="TBX244" s="37"/>
      <c r="TBY244" s="37"/>
      <c r="TBZ244" s="37"/>
      <c r="TCA244" s="37"/>
      <c r="TCB244" s="37"/>
      <c r="TCC244" s="37"/>
      <c r="TCD244" s="37"/>
      <c r="TCE244" s="37"/>
      <c r="TCF244" s="37"/>
      <c r="TCG244" s="37"/>
      <c r="TCH244" s="37"/>
      <c r="TCI244" s="37"/>
      <c r="TCJ244" s="37"/>
      <c r="TCK244" s="37"/>
      <c r="TCL244" s="37"/>
      <c r="TCM244" s="37"/>
      <c r="TCN244" s="37"/>
      <c r="TCO244" s="37"/>
      <c r="TCP244" s="37"/>
      <c r="TCQ244" s="37"/>
      <c r="TCR244" s="37"/>
      <c r="TCS244" s="37"/>
      <c r="TCT244" s="37"/>
      <c r="TCU244" s="37"/>
      <c r="TCV244" s="37"/>
      <c r="TCW244" s="37"/>
      <c r="TCX244" s="37"/>
      <c r="TCY244" s="37"/>
      <c r="TCZ244" s="37"/>
      <c r="TDA244" s="37"/>
      <c r="TDB244" s="37"/>
      <c r="TDC244" s="37"/>
      <c r="TDD244" s="37"/>
      <c r="TDE244" s="37"/>
      <c r="TDF244" s="37"/>
      <c r="TDG244" s="37"/>
      <c r="TDH244" s="37"/>
      <c r="TDI244" s="37"/>
      <c r="TDJ244" s="37"/>
      <c r="TDK244" s="37"/>
      <c r="TDL244" s="37"/>
      <c r="TDM244" s="37"/>
      <c r="TDN244" s="37"/>
      <c r="TDO244" s="37"/>
      <c r="TDP244" s="37"/>
      <c r="TDQ244" s="37"/>
      <c r="TDR244" s="37"/>
      <c r="TDS244" s="37"/>
      <c r="TDT244" s="37"/>
      <c r="TDU244" s="37"/>
      <c r="TDV244" s="37"/>
      <c r="TDW244" s="37"/>
      <c r="TDX244" s="37"/>
      <c r="TDY244" s="37"/>
      <c r="TDZ244" s="37"/>
      <c r="TEA244" s="37"/>
      <c r="TEB244" s="37"/>
      <c r="TEC244" s="37"/>
      <c r="TED244" s="37"/>
      <c r="TEE244" s="37"/>
      <c r="TEF244" s="37"/>
      <c r="TEG244" s="37"/>
      <c r="TEH244" s="37"/>
      <c r="TEI244" s="37"/>
      <c r="TEJ244" s="37"/>
      <c r="TEK244" s="37"/>
      <c r="TEL244" s="37"/>
      <c r="TEM244" s="37"/>
      <c r="TEN244" s="37"/>
      <c r="TEO244" s="37"/>
      <c r="TEP244" s="37"/>
      <c r="TEQ244" s="37"/>
      <c r="TER244" s="37"/>
      <c r="TES244" s="37"/>
      <c r="TET244" s="37"/>
      <c r="TEU244" s="37"/>
      <c r="TEV244" s="37"/>
      <c r="TEW244" s="37"/>
      <c r="TEX244" s="37"/>
      <c r="TEY244" s="37"/>
      <c r="TEZ244" s="37"/>
      <c r="TFA244" s="37"/>
      <c r="TFB244" s="37"/>
      <c r="TFC244" s="37"/>
      <c r="TFD244" s="37"/>
      <c r="TFE244" s="37"/>
      <c r="TFF244" s="37"/>
      <c r="TFG244" s="37"/>
      <c r="TFH244" s="37"/>
      <c r="TFI244" s="37"/>
      <c r="TFJ244" s="37"/>
      <c r="TFK244" s="37"/>
      <c r="TFL244" s="37"/>
      <c r="TFM244" s="37"/>
      <c r="TFN244" s="37"/>
      <c r="TFO244" s="37"/>
      <c r="TFP244" s="37"/>
      <c r="TFQ244" s="37"/>
      <c r="TFR244" s="37"/>
      <c r="TFS244" s="37"/>
      <c r="TFT244" s="37"/>
      <c r="TFU244" s="37"/>
      <c r="TFV244" s="37"/>
      <c r="TFW244" s="37"/>
      <c r="TFX244" s="37"/>
      <c r="TFY244" s="37"/>
      <c r="TFZ244" s="37"/>
      <c r="TGA244" s="37"/>
      <c r="TGB244" s="37"/>
      <c r="TGC244" s="37"/>
      <c r="TGD244" s="37"/>
      <c r="TGE244" s="37"/>
      <c r="TGF244" s="37"/>
      <c r="TGG244" s="37"/>
      <c r="TGH244" s="37"/>
      <c r="TGI244" s="37"/>
      <c r="TGJ244" s="37"/>
      <c r="TGK244" s="37"/>
      <c r="TGL244" s="37"/>
      <c r="TGM244" s="37"/>
      <c r="TGN244" s="37"/>
      <c r="TGO244" s="37"/>
      <c r="TGP244" s="37"/>
      <c r="TGQ244" s="37"/>
      <c r="TGR244" s="37"/>
      <c r="TGS244" s="37"/>
      <c r="TGT244" s="37"/>
      <c r="TGU244" s="37"/>
      <c r="TGV244" s="37"/>
      <c r="TGW244" s="37"/>
      <c r="TGX244" s="37"/>
      <c r="TGY244" s="37"/>
      <c r="TGZ244" s="37"/>
      <c r="THA244" s="37"/>
      <c r="THB244" s="37"/>
      <c r="THC244" s="37"/>
      <c r="THD244" s="37"/>
      <c r="THE244" s="37"/>
      <c r="THF244" s="37"/>
      <c r="THG244" s="37"/>
      <c r="THH244" s="37"/>
      <c r="THI244" s="37"/>
      <c r="THJ244" s="37"/>
      <c r="THK244" s="37"/>
      <c r="THL244" s="37"/>
      <c r="THM244" s="37"/>
      <c r="THN244" s="37"/>
      <c r="THO244" s="37"/>
      <c r="THP244" s="37"/>
      <c r="THQ244" s="37"/>
      <c r="THR244" s="37"/>
      <c r="THS244" s="37"/>
      <c r="THT244" s="37"/>
      <c r="THU244" s="37"/>
      <c r="THV244" s="37"/>
      <c r="THW244" s="37"/>
      <c r="THX244" s="37"/>
      <c r="THY244" s="37"/>
      <c r="THZ244" s="37"/>
      <c r="TIA244" s="37"/>
      <c r="TIB244" s="37"/>
      <c r="TIC244" s="37"/>
      <c r="TID244" s="37"/>
      <c r="TIE244" s="37"/>
      <c r="TIF244" s="37"/>
      <c r="TIG244" s="37"/>
      <c r="TIH244" s="37"/>
      <c r="TII244" s="37"/>
      <c r="TIJ244" s="37"/>
      <c r="TIK244" s="37"/>
      <c r="TIL244" s="37"/>
      <c r="TIM244" s="37"/>
      <c r="TIN244" s="37"/>
      <c r="TIO244" s="37"/>
      <c r="TIP244" s="37"/>
      <c r="TIQ244" s="37"/>
      <c r="TIR244" s="37"/>
      <c r="TIS244" s="37"/>
      <c r="TIT244" s="37"/>
      <c r="TIU244" s="37"/>
      <c r="TIV244" s="37"/>
      <c r="TIW244" s="37"/>
      <c r="TIX244" s="37"/>
      <c r="TIY244" s="37"/>
      <c r="TIZ244" s="37"/>
      <c r="TJA244" s="37"/>
      <c r="TJB244" s="37"/>
      <c r="TJC244" s="37"/>
      <c r="TJD244" s="37"/>
      <c r="TJE244" s="37"/>
      <c r="TJF244" s="37"/>
      <c r="TJG244" s="37"/>
      <c r="TJH244" s="37"/>
      <c r="TJI244" s="37"/>
      <c r="TJJ244" s="37"/>
      <c r="TJK244" s="37"/>
      <c r="TJL244" s="37"/>
      <c r="TJM244" s="37"/>
      <c r="TJN244" s="37"/>
      <c r="TJO244" s="37"/>
      <c r="TJP244" s="37"/>
      <c r="TJQ244" s="37"/>
      <c r="TJR244" s="37"/>
      <c r="TJS244" s="37"/>
      <c r="TJT244" s="37"/>
      <c r="TJU244" s="37"/>
      <c r="TJV244" s="37"/>
      <c r="TJW244" s="37"/>
      <c r="TJX244" s="37"/>
      <c r="TJY244" s="37"/>
      <c r="TJZ244" s="37"/>
      <c r="TKA244" s="37"/>
      <c r="TKB244" s="37"/>
      <c r="TKC244" s="37"/>
      <c r="TKD244" s="37"/>
      <c r="TKE244" s="37"/>
      <c r="TKF244" s="37"/>
      <c r="TKG244" s="37"/>
      <c r="TKH244" s="37"/>
      <c r="TKI244" s="37"/>
      <c r="TKJ244" s="37"/>
      <c r="TKK244" s="37"/>
      <c r="TKL244" s="37"/>
      <c r="TKM244" s="37"/>
      <c r="TKN244" s="37"/>
      <c r="TKO244" s="37"/>
      <c r="TKP244" s="37"/>
      <c r="TKQ244" s="37"/>
      <c r="TKR244" s="37"/>
      <c r="TKS244" s="37"/>
      <c r="TKT244" s="37"/>
      <c r="TKU244" s="37"/>
      <c r="TKV244" s="37"/>
      <c r="TKW244" s="37"/>
      <c r="TKX244" s="37"/>
      <c r="TKY244" s="37"/>
      <c r="TKZ244" s="37"/>
      <c r="TLA244" s="37"/>
      <c r="TLB244" s="37"/>
      <c r="TLC244" s="37"/>
      <c r="TLD244" s="37"/>
      <c r="TLE244" s="37"/>
      <c r="TLF244" s="37"/>
      <c r="TLG244" s="37"/>
      <c r="TLH244" s="37"/>
      <c r="TLI244" s="37"/>
      <c r="TLJ244" s="37"/>
      <c r="TLK244" s="37"/>
      <c r="TLL244" s="37"/>
      <c r="TLM244" s="37"/>
      <c r="TLN244" s="37"/>
      <c r="TLO244" s="37"/>
      <c r="TLP244" s="37"/>
      <c r="TLQ244" s="37"/>
      <c r="TLR244" s="37"/>
      <c r="TLS244" s="37"/>
      <c r="TLT244" s="37"/>
      <c r="TLU244" s="37"/>
      <c r="TLV244" s="37"/>
      <c r="TLW244" s="37"/>
      <c r="TLX244" s="37"/>
      <c r="TLY244" s="37"/>
      <c r="TLZ244" s="37"/>
      <c r="TMA244" s="37"/>
      <c r="TMB244" s="37"/>
      <c r="TMC244" s="37"/>
      <c r="TMD244" s="37"/>
      <c r="TME244" s="37"/>
      <c r="TMF244" s="37"/>
      <c r="TMG244" s="37"/>
      <c r="TMH244" s="37"/>
      <c r="TMI244" s="37"/>
      <c r="TMJ244" s="37"/>
      <c r="TMK244" s="37"/>
      <c r="TML244" s="37"/>
      <c r="TMM244" s="37"/>
      <c r="TMN244" s="37"/>
      <c r="TMO244" s="37"/>
      <c r="TMP244" s="37"/>
      <c r="TMQ244" s="37"/>
      <c r="TMR244" s="37"/>
      <c r="TMS244" s="37"/>
      <c r="TMT244" s="37"/>
      <c r="TMU244" s="37"/>
      <c r="TMV244" s="37"/>
      <c r="TMW244" s="37"/>
      <c r="TMX244" s="37"/>
      <c r="TMY244" s="37"/>
      <c r="TMZ244" s="37"/>
      <c r="TNA244" s="37"/>
      <c r="TNB244" s="37"/>
      <c r="TNC244" s="37"/>
      <c r="TND244" s="37"/>
      <c r="TNE244" s="37"/>
      <c r="TNF244" s="37"/>
      <c r="TNG244" s="37"/>
      <c r="TNH244" s="37"/>
      <c r="TNI244" s="37"/>
      <c r="TNJ244" s="37"/>
      <c r="TNK244" s="37"/>
      <c r="TNL244" s="37"/>
      <c r="TNM244" s="37"/>
      <c r="TNN244" s="37"/>
      <c r="TNO244" s="37"/>
      <c r="TNP244" s="37"/>
      <c r="TNQ244" s="37"/>
      <c r="TNR244" s="37"/>
      <c r="TNS244" s="37"/>
      <c r="TNT244" s="37"/>
      <c r="TNU244" s="37"/>
      <c r="TNV244" s="37"/>
      <c r="TNW244" s="37"/>
      <c r="TNX244" s="37"/>
      <c r="TNY244" s="37"/>
      <c r="TNZ244" s="37"/>
      <c r="TOA244" s="37"/>
      <c r="TOB244" s="37"/>
      <c r="TOC244" s="37"/>
      <c r="TOD244" s="37"/>
      <c r="TOE244" s="37"/>
      <c r="TOF244" s="37"/>
      <c r="TOG244" s="37"/>
      <c r="TOH244" s="37"/>
      <c r="TOI244" s="37"/>
      <c r="TOJ244" s="37"/>
      <c r="TOK244" s="37"/>
      <c r="TOL244" s="37"/>
      <c r="TOM244" s="37"/>
      <c r="TON244" s="37"/>
      <c r="TOO244" s="37"/>
      <c r="TOP244" s="37"/>
      <c r="TOQ244" s="37"/>
      <c r="TOR244" s="37"/>
      <c r="TOS244" s="37"/>
      <c r="TOT244" s="37"/>
      <c r="TOU244" s="37"/>
      <c r="TOV244" s="37"/>
      <c r="TOW244" s="37"/>
      <c r="TOX244" s="37"/>
      <c r="TOY244" s="37"/>
      <c r="TOZ244" s="37"/>
      <c r="TPA244" s="37"/>
      <c r="TPB244" s="37"/>
      <c r="TPC244" s="37"/>
      <c r="TPD244" s="37"/>
      <c r="TPE244" s="37"/>
      <c r="TPF244" s="37"/>
      <c r="TPG244" s="37"/>
      <c r="TPH244" s="37"/>
      <c r="TPI244" s="37"/>
      <c r="TPJ244" s="37"/>
      <c r="TPK244" s="37"/>
      <c r="TPL244" s="37"/>
      <c r="TPM244" s="37"/>
      <c r="TPN244" s="37"/>
      <c r="TPO244" s="37"/>
      <c r="TPP244" s="37"/>
      <c r="TPQ244" s="37"/>
      <c r="TPR244" s="37"/>
      <c r="TPS244" s="37"/>
      <c r="TPT244" s="37"/>
      <c r="TPU244" s="37"/>
      <c r="TPV244" s="37"/>
      <c r="TPW244" s="37"/>
      <c r="TPX244" s="37"/>
      <c r="TPY244" s="37"/>
      <c r="TPZ244" s="37"/>
      <c r="TQA244" s="37"/>
      <c r="TQB244" s="37"/>
      <c r="TQC244" s="37"/>
      <c r="TQD244" s="37"/>
      <c r="TQE244" s="37"/>
      <c r="TQF244" s="37"/>
      <c r="TQG244" s="37"/>
      <c r="TQH244" s="37"/>
      <c r="TQI244" s="37"/>
      <c r="TQJ244" s="37"/>
      <c r="TQK244" s="37"/>
      <c r="TQL244" s="37"/>
      <c r="TQM244" s="37"/>
      <c r="TQN244" s="37"/>
      <c r="TQO244" s="37"/>
      <c r="TQP244" s="37"/>
      <c r="TQQ244" s="37"/>
      <c r="TQR244" s="37"/>
      <c r="TQS244" s="37"/>
      <c r="TQT244" s="37"/>
      <c r="TQU244" s="37"/>
      <c r="TQV244" s="37"/>
      <c r="TQW244" s="37"/>
      <c r="TQX244" s="37"/>
      <c r="TQY244" s="37"/>
      <c r="TQZ244" s="37"/>
      <c r="TRA244" s="37"/>
      <c r="TRB244" s="37"/>
      <c r="TRC244" s="37"/>
      <c r="TRD244" s="37"/>
      <c r="TRE244" s="37"/>
      <c r="TRF244" s="37"/>
      <c r="TRG244" s="37"/>
      <c r="TRH244" s="37"/>
      <c r="TRI244" s="37"/>
      <c r="TRJ244" s="37"/>
      <c r="TRK244" s="37"/>
      <c r="TRL244" s="37"/>
      <c r="TRM244" s="37"/>
      <c r="TRN244" s="37"/>
      <c r="TRO244" s="37"/>
      <c r="TRP244" s="37"/>
      <c r="TRQ244" s="37"/>
      <c r="TRR244" s="37"/>
      <c r="TRS244" s="37"/>
      <c r="TRT244" s="37"/>
      <c r="TRU244" s="37"/>
      <c r="TRV244" s="37"/>
      <c r="TRW244" s="37"/>
      <c r="TRX244" s="37"/>
      <c r="TRY244" s="37"/>
      <c r="TRZ244" s="37"/>
      <c r="TSA244" s="37"/>
      <c r="TSB244" s="37"/>
      <c r="TSC244" s="37"/>
      <c r="TSD244" s="37"/>
      <c r="TSE244" s="37"/>
      <c r="TSF244" s="37"/>
      <c r="TSG244" s="37"/>
      <c r="TSH244" s="37"/>
      <c r="TSI244" s="37"/>
      <c r="TSJ244" s="37"/>
      <c r="TSK244" s="37"/>
      <c r="TSL244" s="37"/>
      <c r="TSM244" s="37"/>
      <c r="TSN244" s="37"/>
      <c r="TSO244" s="37"/>
      <c r="TSP244" s="37"/>
      <c r="TSQ244" s="37"/>
      <c r="TSR244" s="37"/>
      <c r="TSS244" s="37"/>
      <c r="TST244" s="37"/>
      <c r="TSU244" s="37"/>
      <c r="TSV244" s="37"/>
      <c r="TSW244" s="37"/>
      <c r="TSX244" s="37"/>
      <c r="TSY244" s="37"/>
      <c r="TSZ244" s="37"/>
      <c r="TTA244" s="37"/>
      <c r="TTB244" s="37"/>
      <c r="TTC244" s="37"/>
      <c r="TTD244" s="37"/>
      <c r="TTE244" s="37"/>
      <c r="TTF244" s="37"/>
      <c r="TTG244" s="37"/>
      <c r="TTH244" s="37"/>
      <c r="TTI244" s="37"/>
      <c r="TTJ244" s="37"/>
      <c r="TTK244" s="37"/>
      <c r="TTL244" s="37"/>
      <c r="TTM244" s="37"/>
      <c r="TTN244" s="37"/>
      <c r="TTO244" s="37"/>
      <c r="TTP244" s="37"/>
      <c r="TTQ244" s="37"/>
      <c r="TTR244" s="37"/>
      <c r="TTS244" s="37"/>
      <c r="TTT244" s="37"/>
      <c r="TTU244" s="37"/>
      <c r="TTV244" s="37"/>
      <c r="TTW244" s="37"/>
      <c r="TTX244" s="37"/>
      <c r="TTY244" s="37"/>
      <c r="TTZ244" s="37"/>
      <c r="TUA244" s="37"/>
      <c r="TUB244" s="37"/>
      <c r="TUC244" s="37"/>
      <c r="TUD244" s="37"/>
      <c r="TUE244" s="37"/>
      <c r="TUF244" s="37"/>
      <c r="TUG244" s="37"/>
      <c r="TUH244" s="37"/>
      <c r="TUI244" s="37"/>
      <c r="TUJ244" s="37"/>
      <c r="TUK244" s="37"/>
      <c r="TUL244" s="37"/>
      <c r="TUM244" s="37"/>
      <c r="TUN244" s="37"/>
      <c r="TUO244" s="37"/>
      <c r="TUP244" s="37"/>
      <c r="TUQ244" s="37"/>
      <c r="TUR244" s="37"/>
      <c r="TUS244" s="37"/>
      <c r="TUT244" s="37"/>
      <c r="TUU244" s="37"/>
      <c r="TUV244" s="37"/>
      <c r="TUW244" s="37"/>
      <c r="TUX244" s="37"/>
      <c r="TUY244" s="37"/>
      <c r="TUZ244" s="37"/>
      <c r="TVA244" s="37"/>
      <c r="TVB244" s="37"/>
      <c r="TVC244" s="37"/>
      <c r="TVD244" s="37"/>
      <c r="TVE244" s="37"/>
      <c r="TVF244" s="37"/>
      <c r="TVG244" s="37"/>
      <c r="TVH244" s="37"/>
      <c r="TVI244" s="37"/>
      <c r="TVJ244" s="37"/>
      <c r="TVK244" s="37"/>
      <c r="TVL244" s="37"/>
      <c r="TVM244" s="37"/>
      <c r="TVN244" s="37"/>
      <c r="TVO244" s="37"/>
      <c r="TVP244" s="37"/>
      <c r="TVQ244" s="37"/>
      <c r="TVR244" s="37"/>
      <c r="TVS244" s="37"/>
      <c r="TVT244" s="37"/>
      <c r="TVU244" s="37"/>
      <c r="TVV244" s="37"/>
      <c r="TVW244" s="37"/>
      <c r="TVX244" s="37"/>
      <c r="TVY244" s="37"/>
      <c r="TVZ244" s="37"/>
      <c r="TWA244" s="37"/>
      <c r="TWB244" s="37"/>
      <c r="TWC244" s="37"/>
      <c r="TWD244" s="37"/>
      <c r="TWE244" s="37"/>
      <c r="TWF244" s="37"/>
      <c r="TWG244" s="37"/>
      <c r="TWH244" s="37"/>
      <c r="TWI244" s="37"/>
      <c r="TWJ244" s="37"/>
      <c r="TWK244" s="37"/>
      <c r="TWL244" s="37"/>
      <c r="TWM244" s="37"/>
      <c r="TWN244" s="37"/>
      <c r="TWO244" s="37"/>
      <c r="TWP244" s="37"/>
      <c r="TWQ244" s="37"/>
      <c r="TWR244" s="37"/>
      <c r="TWS244" s="37"/>
      <c r="TWT244" s="37"/>
      <c r="TWU244" s="37"/>
      <c r="TWV244" s="37"/>
      <c r="TWW244" s="37"/>
      <c r="TWX244" s="37"/>
      <c r="TWY244" s="37"/>
      <c r="TWZ244" s="37"/>
      <c r="TXA244" s="37"/>
      <c r="TXB244" s="37"/>
      <c r="TXC244" s="37"/>
      <c r="TXD244" s="37"/>
      <c r="TXE244" s="37"/>
      <c r="TXF244" s="37"/>
      <c r="TXG244" s="37"/>
      <c r="TXH244" s="37"/>
      <c r="TXI244" s="37"/>
      <c r="TXJ244" s="37"/>
      <c r="TXK244" s="37"/>
      <c r="TXL244" s="37"/>
      <c r="TXM244" s="37"/>
      <c r="TXN244" s="37"/>
      <c r="TXO244" s="37"/>
      <c r="TXP244" s="37"/>
      <c r="TXQ244" s="37"/>
      <c r="TXR244" s="37"/>
      <c r="TXS244" s="37"/>
      <c r="TXT244" s="37"/>
      <c r="TXU244" s="37"/>
      <c r="TXV244" s="37"/>
      <c r="TXW244" s="37"/>
      <c r="TXX244" s="37"/>
      <c r="TXY244" s="37"/>
      <c r="TXZ244" s="37"/>
      <c r="TYA244" s="37"/>
      <c r="TYB244" s="37"/>
      <c r="TYC244" s="37"/>
      <c r="TYD244" s="37"/>
      <c r="TYE244" s="37"/>
      <c r="TYF244" s="37"/>
      <c r="TYG244" s="37"/>
      <c r="TYH244" s="37"/>
      <c r="TYI244" s="37"/>
      <c r="TYJ244" s="37"/>
      <c r="TYK244" s="37"/>
      <c r="TYL244" s="37"/>
      <c r="TYM244" s="37"/>
      <c r="TYN244" s="37"/>
      <c r="TYO244" s="37"/>
      <c r="TYP244" s="37"/>
      <c r="TYQ244" s="37"/>
      <c r="TYR244" s="37"/>
      <c r="TYS244" s="37"/>
      <c r="TYT244" s="37"/>
      <c r="TYU244" s="37"/>
      <c r="TYV244" s="37"/>
      <c r="TYW244" s="37"/>
      <c r="TYX244" s="37"/>
      <c r="TYY244" s="37"/>
      <c r="TYZ244" s="37"/>
      <c r="TZA244" s="37"/>
      <c r="TZB244" s="37"/>
      <c r="TZC244" s="37"/>
      <c r="TZD244" s="37"/>
      <c r="TZE244" s="37"/>
      <c r="TZF244" s="37"/>
      <c r="TZG244" s="37"/>
      <c r="TZH244" s="37"/>
      <c r="TZI244" s="37"/>
      <c r="TZJ244" s="37"/>
      <c r="TZK244" s="37"/>
      <c r="TZL244" s="37"/>
      <c r="TZM244" s="37"/>
      <c r="TZN244" s="37"/>
      <c r="TZO244" s="37"/>
      <c r="TZP244" s="37"/>
      <c r="TZQ244" s="37"/>
      <c r="TZR244" s="37"/>
      <c r="TZS244" s="37"/>
      <c r="TZT244" s="37"/>
      <c r="TZU244" s="37"/>
      <c r="TZV244" s="37"/>
      <c r="TZW244" s="37"/>
      <c r="TZX244" s="37"/>
      <c r="TZY244" s="37"/>
      <c r="TZZ244" s="37"/>
      <c r="UAA244" s="37"/>
      <c r="UAB244" s="37"/>
      <c r="UAC244" s="37"/>
      <c r="UAD244" s="37"/>
      <c r="UAE244" s="37"/>
      <c r="UAF244" s="37"/>
      <c r="UAG244" s="37"/>
      <c r="UAH244" s="37"/>
      <c r="UAI244" s="37"/>
      <c r="UAJ244" s="37"/>
      <c r="UAK244" s="37"/>
      <c r="UAL244" s="37"/>
      <c r="UAM244" s="37"/>
      <c r="UAN244" s="37"/>
      <c r="UAO244" s="37"/>
      <c r="UAP244" s="37"/>
      <c r="UAQ244" s="37"/>
      <c r="UAR244" s="37"/>
      <c r="UAS244" s="37"/>
      <c r="UAT244" s="37"/>
      <c r="UAU244" s="37"/>
      <c r="UAV244" s="37"/>
      <c r="UAW244" s="37"/>
      <c r="UAX244" s="37"/>
      <c r="UAY244" s="37"/>
      <c r="UAZ244" s="37"/>
      <c r="UBA244" s="37"/>
      <c r="UBB244" s="37"/>
      <c r="UBC244" s="37"/>
      <c r="UBD244" s="37"/>
      <c r="UBE244" s="37"/>
      <c r="UBF244" s="37"/>
      <c r="UBG244" s="37"/>
      <c r="UBH244" s="37"/>
      <c r="UBI244" s="37"/>
      <c r="UBJ244" s="37"/>
      <c r="UBK244" s="37"/>
      <c r="UBL244" s="37"/>
      <c r="UBM244" s="37"/>
      <c r="UBN244" s="37"/>
      <c r="UBO244" s="37"/>
      <c r="UBP244" s="37"/>
      <c r="UBQ244" s="37"/>
      <c r="UBR244" s="37"/>
      <c r="UBS244" s="37"/>
      <c r="UBT244" s="37"/>
      <c r="UBU244" s="37"/>
      <c r="UBV244" s="37"/>
      <c r="UBW244" s="37"/>
      <c r="UBX244" s="37"/>
      <c r="UBY244" s="37"/>
      <c r="UBZ244" s="37"/>
      <c r="UCA244" s="37"/>
      <c r="UCB244" s="37"/>
      <c r="UCC244" s="37"/>
      <c r="UCD244" s="37"/>
      <c r="UCE244" s="37"/>
      <c r="UCF244" s="37"/>
      <c r="UCG244" s="37"/>
      <c r="UCH244" s="37"/>
      <c r="UCI244" s="37"/>
      <c r="UCJ244" s="37"/>
      <c r="UCK244" s="37"/>
      <c r="UCL244" s="37"/>
      <c r="UCM244" s="37"/>
      <c r="UCN244" s="37"/>
      <c r="UCO244" s="37"/>
      <c r="UCP244" s="37"/>
      <c r="UCQ244" s="37"/>
      <c r="UCR244" s="37"/>
      <c r="UCS244" s="37"/>
      <c r="UCT244" s="37"/>
      <c r="UCU244" s="37"/>
      <c r="UCV244" s="37"/>
      <c r="UCW244" s="37"/>
      <c r="UCX244" s="37"/>
      <c r="UCY244" s="37"/>
      <c r="UCZ244" s="37"/>
      <c r="UDA244" s="37"/>
      <c r="UDB244" s="37"/>
      <c r="UDC244" s="37"/>
      <c r="UDD244" s="37"/>
      <c r="UDE244" s="37"/>
      <c r="UDF244" s="37"/>
      <c r="UDG244" s="37"/>
      <c r="UDH244" s="37"/>
      <c r="UDI244" s="37"/>
      <c r="UDJ244" s="37"/>
      <c r="UDK244" s="37"/>
      <c r="UDL244" s="37"/>
      <c r="UDM244" s="37"/>
      <c r="UDN244" s="37"/>
      <c r="UDO244" s="37"/>
      <c r="UDP244" s="37"/>
      <c r="UDQ244" s="37"/>
      <c r="UDR244" s="37"/>
      <c r="UDS244" s="37"/>
      <c r="UDT244" s="37"/>
      <c r="UDU244" s="37"/>
      <c r="UDV244" s="37"/>
      <c r="UDW244" s="37"/>
      <c r="UDX244" s="37"/>
      <c r="UDY244" s="37"/>
      <c r="UDZ244" s="37"/>
      <c r="UEA244" s="37"/>
      <c r="UEB244" s="37"/>
      <c r="UEC244" s="37"/>
      <c r="UED244" s="37"/>
      <c r="UEE244" s="37"/>
      <c r="UEF244" s="37"/>
      <c r="UEG244" s="37"/>
      <c r="UEH244" s="37"/>
      <c r="UEI244" s="37"/>
      <c r="UEJ244" s="37"/>
      <c r="UEK244" s="37"/>
      <c r="UEL244" s="37"/>
      <c r="UEM244" s="37"/>
      <c r="UEN244" s="37"/>
      <c r="UEO244" s="37"/>
      <c r="UEP244" s="37"/>
      <c r="UEQ244" s="37"/>
      <c r="UER244" s="37"/>
      <c r="UES244" s="37"/>
      <c r="UET244" s="37"/>
      <c r="UEU244" s="37"/>
      <c r="UEV244" s="37"/>
      <c r="UEW244" s="37"/>
      <c r="UEX244" s="37"/>
      <c r="UEY244" s="37"/>
      <c r="UEZ244" s="37"/>
      <c r="UFA244" s="37"/>
      <c r="UFB244" s="37"/>
      <c r="UFC244" s="37"/>
      <c r="UFD244" s="37"/>
      <c r="UFE244" s="37"/>
      <c r="UFF244" s="37"/>
      <c r="UFG244" s="37"/>
      <c r="UFH244" s="37"/>
      <c r="UFI244" s="37"/>
      <c r="UFJ244" s="37"/>
      <c r="UFK244" s="37"/>
      <c r="UFL244" s="37"/>
      <c r="UFM244" s="37"/>
      <c r="UFN244" s="37"/>
      <c r="UFO244" s="37"/>
      <c r="UFP244" s="37"/>
      <c r="UFQ244" s="37"/>
      <c r="UFR244" s="37"/>
      <c r="UFS244" s="37"/>
      <c r="UFT244" s="37"/>
      <c r="UFU244" s="37"/>
      <c r="UFV244" s="37"/>
      <c r="UFW244" s="37"/>
      <c r="UFX244" s="37"/>
      <c r="UFY244" s="37"/>
      <c r="UFZ244" s="37"/>
      <c r="UGA244" s="37"/>
      <c r="UGB244" s="37"/>
      <c r="UGC244" s="37"/>
      <c r="UGD244" s="37"/>
      <c r="UGE244" s="37"/>
      <c r="UGF244" s="37"/>
      <c r="UGG244" s="37"/>
      <c r="UGH244" s="37"/>
      <c r="UGI244" s="37"/>
      <c r="UGJ244" s="37"/>
      <c r="UGK244" s="37"/>
      <c r="UGL244" s="37"/>
      <c r="UGM244" s="37"/>
      <c r="UGN244" s="37"/>
      <c r="UGO244" s="37"/>
      <c r="UGP244" s="37"/>
      <c r="UGQ244" s="37"/>
      <c r="UGR244" s="37"/>
      <c r="UGS244" s="37"/>
      <c r="UGT244" s="37"/>
      <c r="UGU244" s="37"/>
      <c r="UGV244" s="37"/>
      <c r="UGW244" s="37"/>
      <c r="UGX244" s="37"/>
      <c r="UGY244" s="37"/>
      <c r="UGZ244" s="37"/>
      <c r="UHA244" s="37"/>
      <c r="UHB244" s="37"/>
      <c r="UHC244" s="37"/>
      <c r="UHD244" s="37"/>
      <c r="UHE244" s="37"/>
      <c r="UHF244" s="37"/>
      <c r="UHG244" s="37"/>
      <c r="UHH244" s="37"/>
      <c r="UHI244" s="37"/>
      <c r="UHJ244" s="37"/>
      <c r="UHK244" s="37"/>
      <c r="UHL244" s="37"/>
      <c r="UHM244" s="37"/>
      <c r="UHN244" s="37"/>
      <c r="UHO244" s="37"/>
      <c r="UHP244" s="37"/>
      <c r="UHQ244" s="37"/>
      <c r="UHR244" s="37"/>
      <c r="UHS244" s="37"/>
      <c r="UHT244" s="37"/>
      <c r="UHU244" s="37"/>
      <c r="UHV244" s="37"/>
      <c r="UHW244" s="37"/>
      <c r="UHX244" s="37"/>
      <c r="UHY244" s="37"/>
      <c r="UHZ244" s="37"/>
      <c r="UIA244" s="37"/>
      <c r="UIB244" s="37"/>
      <c r="UIC244" s="37"/>
      <c r="UID244" s="37"/>
      <c r="UIE244" s="37"/>
      <c r="UIF244" s="37"/>
      <c r="UIG244" s="37"/>
      <c r="UIH244" s="37"/>
      <c r="UII244" s="37"/>
      <c r="UIJ244" s="37"/>
      <c r="UIK244" s="37"/>
      <c r="UIL244" s="37"/>
      <c r="UIM244" s="37"/>
      <c r="UIN244" s="37"/>
      <c r="UIO244" s="37"/>
      <c r="UIP244" s="37"/>
      <c r="UIQ244" s="37"/>
      <c r="UIR244" s="37"/>
      <c r="UIS244" s="37"/>
      <c r="UIT244" s="37"/>
      <c r="UIU244" s="37"/>
      <c r="UIV244" s="37"/>
      <c r="UIW244" s="37"/>
      <c r="UIX244" s="37"/>
      <c r="UIY244" s="37"/>
      <c r="UIZ244" s="37"/>
      <c r="UJA244" s="37"/>
      <c r="UJB244" s="37"/>
      <c r="UJC244" s="37"/>
      <c r="UJD244" s="37"/>
      <c r="UJE244" s="37"/>
      <c r="UJF244" s="37"/>
      <c r="UJG244" s="37"/>
      <c r="UJH244" s="37"/>
      <c r="UJI244" s="37"/>
      <c r="UJJ244" s="37"/>
      <c r="UJK244" s="37"/>
      <c r="UJL244" s="37"/>
      <c r="UJM244" s="37"/>
      <c r="UJN244" s="37"/>
      <c r="UJO244" s="37"/>
      <c r="UJP244" s="37"/>
      <c r="UJQ244" s="37"/>
      <c r="UJR244" s="37"/>
      <c r="UJS244" s="37"/>
      <c r="UJT244" s="37"/>
      <c r="UJU244" s="37"/>
      <c r="UJV244" s="37"/>
      <c r="UJW244" s="37"/>
      <c r="UJX244" s="37"/>
      <c r="UJY244" s="37"/>
      <c r="UJZ244" s="37"/>
      <c r="UKA244" s="37"/>
      <c r="UKB244" s="37"/>
      <c r="UKC244" s="37"/>
      <c r="UKD244" s="37"/>
      <c r="UKE244" s="37"/>
      <c r="UKF244" s="37"/>
      <c r="UKG244" s="37"/>
      <c r="UKH244" s="37"/>
      <c r="UKI244" s="37"/>
      <c r="UKJ244" s="37"/>
      <c r="UKK244" s="37"/>
      <c r="UKL244" s="37"/>
      <c r="UKM244" s="37"/>
      <c r="UKN244" s="37"/>
      <c r="UKO244" s="37"/>
      <c r="UKP244" s="37"/>
      <c r="UKQ244" s="37"/>
      <c r="UKR244" s="37"/>
      <c r="UKS244" s="37"/>
      <c r="UKT244" s="37"/>
      <c r="UKU244" s="37"/>
      <c r="UKV244" s="37"/>
      <c r="UKW244" s="37"/>
      <c r="UKX244" s="37"/>
      <c r="UKY244" s="37"/>
      <c r="UKZ244" s="37"/>
      <c r="ULA244" s="37"/>
      <c r="ULB244" s="37"/>
      <c r="ULC244" s="37"/>
      <c r="ULD244" s="37"/>
      <c r="ULE244" s="37"/>
      <c r="ULF244" s="37"/>
      <c r="ULG244" s="37"/>
      <c r="ULH244" s="37"/>
      <c r="ULI244" s="37"/>
      <c r="ULJ244" s="37"/>
      <c r="ULK244" s="37"/>
      <c r="ULL244" s="37"/>
      <c r="ULM244" s="37"/>
      <c r="ULN244" s="37"/>
      <c r="ULO244" s="37"/>
      <c r="ULP244" s="37"/>
      <c r="ULQ244" s="37"/>
      <c r="ULR244" s="37"/>
      <c r="ULS244" s="37"/>
      <c r="ULT244" s="37"/>
      <c r="ULU244" s="37"/>
      <c r="ULV244" s="37"/>
      <c r="ULW244" s="37"/>
      <c r="ULX244" s="37"/>
      <c r="ULY244" s="37"/>
      <c r="ULZ244" s="37"/>
      <c r="UMA244" s="37"/>
      <c r="UMB244" s="37"/>
      <c r="UMC244" s="37"/>
      <c r="UMD244" s="37"/>
      <c r="UME244" s="37"/>
      <c r="UMF244" s="37"/>
      <c r="UMG244" s="37"/>
      <c r="UMH244" s="37"/>
      <c r="UMI244" s="37"/>
      <c r="UMJ244" s="37"/>
      <c r="UMK244" s="37"/>
      <c r="UML244" s="37"/>
      <c r="UMM244" s="37"/>
      <c r="UMN244" s="37"/>
      <c r="UMO244" s="37"/>
      <c r="UMP244" s="37"/>
      <c r="UMQ244" s="37"/>
      <c r="UMR244" s="37"/>
      <c r="UMS244" s="37"/>
      <c r="UMT244" s="37"/>
      <c r="UMU244" s="37"/>
      <c r="UMV244" s="37"/>
      <c r="UMW244" s="37"/>
      <c r="UMX244" s="37"/>
      <c r="UMY244" s="37"/>
      <c r="UMZ244" s="37"/>
      <c r="UNA244" s="37"/>
      <c r="UNB244" s="37"/>
      <c r="UNC244" s="37"/>
      <c r="UND244" s="37"/>
      <c r="UNE244" s="37"/>
      <c r="UNF244" s="37"/>
      <c r="UNG244" s="37"/>
      <c r="UNH244" s="37"/>
      <c r="UNI244" s="37"/>
      <c r="UNJ244" s="37"/>
      <c r="UNK244" s="37"/>
      <c r="UNL244" s="37"/>
      <c r="UNM244" s="37"/>
      <c r="UNN244" s="37"/>
      <c r="UNO244" s="37"/>
      <c r="UNP244" s="37"/>
      <c r="UNQ244" s="37"/>
      <c r="UNR244" s="37"/>
      <c r="UNS244" s="37"/>
      <c r="UNT244" s="37"/>
      <c r="UNU244" s="37"/>
      <c r="UNV244" s="37"/>
      <c r="UNW244" s="37"/>
      <c r="UNX244" s="37"/>
      <c r="UNY244" s="37"/>
      <c r="UNZ244" s="37"/>
      <c r="UOA244" s="37"/>
      <c r="UOB244" s="37"/>
      <c r="UOC244" s="37"/>
      <c r="UOD244" s="37"/>
      <c r="UOE244" s="37"/>
      <c r="UOF244" s="37"/>
      <c r="UOG244" s="37"/>
      <c r="UOH244" s="37"/>
      <c r="UOI244" s="37"/>
      <c r="UOJ244" s="37"/>
      <c r="UOK244" s="37"/>
      <c r="UOL244" s="37"/>
      <c r="UOM244" s="37"/>
      <c r="UON244" s="37"/>
      <c r="UOO244" s="37"/>
      <c r="UOP244" s="37"/>
      <c r="UOQ244" s="37"/>
      <c r="UOR244" s="37"/>
      <c r="UOS244" s="37"/>
      <c r="UOT244" s="37"/>
      <c r="UOU244" s="37"/>
      <c r="UOV244" s="37"/>
      <c r="UOW244" s="37"/>
      <c r="UOX244" s="37"/>
      <c r="UOY244" s="37"/>
      <c r="UOZ244" s="37"/>
      <c r="UPA244" s="37"/>
      <c r="UPB244" s="37"/>
      <c r="UPC244" s="37"/>
      <c r="UPD244" s="37"/>
      <c r="UPE244" s="37"/>
      <c r="UPF244" s="37"/>
      <c r="UPG244" s="37"/>
      <c r="UPH244" s="37"/>
      <c r="UPI244" s="37"/>
      <c r="UPJ244" s="37"/>
      <c r="UPK244" s="37"/>
      <c r="UPL244" s="37"/>
      <c r="UPM244" s="37"/>
      <c r="UPN244" s="37"/>
      <c r="UPO244" s="37"/>
      <c r="UPP244" s="37"/>
      <c r="UPQ244" s="37"/>
      <c r="UPR244" s="37"/>
      <c r="UPS244" s="37"/>
      <c r="UPT244" s="37"/>
      <c r="UPU244" s="37"/>
      <c r="UPV244" s="37"/>
      <c r="UPW244" s="37"/>
      <c r="UPX244" s="37"/>
      <c r="UPY244" s="37"/>
      <c r="UPZ244" s="37"/>
      <c r="UQA244" s="37"/>
      <c r="UQB244" s="37"/>
      <c r="UQC244" s="37"/>
      <c r="UQD244" s="37"/>
      <c r="UQE244" s="37"/>
      <c r="UQF244" s="37"/>
      <c r="UQG244" s="37"/>
      <c r="UQH244" s="37"/>
      <c r="UQI244" s="37"/>
      <c r="UQJ244" s="37"/>
      <c r="UQK244" s="37"/>
      <c r="UQL244" s="37"/>
      <c r="UQM244" s="37"/>
      <c r="UQN244" s="37"/>
      <c r="UQO244" s="37"/>
      <c r="UQP244" s="37"/>
      <c r="UQQ244" s="37"/>
      <c r="UQR244" s="37"/>
      <c r="UQS244" s="37"/>
      <c r="UQT244" s="37"/>
      <c r="UQU244" s="37"/>
      <c r="UQV244" s="37"/>
      <c r="UQW244" s="37"/>
      <c r="UQX244" s="37"/>
      <c r="UQY244" s="37"/>
      <c r="UQZ244" s="37"/>
      <c r="URA244" s="37"/>
      <c r="URB244" s="37"/>
      <c r="URC244" s="37"/>
      <c r="URD244" s="37"/>
      <c r="URE244" s="37"/>
      <c r="URF244" s="37"/>
      <c r="URG244" s="37"/>
      <c r="URH244" s="37"/>
      <c r="URI244" s="37"/>
      <c r="URJ244" s="37"/>
      <c r="URK244" s="37"/>
      <c r="URL244" s="37"/>
      <c r="URM244" s="37"/>
      <c r="URN244" s="37"/>
      <c r="URO244" s="37"/>
      <c r="URP244" s="37"/>
      <c r="URQ244" s="37"/>
      <c r="URR244" s="37"/>
      <c r="URS244" s="37"/>
      <c r="URT244" s="37"/>
      <c r="URU244" s="37"/>
      <c r="URV244" s="37"/>
      <c r="URW244" s="37"/>
      <c r="URX244" s="37"/>
      <c r="URY244" s="37"/>
      <c r="URZ244" s="37"/>
      <c r="USA244" s="37"/>
      <c r="USB244" s="37"/>
      <c r="USC244" s="37"/>
      <c r="USD244" s="37"/>
      <c r="USE244" s="37"/>
      <c r="USF244" s="37"/>
      <c r="USG244" s="37"/>
      <c r="USH244" s="37"/>
      <c r="USI244" s="37"/>
      <c r="USJ244" s="37"/>
      <c r="USK244" s="37"/>
      <c r="USL244" s="37"/>
      <c r="USM244" s="37"/>
      <c r="USN244" s="37"/>
      <c r="USO244" s="37"/>
      <c r="USP244" s="37"/>
      <c r="USQ244" s="37"/>
      <c r="USR244" s="37"/>
      <c r="USS244" s="37"/>
      <c r="UST244" s="37"/>
      <c r="USU244" s="37"/>
      <c r="USV244" s="37"/>
      <c r="USW244" s="37"/>
      <c r="USX244" s="37"/>
      <c r="USY244" s="37"/>
      <c r="USZ244" s="37"/>
      <c r="UTA244" s="37"/>
      <c r="UTB244" s="37"/>
      <c r="UTC244" s="37"/>
      <c r="UTD244" s="37"/>
      <c r="UTE244" s="37"/>
      <c r="UTF244" s="37"/>
      <c r="UTG244" s="37"/>
      <c r="UTH244" s="37"/>
      <c r="UTI244" s="37"/>
      <c r="UTJ244" s="37"/>
      <c r="UTK244" s="37"/>
      <c r="UTL244" s="37"/>
      <c r="UTM244" s="37"/>
      <c r="UTN244" s="37"/>
      <c r="UTO244" s="37"/>
      <c r="UTP244" s="37"/>
      <c r="UTQ244" s="37"/>
      <c r="UTR244" s="37"/>
      <c r="UTS244" s="37"/>
      <c r="UTT244" s="37"/>
      <c r="UTU244" s="37"/>
      <c r="UTV244" s="37"/>
      <c r="UTW244" s="37"/>
      <c r="UTX244" s="37"/>
      <c r="UTY244" s="37"/>
      <c r="UTZ244" s="37"/>
      <c r="UUA244" s="37"/>
      <c r="UUB244" s="37"/>
      <c r="UUC244" s="37"/>
      <c r="UUD244" s="37"/>
      <c r="UUE244" s="37"/>
      <c r="UUF244" s="37"/>
      <c r="UUG244" s="37"/>
      <c r="UUH244" s="37"/>
      <c r="UUI244" s="37"/>
      <c r="UUJ244" s="37"/>
      <c r="UUK244" s="37"/>
      <c r="UUL244" s="37"/>
      <c r="UUM244" s="37"/>
      <c r="UUN244" s="37"/>
      <c r="UUO244" s="37"/>
      <c r="UUP244" s="37"/>
      <c r="UUQ244" s="37"/>
      <c r="UUR244" s="37"/>
      <c r="UUS244" s="37"/>
      <c r="UUT244" s="37"/>
      <c r="UUU244" s="37"/>
      <c r="UUV244" s="37"/>
      <c r="UUW244" s="37"/>
      <c r="UUX244" s="37"/>
      <c r="UUY244" s="37"/>
      <c r="UUZ244" s="37"/>
      <c r="UVA244" s="37"/>
      <c r="UVB244" s="37"/>
      <c r="UVC244" s="37"/>
      <c r="UVD244" s="37"/>
      <c r="UVE244" s="37"/>
      <c r="UVF244" s="37"/>
      <c r="UVG244" s="37"/>
      <c r="UVH244" s="37"/>
      <c r="UVI244" s="37"/>
      <c r="UVJ244" s="37"/>
      <c r="UVK244" s="37"/>
      <c r="UVL244" s="37"/>
      <c r="UVM244" s="37"/>
      <c r="UVN244" s="37"/>
      <c r="UVO244" s="37"/>
      <c r="UVP244" s="37"/>
      <c r="UVQ244" s="37"/>
      <c r="UVR244" s="37"/>
      <c r="UVS244" s="37"/>
      <c r="UVT244" s="37"/>
      <c r="UVU244" s="37"/>
      <c r="UVV244" s="37"/>
      <c r="UVW244" s="37"/>
      <c r="UVX244" s="37"/>
      <c r="UVY244" s="37"/>
      <c r="UVZ244" s="37"/>
      <c r="UWA244" s="37"/>
      <c r="UWB244" s="37"/>
      <c r="UWC244" s="37"/>
      <c r="UWD244" s="37"/>
      <c r="UWE244" s="37"/>
      <c r="UWF244" s="37"/>
      <c r="UWG244" s="37"/>
      <c r="UWH244" s="37"/>
      <c r="UWI244" s="37"/>
      <c r="UWJ244" s="37"/>
      <c r="UWK244" s="37"/>
      <c r="UWL244" s="37"/>
      <c r="UWM244" s="37"/>
      <c r="UWN244" s="37"/>
      <c r="UWO244" s="37"/>
      <c r="UWP244" s="37"/>
      <c r="UWQ244" s="37"/>
      <c r="UWR244" s="37"/>
      <c r="UWS244" s="37"/>
      <c r="UWT244" s="37"/>
      <c r="UWU244" s="37"/>
      <c r="UWV244" s="37"/>
      <c r="UWW244" s="37"/>
      <c r="UWX244" s="37"/>
      <c r="UWY244" s="37"/>
      <c r="UWZ244" s="37"/>
      <c r="UXA244" s="37"/>
      <c r="UXB244" s="37"/>
      <c r="UXC244" s="37"/>
      <c r="UXD244" s="37"/>
      <c r="UXE244" s="37"/>
      <c r="UXF244" s="37"/>
      <c r="UXG244" s="37"/>
      <c r="UXH244" s="37"/>
      <c r="UXI244" s="37"/>
      <c r="UXJ244" s="37"/>
      <c r="UXK244" s="37"/>
      <c r="UXL244" s="37"/>
      <c r="UXM244" s="37"/>
      <c r="UXN244" s="37"/>
      <c r="UXO244" s="37"/>
      <c r="UXP244" s="37"/>
      <c r="UXQ244" s="37"/>
      <c r="UXR244" s="37"/>
      <c r="UXS244" s="37"/>
      <c r="UXT244" s="37"/>
      <c r="UXU244" s="37"/>
      <c r="UXV244" s="37"/>
      <c r="UXW244" s="37"/>
      <c r="UXX244" s="37"/>
      <c r="UXY244" s="37"/>
      <c r="UXZ244" s="37"/>
      <c r="UYA244" s="37"/>
      <c r="UYB244" s="37"/>
      <c r="UYC244" s="37"/>
      <c r="UYD244" s="37"/>
      <c r="UYE244" s="37"/>
      <c r="UYF244" s="37"/>
      <c r="UYG244" s="37"/>
      <c r="UYH244" s="37"/>
      <c r="UYI244" s="37"/>
      <c r="UYJ244" s="37"/>
      <c r="UYK244" s="37"/>
      <c r="UYL244" s="37"/>
      <c r="UYM244" s="37"/>
      <c r="UYN244" s="37"/>
      <c r="UYO244" s="37"/>
      <c r="UYP244" s="37"/>
      <c r="UYQ244" s="37"/>
      <c r="UYR244" s="37"/>
      <c r="UYS244" s="37"/>
      <c r="UYT244" s="37"/>
      <c r="UYU244" s="37"/>
      <c r="UYV244" s="37"/>
      <c r="UYW244" s="37"/>
      <c r="UYX244" s="37"/>
      <c r="UYY244" s="37"/>
      <c r="UYZ244" s="37"/>
      <c r="UZA244" s="37"/>
      <c r="UZB244" s="37"/>
      <c r="UZC244" s="37"/>
      <c r="UZD244" s="37"/>
      <c r="UZE244" s="37"/>
      <c r="UZF244" s="37"/>
      <c r="UZG244" s="37"/>
      <c r="UZH244" s="37"/>
      <c r="UZI244" s="37"/>
      <c r="UZJ244" s="37"/>
      <c r="UZK244" s="37"/>
      <c r="UZL244" s="37"/>
      <c r="UZM244" s="37"/>
      <c r="UZN244" s="37"/>
      <c r="UZO244" s="37"/>
      <c r="UZP244" s="37"/>
      <c r="UZQ244" s="37"/>
      <c r="UZR244" s="37"/>
      <c r="UZS244" s="37"/>
      <c r="UZT244" s="37"/>
      <c r="UZU244" s="37"/>
      <c r="UZV244" s="37"/>
      <c r="UZW244" s="37"/>
      <c r="UZX244" s="37"/>
      <c r="UZY244" s="37"/>
      <c r="UZZ244" s="37"/>
      <c r="VAA244" s="37"/>
      <c r="VAB244" s="37"/>
      <c r="VAC244" s="37"/>
      <c r="VAD244" s="37"/>
      <c r="VAE244" s="37"/>
      <c r="VAF244" s="37"/>
      <c r="VAG244" s="37"/>
      <c r="VAH244" s="37"/>
      <c r="VAI244" s="37"/>
      <c r="VAJ244" s="37"/>
      <c r="VAK244" s="37"/>
      <c r="VAL244" s="37"/>
      <c r="VAM244" s="37"/>
      <c r="VAN244" s="37"/>
      <c r="VAO244" s="37"/>
      <c r="VAP244" s="37"/>
      <c r="VAQ244" s="37"/>
      <c r="VAR244" s="37"/>
      <c r="VAS244" s="37"/>
      <c r="VAT244" s="37"/>
      <c r="VAU244" s="37"/>
      <c r="VAV244" s="37"/>
      <c r="VAW244" s="37"/>
      <c r="VAX244" s="37"/>
      <c r="VAY244" s="37"/>
      <c r="VAZ244" s="37"/>
      <c r="VBA244" s="37"/>
      <c r="VBB244" s="37"/>
      <c r="VBC244" s="37"/>
      <c r="VBD244" s="37"/>
      <c r="VBE244" s="37"/>
      <c r="VBF244" s="37"/>
      <c r="VBG244" s="37"/>
      <c r="VBH244" s="37"/>
      <c r="VBI244" s="37"/>
      <c r="VBJ244" s="37"/>
      <c r="VBK244" s="37"/>
      <c r="VBL244" s="37"/>
      <c r="VBM244" s="37"/>
      <c r="VBN244" s="37"/>
      <c r="VBO244" s="37"/>
      <c r="VBP244" s="37"/>
      <c r="VBQ244" s="37"/>
      <c r="VBR244" s="37"/>
      <c r="VBS244" s="37"/>
      <c r="VBT244" s="37"/>
      <c r="VBU244" s="37"/>
      <c r="VBV244" s="37"/>
      <c r="VBW244" s="37"/>
      <c r="VBX244" s="37"/>
      <c r="VBY244" s="37"/>
      <c r="VBZ244" s="37"/>
      <c r="VCA244" s="37"/>
      <c r="VCB244" s="37"/>
      <c r="VCC244" s="37"/>
      <c r="VCD244" s="37"/>
      <c r="VCE244" s="37"/>
      <c r="VCF244" s="37"/>
      <c r="VCG244" s="37"/>
      <c r="VCH244" s="37"/>
      <c r="VCI244" s="37"/>
      <c r="VCJ244" s="37"/>
      <c r="VCK244" s="37"/>
      <c r="VCL244" s="37"/>
      <c r="VCM244" s="37"/>
      <c r="VCN244" s="37"/>
      <c r="VCO244" s="37"/>
      <c r="VCP244" s="37"/>
      <c r="VCQ244" s="37"/>
      <c r="VCR244" s="37"/>
      <c r="VCS244" s="37"/>
      <c r="VCT244" s="37"/>
      <c r="VCU244" s="37"/>
      <c r="VCV244" s="37"/>
      <c r="VCW244" s="37"/>
      <c r="VCX244" s="37"/>
      <c r="VCY244" s="37"/>
      <c r="VCZ244" s="37"/>
      <c r="VDA244" s="37"/>
      <c r="VDB244" s="37"/>
      <c r="VDC244" s="37"/>
      <c r="VDD244" s="37"/>
      <c r="VDE244" s="37"/>
      <c r="VDF244" s="37"/>
      <c r="VDG244" s="37"/>
      <c r="VDH244" s="37"/>
      <c r="VDI244" s="37"/>
      <c r="VDJ244" s="37"/>
      <c r="VDK244" s="37"/>
      <c r="VDL244" s="37"/>
      <c r="VDM244" s="37"/>
      <c r="VDN244" s="37"/>
      <c r="VDO244" s="37"/>
      <c r="VDP244" s="37"/>
      <c r="VDQ244" s="37"/>
      <c r="VDR244" s="37"/>
      <c r="VDS244" s="37"/>
      <c r="VDT244" s="37"/>
      <c r="VDU244" s="37"/>
      <c r="VDV244" s="37"/>
      <c r="VDW244" s="37"/>
      <c r="VDX244" s="37"/>
      <c r="VDY244" s="37"/>
      <c r="VDZ244" s="37"/>
      <c r="VEA244" s="37"/>
      <c r="VEB244" s="37"/>
      <c r="VEC244" s="37"/>
      <c r="VED244" s="37"/>
      <c r="VEE244" s="37"/>
      <c r="VEF244" s="37"/>
      <c r="VEG244" s="37"/>
      <c r="VEH244" s="37"/>
      <c r="VEI244" s="37"/>
      <c r="VEJ244" s="37"/>
      <c r="VEK244" s="37"/>
      <c r="VEL244" s="37"/>
      <c r="VEM244" s="37"/>
      <c r="VEN244" s="37"/>
      <c r="VEO244" s="37"/>
      <c r="VEP244" s="37"/>
      <c r="VEQ244" s="37"/>
      <c r="VER244" s="37"/>
      <c r="VES244" s="37"/>
      <c r="VET244" s="37"/>
      <c r="VEU244" s="37"/>
      <c r="VEV244" s="37"/>
      <c r="VEW244" s="37"/>
      <c r="VEX244" s="37"/>
      <c r="VEY244" s="37"/>
      <c r="VEZ244" s="37"/>
      <c r="VFA244" s="37"/>
      <c r="VFB244" s="37"/>
      <c r="VFC244" s="37"/>
      <c r="VFD244" s="37"/>
      <c r="VFE244" s="37"/>
      <c r="VFF244" s="37"/>
      <c r="VFG244" s="37"/>
      <c r="VFH244" s="37"/>
      <c r="VFI244" s="37"/>
      <c r="VFJ244" s="37"/>
      <c r="VFK244" s="37"/>
      <c r="VFL244" s="37"/>
      <c r="VFM244" s="37"/>
      <c r="VFN244" s="37"/>
      <c r="VFO244" s="37"/>
      <c r="VFP244" s="37"/>
      <c r="VFQ244" s="37"/>
      <c r="VFR244" s="37"/>
      <c r="VFS244" s="37"/>
      <c r="VFT244" s="37"/>
      <c r="VFU244" s="37"/>
      <c r="VFV244" s="37"/>
      <c r="VFW244" s="37"/>
      <c r="VFX244" s="37"/>
      <c r="VFY244" s="37"/>
      <c r="VFZ244" s="37"/>
      <c r="VGA244" s="37"/>
      <c r="VGB244" s="37"/>
      <c r="VGC244" s="37"/>
      <c r="VGD244" s="37"/>
      <c r="VGE244" s="37"/>
      <c r="VGF244" s="37"/>
      <c r="VGG244" s="37"/>
      <c r="VGH244" s="37"/>
      <c r="VGI244" s="37"/>
      <c r="VGJ244" s="37"/>
      <c r="VGK244" s="37"/>
      <c r="VGL244" s="37"/>
      <c r="VGM244" s="37"/>
      <c r="VGN244" s="37"/>
      <c r="VGO244" s="37"/>
      <c r="VGP244" s="37"/>
      <c r="VGQ244" s="37"/>
      <c r="VGR244" s="37"/>
      <c r="VGS244" s="37"/>
      <c r="VGT244" s="37"/>
      <c r="VGU244" s="37"/>
      <c r="VGV244" s="37"/>
      <c r="VGW244" s="37"/>
      <c r="VGX244" s="37"/>
      <c r="VGY244" s="37"/>
      <c r="VGZ244" s="37"/>
      <c r="VHA244" s="37"/>
      <c r="VHB244" s="37"/>
      <c r="VHC244" s="37"/>
      <c r="VHD244" s="37"/>
      <c r="VHE244" s="37"/>
      <c r="VHF244" s="37"/>
      <c r="VHG244" s="37"/>
      <c r="VHH244" s="37"/>
      <c r="VHI244" s="37"/>
      <c r="VHJ244" s="37"/>
      <c r="VHK244" s="37"/>
      <c r="VHL244" s="37"/>
      <c r="VHM244" s="37"/>
      <c r="VHN244" s="37"/>
      <c r="VHO244" s="37"/>
      <c r="VHP244" s="37"/>
      <c r="VHQ244" s="37"/>
      <c r="VHR244" s="37"/>
      <c r="VHS244" s="37"/>
      <c r="VHT244" s="37"/>
      <c r="VHU244" s="37"/>
      <c r="VHV244" s="37"/>
      <c r="VHW244" s="37"/>
      <c r="VHX244" s="37"/>
      <c r="VHY244" s="37"/>
      <c r="VHZ244" s="37"/>
      <c r="VIA244" s="37"/>
      <c r="VIB244" s="37"/>
      <c r="VIC244" s="37"/>
      <c r="VID244" s="37"/>
      <c r="VIE244" s="37"/>
      <c r="VIF244" s="37"/>
      <c r="VIG244" s="37"/>
      <c r="VIH244" s="37"/>
      <c r="VII244" s="37"/>
      <c r="VIJ244" s="37"/>
      <c r="VIK244" s="37"/>
      <c r="VIL244" s="37"/>
      <c r="VIM244" s="37"/>
      <c r="VIN244" s="37"/>
      <c r="VIO244" s="37"/>
      <c r="VIP244" s="37"/>
      <c r="VIQ244" s="37"/>
      <c r="VIR244" s="37"/>
      <c r="VIS244" s="37"/>
      <c r="VIT244" s="37"/>
      <c r="VIU244" s="37"/>
      <c r="VIV244" s="37"/>
      <c r="VIW244" s="37"/>
      <c r="VIX244" s="37"/>
      <c r="VIY244" s="37"/>
      <c r="VIZ244" s="37"/>
      <c r="VJA244" s="37"/>
      <c r="VJB244" s="37"/>
      <c r="VJC244" s="37"/>
      <c r="VJD244" s="37"/>
      <c r="VJE244" s="37"/>
      <c r="VJF244" s="37"/>
      <c r="VJG244" s="37"/>
      <c r="VJH244" s="37"/>
      <c r="VJI244" s="37"/>
      <c r="VJJ244" s="37"/>
      <c r="VJK244" s="37"/>
      <c r="VJL244" s="37"/>
      <c r="VJM244" s="37"/>
      <c r="VJN244" s="37"/>
      <c r="VJO244" s="37"/>
      <c r="VJP244" s="37"/>
      <c r="VJQ244" s="37"/>
      <c r="VJR244" s="37"/>
      <c r="VJS244" s="37"/>
      <c r="VJT244" s="37"/>
      <c r="VJU244" s="37"/>
      <c r="VJV244" s="37"/>
      <c r="VJW244" s="37"/>
      <c r="VJX244" s="37"/>
      <c r="VJY244" s="37"/>
      <c r="VJZ244" s="37"/>
      <c r="VKA244" s="37"/>
      <c r="VKB244" s="37"/>
      <c r="VKC244" s="37"/>
      <c r="VKD244" s="37"/>
      <c r="VKE244" s="37"/>
      <c r="VKF244" s="37"/>
      <c r="VKG244" s="37"/>
      <c r="VKH244" s="37"/>
      <c r="VKI244" s="37"/>
      <c r="VKJ244" s="37"/>
      <c r="VKK244" s="37"/>
      <c r="VKL244" s="37"/>
      <c r="VKM244" s="37"/>
      <c r="VKN244" s="37"/>
      <c r="VKO244" s="37"/>
      <c r="VKP244" s="37"/>
      <c r="VKQ244" s="37"/>
      <c r="VKR244" s="37"/>
      <c r="VKS244" s="37"/>
      <c r="VKT244" s="37"/>
      <c r="VKU244" s="37"/>
      <c r="VKV244" s="37"/>
      <c r="VKW244" s="37"/>
      <c r="VKX244" s="37"/>
      <c r="VKY244" s="37"/>
      <c r="VKZ244" s="37"/>
      <c r="VLA244" s="37"/>
      <c r="VLB244" s="37"/>
      <c r="VLC244" s="37"/>
      <c r="VLD244" s="37"/>
      <c r="VLE244" s="37"/>
      <c r="VLF244" s="37"/>
      <c r="VLG244" s="37"/>
      <c r="VLH244" s="37"/>
      <c r="VLI244" s="37"/>
      <c r="VLJ244" s="37"/>
      <c r="VLK244" s="37"/>
      <c r="VLL244" s="37"/>
      <c r="VLM244" s="37"/>
      <c r="VLN244" s="37"/>
      <c r="VLO244" s="37"/>
      <c r="VLP244" s="37"/>
      <c r="VLQ244" s="37"/>
      <c r="VLR244" s="37"/>
      <c r="VLS244" s="37"/>
      <c r="VLT244" s="37"/>
      <c r="VLU244" s="37"/>
      <c r="VLV244" s="37"/>
      <c r="VLW244" s="37"/>
      <c r="VLX244" s="37"/>
      <c r="VLY244" s="37"/>
      <c r="VLZ244" s="37"/>
      <c r="VMA244" s="37"/>
      <c r="VMB244" s="37"/>
      <c r="VMC244" s="37"/>
      <c r="VMD244" s="37"/>
      <c r="VME244" s="37"/>
      <c r="VMF244" s="37"/>
      <c r="VMG244" s="37"/>
      <c r="VMH244" s="37"/>
      <c r="VMI244" s="37"/>
      <c r="VMJ244" s="37"/>
      <c r="VMK244" s="37"/>
      <c r="VML244" s="37"/>
      <c r="VMM244" s="37"/>
      <c r="VMN244" s="37"/>
      <c r="VMO244" s="37"/>
      <c r="VMP244" s="37"/>
      <c r="VMQ244" s="37"/>
      <c r="VMR244" s="37"/>
      <c r="VMS244" s="37"/>
      <c r="VMT244" s="37"/>
      <c r="VMU244" s="37"/>
      <c r="VMV244" s="37"/>
      <c r="VMW244" s="37"/>
      <c r="VMX244" s="37"/>
      <c r="VMY244" s="37"/>
      <c r="VMZ244" s="37"/>
      <c r="VNA244" s="37"/>
      <c r="VNB244" s="37"/>
      <c r="VNC244" s="37"/>
      <c r="VND244" s="37"/>
      <c r="VNE244" s="37"/>
      <c r="VNF244" s="37"/>
      <c r="VNG244" s="37"/>
      <c r="VNH244" s="37"/>
      <c r="VNI244" s="37"/>
      <c r="VNJ244" s="37"/>
      <c r="VNK244" s="37"/>
      <c r="VNL244" s="37"/>
      <c r="VNM244" s="37"/>
      <c r="VNN244" s="37"/>
      <c r="VNO244" s="37"/>
      <c r="VNP244" s="37"/>
      <c r="VNQ244" s="37"/>
      <c r="VNR244" s="37"/>
      <c r="VNS244" s="37"/>
      <c r="VNT244" s="37"/>
      <c r="VNU244" s="37"/>
      <c r="VNV244" s="37"/>
      <c r="VNW244" s="37"/>
      <c r="VNX244" s="37"/>
      <c r="VNY244" s="37"/>
      <c r="VNZ244" s="37"/>
      <c r="VOA244" s="37"/>
      <c r="VOB244" s="37"/>
      <c r="VOC244" s="37"/>
      <c r="VOD244" s="37"/>
      <c r="VOE244" s="37"/>
      <c r="VOF244" s="37"/>
      <c r="VOG244" s="37"/>
      <c r="VOH244" s="37"/>
      <c r="VOI244" s="37"/>
      <c r="VOJ244" s="37"/>
      <c r="VOK244" s="37"/>
      <c r="VOL244" s="37"/>
      <c r="VOM244" s="37"/>
      <c r="VON244" s="37"/>
      <c r="VOO244" s="37"/>
      <c r="VOP244" s="37"/>
      <c r="VOQ244" s="37"/>
      <c r="VOR244" s="37"/>
      <c r="VOS244" s="37"/>
      <c r="VOT244" s="37"/>
      <c r="VOU244" s="37"/>
      <c r="VOV244" s="37"/>
      <c r="VOW244" s="37"/>
      <c r="VOX244" s="37"/>
      <c r="VOY244" s="37"/>
      <c r="VOZ244" s="37"/>
      <c r="VPA244" s="37"/>
      <c r="VPB244" s="37"/>
      <c r="VPC244" s="37"/>
      <c r="VPD244" s="37"/>
      <c r="VPE244" s="37"/>
      <c r="VPF244" s="37"/>
      <c r="VPG244" s="37"/>
      <c r="VPH244" s="37"/>
      <c r="VPI244" s="37"/>
      <c r="VPJ244" s="37"/>
      <c r="VPK244" s="37"/>
      <c r="VPL244" s="37"/>
      <c r="VPM244" s="37"/>
      <c r="VPN244" s="37"/>
      <c r="VPO244" s="37"/>
      <c r="VPP244" s="37"/>
      <c r="VPQ244" s="37"/>
      <c r="VPR244" s="37"/>
      <c r="VPS244" s="37"/>
      <c r="VPT244" s="37"/>
      <c r="VPU244" s="37"/>
      <c r="VPV244" s="37"/>
      <c r="VPW244" s="37"/>
      <c r="VPX244" s="37"/>
      <c r="VPY244" s="37"/>
      <c r="VPZ244" s="37"/>
      <c r="VQA244" s="37"/>
      <c r="VQB244" s="37"/>
      <c r="VQC244" s="37"/>
      <c r="VQD244" s="37"/>
      <c r="VQE244" s="37"/>
      <c r="VQF244" s="37"/>
      <c r="VQG244" s="37"/>
      <c r="VQH244" s="37"/>
      <c r="VQI244" s="37"/>
      <c r="VQJ244" s="37"/>
      <c r="VQK244" s="37"/>
      <c r="VQL244" s="37"/>
      <c r="VQM244" s="37"/>
      <c r="VQN244" s="37"/>
      <c r="VQO244" s="37"/>
      <c r="VQP244" s="37"/>
      <c r="VQQ244" s="37"/>
      <c r="VQR244" s="37"/>
      <c r="VQS244" s="37"/>
      <c r="VQT244" s="37"/>
      <c r="VQU244" s="37"/>
      <c r="VQV244" s="37"/>
      <c r="VQW244" s="37"/>
      <c r="VQX244" s="37"/>
      <c r="VQY244" s="37"/>
      <c r="VQZ244" s="37"/>
      <c r="VRA244" s="37"/>
      <c r="VRB244" s="37"/>
      <c r="VRC244" s="37"/>
      <c r="VRD244" s="37"/>
      <c r="VRE244" s="37"/>
      <c r="VRF244" s="37"/>
      <c r="VRG244" s="37"/>
      <c r="VRH244" s="37"/>
      <c r="VRI244" s="37"/>
      <c r="VRJ244" s="37"/>
      <c r="VRK244" s="37"/>
      <c r="VRL244" s="37"/>
      <c r="VRM244" s="37"/>
      <c r="VRN244" s="37"/>
      <c r="VRO244" s="37"/>
      <c r="VRP244" s="37"/>
      <c r="VRQ244" s="37"/>
      <c r="VRR244" s="37"/>
      <c r="VRS244" s="37"/>
      <c r="VRT244" s="37"/>
      <c r="VRU244" s="37"/>
      <c r="VRV244" s="37"/>
      <c r="VRW244" s="37"/>
      <c r="VRX244" s="37"/>
      <c r="VRY244" s="37"/>
      <c r="VRZ244" s="37"/>
      <c r="VSA244" s="37"/>
      <c r="VSB244" s="37"/>
      <c r="VSC244" s="37"/>
      <c r="VSD244" s="37"/>
      <c r="VSE244" s="37"/>
      <c r="VSF244" s="37"/>
      <c r="VSG244" s="37"/>
      <c r="VSH244" s="37"/>
      <c r="VSI244" s="37"/>
      <c r="VSJ244" s="37"/>
      <c r="VSK244" s="37"/>
      <c r="VSL244" s="37"/>
      <c r="VSM244" s="37"/>
      <c r="VSN244" s="37"/>
      <c r="VSO244" s="37"/>
      <c r="VSP244" s="37"/>
      <c r="VSQ244" s="37"/>
      <c r="VSR244" s="37"/>
      <c r="VSS244" s="37"/>
      <c r="VST244" s="37"/>
      <c r="VSU244" s="37"/>
      <c r="VSV244" s="37"/>
      <c r="VSW244" s="37"/>
      <c r="VSX244" s="37"/>
      <c r="VSY244" s="37"/>
      <c r="VSZ244" s="37"/>
      <c r="VTA244" s="37"/>
      <c r="VTB244" s="37"/>
      <c r="VTC244" s="37"/>
      <c r="VTD244" s="37"/>
      <c r="VTE244" s="37"/>
      <c r="VTF244" s="37"/>
      <c r="VTG244" s="37"/>
      <c r="VTH244" s="37"/>
      <c r="VTI244" s="37"/>
      <c r="VTJ244" s="37"/>
      <c r="VTK244" s="37"/>
      <c r="VTL244" s="37"/>
      <c r="VTM244" s="37"/>
      <c r="VTN244" s="37"/>
      <c r="VTO244" s="37"/>
      <c r="VTP244" s="37"/>
      <c r="VTQ244" s="37"/>
      <c r="VTR244" s="37"/>
      <c r="VTS244" s="37"/>
      <c r="VTT244" s="37"/>
      <c r="VTU244" s="37"/>
      <c r="VTV244" s="37"/>
      <c r="VTW244" s="37"/>
      <c r="VTX244" s="37"/>
      <c r="VTY244" s="37"/>
      <c r="VTZ244" s="37"/>
      <c r="VUA244" s="37"/>
      <c r="VUB244" s="37"/>
      <c r="VUC244" s="37"/>
      <c r="VUD244" s="37"/>
      <c r="VUE244" s="37"/>
      <c r="VUF244" s="37"/>
      <c r="VUG244" s="37"/>
      <c r="VUH244" s="37"/>
      <c r="VUI244" s="37"/>
      <c r="VUJ244" s="37"/>
      <c r="VUK244" s="37"/>
      <c r="VUL244" s="37"/>
      <c r="VUM244" s="37"/>
      <c r="VUN244" s="37"/>
      <c r="VUO244" s="37"/>
      <c r="VUP244" s="37"/>
      <c r="VUQ244" s="37"/>
      <c r="VUR244" s="37"/>
      <c r="VUS244" s="37"/>
      <c r="VUT244" s="37"/>
      <c r="VUU244" s="37"/>
      <c r="VUV244" s="37"/>
      <c r="VUW244" s="37"/>
      <c r="VUX244" s="37"/>
      <c r="VUY244" s="37"/>
      <c r="VUZ244" s="37"/>
      <c r="VVA244" s="37"/>
      <c r="VVB244" s="37"/>
      <c r="VVC244" s="37"/>
      <c r="VVD244" s="37"/>
      <c r="VVE244" s="37"/>
      <c r="VVF244" s="37"/>
      <c r="VVG244" s="37"/>
      <c r="VVH244" s="37"/>
      <c r="VVI244" s="37"/>
      <c r="VVJ244" s="37"/>
      <c r="VVK244" s="37"/>
      <c r="VVL244" s="37"/>
      <c r="VVM244" s="37"/>
      <c r="VVN244" s="37"/>
      <c r="VVO244" s="37"/>
      <c r="VVP244" s="37"/>
      <c r="VVQ244" s="37"/>
      <c r="VVR244" s="37"/>
      <c r="VVS244" s="37"/>
      <c r="VVT244" s="37"/>
      <c r="VVU244" s="37"/>
      <c r="VVV244" s="37"/>
      <c r="VVW244" s="37"/>
      <c r="VVX244" s="37"/>
      <c r="VVY244" s="37"/>
      <c r="VVZ244" s="37"/>
      <c r="VWA244" s="37"/>
      <c r="VWB244" s="37"/>
      <c r="VWC244" s="37"/>
      <c r="VWD244" s="37"/>
      <c r="VWE244" s="37"/>
      <c r="VWF244" s="37"/>
      <c r="VWG244" s="37"/>
      <c r="VWH244" s="37"/>
      <c r="VWI244" s="37"/>
      <c r="VWJ244" s="37"/>
      <c r="VWK244" s="37"/>
      <c r="VWL244" s="37"/>
      <c r="VWM244" s="37"/>
      <c r="VWN244" s="37"/>
      <c r="VWO244" s="37"/>
      <c r="VWP244" s="37"/>
      <c r="VWQ244" s="37"/>
      <c r="VWR244" s="37"/>
      <c r="VWS244" s="37"/>
      <c r="VWT244" s="37"/>
      <c r="VWU244" s="37"/>
      <c r="VWV244" s="37"/>
      <c r="VWW244" s="37"/>
      <c r="VWX244" s="37"/>
      <c r="VWY244" s="37"/>
      <c r="VWZ244" s="37"/>
      <c r="VXA244" s="37"/>
      <c r="VXB244" s="37"/>
      <c r="VXC244" s="37"/>
      <c r="VXD244" s="37"/>
      <c r="VXE244" s="37"/>
      <c r="VXF244" s="37"/>
      <c r="VXG244" s="37"/>
      <c r="VXH244" s="37"/>
      <c r="VXI244" s="37"/>
      <c r="VXJ244" s="37"/>
      <c r="VXK244" s="37"/>
      <c r="VXL244" s="37"/>
      <c r="VXM244" s="37"/>
      <c r="VXN244" s="37"/>
      <c r="VXO244" s="37"/>
      <c r="VXP244" s="37"/>
      <c r="VXQ244" s="37"/>
      <c r="VXR244" s="37"/>
      <c r="VXS244" s="37"/>
      <c r="VXT244" s="37"/>
      <c r="VXU244" s="37"/>
      <c r="VXV244" s="37"/>
      <c r="VXW244" s="37"/>
      <c r="VXX244" s="37"/>
      <c r="VXY244" s="37"/>
      <c r="VXZ244" s="37"/>
      <c r="VYA244" s="37"/>
      <c r="VYB244" s="37"/>
      <c r="VYC244" s="37"/>
      <c r="VYD244" s="37"/>
      <c r="VYE244" s="37"/>
      <c r="VYF244" s="37"/>
      <c r="VYG244" s="37"/>
      <c r="VYH244" s="37"/>
      <c r="VYI244" s="37"/>
      <c r="VYJ244" s="37"/>
      <c r="VYK244" s="37"/>
      <c r="VYL244" s="37"/>
      <c r="VYM244" s="37"/>
      <c r="VYN244" s="37"/>
      <c r="VYO244" s="37"/>
      <c r="VYP244" s="37"/>
      <c r="VYQ244" s="37"/>
      <c r="VYR244" s="37"/>
      <c r="VYS244" s="37"/>
      <c r="VYT244" s="37"/>
      <c r="VYU244" s="37"/>
      <c r="VYV244" s="37"/>
      <c r="VYW244" s="37"/>
      <c r="VYX244" s="37"/>
      <c r="VYY244" s="37"/>
      <c r="VYZ244" s="37"/>
      <c r="VZA244" s="37"/>
      <c r="VZB244" s="37"/>
      <c r="VZC244" s="37"/>
      <c r="VZD244" s="37"/>
      <c r="VZE244" s="37"/>
      <c r="VZF244" s="37"/>
      <c r="VZG244" s="37"/>
      <c r="VZH244" s="37"/>
      <c r="VZI244" s="37"/>
      <c r="VZJ244" s="37"/>
      <c r="VZK244" s="37"/>
      <c r="VZL244" s="37"/>
      <c r="VZM244" s="37"/>
      <c r="VZN244" s="37"/>
      <c r="VZO244" s="37"/>
      <c r="VZP244" s="37"/>
      <c r="VZQ244" s="37"/>
      <c r="VZR244" s="37"/>
      <c r="VZS244" s="37"/>
      <c r="VZT244" s="37"/>
      <c r="VZU244" s="37"/>
      <c r="VZV244" s="37"/>
      <c r="VZW244" s="37"/>
      <c r="VZX244" s="37"/>
      <c r="VZY244" s="37"/>
      <c r="VZZ244" s="37"/>
      <c r="WAA244" s="37"/>
      <c r="WAB244" s="37"/>
      <c r="WAC244" s="37"/>
      <c r="WAD244" s="37"/>
      <c r="WAE244" s="37"/>
      <c r="WAF244" s="37"/>
      <c r="WAG244" s="37"/>
      <c r="WAH244" s="37"/>
      <c r="WAI244" s="37"/>
      <c r="WAJ244" s="37"/>
      <c r="WAK244" s="37"/>
      <c r="WAL244" s="37"/>
      <c r="WAM244" s="37"/>
      <c r="WAN244" s="37"/>
      <c r="WAO244" s="37"/>
      <c r="WAP244" s="37"/>
      <c r="WAQ244" s="37"/>
      <c r="WAR244" s="37"/>
      <c r="WAS244" s="37"/>
      <c r="WAT244" s="37"/>
      <c r="WAU244" s="37"/>
      <c r="WAV244" s="37"/>
      <c r="WAW244" s="37"/>
      <c r="WAX244" s="37"/>
      <c r="WAY244" s="37"/>
      <c r="WAZ244" s="37"/>
      <c r="WBA244" s="37"/>
      <c r="WBB244" s="37"/>
      <c r="WBC244" s="37"/>
      <c r="WBD244" s="37"/>
      <c r="WBE244" s="37"/>
      <c r="WBF244" s="37"/>
      <c r="WBG244" s="37"/>
      <c r="WBH244" s="37"/>
      <c r="WBI244" s="37"/>
      <c r="WBJ244" s="37"/>
      <c r="WBK244" s="37"/>
      <c r="WBL244" s="37"/>
      <c r="WBM244" s="37"/>
      <c r="WBN244" s="37"/>
      <c r="WBO244" s="37"/>
      <c r="WBP244" s="37"/>
      <c r="WBQ244" s="37"/>
      <c r="WBR244" s="37"/>
      <c r="WBS244" s="37"/>
      <c r="WBT244" s="37"/>
      <c r="WBU244" s="37"/>
      <c r="WBV244" s="37"/>
      <c r="WBW244" s="37"/>
      <c r="WBX244" s="37"/>
      <c r="WBY244" s="37"/>
      <c r="WBZ244" s="37"/>
      <c r="WCA244" s="37"/>
      <c r="WCB244" s="37"/>
      <c r="WCC244" s="37"/>
      <c r="WCD244" s="37"/>
      <c r="WCE244" s="37"/>
      <c r="WCF244" s="37"/>
      <c r="WCG244" s="37"/>
      <c r="WCH244" s="37"/>
      <c r="WCI244" s="37"/>
      <c r="WCJ244" s="37"/>
      <c r="WCK244" s="37"/>
      <c r="WCL244" s="37"/>
      <c r="WCM244" s="37"/>
      <c r="WCN244" s="37"/>
      <c r="WCO244" s="37"/>
      <c r="WCP244" s="37"/>
      <c r="WCQ244" s="37"/>
      <c r="WCR244" s="37"/>
      <c r="WCS244" s="37"/>
      <c r="WCT244" s="37"/>
      <c r="WCU244" s="37"/>
      <c r="WCV244" s="37"/>
      <c r="WCW244" s="37"/>
      <c r="WCX244" s="37"/>
      <c r="WCY244" s="37"/>
      <c r="WCZ244" s="37"/>
      <c r="WDA244" s="37"/>
      <c r="WDB244" s="37"/>
      <c r="WDC244" s="37"/>
      <c r="WDD244" s="37"/>
      <c r="WDE244" s="37"/>
      <c r="WDF244" s="37"/>
      <c r="WDG244" s="37"/>
      <c r="WDH244" s="37"/>
      <c r="WDI244" s="37"/>
      <c r="WDJ244" s="37"/>
      <c r="WDK244" s="37"/>
      <c r="WDL244" s="37"/>
      <c r="WDM244" s="37"/>
      <c r="WDN244" s="37"/>
      <c r="WDO244" s="37"/>
      <c r="WDP244" s="37"/>
      <c r="WDQ244" s="37"/>
      <c r="WDR244" s="37"/>
      <c r="WDS244" s="37"/>
      <c r="WDT244" s="37"/>
      <c r="WDU244" s="37"/>
      <c r="WDV244" s="37"/>
      <c r="WDW244" s="37"/>
      <c r="WDX244" s="37"/>
      <c r="WDY244" s="37"/>
      <c r="WDZ244" s="37"/>
      <c r="WEA244" s="37"/>
      <c r="WEB244" s="37"/>
      <c r="WEC244" s="37"/>
      <c r="WED244" s="37"/>
      <c r="WEE244" s="37"/>
      <c r="WEF244" s="37"/>
      <c r="WEG244" s="37"/>
      <c r="WEH244" s="37"/>
      <c r="WEI244" s="37"/>
      <c r="WEJ244" s="37"/>
      <c r="WEK244" s="37"/>
      <c r="WEL244" s="37"/>
      <c r="WEM244" s="37"/>
      <c r="WEN244" s="37"/>
      <c r="WEO244" s="37"/>
      <c r="WEP244" s="37"/>
      <c r="WEQ244" s="37"/>
      <c r="WER244" s="37"/>
      <c r="WES244" s="37"/>
      <c r="WET244" s="37"/>
      <c r="WEU244" s="37"/>
      <c r="WEV244" s="37"/>
      <c r="WEW244" s="37"/>
      <c r="WEX244" s="37"/>
      <c r="WEY244" s="37"/>
      <c r="WEZ244" s="37"/>
      <c r="WFA244" s="37"/>
      <c r="WFB244" s="37"/>
      <c r="WFC244" s="37"/>
      <c r="WFD244" s="37"/>
      <c r="WFE244" s="37"/>
      <c r="WFF244" s="37"/>
      <c r="WFG244" s="37"/>
      <c r="WFH244" s="37"/>
      <c r="WFI244" s="37"/>
      <c r="WFJ244" s="37"/>
      <c r="WFK244" s="37"/>
      <c r="WFL244" s="37"/>
      <c r="WFM244" s="37"/>
      <c r="WFN244" s="37"/>
      <c r="WFO244" s="37"/>
      <c r="WFP244" s="37"/>
      <c r="WFQ244" s="37"/>
      <c r="WFR244" s="37"/>
      <c r="WFS244" s="37"/>
      <c r="WFT244" s="37"/>
      <c r="WFU244" s="37"/>
      <c r="WFV244" s="37"/>
      <c r="WFW244" s="37"/>
      <c r="WFX244" s="37"/>
      <c r="WFY244" s="37"/>
      <c r="WFZ244" s="37"/>
      <c r="WGA244" s="37"/>
      <c r="WGB244" s="37"/>
      <c r="WGC244" s="37"/>
      <c r="WGD244" s="37"/>
      <c r="WGE244" s="37"/>
      <c r="WGF244" s="37"/>
      <c r="WGG244" s="37"/>
      <c r="WGH244" s="37"/>
      <c r="WGI244" s="37"/>
      <c r="WGJ244" s="37"/>
      <c r="WGK244" s="37"/>
      <c r="WGL244" s="37"/>
      <c r="WGM244" s="37"/>
      <c r="WGN244" s="37"/>
      <c r="WGO244" s="37"/>
      <c r="WGP244" s="37"/>
      <c r="WGQ244" s="37"/>
      <c r="WGR244" s="37"/>
      <c r="WGS244" s="37"/>
      <c r="WGT244" s="37"/>
      <c r="WGU244" s="37"/>
      <c r="WGV244" s="37"/>
      <c r="WGW244" s="37"/>
      <c r="WGX244" s="37"/>
      <c r="WGY244" s="37"/>
      <c r="WGZ244" s="37"/>
      <c r="WHA244" s="37"/>
      <c r="WHB244" s="37"/>
      <c r="WHC244" s="37"/>
      <c r="WHD244" s="37"/>
      <c r="WHE244" s="37"/>
      <c r="WHF244" s="37"/>
      <c r="WHG244" s="37"/>
      <c r="WHH244" s="37"/>
      <c r="WHI244" s="37"/>
      <c r="WHJ244" s="37"/>
      <c r="WHK244" s="37"/>
      <c r="WHL244" s="37"/>
      <c r="WHM244" s="37"/>
      <c r="WHN244" s="37"/>
      <c r="WHO244" s="37"/>
      <c r="WHP244" s="37"/>
      <c r="WHQ244" s="37"/>
      <c r="WHR244" s="37"/>
      <c r="WHS244" s="37"/>
      <c r="WHT244" s="37"/>
      <c r="WHU244" s="37"/>
      <c r="WHV244" s="37"/>
      <c r="WHW244" s="37"/>
      <c r="WHX244" s="37"/>
      <c r="WHY244" s="37"/>
      <c r="WHZ244" s="37"/>
      <c r="WIA244" s="37"/>
      <c r="WIB244" s="37"/>
      <c r="WIC244" s="37"/>
      <c r="WID244" s="37"/>
      <c r="WIE244" s="37"/>
      <c r="WIF244" s="37"/>
      <c r="WIG244" s="37"/>
      <c r="WIH244" s="37"/>
      <c r="WII244" s="37"/>
      <c r="WIJ244" s="37"/>
      <c r="WIK244" s="37"/>
      <c r="WIL244" s="37"/>
      <c r="WIM244" s="37"/>
      <c r="WIN244" s="37"/>
      <c r="WIO244" s="37"/>
      <c r="WIP244" s="37"/>
      <c r="WIQ244" s="37"/>
      <c r="WIR244" s="37"/>
      <c r="WIS244" s="37"/>
      <c r="WIT244" s="37"/>
      <c r="WIU244" s="37"/>
      <c r="WIV244" s="37"/>
      <c r="WIW244" s="37"/>
      <c r="WIX244" s="37"/>
      <c r="WIY244" s="37"/>
      <c r="WIZ244" s="37"/>
      <c r="WJA244" s="37"/>
      <c r="WJB244" s="37"/>
      <c r="WJC244" s="37"/>
      <c r="WJD244" s="37"/>
      <c r="WJE244" s="37"/>
      <c r="WJF244" s="37"/>
      <c r="WJG244" s="37"/>
      <c r="WJH244" s="37"/>
      <c r="WJI244" s="37"/>
      <c r="WJJ244" s="37"/>
      <c r="WJK244" s="37"/>
      <c r="WJL244" s="37"/>
      <c r="WJM244" s="37"/>
      <c r="WJN244" s="37"/>
      <c r="WJO244" s="37"/>
      <c r="WJP244" s="37"/>
      <c r="WJQ244" s="37"/>
      <c r="WJR244" s="37"/>
      <c r="WJS244" s="37"/>
      <c r="WJT244" s="37"/>
      <c r="WJU244" s="37"/>
      <c r="WJV244" s="37"/>
      <c r="WJW244" s="37"/>
      <c r="WJX244" s="37"/>
      <c r="WJY244" s="37"/>
      <c r="WJZ244" s="37"/>
      <c r="WKA244" s="37"/>
      <c r="WKB244" s="37"/>
      <c r="WKC244" s="37"/>
      <c r="WKD244" s="37"/>
      <c r="WKE244" s="37"/>
      <c r="WKF244" s="37"/>
      <c r="WKG244" s="37"/>
      <c r="WKH244" s="37"/>
      <c r="WKI244" s="37"/>
      <c r="WKJ244" s="37"/>
      <c r="WKK244" s="37"/>
      <c r="WKL244" s="37"/>
      <c r="WKM244" s="37"/>
      <c r="WKN244" s="37"/>
      <c r="WKO244" s="37"/>
      <c r="WKP244" s="37"/>
      <c r="WKQ244" s="37"/>
      <c r="WKR244" s="37"/>
      <c r="WKS244" s="37"/>
      <c r="WKT244" s="37"/>
      <c r="WKU244" s="37"/>
      <c r="WKV244" s="37"/>
      <c r="WKW244" s="37"/>
      <c r="WKX244" s="37"/>
      <c r="WKY244" s="37"/>
      <c r="WKZ244" s="37"/>
      <c r="WLA244" s="37"/>
      <c r="WLB244" s="37"/>
      <c r="WLC244" s="37"/>
      <c r="WLD244" s="37"/>
      <c r="WLE244" s="37"/>
      <c r="WLF244" s="37"/>
      <c r="WLG244" s="37"/>
      <c r="WLH244" s="37"/>
      <c r="WLI244" s="37"/>
      <c r="WLJ244" s="37"/>
      <c r="WLK244" s="37"/>
      <c r="WLL244" s="37"/>
      <c r="WLM244" s="37"/>
      <c r="WLN244" s="37"/>
      <c r="WLO244" s="37"/>
      <c r="WLP244" s="37"/>
      <c r="WLQ244" s="37"/>
      <c r="WLR244" s="37"/>
      <c r="WLS244" s="37"/>
      <c r="WLT244" s="37"/>
      <c r="WLU244" s="37"/>
      <c r="WLV244" s="37"/>
      <c r="WLW244" s="37"/>
      <c r="WLX244" s="37"/>
      <c r="WLY244" s="37"/>
      <c r="WLZ244" s="37"/>
      <c r="WMA244" s="37"/>
      <c r="WMB244" s="37"/>
      <c r="WMC244" s="37"/>
      <c r="WMD244" s="37"/>
      <c r="WME244" s="37"/>
      <c r="WMF244" s="37"/>
      <c r="WMG244" s="37"/>
      <c r="WMH244" s="37"/>
      <c r="WMI244" s="37"/>
      <c r="WMJ244" s="37"/>
      <c r="WMK244" s="37"/>
      <c r="WML244" s="37"/>
      <c r="WMM244" s="37"/>
      <c r="WMN244" s="37"/>
      <c r="WMO244" s="37"/>
      <c r="WMP244" s="37"/>
      <c r="WMQ244" s="37"/>
      <c r="WMR244" s="37"/>
      <c r="WMS244" s="37"/>
      <c r="WMT244" s="37"/>
      <c r="WMU244" s="37"/>
      <c r="WMV244" s="37"/>
      <c r="WMW244" s="37"/>
      <c r="WMX244" s="37"/>
      <c r="WMY244" s="37"/>
      <c r="WMZ244" s="37"/>
      <c r="WNA244" s="37"/>
      <c r="WNB244" s="37"/>
      <c r="WNC244" s="37"/>
      <c r="WND244" s="37"/>
      <c r="WNE244" s="37"/>
      <c r="WNF244" s="37"/>
      <c r="WNG244" s="37"/>
      <c r="WNH244" s="37"/>
      <c r="WNI244" s="37"/>
      <c r="WNJ244" s="37"/>
      <c r="WNK244" s="37"/>
      <c r="WNL244" s="37"/>
      <c r="WNM244" s="37"/>
      <c r="WNN244" s="37"/>
      <c r="WNO244" s="37"/>
      <c r="WNP244" s="37"/>
      <c r="WNQ244" s="37"/>
      <c r="WNR244" s="37"/>
      <c r="WNS244" s="37"/>
      <c r="WNT244" s="37"/>
      <c r="WNU244" s="37"/>
      <c r="WNV244" s="37"/>
      <c r="WNW244" s="37"/>
      <c r="WNX244" s="37"/>
      <c r="WNY244" s="37"/>
      <c r="WNZ244" s="37"/>
      <c r="WOA244" s="37"/>
      <c r="WOB244" s="37"/>
      <c r="WOC244" s="37"/>
      <c r="WOD244" s="37"/>
      <c r="WOE244" s="37"/>
      <c r="WOF244" s="37"/>
      <c r="WOG244" s="37"/>
      <c r="WOH244" s="37"/>
      <c r="WOI244" s="37"/>
      <c r="WOJ244" s="37"/>
      <c r="WOK244" s="37"/>
      <c r="WOL244" s="37"/>
      <c r="WOM244" s="37"/>
      <c r="WON244" s="37"/>
      <c r="WOO244" s="37"/>
      <c r="WOP244" s="37"/>
      <c r="WOQ244" s="37"/>
      <c r="WOR244" s="37"/>
      <c r="WOS244" s="37"/>
      <c r="WOT244" s="37"/>
      <c r="WOU244" s="37"/>
      <c r="WOV244" s="37"/>
      <c r="WOW244" s="37"/>
      <c r="WOX244" s="37"/>
      <c r="WOY244" s="37"/>
      <c r="WOZ244" s="37"/>
      <c r="WPA244" s="37"/>
      <c r="WPB244" s="37"/>
      <c r="WPC244" s="37"/>
      <c r="WPD244" s="37"/>
      <c r="WPE244" s="37"/>
      <c r="WPF244" s="37"/>
      <c r="WPG244" s="37"/>
      <c r="WPH244" s="37"/>
      <c r="WPI244" s="37"/>
      <c r="WPJ244" s="37"/>
      <c r="WPK244" s="37"/>
      <c r="WPL244" s="37"/>
      <c r="WPM244" s="37"/>
      <c r="WPN244" s="37"/>
      <c r="WPO244" s="37"/>
      <c r="WPP244" s="37"/>
      <c r="WPQ244" s="37"/>
      <c r="WPR244" s="37"/>
      <c r="WPS244" s="37"/>
      <c r="WPT244" s="37"/>
      <c r="WPU244" s="37"/>
      <c r="WPV244" s="37"/>
      <c r="WPW244" s="37"/>
      <c r="WPX244" s="37"/>
      <c r="WPY244" s="37"/>
      <c r="WPZ244" s="37"/>
      <c r="WQA244" s="37"/>
      <c r="WQB244" s="37"/>
      <c r="WQC244" s="37"/>
      <c r="WQD244" s="37"/>
      <c r="WQE244" s="37"/>
      <c r="WQF244" s="37"/>
      <c r="WQG244" s="37"/>
      <c r="WQH244" s="37"/>
      <c r="WQI244" s="37"/>
      <c r="WQJ244" s="37"/>
      <c r="WQK244" s="37"/>
      <c r="WQL244" s="37"/>
      <c r="WQM244" s="37"/>
      <c r="WQN244" s="37"/>
      <c r="WQO244" s="37"/>
      <c r="WQP244" s="37"/>
      <c r="WQQ244" s="37"/>
      <c r="WQR244" s="37"/>
      <c r="WQS244" s="37"/>
      <c r="WQT244" s="37"/>
      <c r="WQU244" s="37"/>
      <c r="WQV244" s="37"/>
      <c r="WQW244" s="37"/>
      <c r="WQX244" s="37"/>
      <c r="WQY244" s="37"/>
      <c r="WQZ244" s="37"/>
      <c r="WRA244" s="37"/>
      <c r="WRB244" s="37"/>
      <c r="WRC244" s="37"/>
      <c r="WRD244" s="37"/>
      <c r="WRE244" s="37"/>
      <c r="WRF244" s="37"/>
      <c r="WRG244" s="37"/>
      <c r="WRH244" s="37"/>
      <c r="WRI244" s="37"/>
      <c r="WRJ244" s="37"/>
      <c r="WRK244" s="37"/>
      <c r="WRL244" s="37"/>
      <c r="WRM244" s="37"/>
      <c r="WRN244" s="37"/>
      <c r="WRO244" s="37"/>
      <c r="WRP244" s="37"/>
      <c r="WRQ244" s="37"/>
      <c r="WRR244" s="37"/>
      <c r="WRS244" s="37"/>
      <c r="WRT244" s="37"/>
      <c r="WRU244" s="37"/>
      <c r="WRV244" s="37"/>
      <c r="WRW244" s="37"/>
      <c r="WRX244" s="37"/>
      <c r="WRY244" s="37"/>
      <c r="WRZ244" s="37"/>
      <c r="WSA244" s="37"/>
      <c r="WSB244" s="37"/>
      <c r="WSC244" s="37"/>
      <c r="WSD244" s="37"/>
      <c r="WSE244" s="37"/>
      <c r="WSF244" s="37"/>
      <c r="WSG244" s="37"/>
      <c r="WSH244" s="37"/>
      <c r="WSI244" s="37"/>
      <c r="WSJ244" s="37"/>
      <c r="WSK244" s="37"/>
      <c r="WSL244" s="37"/>
      <c r="WSM244" s="37"/>
      <c r="WSN244" s="37"/>
      <c r="WSO244" s="37"/>
      <c r="WSP244" s="37"/>
      <c r="WSQ244" s="37"/>
      <c r="WSR244" s="37"/>
      <c r="WSS244" s="37"/>
      <c r="WST244" s="37"/>
      <c r="WSU244" s="37"/>
      <c r="WSV244" s="37"/>
      <c r="WSW244" s="37"/>
      <c r="WSX244" s="37"/>
      <c r="WSY244" s="37"/>
      <c r="WSZ244" s="37"/>
      <c r="WTA244" s="37"/>
      <c r="WTB244" s="37"/>
      <c r="WTC244" s="37"/>
      <c r="WTD244" s="37"/>
      <c r="WTE244" s="37"/>
      <c r="WTF244" s="37"/>
      <c r="WTG244" s="37"/>
      <c r="WTH244" s="37"/>
      <c r="WTI244" s="37"/>
      <c r="WTJ244" s="37"/>
      <c r="WTK244" s="37"/>
      <c r="WTL244" s="37"/>
      <c r="WTM244" s="37"/>
      <c r="WTN244" s="37"/>
      <c r="WTO244" s="37"/>
      <c r="WTP244" s="37"/>
      <c r="WTQ244" s="37"/>
      <c r="WTR244" s="37"/>
      <c r="WTS244" s="37"/>
      <c r="WTT244" s="37"/>
      <c r="WTU244" s="37"/>
      <c r="WTV244" s="37"/>
      <c r="WTW244" s="37"/>
      <c r="WTX244" s="37"/>
      <c r="WTY244" s="37"/>
      <c r="WTZ244" s="37"/>
      <c r="WUA244" s="37"/>
      <c r="WUB244" s="37"/>
      <c r="WUC244" s="37"/>
      <c r="WUD244" s="37"/>
      <c r="WUE244" s="37"/>
      <c r="WUF244" s="37"/>
      <c r="WUG244" s="37"/>
      <c r="WUH244" s="37"/>
      <c r="WUI244" s="37"/>
      <c r="WUJ244" s="37"/>
      <c r="WUK244" s="37"/>
      <c r="WUL244" s="37"/>
      <c r="WUM244" s="37"/>
      <c r="WUN244" s="37"/>
      <c r="WUO244" s="37"/>
      <c r="WUP244" s="37"/>
      <c r="WUQ244" s="37"/>
      <c r="WUR244" s="37"/>
      <c r="WUS244" s="37"/>
      <c r="WUT244" s="37"/>
      <c r="WUU244" s="37"/>
      <c r="WUV244" s="37"/>
      <c r="WUW244" s="37"/>
      <c r="WUX244" s="37"/>
      <c r="WUY244" s="37"/>
      <c r="WUZ244" s="37"/>
      <c r="WVA244" s="37"/>
      <c r="WVB244" s="37"/>
      <c r="WVC244" s="37"/>
      <c r="WVD244" s="37"/>
      <c r="WVE244" s="37"/>
      <c r="WVF244" s="37"/>
      <c r="WVG244" s="37"/>
      <c r="WVH244" s="37"/>
      <c r="WVI244" s="37"/>
      <c r="WVJ244" s="37"/>
      <c r="WVK244" s="37"/>
      <c r="WVL244" s="37"/>
      <c r="WVM244" s="37"/>
      <c r="WVN244" s="37"/>
      <c r="WVO244" s="37"/>
      <c r="WVP244" s="37"/>
      <c r="WVQ244" s="37"/>
      <c r="WVR244" s="37"/>
      <c r="WVS244" s="37"/>
      <c r="WVT244" s="37"/>
      <c r="WVU244" s="37"/>
      <c r="WVV244" s="37"/>
      <c r="WVW244" s="37"/>
      <c r="WVX244" s="37"/>
      <c r="WVY244" s="37"/>
      <c r="WVZ244" s="37"/>
      <c r="WWA244" s="37"/>
      <c r="WWB244" s="37"/>
      <c r="WWC244" s="37"/>
      <c r="WWD244" s="37"/>
      <c r="WWE244" s="37"/>
      <c r="WWF244" s="37"/>
      <c r="WWG244" s="37"/>
      <c r="WWH244" s="37"/>
      <c r="WWI244" s="37"/>
      <c r="WWJ244" s="37"/>
      <c r="WWK244" s="37"/>
      <c r="WWL244" s="37"/>
      <c r="WWM244" s="37"/>
      <c r="WWN244" s="37"/>
      <c r="WWO244" s="37"/>
      <c r="WWP244" s="37"/>
      <c r="WWQ244" s="37"/>
      <c r="WWR244" s="37"/>
      <c r="WWS244" s="37"/>
      <c r="WWT244" s="37"/>
      <c r="WWU244" s="37"/>
      <c r="WWV244" s="37"/>
      <c r="WWW244" s="37"/>
      <c r="WWX244" s="37"/>
      <c r="WWY244" s="37"/>
      <c r="WWZ244" s="37"/>
      <c r="WXA244" s="37"/>
      <c r="WXB244" s="37"/>
      <c r="WXC244" s="37"/>
      <c r="WXD244" s="37"/>
      <c r="WXE244" s="37"/>
      <c r="WXF244" s="37"/>
      <c r="WXG244" s="37"/>
      <c r="WXH244" s="37"/>
      <c r="WXI244" s="37"/>
      <c r="WXJ244" s="37"/>
      <c r="WXK244" s="37"/>
      <c r="WXL244" s="37"/>
      <c r="WXM244" s="37"/>
      <c r="WXN244" s="37"/>
      <c r="WXO244" s="37"/>
      <c r="WXP244" s="37"/>
      <c r="WXQ244" s="37"/>
      <c r="WXR244" s="37"/>
      <c r="WXS244" s="37"/>
      <c r="WXT244" s="37"/>
      <c r="WXU244" s="37"/>
      <c r="WXV244" s="37"/>
      <c r="WXW244" s="37"/>
      <c r="WXX244" s="37"/>
      <c r="WXY244" s="37"/>
      <c r="WXZ244" s="37"/>
      <c r="WYA244" s="37"/>
      <c r="WYB244" s="37"/>
      <c r="WYC244" s="37"/>
      <c r="WYD244" s="37"/>
      <c r="WYE244" s="37"/>
      <c r="WYF244" s="37"/>
      <c r="WYG244" s="37"/>
      <c r="WYH244" s="37"/>
      <c r="WYI244" s="37"/>
      <c r="WYJ244" s="37"/>
      <c r="WYK244" s="37"/>
      <c r="WYL244" s="37"/>
      <c r="WYM244" s="37"/>
      <c r="WYN244" s="37"/>
      <c r="WYO244" s="37"/>
      <c r="WYP244" s="37"/>
      <c r="WYQ244" s="37"/>
      <c r="WYR244" s="37"/>
      <c r="WYS244" s="37"/>
      <c r="WYT244" s="37"/>
      <c r="WYU244" s="37"/>
      <c r="WYV244" s="37"/>
      <c r="WYW244" s="37"/>
      <c r="WYX244" s="37"/>
      <c r="WYY244" s="37"/>
      <c r="WYZ244" s="37"/>
      <c r="WZA244" s="37"/>
      <c r="WZB244" s="37"/>
    </row>
    <row r="245" spans="1:16384" ht="209.25" customHeight="1" x14ac:dyDescent="0.25">
      <c r="A245" s="10" t="s">
        <v>77</v>
      </c>
      <c r="B245" s="12" t="s">
        <v>4</v>
      </c>
      <c r="C245" s="123" t="s">
        <v>252</v>
      </c>
      <c r="D245" s="123"/>
      <c r="E245" s="123"/>
      <c r="F245" s="123"/>
      <c r="G245" s="123"/>
      <c r="H245" s="123"/>
      <c r="I245" s="123"/>
      <c r="J245" s="37"/>
      <c r="K245" s="37"/>
      <c r="L245" s="38"/>
      <c r="M245" s="37"/>
      <c r="N245" s="37"/>
      <c r="O245" s="37"/>
      <c r="P245" s="37"/>
      <c r="Q245" s="37"/>
      <c r="R245" s="37"/>
      <c r="S245" s="37"/>
      <c r="T245" s="37"/>
      <c r="U245" s="37"/>
      <c r="V245" s="37"/>
      <c r="W245" s="37"/>
      <c r="X245" s="37"/>
      <c r="Y245" s="37"/>
      <c r="Z245" s="37"/>
      <c r="AA245" s="37"/>
      <c r="EV245" s="37"/>
      <c r="EW245" s="37"/>
      <c r="EX245" s="37"/>
      <c r="EY245" s="37"/>
      <c r="EZ245" s="37"/>
      <c r="FA245" s="37"/>
      <c r="FB245" s="37"/>
      <c r="FC245" s="37"/>
      <c r="FD245" s="37"/>
      <c r="FE245" s="37"/>
      <c r="FF245" s="37"/>
      <c r="FG245" s="37"/>
      <c r="FH245" s="37"/>
      <c r="FI245" s="37"/>
      <c r="FJ245" s="37"/>
      <c r="FK245" s="37"/>
      <c r="FL245" s="37"/>
      <c r="FM245" s="37"/>
      <c r="FN245" s="37"/>
      <c r="FO245" s="37"/>
      <c r="FP245" s="37"/>
      <c r="FQ245" s="37"/>
      <c r="FR245" s="37"/>
      <c r="FS245" s="37"/>
      <c r="FT245" s="37"/>
      <c r="FU245" s="37"/>
      <c r="FV245" s="37"/>
      <c r="FW245" s="37"/>
      <c r="FX245" s="37"/>
      <c r="FY245" s="37"/>
      <c r="FZ245" s="37"/>
      <c r="GA245" s="37"/>
      <c r="GB245" s="37"/>
      <c r="GC245" s="37"/>
      <c r="GD245" s="37"/>
      <c r="GE245" s="37"/>
      <c r="GF245" s="37"/>
      <c r="GG245" s="37"/>
      <c r="GH245" s="37"/>
      <c r="GI245" s="37"/>
      <c r="GJ245" s="37"/>
      <c r="GK245" s="37"/>
      <c r="GL245" s="37"/>
      <c r="GM245" s="37"/>
      <c r="GN245" s="37"/>
      <c r="GO245" s="37"/>
      <c r="GP245" s="37"/>
      <c r="GQ245" s="37"/>
      <c r="GR245" s="37"/>
      <c r="GS245" s="37"/>
      <c r="GT245" s="37"/>
      <c r="GU245" s="37"/>
      <c r="GV245" s="37"/>
      <c r="GW245" s="37"/>
      <c r="GX245" s="37"/>
      <c r="GY245" s="37"/>
      <c r="GZ245" s="37"/>
      <c r="HA245" s="37"/>
      <c r="HB245" s="37"/>
      <c r="HC245" s="37"/>
      <c r="HD245" s="37"/>
      <c r="HE245" s="37"/>
      <c r="HF245" s="37"/>
      <c r="HG245" s="37"/>
      <c r="HH245" s="37"/>
      <c r="HI245" s="37"/>
      <c r="HJ245" s="37"/>
      <c r="HK245" s="37"/>
      <c r="HL245" s="37"/>
      <c r="HM245" s="37"/>
      <c r="HN245" s="37"/>
      <c r="HO245" s="37"/>
      <c r="HP245" s="37"/>
      <c r="HQ245" s="37"/>
      <c r="HR245" s="37"/>
      <c r="HS245" s="37"/>
      <c r="HT245" s="37"/>
      <c r="HU245" s="37"/>
      <c r="HV245" s="37"/>
      <c r="HW245" s="37"/>
      <c r="HX245" s="37"/>
      <c r="HY245" s="37"/>
      <c r="HZ245" s="37"/>
      <c r="IA245" s="37"/>
      <c r="IB245" s="37"/>
      <c r="IC245" s="37"/>
      <c r="ID245" s="37"/>
      <c r="IE245" s="37"/>
      <c r="IF245" s="37"/>
      <c r="IG245" s="37"/>
      <c r="IH245" s="37"/>
      <c r="II245" s="37"/>
      <c r="IJ245" s="37"/>
      <c r="IK245" s="37"/>
      <c r="IL245" s="37"/>
      <c r="IM245" s="37"/>
      <c r="IN245" s="37"/>
      <c r="IO245" s="37"/>
      <c r="IP245" s="37"/>
      <c r="IQ245" s="37"/>
      <c r="IR245" s="37"/>
      <c r="IS245" s="37"/>
      <c r="IT245" s="37"/>
      <c r="IU245" s="37"/>
      <c r="IV245" s="37"/>
      <c r="IW245" s="37"/>
      <c r="IX245" s="37"/>
      <c r="IY245" s="37"/>
      <c r="IZ245" s="37"/>
      <c r="JA245" s="37"/>
      <c r="JB245" s="37"/>
      <c r="JC245" s="37"/>
      <c r="JD245" s="37"/>
      <c r="JE245" s="37"/>
      <c r="JF245" s="37"/>
      <c r="JG245" s="37"/>
      <c r="JH245" s="37"/>
      <c r="JI245" s="37"/>
      <c r="JJ245" s="37"/>
      <c r="JK245" s="37"/>
      <c r="JL245" s="37"/>
      <c r="JM245" s="37"/>
      <c r="JN245" s="37"/>
      <c r="JO245" s="37"/>
      <c r="JP245" s="37"/>
      <c r="JQ245" s="37"/>
      <c r="JR245" s="37"/>
      <c r="JS245" s="37"/>
      <c r="JT245" s="37"/>
      <c r="JU245" s="37"/>
      <c r="JV245" s="37"/>
      <c r="JW245" s="37"/>
      <c r="JX245" s="37"/>
      <c r="JY245" s="37"/>
      <c r="JZ245" s="37"/>
      <c r="KA245" s="37"/>
      <c r="KB245" s="37"/>
      <c r="KC245" s="37"/>
      <c r="KD245" s="37"/>
      <c r="KE245" s="37"/>
      <c r="KF245" s="37"/>
      <c r="KG245" s="37"/>
      <c r="KH245" s="37"/>
      <c r="KI245" s="37"/>
      <c r="KJ245" s="37"/>
      <c r="KK245" s="37"/>
      <c r="KL245" s="37"/>
      <c r="KM245" s="37"/>
      <c r="KN245" s="37"/>
      <c r="KO245" s="37"/>
      <c r="KP245" s="37"/>
      <c r="KQ245" s="37"/>
      <c r="KR245" s="37"/>
      <c r="KS245" s="37"/>
      <c r="KT245" s="37"/>
      <c r="KU245" s="37"/>
      <c r="KV245" s="37"/>
      <c r="KW245" s="37"/>
      <c r="KX245" s="37"/>
      <c r="KY245" s="37"/>
      <c r="KZ245" s="37"/>
      <c r="LA245" s="37"/>
      <c r="LB245" s="37"/>
      <c r="LC245" s="37"/>
      <c r="LD245" s="37"/>
      <c r="LE245" s="37"/>
      <c r="LF245" s="37"/>
      <c r="LG245" s="37"/>
      <c r="LH245" s="37"/>
      <c r="LI245" s="37"/>
      <c r="LJ245" s="37"/>
      <c r="LK245" s="37"/>
      <c r="LL245" s="37"/>
      <c r="LM245" s="37"/>
      <c r="LN245" s="37"/>
      <c r="LO245" s="37"/>
      <c r="LP245" s="37"/>
      <c r="LQ245" s="37"/>
      <c r="LR245" s="37"/>
      <c r="LS245" s="37"/>
      <c r="LT245" s="37"/>
      <c r="LU245" s="37"/>
      <c r="LV245" s="37"/>
      <c r="LW245" s="37"/>
      <c r="LX245" s="37"/>
      <c r="LY245" s="37"/>
      <c r="LZ245" s="37"/>
      <c r="MA245" s="37"/>
      <c r="MB245" s="37"/>
      <c r="MC245" s="37"/>
      <c r="MD245" s="37"/>
      <c r="ME245" s="37"/>
      <c r="MF245" s="37"/>
      <c r="MG245" s="37"/>
      <c r="MH245" s="37"/>
      <c r="MI245" s="37"/>
      <c r="MJ245" s="37"/>
      <c r="MK245" s="37"/>
      <c r="ML245" s="37"/>
      <c r="MM245" s="37"/>
      <c r="MN245" s="37"/>
      <c r="MO245" s="37"/>
      <c r="MP245" s="37"/>
      <c r="MQ245" s="37"/>
      <c r="MR245" s="37"/>
      <c r="MS245" s="37"/>
      <c r="MT245" s="37"/>
      <c r="MU245" s="37"/>
      <c r="MV245" s="37"/>
      <c r="MW245" s="37"/>
      <c r="MX245" s="37"/>
      <c r="MY245" s="37"/>
      <c r="MZ245" s="37"/>
      <c r="NA245" s="37"/>
      <c r="NB245" s="37"/>
      <c r="NC245" s="37"/>
      <c r="ND245" s="37"/>
      <c r="NE245" s="37"/>
      <c r="NF245" s="37"/>
      <c r="NG245" s="37"/>
      <c r="NH245" s="37"/>
      <c r="NI245" s="37"/>
      <c r="NJ245" s="37"/>
      <c r="NK245" s="37"/>
      <c r="NL245" s="37"/>
      <c r="NM245" s="37"/>
      <c r="NN245" s="37"/>
      <c r="NO245" s="37"/>
      <c r="NP245" s="37"/>
      <c r="NQ245" s="37"/>
      <c r="NR245" s="37"/>
      <c r="NS245" s="37"/>
      <c r="NT245" s="37"/>
      <c r="NU245" s="37"/>
      <c r="NV245" s="37"/>
      <c r="NW245" s="37"/>
      <c r="NX245" s="37"/>
      <c r="NY245" s="37"/>
      <c r="NZ245" s="37"/>
      <c r="OA245" s="37"/>
      <c r="OB245" s="37"/>
      <c r="OC245" s="37"/>
      <c r="OD245" s="37"/>
      <c r="OE245" s="37"/>
      <c r="OF245" s="37"/>
      <c r="OG245" s="37"/>
      <c r="OH245" s="37"/>
      <c r="OI245" s="37"/>
      <c r="OJ245" s="37"/>
      <c r="OK245" s="37"/>
      <c r="OL245" s="37"/>
      <c r="OM245" s="37"/>
      <c r="ON245" s="37"/>
      <c r="OO245" s="37"/>
      <c r="OP245" s="37"/>
      <c r="OQ245" s="37"/>
      <c r="OR245" s="37"/>
      <c r="OS245" s="37"/>
      <c r="OT245" s="37"/>
      <c r="OU245" s="37"/>
      <c r="OV245" s="37"/>
      <c r="OW245" s="37"/>
      <c r="OX245" s="37"/>
      <c r="OY245" s="37"/>
      <c r="OZ245" s="37"/>
      <c r="PA245" s="37"/>
      <c r="PB245" s="37"/>
      <c r="PC245" s="37"/>
      <c r="PD245" s="37"/>
      <c r="PE245" s="37"/>
      <c r="PF245" s="37"/>
      <c r="PG245" s="37"/>
      <c r="PH245" s="37"/>
      <c r="PI245" s="37"/>
      <c r="PJ245" s="37"/>
      <c r="PK245" s="37"/>
      <c r="PL245" s="37"/>
      <c r="PM245" s="37"/>
      <c r="PN245" s="37"/>
      <c r="PO245" s="37"/>
      <c r="PP245" s="37"/>
      <c r="PQ245" s="37"/>
      <c r="PR245" s="37"/>
      <c r="PS245" s="37"/>
      <c r="PT245" s="37"/>
      <c r="PU245" s="37"/>
      <c r="PV245" s="37"/>
      <c r="PW245" s="37"/>
      <c r="PX245" s="37"/>
      <c r="PY245" s="37"/>
      <c r="PZ245" s="37"/>
      <c r="QA245" s="37"/>
      <c r="QB245" s="37"/>
      <c r="QC245" s="37"/>
      <c r="QD245" s="37"/>
      <c r="QE245" s="37"/>
      <c r="QF245" s="37"/>
      <c r="QG245" s="37"/>
      <c r="QH245" s="37"/>
      <c r="QI245" s="37"/>
      <c r="QJ245" s="37"/>
      <c r="QK245" s="37"/>
      <c r="QL245" s="37"/>
      <c r="QM245" s="37"/>
      <c r="QN245" s="37"/>
      <c r="QO245" s="37"/>
      <c r="QP245" s="37"/>
      <c r="QQ245" s="37"/>
      <c r="QR245" s="37"/>
      <c r="QS245" s="37"/>
      <c r="QT245" s="37"/>
      <c r="QU245" s="37"/>
      <c r="QV245" s="37"/>
      <c r="QW245" s="37"/>
      <c r="QX245" s="37"/>
      <c r="QY245" s="37"/>
      <c r="QZ245" s="37"/>
      <c r="RA245" s="37"/>
      <c r="RB245" s="37"/>
      <c r="RC245" s="37"/>
      <c r="RD245" s="37"/>
      <c r="RE245" s="37"/>
      <c r="RF245" s="37"/>
      <c r="RG245" s="37"/>
      <c r="RH245" s="37"/>
      <c r="RI245" s="37"/>
      <c r="RJ245" s="37"/>
      <c r="RK245" s="37"/>
      <c r="RL245" s="37"/>
      <c r="RM245" s="37"/>
      <c r="RN245" s="37"/>
      <c r="RO245" s="37"/>
      <c r="RP245" s="37"/>
      <c r="RQ245" s="37"/>
      <c r="RR245" s="37"/>
      <c r="RS245" s="37"/>
      <c r="RT245" s="37"/>
      <c r="RU245" s="37"/>
      <c r="RV245" s="37"/>
      <c r="RW245" s="37"/>
      <c r="RX245" s="37"/>
      <c r="RY245" s="37"/>
      <c r="RZ245" s="37"/>
      <c r="SA245" s="37"/>
      <c r="SB245" s="37"/>
      <c r="SC245" s="37"/>
      <c r="SD245" s="37"/>
      <c r="SE245" s="37"/>
      <c r="SF245" s="37"/>
      <c r="SG245" s="37"/>
      <c r="SH245" s="37"/>
      <c r="SI245" s="37"/>
      <c r="SJ245" s="37"/>
      <c r="SK245" s="37"/>
      <c r="SL245" s="37"/>
      <c r="SM245" s="37"/>
      <c r="SN245" s="37"/>
      <c r="SO245" s="37"/>
      <c r="SP245" s="37"/>
      <c r="SQ245" s="37"/>
      <c r="SR245" s="37"/>
      <c r="SS245" s="37"/>
      <c r="ST245" s="37"/>
      <c r="SU245" s="37"/>
      <c r="SV245" s="37"/>
      <c r="SW245" s="37"/>
      <c r="SX245" s="37"/>
      <c r="SY245" s="37"/>
      <c r="SZ245" s="37"/>
      <c r="TA245" s="37"/>
      <c r="TB245" s="37"/>
      <c r="TC245" s="37"/>
      <c r="TD245" s="37"/>
      <c r="TE245" s="37"/>
      <c r="TF245" s="37"/>
      <c r="TG245" s="37"/>
      <c r="TH245" s="37"/>
      <c r="TI245" s="37"/>
      <c r="TJ245" s="37"/>
      <c r="TK245" s="37"/>
      <c r="TL245" s="37"/>
      <c r="TM245" s="37"/>
      <c r="TN245" s="37"/>
      <c r="TO245" s="37"/>
      <c r="TP245" s="37"/>
      <c r="TQ245" s="37"/>
      <c r="TR245" s="37"/>
      <c r="TS245" s="37"/>
      <c r="TT245" s="37"/>
      <c r="TU245" s="37"/>
      <c r="TV245" s="37"/>
      <c r="TW245" s="37"/>
      <c r="TX245" s="37"/>
      <c r="TY245" s="37"/>
      <c r="TZ245" s="37"/>
      <c r="UA245" s="37"/>
      <c r="UB245" s="37"/>
      <c r="UC245" s="37"/>
      <c r="UD245" s="37"/>
      <c r="UE245" s="37"/>
      <c r="UF245" s="37"/>
      <c r="UG245" s="37"/>
      <c r="UH245" s="37"/>
      <c r="UI245" s="37"/>
      <c r="UJ245" s="37"/>
      <c r="UK245" s="37"/>
      <c r="UL245" s="37"/>
      <c r="UM245" s="37"/>
      <c r="UN245" s="37"/>
      <c r="UO245" s="37"/>
      <c r="UP245" s="37"/>
      <c r="UQ245" s="37"/>
      <c r="UR245" s="37"/>
      <c r="US245" s="37"/>
      <c r="UT245" s="37"/>
      <c r="UU245" s="37"/>
      <c r="UV245" s="37"/>
      <c r="UW245" s="37"/>
      <c r="UX245" s="37"/>
      <c r="UY245" s="37"/>
      <c r="UZ245" s="37"/>
      <c r="VA245" s="37"/>
      <c r="VB245" s="37"/>
      <c r="VC245" s="37"/>
      <c r="VD245" s="37"/>
      <c r="VE245" s="37"/>
      <c r="VF245" s="37"/>
      <c r="VG245" s="37"/>
      <c r="VH245" s="37"/>
      <c r="VI245" s="37"/>
      <c r="VJ245" s="37"/>
      <c r="VK245" s="37"/>
      <c r="VL245" s="37"/>
      <c r="VM245" s="37"/>
      <c r="VN245" s="37"/>
      <c r="VO245" s="37"/>
      <c r="VP245" s="37"/>
      <c r="VQ245" s="37"/>
      <c r="VR245" s="37"/>
      <c r="VS245" s="37"/>
      <c r="VT245" s="37"/>
      <c r="VU245" s="37"/>
      <c r="VV245" s="37"/>
      <c r="VW245" s="37"/>
      <c r="VX245" s="37"/>
      <c r="VY245" s="37"/>
      <c r="VZ245" s="37"/>
      <c r="WA245" s="37"/>
      <c r="WB245" s="37"/>
      <c r="WC245" s="37"/>
      <c r="WD245" s="37"/>
      <c r="WE245" s="37"/>
      <c r="WF245" s="37"/>
      <c r="WG245" s="37"/>
      <c r="WH245" s="37"/>
      <c r="WI245" s="37"/>
      <c r="WJ245" s="37"/>
      <c r="WK245" s="37"/>
      <c r="WL245" s="37"/>
      <c r="WM245" s="37"/>
      <c r="WN245" s="37"/>
      <c r="WO245" s="37"/>
      <c r="WP245" s="37"/>
      <c r="WQ245" s="37"/>
      <c r="WR245" s="37"/>
      <c r="WS245" s="37"/>
      <c r="WT245" s="37"/>
      <c r="WU245" s="37"/>
      <c r="WV245" s="37"/>
      <c r="WW245" s="37"/>
      <c r="WX245" s="37"/>
      <c r="WY245" s="37"/>
      <c r="WZ245" s="37"/>
      <c r="XA245" s="37"/>
      <c r="XB245" s="37"/>
      <c r="XC245" s="37"/>
      <c r="XD245" s="37"/>
      <c r="XE245" s="37"/>
      <c r="XF245" s="37"/>
      <c r="XG245" s="37"/>
      <c r="XH245" s="37"/>
      <c r="XI245" s="37"/>
      <c r="XJ245" s="37"/>
      <c r="XK245" s="37"/>
      <c r="XL245" s="37"/>
      <c r="XM245" s="37"/>
      <c r="XN245" s="37"/>
      <c r="XO245" s="37"/>
      <c r="XP245" s="37"/>
      <c r="XQ245" s="37"/>
      <c r="XR245" s="37"/>
      <c r="XS245" s="37"/>
      <c r="XT245" s="37"/>
      <c r="XU245" s="37"/>
      <c r="XV245" s="37"/>
      <c r="XW245" s="37"/>
      <c r="XX245" s="37"/>
      <c r="XY245" s="37"/>
      <c r="XZ245" s="37"/>
      <c r="YA245" s="37"/>
      <c r="YB245" s="37"/>
      <c r="YC245" s="37"/>
      <c r="YD245" s="37"/>
      <c r="YE245" s="37"/>
      <c r="YF245" s="37"/>
      <c r="YG245" s="37"/>
      <c r="YH245" s="37"/>
      <c r="YI245" s="37"/>
      <c r="YJ245" s="37"/>
      <c r="YK245" s="37"/>
      <c r="YL245" s="37"/>
      <c r="YM245" s="37"/>
      <c r="YN245" s="37"/>
      <c r="YO245" s="37"/>
      <c r="YP245" s="37"/>
      <c r="YQ245" s="37"/>
      <c r="YR245" s="37"/>
      <c r="YS245" s="37"/>
      <c r="YT245" s="37"/>
      <c r="YU245" s="37"/>
      <c r="YV245" s="37"/>
      <c r="YW245" s="37"/>
      <c r="YX245" s="37"/>
      <c r="YY245" s="37"/>
      <c r="YZ245" s="37"/>
      <c r="ZA245" s="37"/>
      <c r="ZB245" s="37"/>
      <c r="ZC245" s="37"/>
      <c r="ZD245" s="37"/>
      <c r="ZE245" s="37"/>
      <c r="ZF245" s="37"/>
      <c r="ZG245" s="37"/>
      <c r="ZH245" s="37"/>
      <c r="ZI245" s="37"/>
      <c r="ZJ245" s="37"/>
      <c r="ZK245" s="37"/>
      <c r="ZL245" s="37"/>
      <c r="ZM245" s="37"/>
      <c r="ZN245" s="37"/>
      <c r="ZO245" s="37"/>
      <c r="ZP245" s="37"/>
      <c r="ZQ245" s="37"/>
      <c r="ZR245" s="37"/>
      <c r="ZS245" s="37"/>
      <c r="ZT245" s="37"/>
      <c r="ZU245" s="37"/>
      <c r="ZV245" s="37"/>
      <c r="ZW245" s="37"/>
      <c r="ZX245" s="37"/>
      <c r="ZY245" s="37"/>
      <c r="ZZ245" s="37"/>
      <c r="AAA245" s="37"/>
      <c r="AAB245" s="37"/>
      <c r="AAC245" s="37"/>
      <c r="AAD245" s="37"/>
      <c r="AAE245" s="37"/>
      <c r="AAF245" s="37"/>
      <c r="AAG245" s="37"/>
      <c r="AAH245" s="37"/>
      <c r="AAI245" s="37"/>
      <c r="AAJ245" s="37"/>
      <c r="AAK245" s="37"/>
      <c r="AAL245" s="37"/>
      <c r="AAM245" s="37"/>
      <c r="AAN245" s="37"/>
      <c r="AAO245" s="37"/>
      <c r="AAP245" s="37"/>
      <c r="AAQ245" s="37"/>
      <c r="AAR245" s="37"/>
      <c r="AAS245" s="37"/>
      <c r="AAT245" s="37"/>
      <c r="AAU245" s="37"/>
      <c r="AAV245" s="37"/>
      <c r="AAW245" s="37"/>
      <c r="AAX245" s="37"/>
      <c r="AAY245" s="37"/>
      <c r="AAZ245" s="37"/>
      <c r="ABA245" s="37"/>
      <c r="ABB245" s="37"/>
      <c r="ABC245" s="37"/>
      <c r="ABD245" s="37"/>
      <c r="ABE245" s="37"/>
      <c r="ABF245" s="37"/>
      <c r="ABG245" s="37"/>
      <c r="ABH245" s="37"/>
      <c r="ABI245" s="37"/>
      <c r="ABJ245" s="37"/>
      <c r="ABK245" s="37"/>
      <c r="ABL245" s="37"/>
      <c r="ABM245" s="37"/>
      <c r="ABN245" s="37"/>
      <c r="ABO245" s="37"/>
      <c r="ABP245" s="37"/>
      <c r="ABQ245" s="37"/>
      <c r="ABR245" s="37"/>
      <c r="ABS245" s="37"/>
      <c r="ABT245" s="37"/>
      <c r="ABU245" s="37"/>
      <c r="ABV245" s="37"/>
      <c r="ABW245" s="37"/>
      <c r="ABX245" s="37"/>
      <c r="ABY245" s="37"/>
      <c r="ABZ245" s="37"/>
      <c r="ACA245" s="37"/>
      <c r="ACB245" s="37"/>
      <c r="ACC245" s="37"/>
      <c r="ACD245" s="37"/>
      <c r="ACE245" s="37"/>
      <c r="ACF245" s="37"/>
      <c r="ACG245" s="37"/>
      <c r="ACH245" s="37"/>
      <c r="ACI245" s="37"/>
      <c r="ACJ245" s="37"/>
      <c r="ACK245" s="37"/>
      <c r="ACL245" s="37"/>
      <c r="ACM245" s="37"/>
      <c r="ACN245" s="37"/>
      <c r="ACO245" s="37"/>
      <c r="ACP245" s="37"/>
      <c r="ACQ245" s="37"/>
      <c r="ACR245" s="37"/>
      <c r="ACS245" s="37"/>
      <c r="ACT245" s="37"/>
      <c r="ACU245" s="37"/>
      <c r="ACV245" s="37"/>
      <c r="ACW245" s="37"/>
      <c r="ACX245" s="37"/>
      <c r="ACY245" s="37"/>
      <c r="ACZ245" s="37"/>
      <c r="ADA245" s="37"/>
      <c r="ADB245" s="37"/>
      <c r="ADC245" s="37"/>
      <c r="ADD245" s="37"/>
      <c r="ADE245" s="37"/>
      <c r="ADF245" s="37"/>
      <c r="ADG245" s="37"/>
      <c r="ADH245" s="37"/>
      <c r="ADI245" s="37"/>
      <c r="ADJ245" s="37"/>
      <c r="ADK245" s="37"/>
      <c r="ADL245" s="37"/>
      <c r="ADM245" s="37"/>
      <c r="ADN245" s="37"/>
      <c r="ADO245" s="37"/>
      <c r="ADP245" s="37"/>
      <c r="ADQ245" s="37"/>
      <c r="ADR245" s="37"/>
      <c r="ADS245" s="37"/>
      <c r="ADT245" s="37"/>
      <c r="ADU245" s="37"/>
      <c r="ADV245" s="37"/>
      <c r="ADW245" s="37"/>
      <c r="ADX245" s="37"/>
      <c r="ADY245" s="37"/>
      <c r="ADZ245" s="37"/>
      <c r="AEA245" s="37"/>
      <c r="AEB245" s="37"/>
      <c r="AEC245" s="37"/>
      <c r="AED245" s="37"/>
      <c r="AEE245" s="37"/>
      <c r="AEF245" s="37"/>
      <c r="AEG245" s="37"/>
      <c r="AEH245" s="37"/>
      <c r="AEI245" s="37"/>
      <c r="AEJ245" s="37"/>
      <c r="AEK245" s="37"/>
      <c r="AEL245" s="37"/>
      <c r="AEM245" s="37"/>
      <c r="AEN245" s="37"/>
      <c r="AEO245" s="37"/>
      <c r="AEP245" s="37"/>
      <c r="AEQ245" s="37"/>
      <c r="AER245" s="37"/>
      <c r="AES245" s="37"/>
      <c r="AET245" s="37"/>
      <c r="AEU245" s="37"/>
      <c r="AEV245" s="37"/>
      <c r="AEW245" s="37"/>
      <c r="AEX245" s="37"/>
      <c r="AEY245" s="37"/>
      <c r="AEZ245" s="37"/>
      <c r="AFA245" s="37"/>
      <c r="AFB245" s="37"/>
      <c r="AFC245" s="37"/>
      <c r="AFD245" s="37"/>
      <c r="AFE245" s="37"/>
      <c r="AFF245" s="37"/>
      <c r="AFG245" s="37"/>
      <c r="AFH245" s="37"/>
      <c r="AFI245" s="37"/>
      <c r="AFJ245" s="37"/>
      <c r="AFK245" s="37"/>
      <c r="AFL245" s="37"/>
      <c r="AFM245" s="37"/>
      <c r="AFN245" s="37"/>
      <c r="AFO245" s="37"/>
      <c r="AFP245" s="37"/>
      <c r="AFQ245" s="37"/>
      <c r="AFR245" s="37"/>
      <c r="AFS245" s="37"/>
      <c r="AFT245" s="37"/>
      <c r="AFU245" s="37"/>
      <c r="AFV245" s="37"/>
      <c r="AFW245" s="37"/>
      <c r="AFX245" s="37"/>
      <c r="AFY245" s="37"/>
      <c r="AFZ245" s="37"/>
      <c r="AGA245" s="37"/>
      <c r="AGB245" s="37"/>
      <c r="AGC245" s="37"/>
      <c r="AGD245" s="37"/>
      <c r="AGE245" s="37"/>
      <c r="AGF245" s="37"/>
      <c r="AGG245" s="37"/>
      <c r="AGH245" s="37"/>
      <c r="AGI245" s="37"/>
      <c r="AGJ245" s="37"/>
      <c r="AGK245" s="37"/>
      <c r="AGL245" s="37"/>
      <c r="AGM245" s="37"/>
      <c r="AGN245" s="37"/>
      <c r="AGO245" s="37"/>
      <c r="AGP245" s="37"/>
      <c r="AGQ245" s="37"/>
      <c r="AGR245" s="37"/>
      <c r="AGS245" s="37"/>
      <c r="AGT245" s="37"/>
      <c r="AGU245" s="37"/>
      <c r="AGV245" s="37"/>
      <c r="AGW245" s="37"/>
      <c r="AGX245" s="37"/>
      <c r="AGY245" s="37"/>
      <c r="AGZ245" s="37"/>
      <c r="AHA245" s="37"/>
      <c r="AHB245" s="37"/>
      <c r="AHC245" s="37"/>
      <c r="AHD245" s="37"/>
      <c r="AHE245" s="37"/>
      <c r="AHF245" s="37"/>
      <c r="AHG245" s="37"/>
      <c r="AHH245" s="37"/>
      <c r="AHI245" s="37"/>
      <c r="AHJ245" s="37"/>
      <c r="AHK245" s="37"/>
      <c r="AHL245" s="37"/>
      <c r="AHM245" s="37"/>
      <c r="AHN245" s="37"/>
      <c r="AHO245" s="37"/>
      <c r="AHP245" s="37"/>
      <c r="AHQ245" s="37"/>
      <c r="AHR245" s="37"/>
      <c r="AHS245" s="37"/>
      <c r="AHT245" s="37"/>
      <c r="AHU245" s="37"/>
      <c r="AHV245" s="37"/>
      <c r="AHW245" s="37"/>
      <c r="AHX245" s="37"/>
      <c r="AHY245" s="37"/>
      <c r="AHZ245" s="37"/>
      <c r="AIA245" s="37"/>
      <c r="AIB245" s="37"/>
      <c r="AIC245" s="37"/>
      <c r="AID245" s="37"/>
      <c r="AIE245" s="37"/>
      <c r="AIF245" s="37"/>
      <c r="AIG245" s="37"/>
      <c r="AIH245" s="37"/>
      <c r="AII245" s="37"/>
      <c r="AIJ245" s="37"/>
      <c r="AIK245" s="37"/>
      <c r="AIL245" s="37"/>
      <c r="AIM245" s="37"/>
      <c r="AIN245" s="37"/>
      <c r="AIO245" s="37"/>
      <c r="AIP245" s="37"/>
      <c r="AIQ245" s="37"/>
      <c r="AIR245" s="37"/>
      <c r="AIS245" s="37"/>
      <c r="AIT245" s="37"/>
      <c r="AIU245" s="37"/>
      <c r="AIV245" s="37"/>
      <c r="AIW245" s="37"/>
      <c r="AIX245" s="37"/>
      <c r="AIY245" s="37"/>
      <c r="AIZ245" s="37"/>
      <c r="AJA245" s="37"/>
      <c r="AJB245" s="37"/>
      <c r="AJC245" s="37"/>
      <c r="AJD245" s="37"/>
      <c r="AJE245" s="37"/>
      <c r="AJF245" s="37"/>
      <c r="AJG245" s="37"/>
      <c r="AJH245" s="37"/>
      <c r="AJI245" s="37"/>
      <c r="AJJ245" s="37"/>
      <c r="AJK245" s="37"/>
      <c r="AJL245" s="37"/>
      <c r="AJM245" s="37"/>
      <c r="AJN245" s="37"/>
      <c r="AJO245" s="37"/>
      <c r="AJP245" s="37"/>
      <c r="AJQ245" s="37"/>
      <c r="AJR245" s="37"/>
      <c r="AJS245" s="37"/>
      <c r="AJT245" s="37"/>
      <c r="AJU245" s="37"/>
      <c r="AJV245" s="37"/>
      <c r="AJW245" s="37"/>
      <c r="AJX245" s="37"/>
      <c r="AJY245" s="37"/>
      <c r="AJZ245" s="37"/>
      <c r="AKA245" s="37"/>
      <c r="AKB245" s="37"/>
      <c r="AKC245" s="37"/>
      <c r="AKD245" s="37"/>
      <c r="AKE245" s="37"/>
      <c r="AKF245" s="37"/>
      <c r="AKG245" s="37"/>
      <c r="AKH245" s="37"/>
      <c r="AKI245" s="37"/>
      <c r="AKJ245" s="37"/>
      <c r="AKK245" s="37"/>
      <c r="AKL245" s="37"/>
      <c r="AKM245" s="37"/>
      <c r="AKN245" s="37"/>
      <c r="AKO245" s="37"/>
      <c r="AKP245" s="37"/>
      <c r="AKQ245" s="37"/>
      <c r="AKR245" s="37"/>
      <c r="AKS245" s="37"/>
      <c r="AKT245" s="37"/>
      <c r="AKU245" s="37"/>
      <c r="AKV245" s="37"/>
      <c r="AKW245" s="37"/>
      <c r="AKX245" s="37"/>
      <c r="AKY245" s="37"/>
      <c r="AKZ245" s="37"/>
      <c r="ALA245" s="37"/>
      <c r="ALB245" s="37"/>
      <c r="ALC245" s="37"/>
      <c r="ALD245" s="37"/>
      <c r="ALE245" s="37"/>
      <c r="ALF245" s="37"/>
      <c r="ALG245" s="37"/>
      <c r="ALH245" s="37"/>
      <c r="ALI245" s="37"/>
      <c r="ALJ245" s="37"/>
      <c r="ALK245" s="37"/>
      <c r="ALL245" s="37"/>
      <c r="ALM245" s="37"/>
      <c r="ALN245" s="37"/>
      <c r="ALO245" s="37"/>
      <c r="ALP245" s="37"/>
      <c r="ALQ245" s="37"/>
      <c r="ALR245" s="37"/>
      <c r="ALS245" s="37"/>
      <c r="ALT245" s="37"/>
      <c r="ALU245" s="37"/>
      <c r="ALV245" s="37"/>
      <c r="ALW245" s="37"/>
      <c r="ALX245" s="37"/>
      <c r="ALY245" s="37"/>
      <c r="ALZ245" s="37"/>
      <c r="AMA245" s="37"/>
      <c r="AMB245" s="37"/>
      <c r="AMC245" s="37"/>
      <c r="AMD245" s="37"/>
      <c r="AME245" s="37"/>
      <c r="AMF245" s="37"/>
      <c r="AMG245" s="37"/>
      <c r="AMH245" s="37"/>
      <c r="AMI245" s="37"/>
      <c r="AMJ245" s="37"/>
      <c r="AMK245" s="37"/>
      <c r="AML245" s="37"/>
      <c r="AMM245" s="37"/>
      <c r="AMN245" s="37"/>
      <c r="AMO245" s="37"/>
      <c r="AMP245" s="37"/>
      <c r="AMQ245" s="37"/>
      <c r="AMR245" s="37"/>
      <c r="AMS245" s="37"/>
      <c r="AMT245" s="37"/>
      <c r="AMU245" s="37"/>
      <c r="AMV245" s="37"/>
      <c r="AMW245" s="37"/>
      <c r="AMX245" s="37"/>
      <c r="AMY245" s="37"/>
      <c r="AMZ245" s="37"/>
      <c r="ANA245" s="37"/>
      <c r="ANB245" s="37"/>
      <c r="ANC245" s="37"/>
      <c r="AND245" s="37"/>
      <c r="ANE245" s="37"/>
      <c r="ANF245" s="37"/>
      <c r="ANG245" s="37"/>
      <c r="ANH245" s="37"/>
      <c r="ANI245" s="37"/>
      <c r="ANJ245" s="37"/>
      <c r="ANK245" s="37"/>
      <c r="ANL245" s="37"/>
      <c r="ANM245" s="37"/>
      <c r="ANN245" s="37"/>
      <c r="ANO245" s="37"/>
      <c r="ANP245" s="37"/>
      <c r="ANQ245" s="37"/>
      <c r="ANR245" s="37"/>
      <c r="ANS245" s="37"/>
      <c r="ANT245" s="37"/>
      <c r="ANU245" s="37"/>
      <c r="ANV245" s="37"/>
      <c r="ANW245" s="37"/>
      <c r="ANX245" s="37"/>
      <c r="ANY245" s="37"/>
      <c r="ANZ245" s="37"/>
      <c r="AOA245" s="37"/>
      <c r="AOB245" s="37"/>
      <c r="AOC245" s="37"/>
      <c r="AOD245" s="37"/>
      <c r="AOE245" s="37"/>
      <c r="AOF245" s="37"/>
      <c r="AOG245" s="37"/>
      <c r="AOH245" s="37"/>
      <c r="AOI245" s="37"/>
      <c r="AOJ245" s="37"/>
      <c r="AOK245" s="37"/>
      <c r="AOL245" s="37"/>
      <c r="AOM245" s="37"/>
      <c r="AON245" s="37"/>
      <c r="AOO245" s="37"/>
      <c r="AOP245" s="37"/>
      <c r="AOQ245" s="37"/>
      <c r="AOR245" s="37"/>
      <c r="AOS245" s="37"/>
      <c r="AOT245" s="37"/>
      <c r="AOU245" s="37"/>
      <c r="AOV245" s="37"/>
      <c r="AOW245" s="37"/>
      <c r="AOX245" s="37"/>
      <c r="AOY245" s="37"/>
      <c r="AOZ245" s="37"/>
      <c r="APA245" s="37"/>
      <c r="APB245" s="37"/>
      <c r="APC245" s="37"/>
      <c r="APD245" s="37"/>
      <c r="APE245" s="37"/>
      <c r="APF245" s="37"/>
      <c r="APG245" s="37"/>
      <c r="APH245" s="37"/>
      <c r="API245" s="37"/>
      <c r="APJ245" s="37"/>
      <c r="APK245" s="37"/>
      <c r="APL245" s="37"/>
      <c r="APM245" s="37"/>
      <c r="APN245" s="37"/>
      <c r="APO245" s="37"/>
      <c r="APP245" s="37"/>
      <c r="APQ245" s="37"/>
      <c r="APR245" s="37"/>
      <c r="APS245" s="37"/>
      <c r="APT245" s="37"/>
      <c r="APU245" s="37"/>
      <c r="APV245" s="37"/>
      <c r="APW245" s="37"/>
      <c r="APX245" s="37"/>
      <c r="APY245" s="37"/>
      <c r="APZ245" s="37"/>
      <c r="AQA245" s="37"/>
      <c r="AQB245" s="37"/>
      <c r="AQC245" s="37"/>
      <c r="AQD245" s="37"/>
      <c r="AQE245" s="37"/>
      <c r="AQF245" s="37"/>
      <c r="AQG245" s="37"/>
      <c r="AQH245" s="37"/>
      <c r="AQI245" s="37"/>
      <c r="AQJ245" s="37"/>
      <c r="AQK245" s="37"/>
      <c r="AQL245" s="37"/>
      <c r="AQM245" s="37"/>
      <c r="AQN245" s="37"/>
      <c r="AQO245" s="37"/>
      <c r="AQP245" s="37"/>
      <c r="AQQ245" s="37"/>
      <c r="AQR245" s="37"/>
      <c r="AQS245" s="37"/>
      <c r="AQT245" s="37"/>
      <c r="AQU245" s="37"/>
      <c r="AQV245" s="37"/>
      <c r="AQW245" s="37"/>
      <c r="AQX245" s="37"/>
      <c r="AQY245" s="37"/>
      <c r="AQZ245" s="37"/>
      <c r="ARA245" s="37"/>
      <c r="ARB245" s="37"/>
      <c r="ARC245" s="37"/>
      <c r="ARD245" s="37"/>
      <c r="ARE245" s="37"/>
      <c r="ARF245" s="37"/>
      <c r="ARG245" s="37"/>
      <c r="ARH245" s="37"/>
      <c r="ARI245" s="37"/>
      <c r="ARJ245" s="37"/>
      <c r="ARK245" s="37"/>
      <c r="ARL245" s="37"/>
      <c r="ARM245" s="37"/>
      <c r="ARN245" s="37"/>
      <c r="ARO245" s="37"/>
      <c r="ARP245" s="37"/>
      <c r="ARQ245" s="37"/>
      <c r="ARR245" s="37"/>
      <c r="ARS245" s="37"/>
      <c r="ART245" s="37"/>
      <c r="ARU245" s="37"/>
      <c r="ARV245" s="37"/>
      <c r="ARW245" s="37"/>
      <c r="ARX245" s="37"/>
      <c r="ARY245" s="37"/>
      <c r="ARZ245" s="37"/>
      <c r="ASA245" s="37"/>
      <c r="ASB245" s="37"/>
      <c r="ASC245" s="37"/>
      <c r="ASD245" s="37"/>
      <c r="ASE245" s="37"/>
      <c r="ASF245" s="37"/>
      <c r="ASG245" s="37"/>
      <c r="ASH245" s="37"/>
      <c r="ASI245" s="37"/>
      <c r="ASJ245" s="37"/>
      <c r="ASK245" s="37"/>
      <c r="ASL245" s="37"/>
      <c r="ASM245" s="37"/>
      <c r="ASN245" s="37"/>
      <c r="ASO245" s="37"/>
      <c r="ASP245" s="37"/>
      <c r="ASQ245" s="37"/>
      <c r="ASR245" s="37"/>
      <c r="ASS245" s="37"/>
      <c r="AST245" s="37"/>
      <c r="ASU245" s="37"/>
      <c r="ASV245" s="37"/>
      <c r="ASW245" s="37"/>
      <c r="ASX245" s="37"/>
      <c r="ASY245" s="37"/>
      <c r="ASZ245" s="37"/>
      <c r="ATA245" s="37"/>
      <c r="ATB245" s="37"/>
      <c r="ATC245" s="37"/>
      <c r="ATD245" s="37"/>
      <c r="ATE245" s="37"/>
      <c r="ATF245" s="37"/>
      <c r="ATG245" s="37"/>
      <c r="ATH245" s="37"/>
      <c r="ATI245" s="37"/>
      <c r="ATJ245" s="37"/>
      <c r="ATK245" s="37"/>
      <c r="ATL245" s="37"/>
      <c r="ATM245" s="37"/>
      <c r="ATN245" s="37"/>
      <c r="ATO245" s="37"/>
      <c r="ATP245" s="37"/>
      <c r="ATQ245" s="37"/>
      <c r="ATR245" s="37"/>
      <c r="ATS245" s="37"/>
      <c r="ATT245" s="37"/>
      <c r="ATU245" s="37"/>
      <c r="ATV245" s="37"/>
      <c r="ATW245" s="37"/>
      <c r="ATX245" s="37"/>
      <c r="ATY245" s="37"/>
      <c r="ATZ245" s="37"/>
      <c r="AUA245" s="37"/>
      <c r="AUB245" s="37"/>
      <c r="AUC245" s="37"/>
      <c r="AUD245" s="37"/>
      <c r="AUE245" s="37"/>
      <c r="AUF245" s="37"/>
      <c r="AUG245" s="37"/>
      <c r="AUH245" s="37"/>
      <c r="AUI245" s="37"/>
      <c r="AUJ245" s="37"/>
      <c r="AUK245" s="37"/>
      <c r="AUL245" s="37"/>
      <c r="AUM245" s="37"/>
      <c r="AUN245" s="37"/>
      <c r="AUO245" s="37"/>
      <c r="AUP245" s="37"/>
      <c r="AUQ245" s="37"/>
      <c r="AUR245" s="37"/>
      <c r="AUS245" s="37"/>
      <c r="AUT245" s="37"/>
      <c r="AUU245" s="37"/>
      <c r="AUV245" s="37"/>
      <c r="AUW245" s="37"/>
      <c r="AUX245" s="37"/>
      <c r="AUY245" s="37"/>
      <c r="AUZ245" s="37"/>
      <c r="AVA245" s="37"/>
      <c r="AVB245" s="37"/>
      <c r="AVC245" s="37"/>
      <c r="AVD245" s="37"/>
      <c r="AVE245" s="37"/>
      <c r="AVF245" s="37"/>
      <c r="AVG245" s="37"/>
      <c r="AVH245" s="37"/>
      <c r="AVI245" s="37"/>
      <c r="AVJ245" s="37"/>
      <c r="AVK245" s="37"/>
      <c r="AVL245" s="37"/>
      <c r="AVM245" s="37"/>
      <c r="AVN245" s="37"/>
      <c r="AVO245" s="37"/>
      <c r="AVP245" s="37"/>
      <c r="AVQ245" s="37"/>
      <c r="AVR245" s="37"/>
      <c r="AVS245" s="37"/>
      <c r="AVT245" s="37"/>
      <c r="AVU245" s="37"/>
      <c r="AVV245" s="37"/>
      <c r="AVW245" s="37"/>
      <c r="AVX245" s="37"/>
      <c r="AVY245" s="37"/>
      <c r="AVZ245" s="37"/>
      <c r="AWA245" s="37"/>
      <c r="AWB245" s="37"/>
      <c r="AWC245" s="37"/>
      <c r="AWD245" s="37"/>
      <c r="AWE245" s="37"/>
      <c r="AWF245" s="37"/>
      <c r="AWG245" s="37"/>
      <c r="AWH245" s="37"/>
      <c r="AWI245" s="37"/>
      <c r="AWJ245" s="37"/>
      <c r="AWK245" s="37"/>
      <c r="AWL245" s="37"/>
      <c r="AWM245" s="37"/>
      <c r="AWN245" s="37"/>
      <c r="AWO245" s="37"/>
      <c r="AWP245" s="37"/>
      <c r="AWQ245" s="37"/>
      <c r="AWR245" s="37"/>
      <c r="AWS245" s="37"/>
      <c r="AWT245" s="37"/>
      <c r="AWU245" s="37"/>
      <c r="AWV245" s="37"/>
      <c r="AWW245" s="37"/>
      <c r="AWX245" s="37"/>
      <c r="AWY245" s="37"/>
      <c r="AWZ245" s="37"/>
      <c r="AXA245" s="37"/>
      <c r="AXB245" s="37"/>
      <c r="AXC245" s="37"/>
      <c r="AXD245" s="37"/>
      <c r="AXE245" s="37"/>
      <c r="AXF245" s="37"/>
      <c r="AXG245" s="37"/>
      <c r="AXH245" s="37"/>
      <c r="AXI245" s="37"/>
      <c r="AXJ245" s="37"/>
      <c r="AXK245" s="37"/>
      <c r="AXL245" s="37"/>
      <c r="AXM245" s="37"/>
      <c r="AXN245" s="37"/>
      <c r="AXO245" s="37"/>
      <c r="AXP245" s="37"/>
      <c r="AXQ245" s="37"/>
      <c r="AXR245" s="37"/>
      <c r="AXS245" s="37"/>
      <c r="AXT245" s="37"/>
      <c r="AXU245" s="37"/>
      <c r="AXV245" s="37"/>
      <c r="AXW245" s="37"/>
      <c r="AXX245" s="37"/>
      <c r="AXY245" s="37"/>
      <c r="AXZ245" s="37"/>
      <c r="AYA245" s="37"/>
      <c r="AYB245" s="37"/>
      <c r="AYC245" s="37"/>
      <c r="AYD245" s="37"/>
      <c r="AYE245" s="37"/>
      <c r="AYF245" s="37"/>
      <c r="AYG245" s="37"/>
      <c r="AYH245" s="37"/>
      <c r="AYI245" s="37"/>
      <c r="AYJ245" s="37"/>
      <c r="AYK245" s="37"/>
      <c r="AYL245" s="37"/>
      <c r="AYM245" s="37"/>
      <c r="AYN245" s="37"/>
      <c r="AYO245" s="37"/>
      <c r="AYP245" s="37"/>
      <c r="AYQ245" s="37"/>
      <c r="AYR245" s="37"/>
      <c r="AYS245" s="37"/>
      <c r="AYT245" s="37"/>
      <c r="AYU245" s="37"/>
      <c r="AYV245" s="37"/>
      <c r="AYW245" s="37"/>
      <c r="AYX245" s="37"/>
      <c r="AYY245" s="37"/>
      <c r="AYZ245" s="37"/>
      <c r="AZA245" s="37"/>
      <c r="AZB245" s="37"/>
      <c r="AZC245" s="37"/>
      <c r="AZD245" s="37"/>
      <c r="AZE245" s="37"/>
      <c r="AZF245" s="37"/>
      <c r="AZG245" s="37"/>
      <c r="AZH245" s="37"/>
      <c r="AZI245" s="37"/>
      <c r="AZJ245" s="37"/>
      <c r="AZK245" s="37"/>
      <c r="AZL245" s="37"/>
      <c r="AZM245" s="37"/>
      <c r="AZN245" s="37"/>
      <c r="AZO245" s="37"/>
      <c r="AZP245" s="37"/>
      <c r="AZQ245" s="37"/>
      <c r="AZR245" s="37"/>
      <c r="AZS245" s="37"/>
      <c r="AZT245" s="37"/>
      <c r="AZU245" s="37"/>
      <c r="AZV245" s="37"/>
      <c r="AZW245" s="37"/>
      <c r="AZX245" s="37"/>
      <c r="AZY245" s="37"/>
      <c r="AZZ245" s="37"/>
      <c r="BAA245" s="37"/>
      <c r="BAB245" s="37"/>
      <c r="BAC245" s="37"/>
      <c r="BAD245" s="37"/>
      <c r="BAE245" s="37"/>
      <c r="BAF245" s="37"/>
      <c r="BAG245" s="37"/>
      <c r="BAH245" s="37"/>
      <c r="BAI245" s="37"/>
      <c r="BAJ245" s="37"/>
      <c r="BAK245" s="37"/>
      <c r="BAL245" s="37"/>
      <c r="BAM245" s="37"/>
      <c r="BAN245" s="37"/>
      <c r="BAO245" s="37"/>
      <c r="BAP245" s="37"/>
      <c r="BAQ245" s="37"/>
      <c r="BAR245" s="37"/>
      <c r="BAS245" s="37"/>
      <c r="BAT245" s="37"/>
      <c r="BAU245" s="37"/>
      <c r="BAV245" s="37"/>
      <c r="BAW245" s="37"/>
      <c r="BAX245" s="37"/>
      <c r="BAY245" s="37"/>
      <c r="BAZ245" s="37"/>
      <c r="BBA245" s="37"/>
      <c r="BBB245" s="37"/>
      <c r="BBC245" s="37"/>
      <c r="BBD245" s="37"/>
      <c r="BBE245" s="37"/>
      <c r="BBF245" s="37"/>
      <c r="BBG245" s="37"/>
      <c r="BBH245" s="37"/>
      <c r="BBI245" s="37"/>
      <c r="BBJ245" s="37"/>
      <c r="BBK245" s="37"/>
      <c r="BBL245" s="37"/>
      <c r="BBM245" s="37"/>
      <c r="BBN245" s="37"/>
      <c r="BBO245" s="37"/>
      <c r="BBP245" s="37"/>
      <c r="BBQ245" s="37"/>
      <c r="BBR245" s="37"/>
      <c r="BBS245" s="37"/>
      <c r="BBT245" s="37"/>
      <c r="BBU245" s="37"/>
      <c r="BBV245" s="37"/>
      <c r="BBW245" s="37"/>
      <c r="BBX245" s="37"/>
      <c r="BBY245" s="37"/>
      <c r="BBZ245" s="37"/>
      <c r="BCA245" s="37"/>
      <c r="BCB245" s="37"/>
      <c r="BCC245" s="37"/>
      <c r="BCD245" s="37"/>
      <c r="BCE245" s="37"/>
      <c r="BCF245" s="37"/>
      <c r="BCG245" s="37"/>
      <c r="BCH245" s="37"/>
      <c r="BCI245" s="37"/>
      <c r="BCJ245" s="37"/>
      <c r="BCK245" s="37"/>
      <c r="BCL245" s="37"/>
      <c r="BCM245" s="37"/>
      <c r="BCN245" s="37"/>
      <c r="BCO245" s="37"/>
      <c r="BCP245" s="37"/>
      <c r="BCQ245" s="37"/>
      <c r="BCR245" s="37"/>
      <c r="BCS245" s="37"/>
      <c r="BCT245" s="37"/>
      <c r="BCU245" s="37"/>
      <c r="BCV245" s="37"/>
      <c r="BCW245" s="37"/>
      <c r="BCX245" s="37"/>
      <c r="BCY245" s="37"/>
      <c r="BCZ245" s="37"/>
      <c r="BDA245" s="37"/>
      <c r="BDB245" s="37"/>
      <c r="BDC245" s="37"/>
      <c r="BDD245" s="37"/>
      <c r="BDE245" s="37"/>
      <c r="BDF245" s="37"/>
      <c r="BDG245" s="37"/>
      <c r="BDH245" s="37"/>
      <c r="BDI245" s="37"/>
      <c r="BDJ245" s="37"/>
      <c r="BDK245" s="37"/>
      <c r="BDL245" s="37"/>
      <c r="BDM245" s="37"/>
      <c r="BDN245" s="37"/>
      <c r="BDO245" s="37"/>
      <c r="BDP245" s="37"/>
      <c r="BDQ245" s="37"/>
      <c r="BDR245" s="37"/>
      <c r="BDS245" s="37"/>
      <c r="BDT245" s="37"/>
      <c r="BDU245" s="37"/>
      <c r="BDV245" s="37"/>
      <c r="BDW245" s="37"/>
      <c r="BDX245" s="37"/>
      <c r="BDY245" s="37"/>
      <c r="BDZ245" s="37"/>
      <c r="BEA245" s="37"/>
      <c r="BEB245" s="37"/>
      <c r="BEC245" s="37"/>
      <c r="BED245" s="37"/>
      <c r="BEE245" s="37"/>
      <c r="BEF245" s="37"/>
      <c r="BEG245" s="37"/>
      <c r="BEH245" s="37"/>
      <c r="BEI245" s="37"/>
      <c r="BEJ245" s="37"/>
      <c r="BEK245" s="37"/>
      <c r="BEL245" s="37"/>
      <c r="BEM245" s="37"/>
      <c r="BEN245" s="37"/>
      <c r="BEO245" s="37"/>
      <c r="BEP245" s="37"/>
      <c r="BEQ245" s="37"/>
      <c r="BER245" s="37"/>
      <c r="BES245" s="37"/>
      <c r="BET245" s="37"/>
      <c r="BEU245" s="37"/>
      <c r="BEV245" s="37"/>
      <c r="BEW245" s="37"/>
      <c r="BEX245" s="37"/>
      <c r="BEY245" s="37"/>
      <c r="BEZ245" s="37"/>
      <c r="BFA245" s="37"/>
      <c r="BFB245" s="37"/>
      <c r="BFC245" s="37"/>
      <c r="BFD245" s="37"/>
      <c r="BFE245" s="37"/>
      <c r="BFF245" s="37"/>
      <c r="BFG245" s="37"/>
      <c r="BFH245" s="37"/>
      <c r="BFI245" s="37"/>
      <c r="BFJ245" s="37"/>
      <c r="BFK245" s="37"/>
      <c r="BFL245" s="37"/>
      <c r="BFM245" s="37"/>
      <c r="BFN245" s="37"/>
      <c r="BFO245" s="37"/>
      <c r="BFP245" s="37"/>
      <c r="BFQ245" s="37"/>
      <c r="BFR245" s="37"/>
      <c r="BFS245" s="37"/>
      <c r="BFT245" s="37"/>
      <c r="BFU245" s="37"/>
      <c r="BFV245" s="37"/>
      <c r="BFW245" s="37"/>
      <c r="BFX245" s="37"/>
      <c r="BFY245" s="37"/>
      <c r="BFZ245" s="37"/>
      <c r="BGA245" s="37"/>
      <c r="BGB245" s="37"/>
      <c r="BGC245" s="37"/>
      <c r="BGD245" s="37"/>
      <c r="BGE245" s="37"/>
      <c r="BGF245" s="37"/>
      <c r="BGG245" s="37"/>
      <c r="BGH245" s="37"/>
      <c r="BGI245" s="37"/>
      <c r="BGJ245" s="37"/>
      <c r="BGK245" s="37"/>
      <c r="BGL245" s="37"/>
      <c r="BGM245" s="37"/>
      <c r="BGN245" s="37"/>
      <c r="BGO245" s="37"/>
      <c r="BGP245" s="37"/>
      <c r="BGQ245" s="37"/>
      <c r="BGR245" s="37"/>
      <c r="BGS245" s="37"/>
      <c r="BGT245" s="37"/>
      <c r="BGU245" s="37"/>
      <c r="BGV245" s="37"/>
      <c r="BGW245" s="37"/>
      <c r="BGX245" s="37"/>
      <c r="BGY245" s="37"/>
      <c r="BGZ245" s="37"/>
      <c r="BHA245" s="37"/>
      <c r="BHB245" s="37"/>
      <c r="BHC245" s="37"/>
      <c r="BHD245" s="37"/>
      <c r="BHE245" s="37"/>
      <c r="BHF245" s="37"/>
      <c r="BHG245" s="37"/>
      <c r="BHH245" s="37"/>
      <c r="BHI245" s="37"/>
      <c r="BHJ245" s="37"/>
      <c r="BHK245" s="37"/>
      <c r="BHL245" s="37"/>
      <c r="BHM245" s="37"/>
      <c r="BHN245" s="37"/>
      <c r="BHO245" s="37"/>
      <c r="BHP245" s="37"/>
      <c r="BHQ245" s="37"/>
      <c r="BHR245" s="37"/>
      <c r="BHS245" s="37"/>
      <c r="BHT245" s="37"/>
      <c r="BHU245" s="37"/>
      <c r="BHV245" s="37"/>
      <c r="BHW245" s="37"/>
      <c r="BHX245" s="37"/>
      <c r="BHY245" s="37"/>
      <c r="BHZ245" s="37"/>
      <c r="BIA245" s="37"/>
      <c r="BIB245" s="37"/>
      <c r="BIC245" s="37"/>
      <c r="BID245" s="37"/>
      <c r="BIE245" s="37"/>
      <c r="BIF245" s="37"/>
      <c r="BIG245" s="37"/>
      <c r="BIH245" s="37"/>
      <c r="BII245" s="37"/>
      <c r="BIJ245" s="37"/>
      <c r="BIK245" s="37"/>
      <c r="BIL245" s="37"/>
      <c r="BIM245" s="37"/>
      <c r="BIN245" s="37"/>
      <c r="BIO245" s="37"/>
      <c r="BIP245" s="37"/>
      <c r="BIQ245" s="37"/>
      <c r="BIR245" s="37"/>
      <c r="BIS245" s="37"/>
      <c r="BIT245" s="37"/>
      <c r="BIU245" s="37"/>
      <c r="BIV245" s="37"/>
      <c r="BIW245" s="37"/>
      <c r="BIX245" s="37"/>
      <c r="BIY245" s="37"/>
      <c r="BIZ245" s="37"/>
      <c r="BJA245" s="37"/>
      <c r="BJB245" s="37"/>
      <c r="BJC245" s="37"/>
      <c r="BJD245" s="37"/>
      <c r="BJE245" s="37"/>
      <c r="BJF245" s="37"/>
      <c r="BJG245" s="37"/>
      <c r="BJH245" s="37"/>
      <c r="BJI245" s="37"/>
      <c r="BJJ245" s="37"/>
      <c r="BJK245" s="37"/>
      <c r="BJL245" s="37"/>
      <c r="BJM245" s="37"/>
      <c r="BJN245" s="37"/>
      <c r="BJO245" s="37"/>
      <c r="BJP245" s="37"/>
      <c r="BJQ245" s="37"/>
      <c r="BJR245" s="37"/>
      <c r="BJS245" s="37"/>
      <c r="BJT245" s="37"/>
      <c r="BJU245" s="37"/>
      <c r="BJV245" s="37"/>
      <c r="BJW245" s="37"/>
      <c r="BJX245" s="37"/>
      <c r="BJY245" s="37"/>
      <c r="BJZ245" s="37"/>
      <c r="BKA245" s="37"/>
      <c r="BKB245" s="37"/>
      <c r="BKC245" s="37"/>
      <c r="BKD245" s="37"/>
      <c r="BKE245" s="37"/>
      <c r="BKF245" s="37"/>
      <c r="BKG245" s="37"/>
      <c r="BKH245" s="37"/>
      <c r="BKI245" s="37"/>
      <c r="BKJ245" s="37"/>
      <c r="BKK245" s="37"/>
      <c r="BKL245" s="37"/>
      <c r="BKM245" s="37"/>
      <c r="BKN245" s="37"/>
      <c r="BKO245" s="37"/>
      <c r="BKP245" s="37"/>
      <c r="BKQ245" s="37"/>
      <c r="BKR245" s="37"/>
      <c r="BKS245" s="37"/>
      <c r="BKT245" s="37"/>
      <c r="BKU245" s="37"/>
      <c r="BKV245" s="37"/>
      <c r="BKW245" s="37"/>
      <c r="BKX245" s="37"/>
      <c r="BKY245" s="37"/>
      <c r="BKZ245" s="37"/>
      <c r="BLA245" s="37"/>
      <c r="BLB245" s="37"/>
      <c r="BLC245" s="37"/>
      <c r="BLD245" s="37"/>
      <c r="BLE245" s="37"/>
      <c r="BLF245" s="37"/>
      <c r="BLG245" s="37"/>
      <c r="BLH245" s="37"/>
      <c r="BLI245" s="37"/>
      <c r="BLJ245" s="37"/>
      <c r="BLK245" s="37"/>
      <c r="BLL245" s="37"/>
      <c r="BLM245" s="37"/>
      <c r="BLN245" s="37"/>
      <c r="BLO245" s="37"/>
      <c r="BLP245" s="37"/>
      <c r="BLQ245" s="37"/>
      <c r="BLR245" s="37"/>
      <c r="BLS245" s="37"/>
      <c r="BLT245" s="37"/>
      <c r="BLU245" s="37"/>
      <c r="BLV245" s="37"/>
      <c r="BLW245" s="37"/>
      <c r="BLX245" s="37"/>
      <c r="BLY245" s="37"/>
      <c r="BLZ245" s="37"/>
      <c r="BMA245" s="37"/>
      <c r="BMB245" s="37"/>
      <c r="BMC245" s="37"/>
      <c r="BMD245" s="37"/>
      <c r="BME245" s="37"/>
      <c r="BMF245" s="37"/>
      <c r="BMG245" s="37"/>
      <c r="BMH245" s="37"/>
      <c r="BMI245" s="37"/>
      <c r="BMJ245" s="37"/>
      <c r="BMK245" s="37"/>
      <c r="BML245" s="37"/>
      <c r="BMM245" s="37"/>
      <c r="BMN245" s="37"/>
      <c r="BMO245" s="37"/>
      <c r="BMP245" s="37"/>
      <c r="BMQ245" s="37"/>
      <c r="BMR245" s="37"/>
      <c r="BMS245" s="37"/>
      <c r="BMT245" s="37"/>
      <c r="BMU245" s="37"/>
      <c r="BMV245" s="37"/>
      <c r="BMW245" s="37"/>
      <c r="BMX245" s="37"/>
      <c r="BMY245" s="37"/>
      <c r="BMZ245" s="37"/>
      <c r="BNA245" s="37"/>
      <c r="BNB245" s="37"/>
      <c r="BNC245" s="37"/>
      <c r="BND245" s="37"/>
      <c r="BNE245" s="37"/>
      <c r="BNF245" s="37"/>
      <c r="BNG245" s="37"/>
      <c r="BNH245" s="37"/>
      <c r="BNI245" s="37"/>
      <c r="BNJ245" s="37"/>
      <c r="BNK245" s="37"/>
      <c r="BNL245" s="37"/>
      <c r="BNM245" s="37"/>
      <c r="BNN245" s="37"/>
      <c r="BNO245" s="37"/>
      <c r="BNP245" s="37"/>
      <c r="BNQ245" s="37"/>
      <c r="BNR245" s="37"/>
      <c r="BNS245" s="37"/>
      <c r="BNT245" s="37"/>
      <c r="BNU245" s="37"/>
      <c r="BNV245" s="37"/>
      <c r="BNW245" s="37"/>
      <c r="BNX245" s="37"/>
      <c r="BNY245" s="37"/>
      <c r="BNZ245" s="37"/>
      <c r="BOA245" s="37"/>
      <c r="BOB245" s="37"/>
      <c r="BOC245" s="37"/>
      <c r="BOD245" s="37"/>
      <c r="BOE245" s="37"/>
      <c r="BOF245" s="37"/>
      <c r="BOG245" s="37"/>
      <c r="BOH245" s="37"/>
      <c r="BOI245" s="37"/>
      <c r="BOJ245" s="37"/>
      <c r="BOK245" s="37"/>
      <c r="BOL245" s="37"/>
      <c r="BOM245" s="37"/>
      <c r="BON245" s="37"/>
      <c r="BOO245" s="37"/>
      <c r="BOP245" s="37"/>
      <c r="BOQ245" s="37"/>
      <c r="BOR245" s="37"/>
      <c r="BOS245" s="37"/>
      <c r="BOT245" s="37"/>
      <c r="BOU245" s="37"/>
      <c r="BOV245" s="37"/>
      <c r="BOW245" s="37"/>
      <c r="BOX245" s="37"/>
      <c r="BOY245" s="37"/>
      <c r="BOZ245" s="37"/>
      <c r="BPA245" s="37"/>
      <c r="BPB245" s="37"/>
      <c r="BPC245" s="37"/>
      <c r="BPD245" s="37"/>
      <c r="BPE245" s="37"/>
      <c r="BPF245" s="37"/>
      <c r="BPG245" s="37"/>
      <c r="BPH245" s="37"/>
      <c r="BPI245" s="37"/>
      <c r="BPJ245" s="37"/>
      <c r="BPK245" s="37"/>
      <c r="BPL245" s="37"/>
      <c r="BPM245" s="37"/>
      <c r="BPN245" s="37"/>
      <c r="BPO245" s="37"/>
      <c r="BPP245" s="37"/>
      <c r="BPQ245" s="37"/>
      <c r="BPR245" s="37"/>
      <c r="BPS245" s="37"/>
      <c r="BPT245" s="37"/>
      <c r="BPU245" s="37"/>
      <c r="BPV245" s="37"/>
      <c r="BPW245" s="37"/>
      <c r="BPX245" s="37"/>
      <c r="BPY245" s="37"/>
      <c r="BPZ245" s="37"/>
      <c r="BQA245" s="37"/>
      <c r="BQB245" s="37"/>
      <c r="BQC245" s="37"/>
      <c r="BQD245" s="37"/>
      <c r="BQE245" s="37"/>
      <c r="BQF245" s="37"/>
      <c r="BQG245" s="37"/>
      <c r="BQH245" s="37"/>
      <c r="BQI245" s="37"/>
      <c r="BQJ245" s="37"/>
      <c r="BQK245" s="37"/>
      <c r="BQL245" s="37"/>
      <c r="BQM245" s="37"/>
      <c r="BQN245" s="37"/>
      <c r="BQO245" s="37"/>
      <c r="BQP245" s="37"/>
      <c r="BQQ245" s="37"/>
      <c r="BQR245" s="37"/>
      <c r="BQS245" s="37"/>
      <c r="BQT245" s="37"/>
      <c r="BQU245" s="37"/>
      <c r="BQV245" s="37"/>
      <c r="BQW245" s="37"/>
      <c r="BQX245" s="37"/>
      <c r="BQY245" s="37"/>
      <c r="BQZ245" s="37"/>
      <c r="BRA245" s="37"/>
      <c r="BRB245" s="37"/>
      <c r="BRC245" s="37"/>
      <c r="BRD245" s="37"/>
      <c r="BRE245" s="37"/>
      <c r="BRF245" s="37"/>
      <c r="BRG245" s="37"/>
      <c r="BRH245" s="37"/>
      <c r="BRI245" s="37"/>
      <c r="BRJ245" s="37"/>
      <c r="BRK245" s="37"/>
      <c r="BRL245" s="37"/>
      <c r="BRM245" s="37"/>
      <c r="BRN245" s="37"/>
      <c r="BRO245" s="37"/>
      <c r="BRP245" s="37"/>
      <c r="BRQ245" s="37"/>
      <c r="BRR245" s="37"/>
      <c r="BRS245" s="37"/>
      <c r="BRT245" s="37"/>
      <c r="BRU245" s="37"/>
      <c r="BRV245" s="37"/>
      <c r="BRW245" s="37"/>
      <c r="BRX245" s="37"/>
      <c r="BRY245" s="37"/>
      <c r="BRZ245" s="37"/>
      <c r="BSA245" s="37"/>
      <c r="BSB245" s="37"/>
      <c r="BSC245" s="37"/>
      <c r="BSD245" s="37"/>
      <c r="BSE245" s="37"/>
      <c r="BSF245" s="37"/>
      <c r="BSG245" s="37"/>
      <c r="BSH245" s="37"/>
      <c r="BSI245" s="37"/>
      <c r="BSJ245" s="37"/>
      <c r="BSK245" s="37"/>
      <c r="BSL245" s="37"/>
      <c r="BSM245" s="37"/>
      <c r="BSN245" s="37"/>
      <c r="BSO245" s="37"/>
      <c r="BSP245" s="37"/>
      <c r="BSQ245" s="37"/>
      <c r="BSR245" s="37"/>
      <c r="BSS245" s="37"/>
      <c r="BST245" s="37"/>
      <c r="BSU245" s="37"/>
      <c r="BSV245" s="37"/>
      <c r="BSW245" s="37"/>
      <c r="BSX245" s="37"/>
      <c r="BSY245" s="37"/>
      <c r="BSZ245" s="37"/>
      <c r="BTA245" s="37"/>
      <c r="BTB245" s="37"/>
      <c r="BTC245" s="37"/>
      <c r="BTD245" s="37"/>
      <c r="BTE245" s="37"/>
      <c r="BTF245" s="37"/>
      <c r="BTG245" s="37"/>
      <c r="BTH245" s="37"/>
      <c r="BTI245" s="37"/>
      <c r="BTJ245" s="37"/>
      <c r="BTK245" s="37"/>
      <c r="BTL245" s="37"/>
      <c r="BTM245" s="37"/>
      <c r="BTN245" s="37"/>
      <c r="BTO245" s="37"/>
      <c r="BTP245" s="37"/>
      <c r="BTQ245" s="37"/>
      <c r="BTR245" s="37"/>
      <c r="BTS245" s="37"/>
      <c r="BTT245" s="37"/>
      <c r="BTU245" s="37"/>
      <c r="BTV245" s="37"/>
      <c r="BTW245" s="37"/>
      <c r="BTX245" s="37"/>
      <c r="BTY245" s="37"/>
      <c r="BTZ245" s="37"/>
      <c r="BUA245" s="37"/>
      <c r="BUB245" s="37"/>
      <c r="BUC245" s="37"/>
      <c r="BUD245" s="37"/>
      <c r="BUE245" s="37"/>
      <c r="BUF245" s="37"/>
      <c r="BUG245" s="37"/>
      <c r="BUH245" s="37"/>
      <c r="BUI245" s="37"/>
      <c r="BUJ245" s="37"/>
      <c r="BUK245" s="37"/>
      <c r="BUL245" s="37"/>
      <c r="BUM245" s="37"/>
      <c r="BUN245" s="37"/>
      <c r="BUO245" s="37"/>
      <c r="BUP245" s="37"/>
      <c r="BUQ245" s="37"/>
      <c r="BUR245" s="37"/>
      <c r="BUS245" s="37"/>
      <c r="BUT245" s="37"/>
      <c r="BUU245" s="37"/>
      <c r="BUV245" s="37"/>
      <c r="BUW245" s="37"/>
      <c r="BUX245" s="37"/>
      <c r="BUY245" s="37"/>
      <c r="BUZ245" s="37"/>
      <c r="BVA245" s="37"/>
      <c r="BVB245" s="37"/>
      <c r="BVC245" s="37"/>
      <c r="BVD245" s="37"/>
      <c r="BVE245" s="37"/>
      <c r="BVF245" s="37"/>
      <c r="BVG245" s="37"/>
      <c r="BVH245" s="37"/>
      <c r="BVI245" s="37"/>
      <c r="BVJ245" s="37"/>
      <c r="BVK245" s="37"/>
      <c r="BVL245" s="37"/>
      <c r="BVM245" s="37"/>
      <c r="BVN245" s="37"/>
      <c r="BVO245" s="37"/>
      <c r="BVP245" s="37"/>
      <c r="BVQ245" s="37"/>
      <c r="BVR245" s="37"/>
      <c r="BVS245" s="37"/>
      <c r="BVT245" s="37"/>
      <c r="BVU245" s="37"/>
      <c r="BVV245" s="37"/>
      <c r="BVW245" s="37"/>
      <c r="BVX245" s="37"/>
      <c r="BVY245" s="37"/>
      <c r="BVZ245" s="37"/>
      <c r="BWA245" s="37"/>
      <c r="BWB245" s="37"/>
      <c r="BWC245" s="37"/>
      <c r="BWD245" s="37"/>
      <c r="BWE245" s="37"/>
      <c r="BWF245" s="37"/>
      <c r="BWG245" s="37"/>
      <c r="BWH245" s="37"/>
      <c r="BWI245" s="37"/>
      <c r="BWJ245" s="37"/>
      <c r="BWK245" s="37"/>
      <c r="BWL245" s="37"/>
      <c r="BWM245" s="37"/>
      <c r="BWN245" s="37"/>
      <c r="BWO245" s="37"/>
      <c r="BWP245" s="37"/>
      <c r="BWQ245" s="37"/>
      <c r="BWR245" s="37"/>
      <c r="BWS245" s="37"/>
      <c r="BWT245" s="37"/>
      <c r="BWU245" s="37"/>
      <c r="BWV245" s="37"/>
      <c r="BWW245" s="37"/>
      <c r="BWX245" s="37"/>
      <c r="BWY245" s="37"/>
      <c r="BWZ245" s="37"/>
      <c r="BXA245" s="37"/>
      <c r="BXB245" s="37"/>
      <c r="BXC245" s="37"/>
      <c r="BXD245" s="37"/>
      <c r="BXE245" s="37"/>
      <c r="BXF245" s="37"/>
      <c r="BXG245" s="37"/>
      <c r="BXH245" s="37"/>
      <c r="BXI245" s="37"/>
      <c r="BXJ245" s="37"/>
      <c r="BXK245" s="37"/>
      <c r="BXL245" s="37"/>
      <c r="BXM245" s="37"/>
      <c r="BXN245" s="37"/>
      <c r="BXO245" s="37"/>
      <c r="BXP245" s="37"/>
      <c r="BXQ245" s="37"/>
      <c r="BXR245" s="37"/>
      <c r="BXS245" s="37"/>
      <c r="BXT245" s="37"/>
      <c r="BXU245" s="37"/>
      <c r="BXV245" s="37"/>
      <c r="BXW245" s="37"/>
      <c r="BXX245" s="37"/>
      <c r="BXY245" s="37"/>
      <c r="BXZ245" s="37"/>
      <c r="BYA245" s="37"/>
      <c r="BYB245" s="37"/>
      <c r="BYC245" s="37"/>
      <c r="BYD245" s="37"/>
      <c r="BYE245" s="37"/>
      <c r="BYF245" s="37"/>
      <c r="BYG245" s="37"/>
      <c r="BYH245" s="37"/>
      <c r="BYI245" s="37"/>
      <c r="BYJ245" s="37"/>
      <c r="BYK245" s="37"/>
      <c r="BYL245" s="37"/>
      <c r="BYM245" s="37"/>
      <c r="BYN245" s="37"/>
      <c r="BYO245" s="37"/>
      <c r="BYP245" s="37"/>
      <c r="BYQ245" s="37"/>
      <c r="BYR245" s="37"/>
      <c r="BYS245" s="37"/>
      <c r="BYT245" s="37"/>
      <c r="BYU245" s="37"/>
      <c r="BYV245" s="37"/>
      <c r="BYW245" s="37"/>
      <c r="BYX245" s="37"/>
      <c r="BYY245" s="37"/>
      <c r="BYZ245" s="37"/>
      <c r="BZA245" s="37"/>
      <c r="BZB245" s="37"/>
      <c r="BZC245" s="37"/>
      <c r="BZD245" s="37"/>
      <c r="BZE245" s="37"/>
      <c r="BZF245" s="37"/>
      <c r="BZG245" s="37"/>
      <c r="BZH245" s="37"/>
      <c r="BZI245" s="37"/>
      <c r="BZJ245" s="37"/>
      <c r="BZK245" s="37"/>
      <c r="BZL245" s="37"/>
      <c r="BZM245" s="37"/>
      <c r="BZN245" s="37"/>
      <c r="BZO245" s="37"/>
      <c r="BZP245" s="37"/>
      <c r="BZQ245" s="37"/>
      <c r="BZR245" s="37"/>
      <c r="BZS245" s="37"/>
      <c r="BZT245" s="37"/>
      <c r="BZU245" s="37"/>
      <c r="BZV245" s="37"/>
      <c r="BZW245" s="37"/>
      <c r="BZX245" s="37"/>
      <c r="BZY245" s="37"/>
      <c r="BZZ245" s="37"/>
      <c r="CAA245" s="37"/>
      <c r="CAB245" s="37"/>
      <c r="CAC245" s="37"/>
      <c r="CAD245" s="37"/>
      <c r="CAE245" s="37"/>
      <c r="CAF245" s="37"/>
      <c r="CAG245" s="37"/>
      <c r="CAH245" s="37"/>
      <c r="CAI245" s="37"/>
      <c r="CAJ245" s="37"/>
      <c r="CAK245" s="37"/>
      <c r="CAL245" s="37"/>
      <c r="CAM245" s="37"/>
      <c r="CAN245" s="37"/>
      <c r="CAO245" s="37"/>
      <c r="CAP245" s="37"/>
      <c r="CAQ245" s="37"/>
      <c r="CAR245" s="37"/>
      <c r="CAS245" s="37"/>
      <c r="CAT245" s="37"/>
      <c r="CAU245" s="37"/>
      <c r="CAV245" s="37"/>
      <c r="CAW245" s="37"/>
      <c r="CAX245" s="37"/>
      <c r="CAY245" s="37"/>
      <c r="CAZ245" s="37"/>
      <c r="CBA245" s="37"/>
      <c r="CBB245" s="37"/>
      <c r="CBC245" s="37"/>
      <c r="CBD245" s="37"/>
      <c r="CBE245" s="37"/>
      <c r="CBF245" s="37"/>
      <c r="CBG245" s="37"/>
      <c r="CBH245" s="37"/>
      <c r="CBI245" s="37"/>
      <c r="CBJ245" s="37"/>
      <c r="CBK245" s="37"/>
      <c r="CBL245" s="37"/>
      <c r="CBM245" s="37"/>
      <c r="CBN245" s="37"/>
      <c r="CBO245" s="37"/>
      <c r="CBP245" s="37"/>
      <c r="CBQ245" s="37"/>
      <c r="CBR245" s="37"/>
      <c r="CBS245" s="37"/>
      <c r="CBT245" s="37"/>
      <c r="CBU245" s="37"/>
      <c r="CBV245" s="37"/>
      <c r="CBW245" s="37"/>
      <c r="CBX245" s="37"/>
      <c r="CBY245" s="37"/>
      <c r="CBZ245" s="37"/>
      <c r="CCA245" s="37"/>
      <c r="CCB245" s="37"/>
      <c r="CCC245" s="37"/>
      <c r="CCD245" s="37"/>
      <c r="CCE245" s="37"/>
      <c r="CCF245" s="37"/>
      <c r="CCG245" s="37"/>
      <c r="CCH245" s="37"/>
      <c r="CCI245" s="37"/>
      <c r="CCJ245" s="37"/>
      <c r="CCK245" s="37"/>
      <c r="CCL245" s="37"/>
      <c r="CCM245" s="37"/>
      <c r="CCN245" s="37"/>
      <c r="CCO245" s="37"/>
      <c r="CCP245" s="37"/>
      <c r="CCQ245" s="37"/>
      <c r="CCR245" s="37"/>
      <c r="CCS245" s="37"/>
      <c r="CCT245" s="37"/>
      <c r="CCU245" s="37"/>
      <c r="CCV245" s="37"/>
      <c r="CCW245" s="37"/>
      <c r="CCX245" s="37"/>
      <c r="CCY245" s="37"/>
      <c r="CCZ245" s="37"/>
      <c r="CDA245" s="37"/>
      <c r="CDB245" s="37"/>
      <c r="CDC245" s="37"/>
      <c r="CDD245" s="37"/>
      <c r="CDE245" s="37"/>
      <c r="CDF245" s="37"/>
      <c r="CDG245" s="37"/>
      <c r="CDH245" s="37"/>
      <c r="CDI245" s="37"/>
      <c r="CDJ245" s="37"/>
      <c r="CDK245" s="37"/>
      <c r="CDL245" s="37"/>
      <c r="CDM245" s="37"/>
      <c r="CDN245" s="37"/>
      <c r="CDO245" s="37"/>
      <c r="CDP245" s="37"/>
      <c r="CDQ245" s="37"/>
      <c r="CDR245" s="37"/>
      <c r="CDS245" s="37"/>
      <c r="CDT245" s="37"/>
      <c r="CDU245" s="37"/>
      <c r="CDV245" s="37"/>
      <c r="CDW245" s="37"/>
      <c r="CDX245" s="37"/>
      <c r="CDY245" s="37"/>
      <c r="CDZ245" s="37"/>
      <c r="CEA245" s="37"/>
      <c r="CEB245" s="37"/>
      <c r="CEC245" s="37"/>
      <c r="CED245" s="37"/>
      <c r="CEE245" s="37"/>
      <c r="CEF245" s="37"/>
      <c r="CEG245" s="37"/>
      <c r="CEH245" s="37"/>
      <c r="CEI245" s="37"/>
      <c r="CEJ245" s="37"/>
      <c r="CEK245" s="37"/>
      <c r="CEL245" s="37"/>
      <c r="CEM245" s="37"/>
      <c r="CEN245" s="37"/>
      <c r="CEO245" s="37"/>
      <c r="CEP245" s="37"/>
      <c r="CEQ245" s="37"/>
      <c r="CER245" s="37"/>
      <c r="CES245" s="37"/>
      <c r="CET245" s="37"/>
      <c r="CEU245" s="37"/>
      <c r="CEV245" s="37"/>
      <c r="CEW245" s="37"/>
      <c r="CEX245" s="37"/>
      <c r="CEY245" s="37"/>
      <c r="CEZ245" s="37"/>
      <c r="CFA245" s="37"/>
      <c r="CFB245" s="37"/>
      <c r="CFC245" s="37"/>
      <c r="CFD245" s="37"/>
      <c r="CFE245" s="37"/>
      <c r="CFF245" s="37"/>
      <c r="CFG245" s="37"/>
      <c r="CFH245" s="37"/>
      <c r="CFI245" s="37"/>
      <c r="CFJ245" s="37"/>
      <c r="CFK245" s="37"/>
      <c r="CFL245" s="37"/>
      <c r="CFM245" s="37"/>
      <c r="CFN245" s="37"/>
      <c r="CFO245" s="37"/>
      <c r="CFP245" s="37"/>
      <c r="CFQ245" s="37"/>
      <c r="CFR245" s="37"/>
      <c r="CFS245" s="37"/>
      <c r="CFT245" s="37"/>
      <c r="CFU245" s="37"/>
      <c r="CFV245" s="37"/>
      <c r="CFW245" s="37"/>
      <c r="CFX245" s="37"/>
      <c r="CFY245" s="37"/>
      <c r="CFZ245" s="37"/>
      <c r="CGA245" s="37"/>
      <c r="CGB245" s="37"/>
      <c r="CGC245" s="37"/>
      <c r="CGD245" s="37"/>
      <c r="CGE245" s="37"/>
      <c r="CGF245" s="37"/>
      <c r="CGG245" s="37"/>
      <c r="CGH245" s="37"/>
      <c r="CGI245" s="37"/>
      <c r="CGJ245" s="37"/>
      <c r="CGK245" s="37"/>
      <c r="CGL245" s="37"/>
      <c r="CGM245" s="37"/>
      <c r="CGN245" s="37"/>
      <c r="CGO245" s="37"/>
      <c r="CGP245" s="37"/>
      <c r="CGQ245" s="37"/>
      <c r="CGR245" s="37"/>
      <c r="CGS245" s="37"/>
      <c r="CGT245" s="37"/>
      <c r="CGU245" s="37"/>
      <c r="CGV245" s="37"/>
      <c r="CGW245" s="37"/>
      <c r="CGX245" s="37"/>
      <c r="CGY245" s="37"/>
      <c r="CGZ245" s="37"/>
      <c r="CHA245" s="37"/>
      <c r="CHB245" s="37"/>
      <c r="CHC245" s="37"/>
      <c r="CHD245" s="37"/>
      <c r="CHE245" s="37"/>
      <c r="CHF245" s="37"/>
      <c r="CHG245" s="37"/>
      <c r="CHH245" s="37"/>
      <c r="CHI245" s="37"/>
      <c r="CHJ245" s="37"/>
      <c r="CHK245" s="37"/>
      <c r="CHL245" s="37"/>
      <c r="CHM245" s="37"/>
      <c r="CHN245" s="37"/>
      <c r="CHO245" s="37"/>
      <c r="CHP245" s="37"/>
      <c r="CHQ245" s="37"/>
      <c r="CHR245" s="37"/>
      <c r="CHS245" s="37"/>
      <c r="CHT245" s="37"/>
      <c r="CHU245" s="37"/>
      <c r="CHV245" s="37"/>
      <c r="CHW245" s="37"/>
      <c r="CHX245" s="37"/>
      <c r="CHY245" s="37"/>
      <c r="CHZ245" s="37"/>
      <c r="CIA245" s="37"/>
      <c r="CIB245" s="37"/>
      <c r="CIC245" s="37"/>
      <c r="CID245" s="37"/>
      <c r="CIE245" s="37"/>
      <c r="CIF245" s="37"/>
      <c r="CIG245" s="37"/>
      <c r="CIH245" s="37"/>
      <c r="CII245" s="37"/>
      <c r="CIJ245" s="37"/>
      <c r="CIK245" s="37"/>
      <c r="CIL245" s="37"/>
      <c r="CIM245" s="37"/>
      <c r="CIN245" s="37"/>
      <c r="CIO245" s="37"/>
      <c r="CIP245" s="37"/>
      <c r="CIQ245" s="37"/>
      <c r="CIR245" s="37"/>
      <c r="CIS245" s="37"/>
      <c r="CIT245" s="37"/>
      <c r="CIU245" s="37"/>
      <c r="CIV245" s="37"/>
      <c r="CIW245" s="37"/>
      <c r="CIX245" s="37"/>
      <c r="CIY245" s="37"/>
      <c r="CIZ245" s="37"/>
      <c r="CJA245" s="37"/>
      <c r="CJB245" s="37"/>
      <c r="CJC245" s="37"/>
      <c r="CJD245" s="37"/>
      <c r="CJE245" s="37"/>
      <c r="CJF245" s="37"/>
      <c r="CJG245" s="37"/>
      <c r="CJH245" s="37"/>
      <c r="CJI245" s="37"/>
      <c r="CJJ245" s="37"/>
      <c r="CJK245" s="37"/>
      <c r="CJL245" s="37"/>
      <c r="CJM245" s="37"/>
      <c r="CJN245" s="37"/>
      <c r="CJO245" s="37"/>
      <c r="CJP245" s="37"/>
      <c r="CJQ245" s="37"/>
      <c r="CJR245" s="37"/>
      <c r="CJS245" s="37"/>
      <c r="CJT245" s="37"/>
      <c r="CJU245" s="37"/>
      <c r="CJV245" s="37"/>
      <c r="CJW245" s="37"/>
      <c r="CJX245" s="37"/>
      <c r="CJY245" s="37"/>
      <c r="CJZ245" s="37"/>
      <c r="CKA245" s="37"/>
      <c r="CKB245" s="37"/>
      <c r="CKC245" s="37"/>
      <c r="CKD245" s="37"/>
      <c r="CKE245" s="37"/>
      <c r="CKF245" s="37"/>
      <c r="CKG245" s="37"/>
      <c r="CKH245" s="37"/>
      <c r="CKI245" s="37"/>
      <c r="CKJ245" s="37"/>
      <c r="CKK245" s="37"/>
      <c r="CKL245" s="37"/>
      <c r="CKM245" s="37"/>
      <c r="CKN245" s="37"/>
      <c r="CKO245" s="37"/>
      <c r="CKP245" s="37"/>
      <c r="CKQ245" s="37"/>
      <c r="CKR245" s="37"/>
      <c r="CKS245" s="37"/>
      <c r="CKT245" s="37"/>
      <c r="CKU245" s="37"/>
      <c r="CKV245" s="37"/>
      <c r="CKW245" s="37"/>
      <c r="CKX245" s="37"/>
      <c r="CKY245" s="37"/>
      <c r="CKZ245" s="37"/>
      <c r="CLA245" s="37"/>
      <c r="CLB245" s="37"/>
      <c r="CLC245" s="37"/>
      <c r="CLD245" s="37"/>
      <c r="CLE245" s="37"/>
      <c r="CLF245" s="37"/>
      <c r="CLG245" s="37"/>
      <c r="CLH245" s="37"/>
      <c r="CLI245" s="37"/>
      <c r="CLJ245" s="37"/>
      <c r="CLK245" s="37"/>
      <c r="CLL245" s="37"/>
      <c r="CLM245" s="37"/>
      <c r="CLN245" s="37"/>
      <c r="CLO245" s="37"/>
      <c r="CLP245" s="37"/>
      <c r="CLQ245" s="37"/>
      <c r="CLR245" s="37"/>
      <c r="CLS245" s="37"/>
      <c r="CLT245" s="37"/>
      <c r="CLU245" s="37"/>
      <c r="CLV245" s="37"/>
      <c r="CLW245" s="37"/>
      <c r="CLX245" s="37"/>
      <c r="CLY245" s="37"/>
      <c r="CLZ245" s="37"/>
      <c r="CMA245" s="37"/>
      <c r="CMB245" s="37"/>
      <c r="CMC245" s="37"/>
      <c r="CMD245" s="37"/>
      <c r="CME245" s="37"/>
      <c r="CMF245" s="37"/>
      <c r="CMG245" s="37"/>
      <c r="CMH245" s="37"/>
      <c r="CMI245" s="37"/>
      <c r="CMJ245" s="37"/>
      <c r="CMK245" s="37"/>
      <c r="CML245" s="37"/>
      <c r="CMM245" s="37"/>
      <c r="CMN245" s="37"/>
      <c r="CMO245" s="37"/>
      <c r="CMP245" s="37"/>
      <c r="CMQ245" s="37"/>
      <c r="CMR245" s="37"/>
      <c r="CMS245" s="37"/>
      <c r="CMT245" s="37"/>
      <c r="CMU245" s="37"/>
      <c r="CMV245" s="37"/>
      <c r="CMW245" s="37"/>
      <c r="CMX245" s="37"/>
      <c r="CMY245" s="37"/>
      <c r="CMZ245" s="37"/>
      <c r="CNA245" s="37"/>
      <c r="CNB245" s="37"/>
      <c r="CNC245" s="37"/>
      <c r="CND245" s="37"/>
      <c r="CNE245" s="37"/>
      <c r="CNF245" s="37"/>
      <c r="CNG245" s="37"/>
      <c r="CNH245" s="37"/>
      <c r="CNI245" s="37"/>
      <c r="CNJ245" s="37"/>
      <c r="CNK245" s="37"/>
      <c r="CNL245" s="37"/>
      <c r="CNM245" s="37"/>
      <c r="CNN245" s="37"/>
      <c r="CNO245" s="37"/>
      <c r="CNP245" s="37"/>
      <c r="CNQ245" s="37"/>
      <c r="CNR245" s="37"/>
      <c r="CNS245" s="37"/>
      <c r="CNT245" s="37"/>
      <c r="CNU245" s="37"/>
      <c r="CNV245" s="37"/>
      <c r="CNW245" s="37"/>
      <c r="CNX245" s="37"/>
      <c r="CNY245" s="37"/>
      <c r="CNZ245" s="37"/>
      <c r="COA245" s="37"/>
      <c r="COB245" s="37"/>
      <c r="COC245" s="37"/>
      <c r="COD245" s="37"/>
      <c r="COE245" s="37"/>
      <c r="COF245" s="37"/>
      <c r="COG245" s="37"/>
      <c r="COH245" s="37"/>
      <c r="COI245" s="37"/>
      <c r="COJ245" s="37"/>
      <c r="COK245" s="37"/>
      <c r="COL245" s="37"/>
      <c r="COM245" s="37"/>
      <c r="CON245" s="37"/>
      <c r="COO245" s="37"/>
      <c r="COP245" s="37"/>
      <c r="COQ245" s="37"/>
      <c r="COR245" s="37"/>
      <c r="COS245" s="37"/>
      <c r="COT245" s="37"/>
      <c r="COU245" s="37"/>
      <c r="COV245" s="37"/>
      <c r="COW245" s="37"/>
      <c r="COX245" s="37"/>
      <c r="COY245" s="37"/>
      <c r="COZ245" s="37"/>
      <c r="CPA245" s="37"/>
      <c r="CPB245" s="37"/>
      <c r="CPC245" s="37"/>
      <c r="CPD245" s="37"/>
      <c r="CPE245" s="37"/>
      <c r="CPF245" s="37"/>
      <c r="CPG245" s="37"/>
      <c r="CPH245" s="37"/>
      <c r="CPI245" s="37"/>
      <c r="CPJ245" s="37"/>
      <c r="CPK245" s="37"/>
      <c r="CPL245" s="37"/>
      <c r="CPM245" s="37"/>
      <c r="CPN245" s="37"/>
      <c r="CPO245" s="37"/>
      <c r="CPP245" s="37"/>
      <c r="CPQ245" s="37"/>
      <c r="CPR245" s="37"/>
      <c r="CPS245" s="37"/>
      <c r="CPT245" s="37"/>
      <c r="CPU245" s="37"/>
      <c r="CPV245" s="37"/>
      <c r="CPW245" s="37"/>
      <c r="CPX245" s="37"/>
      <c r="CPY245" s="37"/>
      <c r="CPZ245" s="37"/>
      <c r="CQA245" s="37"/>
      <c r="CQB245" s="37"/>
      <c r="CQC245" s="37"/>
      <c r="CQD245" s="37"/>
      <c r="CQE245" s="37"/>
      <c r="CQF245" s="37"/>
      <c r="CQG245" s="37"/>
      <c r="CQH245" s="37"/>
      <c r="CQI245" s="37"/>
      <c r="CQJ245" s="37"/>
      <c r="CQK245" s="37"/>
      <c r="CQL245" s="37"/>
      <c r="CQM245" s="37"/>
      <c r="CQN245" s="37"/>
      <c r="CQO245" s="37"/>
      <c r="CQP245" s="37"/>
      <c r="CQQ245" s="37"/>
      <c r="CQR245" s="37"/>
      <c r="CQS245" s="37"/>
      <c r="CQT245" s="37"/>
      <c r="CQU245" s="37"/>
      <c r="CQV245" s="37"/>
      <c r="CQW245" s="37"/>
      <c r="CQX245" s="37"/>
      <c r="CQY245" s="37"/>
      <c r="CQZ245" s="37"/>
      <c r="CRA245" s="37"/>
      <c r="CRB245" s="37"/>
      <c r="CRC245" s="37"/>
      <c r="CRD245" s="37"/>
      <c r="CRE245" s="37"/>
      <c r="CRF245" s="37"/>
      <c r="CRG245" s="37"/>
      <c r="CRH245" s="37"/>
      <c r="CRI245" s="37"/>
      <c r="CRJ245" s="37"/>
      <c r="CRK245" s="37"/>
      <c r="CRL245" s="37"/>
      <c r="CRM245" s="37"/>
      <c r="CRN245" s="37"/>
      <c r="CRO245" s="37"/>
      <c r="CRP245" s="37"/>
      <c r="CRQ245" s="37"/>
      <c r="CRR245" s="37"/>
      <c r="CRS245" s="37"/>
      <c r="CRT245" s="37"/>
      <c r="CRU245" s="37"/>
      <c r="CRV245" s="37"/>
      <c r="CRW245" s="37"/>
      <c r="CRX245" s="37"/>
      <c r="CRY245" s="37"/>
      <c r="CRZ245" s="37"/>
      <c r="CSA245" s="37"/>
      <c r="CSB245" s="37"/>
      <c r="CSC245" s="37"/>
      <c r="CSD245" s="37"/>
      <c r="CSE245" s="37"/>
      <c r="CSF245" s="37"/>
      <c r="CSG245" s="37"/>
      <c r="CSH245" s="37"/>
      <c r="CSI245" s="37"/>
      <c r="CSJ245" s="37"/>
      <c r="CSK245" s="37"/>
      <c r="CSL245" s="37"/>
      <c r="CSM245" s="37"/>
      <c r="CSN245" s="37"/>
      <c r="CSO245" s="37"/>
      <c r="CSP245" s="37"/>
      <c r="CSQ245" s="37"/>
      <c r="CSR245" s="37"/>
      <c r="CSS245" s="37"/>
      <c r="CST245" s="37"/>
      <c r="CSU245" s="37"/>
      <c r="CSV245" s="37"/>
      <c r="CSW245" s="37"/>
      <c r="CSX245" s="37"/>
      <c r="CSY245" s="37"/>
      <c r="CSZ245" s="37"/>
      <c r="CTA245" s="37"/>
      <c r="CTB245" s="37"/>
      <c r="CTC245" s="37"/>
      <c r="CTD245" s="37"/>
      <c r="CTE245" s="37"/>
      <c r="CTF245" s="37"/>
      <c r="CTG245" s="37"/>
      <c r="CTH245" s="37"/>
      <c r="CTI245" s="37"/>
      <c r="CTJ245" s="37"/>
      <c r="CTK245" s="37"/>
      <c r="CTL245" s="37"/>
      <c r="CTM245" s="37"/>
      <c r="CTN245" s="37"/>
      <c r="CTO245" s="37"/>
      <c r="CTP245" s="37"/>
      <c r="CTQ245" s="37"/>
      <c r="CTR245" s="37"/>
      <c r="CTS245" s="37"/>
      <c r="CTT245" s="37"/>
      <c r="CTU245" s="37"/>
      <c r="CTV245" s="37"/>
      <c r="CTW245" s="37"/>
      <c r="CTX245" s="37"/>
      <c r="CTY245" s="37"/>
      <c r="CTZ245" s="37"/>
      <c r="CUA245" s="37"/>
      <c r="CUB245" s="37"/>
      <c r="CUC245" s="37"/>
      <c r="CUD245" s="37"/>
      <c r="CUE245" s="37"/>
      <c r="CUF245" s="37"/>
      <c r="CUG245" s="37"/>
      <c r="CUH245" s="37"/>
      <c r="CUI245" s="37"/>
      <c r="CUJ245" s="37"/>
      <c r="CUK245" s="37"/>
      <c r="CUL245" s="37"/>
      <c r="CUM245" s="37"/>
      <c r="CUN245" s="37"/>
      <c r="CUO245" s="37"/>
      <c r="CUP245" s="37"/>
      <c r="CUQ245" s="37"/>
      <c r="CUR245" s="37"/>
      <c r="CUS245" s="37"/>
      <c r="CUT245" s="37"/>
      <c r="CUU245" s="37"/>
      <c r="CUV245" s="37"/>
      <c r="CUW245" s="37"/>
      <c r="CUX245" s="37"/>
      <c r="CUY245" s="37"/>
      <c r="CUZ245" s="37"/>
      <c r="CVA245" s="37"/>
      <c r="CVB245" s="37"/>
      <c r="CVC245" s="37"/>
      <c r="CVD245" s="37"/>
      <c r="CVE245" s="37"/>
      <c r="CVF245" s="37"/>
      <c r="CVG245" s="37"/>
      <c r="CVH245" s="37"/>
      <c r="CVI245" s="37"/>
      <c r="CVJ245" s="37"/>
      <c r="CVK245" s="37"/>
      <c r="CVL245" s="37"/>
      <c r="CVM245" s="37"/>
      <c r="CVN245" s="37"/>
      <c r="CVO245" s="37"/>
      <c r="CVP245" s="37"/>
      <c r="CVQ245" s="37"/>
      <c r="CVR245" s="37"/>
      <c r="CVS245" s="37"/>
      <c r="CVT245" s="37"/>
      <c r="CVU245" s="37"/>
      <c r="CVV245" s="37"/>
      <c r="CVW245" s="37"/>
      <c r="CVX245" s="37"/>
      <c r="CVY245" s="37"/>
      <c r="CVZ245" s="37"/>
      <c r="CWA245" s="37"/>
      <c r="CWB245" s="37"/>
      <c r="CWC245" s="37"/>
      <c r="CWD245" s="37"/>
      <c r="CWE245" s="37"/>
      <c r="CWF245" s="37"/>
      <c r="CWG245" s="37"/>
      <c r="CWH245" s="37"/>
      <c r="CWI245" s="37"/>
      <c r="CWJ245" s="37"/>
      <c r="CWK245" s="37"/>
      <c r="CWL245" s="37"/>
      <c r="CWM245" s="37"/>
      <c r="CWN245" s="37"/>
      <c r="CWO245" s="37"/>
      <c r="CWP245" s="37"/>
      <c r="CWQ245" s="37"/>
      <c r="CWR245" s="37"/>
      <c r="CWS245" s="37"/>
      <c r="CWT245" s="37"/>
      <c r="CWU245" s="37"/>
      <c r="CWV245" s="37"/>
      <c r="CWW245" s="37"/>
      <c r="CWX245" s="37"/>
      <c r="CWY245" s="37"/>
      <c r="CWZ245" s="37"/>
      <c r="CXA245" s="37"/>
      <c r="CXB245" s="37"/>
      <c r="CXC245" s="37"/>
      <c r="CXD245" s="37"/>
      <c r="CXE245" s="37"/>
      <c r="CXF245" s="37"/>
      <c r="CXG245" s="37"/>
      <c r="CXH245" s="37"/>
      <c r="CXI245" s="37"/>
      <c r="CXJ245" s="37"/>
      <c r="CXK245" s="37"/>
      <c r="CXL245" s="37"/>
      <c r="CXM245" s="37"/>
      <c r="CXN245" s="37"/>
      <c r="CXO245" s="37"/>
      <c r="CXP245" s="37"/>
      <c r="CXQ245" s="37"/>
      <c r="CXR245" s="37"/>
      <c r="CXS245" s="37"/>
      <c r="CXT245" s="37"/>
      <c r="CXU245" s="37"/>
      <c r="CXV245" s="37"/>
      <c r="CXW245" s="37"/>
      <c r="CXX245" s="37"/>
      <c r="CXY245" s="37"/>
      <c r="CXZ245" s="37"/>
      <c r="CYA245" s="37"/>
      <c r="CYB245" s="37"/>
      <c r="CYC245" s="37"/>
      <c r="CYD245" s="37"/>
      <c r="CYE245" s="37"/>
      <c r="CYF245" s="37"/>
      <c r="CYG245" s="37"/>
      <c r="CYH245" s="37"/>
      <c r="CYI245" s="37"/>
      <c r="CYJ245" s="37"/>
      <c r="CYK245" s="37"/>
      <c r="CYL245" s="37"/>
      <c r="CYM245" s="37"/>
      <c r="CYN245" s="37"/>
      <c r="CYO245" s="37"/>
      <c r="CYP245" s="37"/>
      <c r="CYQ245" s="37"/>
      <c r="CYR245" s="37"/>
      <c r="CYS245" s="37"/>
      <c r="CYT245" s="37"/>
      <c r="CYU245" s="37"/>
      <c r="CYV245" s="37"/>
      <c r="CYW245" s="37"/>
      <c r="CYX245" s="37"/>
      <c r="CYY245" s="37"/>
      <c r="CYZ245" s="37"/>
      <c r="CZA245" s="37"/>
      <c r="CZB245" s="37"/>
      <c r="CZC245" s="37"/>
      <c r="CZD245" s="37"/>
      <c r="CZE245" s="37"/>
      <c r="CZF245" s="37"/>
      <c r="CZG245" s="37"/>
      <c r="CZH245" s="37"/>
      <c r="CZI245" s="37"/>
      <c r="CZJ245" s="37"/>
      <c r="CZK245" s="37"/>
      <c r="CZL245" s="37"/>
      <c r="CZM245" s="37"/>
      <c r="CZN245" s="37"/>
      <c r="CZO245" s="37"/>
      <c r="CZP245" s="37"/>
      <c r="CZQ245" s="37"/>
      <c r="CZR245" s="37"/>
      <c r="CZS245" s="37"/>
      <c r="CZT245" s="37"/>
      <c r="CZU245" s="37"/>
      <c r="CZV245" s="37"/>
      <c r="CZW245" s="37"/>
      <c r="CZX245" s="37"/>
      <c r="CZY245" s="37"/>
      <c r="CZZ245" s="37"/>
      <c r="DAA245" s="37"/>
      <c r="DAB245" s="37"/>
      <c r="DAC245" s="37"/>
      <c r="DAD245" s="37"/>
      <c r="DAE245" s="37"/>
      <c r="DAF245" s="37"/>
      <c r="DAG245" s="37"/>
      <c r="DAH245" s="37"/>
      <c r="DAI245" s="37"/>
      <c r="DAJ245" s="37"/>
      <c r="DAK245" s="37"/>
      <c r="DAL245" s="37"/>
      <c r="DAM245" s="37"/>
      <c r="DAN245" s="37"/>
      <c r="DAO245" s="37"/>
      <c r="DAP245" s="37"/>
      <c r="DAQ245" s="37"/>
      <c r="DAR245" s="37"/>
      <c r="DAS245" s="37"/>
      <c r="DAT245" s="37"/>
      <c r="DAU245" s="37"/>
      <c r="DAV245" s="37"/>
      <c r="DAW245" s="37"/>
      <c r="DAX245" s="37"/>
      <c r="DAY245" s="37"/>
      <c r="DAZ245" s="37"/>
      <c r="DBA245" s="37"/>
      <c r="DBB245" s="37"/>
      <c r="DBC245" s="37"/>
      <c r="DBD245" s="37"/>
      <c r="DBE245" s="37"/>
      <c r="DBF245" s="37"/>
      <c r="DBG245" s="37"/>
      <c r="DBH245" s="37"/>
      <c r="DBI245" s="37"/>
      <c r="DBJ245" s="37"/>
      <c r="DBK245" s="37"/>
      <c r="DBL245" s="37"/>
      <c r="DBM245" s="37"/>
      <c r="DBN245" s="37"/>
      <c r="DBO245" s="37"/>
      <c r="DBP245" s="37"/>
      <c r="DBQ245" s="37"/>
      <c r="DBR245" s="37"/>
      <c r="DBS245" s="37"/>
      <c r="DBT245" s="37"/>
      <c r="DBU245" s="37"/>
      <c r="DBV245" s="37"/>
      <c r="DBW245" s="37"/>
      <c r="DBX245" s="37"/>
      <c r="DBY245" s="37"/>
      <c r="DBZ245" s="37"/>
      <c r="DCA245" s="37"/>
      <c r="DCB245" s="37"/>
      <c r="DCC245" s="37"/>
      <c r="DCD245" s="37"/>
      <c r="DCE245" s="37"/>
      <c r="DCF245" s="37"/>
      <c r="DCG245" s="37"/>
      <c r="DCH245" s="37"/>
      <c r="DCI245" s="37"/>
      <c r="DCJ245" s="37"/>
      <c r="DCK245" s="37"/>
      <c r="DCL245" s="37"/>
      <c r="DCM245" s="37"/>
      <c r="DCN245" s="37"/>
      <c r="DCO245" s="37"/>
      <c r="DCP245" s="37"/>
      <c r="DCQ245" s="37"/>
      <c r="DCR245" s="37"/>
      <c r="DCS245" s="37"/>
      <c r="DCT245" s="37"/>
      <c r="DCU245" s="37"/>
      <c r="DCV245" s="37"/>
      <c r="DCW245" s="37"/>
      <c r="DCX245" s="37"/>
      <c r="DCY245" s="37"/>
      <c r="DCZ245" s="37"/>
      <c r="DDA245" s="37"/>
      <c r="DDB245" s="37"/>
      <c r="DDC245" s="37"/>
      <c r="DDD245" s="37"/>
      <c r="DDE245" s="37"/>
      <c r="DDF245" s="37"/>
      <c r="DDG245" s="37"/>
      <c r="DDH245" s="37"/>
      <c r="DDI245" s="37"/>
      <c r="DDJ245" s="37"/>
      <c r="DDK245" s="37"/>
      <c r="DDL245" s="37"/>
      <c r="DDM245" s="37"/>
      <c r="DDN245" s="37"/>
      <c r="DDO245" s="37"/>
      <c r="DDP245" s="37"/>
      <c r="DDQ245" s="37"/>
      <c r="DDR245" s="37"/>
      <c r="DDS245" s="37"/>
      <c r="DDT245" s="37"/>
      <c r="DDU245" s="37"/>
      <c r="DDV245" s="37"/>
      <c r="DDW245" s="37"/>
      <c r="DDX245" s="37"/>
      <c r="DDY245" s="37"/>
      <c r="DDZ245" s="37"/>
      <c r="DEA245" s="37"/>
      <c r="DEB245" s="37"/>
      <c r="DEC245" s="37"/>
      <c r="DED245" s="37"/>
      <c r="DEE245" s="37"/>
      <c r="DEF245" s="37"/>
      <c r="DEG245" s="37"/>
      <c r="DEH245" s="37"/>
      <c r="DEI245" s="37"/>
      <c r="DEJ245" s="37"/>
      <c r="DEK245" s="37"/>
      <c r="DEL245" s="37"/>
      <c r="DEM245" s="37"/>
      <c r="DEN245" s="37"/>
      <c r="DEO245" s="37"/>
      <c r="DEP245" s="37"/>
      <c r="DEQ245" s="37"/>
      <c r="DER245" s="37"/>
      <c r="DES245" s="37"/>
      <c r="DET245" s="37"/>
      <c r="DEU245" s="37"/>
      <c r="DEV245" s="37"/>
      <c r="DEW245" s="37"/>
      <c r="DEX245" s="37"/>
      <c r="DEY245" s="37"/>
      <c r="DEZ245" s="37"/>
      <c r="DFA245" s="37"/>
      <c r="DFB245" s="37"/>
      <c r="DFC245" s="37"/>
      <c r="DFD245" s="37"/>
      <c r="DFE245" s="37"/>
      <c r="DFF245" s="37"/>
      <c r="DFG245" s="37"/>
      <c r="DFH245" s="37"/>
      <c r="DFI245" s="37"/>
      <c r="DFJ245" s="37"/>
      <c r="DFK245" s="37"/>
      <c r="DFL245" s="37"/>
      <c r="DFM245" s="37"/>
      <c r="DFN245" s="37"/>
      <c r="DFO245" s="37"/>
      <c r="DFP245" s="37"/>
      <c r="DFQ245" s="37"/>
      <c r="DFR245" s="37"/>
      <c r="DFS245" s="37"/>
      <c r="DFT245" s="37"/>
      <c r="DFU245" s="37"/>
      <c r="DFV245" s="37"/>
      <c r="DFW245" s="37"/>
      <c r="DFX245" s="37"/>
      <c r="DFY245" s="37"/>
      <c r="DFZ245" s="37"/>
      <c r="DGA245" s="37"/>
      <c r="DGB245" s="37"/>
      <c r="DGC245" s="37"/>
      <c r="DGD245" s="37"/>
      <c r="DGE245" s="37"/>
      <c r="DGF245" s="37"/>
      <c r="DGG245" s="37"/>
      <c r="DGH245" s="37"/>
      <c r="DGI245" s="37"/>
      <c r="DGJ245" s="37"/>
      <c r="DGK245" s="37"/>
      <c r="DGL245" s="37"/>
      <c r="DGM245" s="37"/>
      <c r="DGN245" s="37"/>
      <c r="DGO245" s="37"/>
      <c r="DGP245" s="37"/>
      <c r="DGQ245" s="37"/>
      <c r="DGR245" s="37"/>
      <c r="DGS245" s="37"/>
      <c r="DGT245" s="37"/>
      <c r="DGU245" s="37"/>
      <c r="DGV245" s="37"/>
      <c r="DGW245" s="37"/>
      <c r="DGX245" s="37"/>
      <c r="DGY245" s="37"/>
      <c r="DGZ245" s="37"/>
      <c r="DHA245" s="37"/>
      <c r="DHB245" s="37"/>
      <c r="DHC245" s="37"/>
      <c r="DHD245" s="37"/>
      <c r="DHE245" s="37"/>
      <c r="DHF245" s="37"/>
      <c r="DHG245" s="37"/>
      <c r="DHH245" s="37"/>
      <c r="DHI245" s="37"/>
      <c r="DHJ245" s="37"/>
      <c r="DHK245" s="37"/>
      <c r="DHL245" s="37"/>
      <c r="DHM245" s="37"/>
      <c r="DHN245" s="37"/>
      <c r="DHO245" s="37"/>
      <c r="DHP245" s="37"/>
      <c r="DHQ245" s="37"/>
      <c r="DHR245" s="37"/>
      <c r="DHS245" s="37"/>
      <c r="DHT245" s="37"/>
      <c r="DHU245" s="37"/>
      <c r="DHV245" s="37"/>
      <c r="DHW245" s="37"/>
      <c r="DHX245" s="37"/>
      <c r="DHY245" s="37"/>
      <c r="DHZ245" s="37"/>
      <c r="DIA245" s="37"/>
      <c r="DIB245" s="37"/>
      <c r="DIC245" s="37"/>
      <c r="DID245" s="37"/>
      <c r="DIE245" s="37"/>
      <c r="DIF245" s="37"/>
      <c r="DIG245" s="37"/>
      <c r="DIH245" s="37"/>
      <c r="DII245" s="37"/>
      <c r="DIJ245" s="37"/>
      <c r="DIK245" s="37"/>
      <c r="DIL245" s="37"/>
      <c r="DIM245" s="37"/>
      <c r="DIN245" s="37"/>
      <c r="DIO245" s="37"/>
      <c r="DIP245" s="37"/>
      <c r="DIQ245" s="37"/>
      <c r="DIR245" s="37"/>
      <c r="DIS245" s="37"/>
      <c r="DIT245" s="37"/>
      <c r="DIU245" s="37"/>
      <c r="DIV245" s="37"/>
      <c r="DIW245" s="37"/>
      <c r="DIX245" s="37"/>
      <c r="DIY245" s="37"/>
      <c r="DIZ245" s="37"/>
      <c r="DJA245" s="37"/>
      <c r="DJB245" s="37"/>
      <c r="DJC245" s="37"/>
      <c r="DJD245" s="37"/>
      <c r="DJE245" s="37"/>
      <c r="DJF245" s="37"/>
      <c r="DJG245" s="37"/>
      <c r="DJH245" s="37"/>
      <c r="DJI245" s="37"/>
      <c r="DJJ245" s="37"/>
      <c r="DJK245" s="37"/>
      <c r="DJL245" s="37"/>
      <c r="DJM245" s="37"/>
      <c r="DJN245" s="37"/>
      <c r="DJO245" s="37"/>
      <c r="DJP245" s="37"/>
      <c r="DJQ245" s="37"/>
      <c r="DJR245" s="37"/>
      <c r="DJS245" s="37"/>
      <c r="DJT245" s="37"/>
      <c r="DJU245" s="37"/>
      <c r="DJV245" s="37"/>
      <c r="DJW245" s="37"/>
      <c r="DJX245" s="37"/>
      <c r="DJY245" s="37"/>
      <c r="DJZ245" s="37"/>
      <c r="DKA245" s="37"/>
      <c r="DKB245" s="37"/>
      <c r="DKC245" s="37"/>
      <c r="DKD245" s="37"/>
      <c r="DKE245" s="37"/>
      <c r="DKF245" s="37"/>
      <c r="DKG245" s="37"/>
      <c r="DKH245" s="37"/>
      <c r="DKI245" s="37"/>
      <c r="DKJ245" s="37"/>
      <c r="DKK245" s="37"/>
      <c r="DKL245" s="37"/>
      <c r="DKM245" s="37"/>
      <c r="DKN245" s="37"/>
      <c r="DKO245" s="37"/>
      <c r="DKP245" s="37"/>
      <c r="DKQ245" s="37"/>
      <c r="DKR245" s="37"/>
      <c r="DKS245" s="37"/>
      <c r="DKT245" s="37"/>
      <c r="DKU245" s="37"/>
      <c r="DKV245" s="37"/>
      <c r="DKW245" s="37"/>
      <c r="DKX245" s="37"/>
      <c r="DKY245" s="37"/>
      <c r="DKZ245" s="37"/>
      <c r="DLA245" s="37"/>
      <c r="DLB245" s="37"/>
      <c r="DLC245" s="37"/>
      <c r="DLD245" s="37"/>
      <c r="DLE245" s="37"/>
      <c r="DLF245" s="37"/>
      <c r="DLG245" s="37"/>
      <c r="DLH245" s="37"/>
      <c r="DLI245" s="37"/>
      <c r="DLJ245" s="37"/>
      <c r="DLK245" s="37"/>
      <c r="DLL245" s="37"/>
      <c r="DLM245" s="37"/>
      <c r="DLN245" s="37"/>
      <c r="DLO245" s="37"/>
      <c r="DLP245" s="37"/>
      <c r="DLQ245" s="37"/>
      <c r="DLR245" s="37"/>
      <c r="DLS245" s="37"/>
      <c r="DLT245" s="37"/>
      <c r="DLU245" s="37"/>
      <c r="DLV245" s="37"/>
      <c r="DLW245" s="37"/>
      <c r="DLX245" s="37"/>
      <c r="DLY245" s="37"/>
      <c r="DLZ245" s="37"/>
      <c r="DMA245" s="37"/>
      <c r="DMB245" s="37"/>
      <c r="DMC245" s="37"/>
      <c r="DMD245" s="37"/>
      <c r="DME245" s="37"/>
      <c r="DMF245" s="37"/>
      <c r="DMG245" s="37"/>
      <c r="DMH245" s="37"/>
      <c r="DMI245" s="37"/>
      <c r="DMJ245" s="37"/>
      <c r="DMK245" s="37"/>
      <c r="DML245" s="37"/>
      <c r="DMM245" s="37"/>
      <c r="DMN245" s="37"/>
      <c r="DMO245" s="37"/>
      <c r="DMP245" s="37"/>
      <c r="DMQ245" s="37"/>
      <c r="DMR245" s="37"/>
      <c r="DMS245" s="37"/>
      <c r="DMT245" s="37"/>
      <c r="DMU245" s="37"/>
      <c r="DMV245" s="37"/>
      <c r="DMW245" s="37"/>
      <c r="DMX245" s="37"/>
      <c r="DMY245" s="37"/>
      <c r="DMZ245" s="37"/>
      <c r="DNA245" s="37"/>
      <c r="DNB245" s="37"/>
      <c r="DNC245" s="37"/>
      <c r="DND245" s="37"/>
      <c r="DNE245" s="37"/>
      <c r="DNF245" s="37"/>
      <c r="DNG245" s="37"/>
      <c r="DNH245" s="37"/>
      <c r="DNI245" s="37"/>
      <c r="DNJ245" s="37"/>
      <c r="DNK245" s="37"/>
      <c r="DNL245" s="37"/>
      <c r="DNM245" s="37"/>
      <c r="DNN245" s="37"/>
      <c r="DNO245" s="37"/>
      <c r="DNP245" s="37"/>
      <c r="DNQ245" s="37"/>
      <c r="DNR245" s="37"/>
      <c r="DNS245" s="37"/>
      <c r="DNT245" s="37"/>
      <c r="DNU245" s="37"/>
      <c r="DNV245" s="37"/>
      <c r="DNW245" s="37"/>
      <c r="DNX245" s="37"/>
      <c r="DNY245" s="37"/>
      <c r="DNZ245" s="37"/>
      <c r="DOA245" s="37"/>
      <c r="DOB245" s="37"/>
      <c r="DOC245" s="37"/>
      <c r="DOD245" s="37"/>
      <c r="DOE245" s="37"/>
      <c r="DOF245" s="37"/>
      <c r="DOG245" s="37"/>
      <c r="DOH245" s="37"/>
      <c r="DOI245" s="37"/>
      <c r="DOJ245" s="37"/>
      <c r="DOK245" s="37"/>
      <c r="DOL245" s="37"/>
      <c r="DOM245" s="37"/>
      <c r="DON245" s="37"/>
      <c r="DOO245" s="37"/>
      <c r="DOP245" s="37"/>
      <c r="DOQ245" s="37"/>
      <c r="DOR245" s="37"/>
      <c r="DOS245" s="37"/>
      <c r="DOT245" s="37"/>
      <c r="DOU245" s="37"/>
      <c r="DOV245" s="37"/>
      <c r="DOW245" s="37"/>
      <c r="DOX245" s="37"/>
      <c r="DOY245" s="37"/>
      <c r="DOZ245" s="37"/>
      <c r="DPA245" s="37"/>
      <c r="DPB245" s="37"/>
      <c r="DPC245" s="37"/>
      <c r="DPD245" s="37"/>
      <c r="DPE245" s="37"/>
      <c r="DPF245" s="37"/>
      <c r="DPG245" s="37"/>
      <c r="DPH245" s="37"/>
      <c r="DPI245" s="37"/>
      <c r="DPJ245" s="37"/>
      <c r="DPK245" s="37"/>
      <c r="DPL245" s="37"/>
      <c r="DPM245" s="37"/>
      <c r="DPN245" s="37"/>
      <c r="DPO245" s="37"/>
      <c r="DPP245" s="37"/>
      <c r="DPQ245" s="37"/>
      <c r="DPR245" s="37"/>
      <c r="DPS245" s="37"/>
      <c r="DPT245" s="37"/>
      <c r="DPU245" s="37"/>
      <c r="DPV245" s="37"/>
      <c r="DPW245" s="37"/>
      <c r="DPX245" s="37"/>
      <c r="DPY245" s="37"/>
      <c r="DPZ245" s="37"/>
      <c r="DQA245" s="37"/>
      <c r="DQB245" s="37"/>
      <c r="DQC245" s="37"/>
      <c r="DQD245" s="37"/>
      <c r="DQE245" s="37"/>
      <c r="DQF245" s="37"/>
      <c r="DQG245" s="37"/>
      <c r="DQH245" s="37"/>
      <c r="DQI245" s="37"/>
      <c r="DQJ245" s="37"/>
      <c r="DQK245" s="37"/>
      <c r="DQL245" s="37"/>
      <c r="DQM245" s="37"/>
      <c r="DQN245" s="37"/>
      <c r="DQO245" s="37"/>
      <c r="DQP245" s="37"/>
      <c r="DQQ245" s="37"/>
      <c r="DQR245" s="37"/>
      <c r="DQS245" s="37"/>
      <c r="DQT245" s="37"/>
      <c r="DQU245" s="37"/>
      <c r="DQV245" s="37"/>
      <c r="DQW245" s="37"/>
      <c r="DQX245" s="37"/>
      <c r="DQY245" s="37"/>
      <c r="DQZ245" s="37"/>
      <c r="DRA245" s="37"/>
      <c r="DRB245" s="37"/>
      <c r="DRC245" s="37"/>
      <c r="DRD245" s="37"/>
      <c r="DRE245" s="37"/>
      <c r="DRF245" s="37"/>
      <c r="DRG245" s="37"/>
      <c r="DRH245" s="37"/>
      <c r="DRI245" s="37"/>
      <c r="DRJ245" s="37"/>
      <c r="DRK245" s="37"/>
      <c r="DRL245" s="37"/>
      <c r="DRM245" s="37"/>
      <c r="DRN245" s="37"/>
      <c r="DRO245" s="37"/>
      <c r="DRP245" s="37"/>
      <c r="DRQ245" s="37"/>
      <c r="DRR245" s="37"/>
      <c r="DRS245" s="37"/>
      <c r="DRT245" s="37"/>
      <c r="DRU245" s="37"/>
      <c r="DRV245" s="37"/>
      <c r="DRW245" s="37"/>
      <c r="DRX245" s="37"/>
      <c r="DRY245" s="37"/>
      <c r="DRZ245" s="37"/>
      <c r="DSA245" s="37"/>
      <c r="DSB245" s="37"/>
      <c r="DSC245" s="37"/>
      <c r="DSD245" s="37"/>
      <c r="DSE245" s="37"/>
      <c r="DSF245" s="37"/>
      <c r="DSG245" s="37"/>
      <c r="DSH245" s="37"/>
      <c r="DSI245" s="37"/>
      <c r="DSJ245" s="37"/>
      <c r="DSK245" s="37"/>
      <c r="DSL245" s="37"/>
      <c r="DSM245" s="37"/>
      <c r="DSN245" s="37"/>
      <c r="DSO245" s="37"/>
      <c r="DSP245" s="37"/>
      <c r="DSQ245" s="37"/>
      <c r="DSR245" s="37"/>
      <c r="DSS245" s="37"/>
      <c r="DST245" s="37"/>
      <c r="DSU245" s="37"/>
      <c r="DSV245" s="37"/>
      <c r="DSW245" s="37"/>
      <c r="DSX245" s="37"/>
      <c r="DSY245" s="37"/>
      <c r="DSZ245" s="37"/>
      <c r="DTA245" s="37"/>
      <c r="DTB245" s="37"/>
      <c r="DTC245" s="37"/>
      <c r="DTD245" s="37"/>
      <c r="DTE245" s="37"/>
      <c r="DTF245" s="37"/>
      <c r="DTG245" s="37"/>
      <c r="DTH245" s="37"/>
      <c r="DTI245" s="37"/>
      <c r="DTJ245" s="37"/>
      <c r="DTK245" s="37"/>
      <c r="DTL245" s="37"/>
      <c r="DTM245" s="37"/>
      <c r="DTN245" s="37"/>
      <c r="DTO245" s="37"/>
      <c r="DTP245" s="37"/>
      <c r="DTQ245" s="37"/>
      <c r="DTR245" s="37"/>
      <c r="DTS245" s="37"/>
      <c r="DTT245" s="37"/>
      <c r="DTU245" s="37"/>
      <c r="DTV245" s="37"/>
      <c r="DTW245" s="37"/>
      <c r="DTX245" s="37"/>
      <c r="DTY245" s="37"/>
      <c r="DTZ245" s="37"/>
      <c r="DUA245" s="37"/>
      <c r="DUB245" s="37"/>
      <c r="DUC245" s="37"/>
      <c r="DUD245" s="37"/>
      <c r="DUE245" s="37"/>
      <c r="DUF245" s="37"/>
      <c r="DUG245" s="37"/>
      <c r="DUH245" s="37"/>
      <c r="DUI245" s="37"/>
      <c r="DUJ245" s="37"/>
      <c r="DUK245" s="37"/>
      <c r="DUL245" s="37"/>
      <c r="DUM245" s="37"/>
      <c r="DUN245" s="37"/>
      <c r="DUO245" s="37"/>
      <c r="DUP245" s="37"/>
      <c r="DUQ245" s="37"/>
      <c r="DUR245" s="37"/>
      <c r="DUS245" s="37"/>
      <c r="DUT245" s="37"/>
      <c r="DUU245" s="37"/>
      <c r="DUV245" s="37"/>
      <c r="DUW245" s="37"/>
      <c r="DUX245" s="37"/>
      <c r="DUY245" s="37"/>
      <c r="DUZ245" s="37"/>
      <c r="DVA245" s="37"/>
      <c r="DVB245" s="37"/>
      <c r="DVC245" s="37"/>
      <c r="DVD245" s="37"/>
      <c r="DVE245" s="37"/>
      <c r="DVF245" s="37"/>
      <c r="DVG245" s="37"/>
      <c r="DVH245" s="37"/>
      <c r="DVI245" s="37"/>
      <c r="DVJ245" s="37"/>
      <c r="DVK245" s="37"/>
      <c r="DVL245" s="37"/>
      <c r="DVM245" s="37"/>
      <c r="DVN245" s="37"/>
      <c r="DVO245" s="37"/>
      <c r="DVP245" s="37"/>
      <c r="DVQ245" s="37"/>
      <c r="DVR245" s="37"/>
      <c r="DVS245" s="37"/>
      <c r="DVT245" s="37"/>
      <c r="DVU245" s="37"/>
      <c r="DVV245" s="37"/>
      <c r="DVW245" s="37"/>
      <c r="DVX245" s="37"/>
      <c r="DVY245" s="37"/>
      <c r="DVZ245" s="37"/>
      <c r="DWA245" s="37"/>
      <c r="DWB245" s="37"/>
      <c r="DWC245" s="37"/>
      <c r="DWD245" s="37"/>
      <c r="DWE245" s="37"/>
      <c r="DWF245" s="37"/>
      <c r="DWG245" s="37"/>
      <c r="DWH245" s="37"/>
      <c r="DWI245" s="37"/>
      <c r="DWJ245" s="37"/>
      <c r="DWK245" s="37"/>
      <c r="DWL245" s="37"/>
      <c r="DWM245" s="37"/>
      <c r="DWN245" s="37"/>
      <c r="DWO245" s="37"/>
      <c r="DWP245" s="37"/>
      <c r="DWQ245" s="37"/>
      <c r="DWR245" s="37"/>
      <c r="DWS245" s="37"/>
      <c r="DWT245" s="37"/>
      <c r="DWU245" s="37"/>
      <c r="DWV245" s="37"/>
      <c r="DWW245" s="37"/>
      <c r="DWX245" s="37"/>
      <c r="DWY245" s="37"/>
      <c r="DWZ245" s="37"/>
      <c r="DXA245" s="37"/>
      <c r="DXB245" s="37"/>
      <c r="DXC245" s="37"/>
      <c r="DXD245" s="37"/>
      <c r="DXE245" s="37"/>
      <c r="DXF245" s="37"/>
      <c r="DXG245" s="37"/>
      <c r="DXH245" s="37"/>
      <c r="DXI245" s="37"/>
      <c r="DXJ245" s="37"/>
      <c r="DXK245" s="37"/>
      <c r="DXL245" s="37"/>
      <c r="DXM245" s="37"/>
      <c r="DXN245" s="37"/>
      <c r="DXO245" s="37"/>
      <c r="DXP245" s="37"/>
      <c r="DXQ245" s="37"/>
      <c r="DXR245" s="37"/>
      <c r="DXS245" s="37"/>
      <c r="DXT245" s="37"/>
      <c r="DXU245" s="37"/>
      <c r="DXV245" s="37"/>
      <c r="DXW245" s="37"/>
      <c r="DXX245" s="37"/>
      <c r="DXY245" s="37"/>
      <c r="DXZ245" s="37"/>
      <c r="DYA245" s="37"/>
      <c r="DYB245" s="37"/>
      <c r="DYC245" s="37"/>
      <c r="DYD245" s="37"/>
      <c r="DYE245" s="37"/>
      <c r="DYF245" s="37"/>
      <c r="DYG245" s="37"/>
      <c r="DYH245" s="37"/>
      <c r="DYI245" s="37"/>
      <c r="DYJ245" s="37"/>
      <c r="DYK245" s="37"/>
      <c r="DYL245" s="37"/>
      <c r="DYM245" s="37"/>
      <c r="DYN245" s="37"/>
      <c r="DYO245" s="37"/>
      <c r="DYP245" s="37"/>
      <c r="DYQ245" s="37"/>
      <c r="DYR245" s="37"/>
      <c r="DYS245" s="37"/>
      <c r="DYT245" s="37"/>
      <c r="DYU245" s="37"/>
      <c r="DYV245" s="37"/>
      <c r="DYW245" s="37"/>
      <c r="DYX245" s="37"/>
      <c r="DYY245" s="37"/>
      <c r="DYZ245" s="37"/>
      <c r="DZA245" s="37"/>
      <c r="DZB245" s="37"/>
      <c r="DZC245" s="37"/>
      <c r="DZD245" s="37"/>
      <c r="DZE245" s="37"/>
      <c r="DZF245" s="37"/>
      <c r="DZG245" s="37"/>
      <c r="DZH245" s="37"/>
      <c r="DZI245" s="37"/>
      <c r="DZJ245" s="37"/>
      <c r="DZK245" s="37"/>
      <c r="DZL245" s="37"/>
      <c r="DZM245" s="37"/>
      <c r="DZN245" s="37"/>
      <c r="DZO245" s="37"/>
      <c r="DZP245" s="37"/>
      <c r="DZQ245" s="37"/>
      <c r="DZR245" s="37"/>
      <c r="DZS245" s="37"/>
      <c r="DZT245" s="37"/>
      <c r="DZU245" s="37"/>
      <c r="DZV245" s="37"/>
      <c r="DZW245" s="37"/>
      <c r="DZX245" s="37"/>
      <c r="DZY245" s="37"/>
      <c r="DZZ245" s="37"/>
      <c r="EAA245" s="37"/>
      <c r="EAB245" s="37"/>
      <c r="EAC245" s="37"/>
      <c r="EAD245" s="37"/>
      <c r="EAE245" s="37"/>
      <c r="EAF245" s="37"/>
      <c r="EAG245" s="37"/>
      <c r="EAH245" s="37"/>
      <c r="EAI245" s="37"/>
      <c r="EAJ245" s="37"/>
      <c r="EAK245" s="37"/>
      <c r="EAL245" s="37"/>
      <c r="EAM245" s="37"/>
      <c r="EAN245" s="37"/>
      <c r="EAO245" s="37"/>
      <c r="EAP245" s="37"/>
      <c r="EAQ245" s="37"/>
      <c r="EAR245" s="37"/>
      <c r="EAS245" s="37"/>
      <c r="EAT245" s="37"/>
      <c r="EAU245" s="37"/>
      <c r="EAV245" s="37"/>
      <c r="EAW245" s="37"/>
      <c r="EAX245" s="37"/>
      <c r="EAY245" s="37"/>
      <c r="EAZ245" s="37"/>
      <c r="EBA245" s="37"/>
      <c r="EBB245" s="37"/>
      <c r="EBC245" s="37"/>
      <c r="EBD245" s="37"/>
      <c r="EBE245" s="37"/>
      <c r="EBF245" s="37"/>
      <c r="EBG245" s="37"/>
      <c r="EBH245" s="37"/>
      <c r="EBI245" s="37"/>
      <c r="EBJ245" s="37"/>
      <c r="EBK245" s="37"/>
      <c r="EBL245" s="37"/>
      <c r="EBM245" s="37"/>
      <c r="EBN245" s="37"/>
      <c r="EBO245" s="37"/>
      <c r="EBP245" s="37"/>
      <c r="EBQ245" s="37"/>
      <c r="EBR245" s="37"/>
      <c r="EBS245" s="37"/>
      <c r="EBT245" s="37"/>
      <c r="EBU245" s="37"/>
      <c r="EBV245" s="37"/>
      <c r="EBW245" s="37"/>
      <c r="EBX245" s="37"/>
      <c r="EBY245" s="37"/>
      <c r="EBZ245" s="37"/>
      <c r="ECA245" s="37"/>
      <c r="ECB245" s="37"/>
      <c r="ECC245" s="37"/>
      <c r="ECD245" s="37"/>
      <c r="ECE245" s="37"/>
      <c r="ECF245" s="37"/>
      <c r="ECG245" s="37"/>
      <c r="ECH245" s="37"/>
      <c r="ECI245" s="37"/>
      <c r="ECJ245" s="37"/>
      <c r="ECK245" s="37"/>
      <c r="ECL245" s="37"/>
      <c r="ECM245" s="37"/>
      <c r="ECN245" s="37"/>
      <c r="ECO245" s="37"/>
      <c r="ECP245" s="37"/>
      <c r="ECQ245" s="37"/>
      <c r="ECR245" s="37"/>
      <c r="ECS245" s="37"/>
      <c r="ECT245" s="37"/>
      <c r="ECU245" s="37"/>
      <c r="ECV245" s="37"/>
      <c r="ECW245" s="37"/>
      <c r="ECX245" s="37"/>
      <c r="ECY245" s="37"/>
      <c r="ECZ245" s="37"/>
      <c r="EDA245" s="37"/>
      <c r="EDB245" s="37"/>
      <c r="EDC245" s="37"/>
      <c r="EDD245" s="37"/>
      <c r="EDE245" s="37"/>
      <c r="EDF245" s="37"/>
      <c r="EDG245" s="37"/>
      <c r="EDH245" s="37"/>
      <c r="EDI245" s="37"/>
      <c r="EDJ245" s="37"/>
      <c r="EDK245" s="37"/>
      <c r="EDL245" s="37"/>
      <c r="EDM245" s="37"/>
      <c r="EDN245" s="37"/>
      <c r="EDO245" s="37"/>
      <c r="EDP245" s="37"/>
      <c r="EDQ245" s="37"/>
      <c r="EDR245" s="37"/>
      <c r="EDS245" s="37"/>
      <c r="EDT245" s="37"/>
      <c r="EDU245" s="37"/>
      <c r="EDV245" s="37"/>
      <c r="EDW245" s="37"/>
      <c r="EDX245" s="37"/>
      <c r="EDY245" s="37"/>
      <c r="EDZ245" s="37"/>
      <c r="EEA245" s="37"/>
      <c r="EEB245" s="37"/>
      <c r="EEC245" s="37"/>
      <c r="EED245" s="37"/>
      <c r="EEE245" s="37"/>
      <c r="EEF245" s="37"/>
      <c r="EEG245" s="37"/>
      <c r="EEH245" s="37"/>
      <c r="EEI245" s="37"/>
      <c r="EEJ245" s="37"/>
      <c r="EEK245" s="37"/>
      <c r="EEL245" s="37"/>
      <c r="EEM245" s="37"/>
      <c r="EEN245" s="37"/>
      <c r="EEO245" s="37"/>
      <c r="EEP245" s="37"/>
      <c r="EEQ245" s="37"/>
      <c r="EER245" s="37"/>
      <c r="EES245" s="37"/>
      <c r="EET245" s="37"/>
      <c r="EEU245" s="37"/>
      <c r="EEV245" s="37"/>
      <c r="EEW245" s="37"/>
      <c r="EEX245" s="37"/>
      <c r="EEY245" s="37"/>
      <c r="EEZ245" s="37"/>
      <c r="EFA245" s="37"/>
      <c r="EFB245" s="37"/>
      <c r="EFC245" s="37"/>
      <c r="EFD245" s="37"/>
      <c r="EFE245" s="37"/>
      <c r="EFF245" s="37"/>
      <c r="EFG245" s="37"/>
      <c r="EFH245" s="37"/>
      <c r="EFI245" s="37"/>
      <c r="EFJ245" s="37"/>
      <c r="EFK245" s="37"/>
      <c r="EFL245" s="37"/>
      <c r="EFM245" s="37"/>
      <c r="EFN245" s="37"/>
      <c r="EFO245" s="37"/>
      <c r="EFP245" s="37"/>
      <c r="EFQ245" s="37"/>
      <c r="EFR245" s="37"/>
      <c r="EFS245" s="37"/>
      <c r="EFT245" s="37"/>
      <c r="EFU245" s="37"/>
      <c r="EFV245" s="37"/>
      <c r="EFW245" s="37"/>
      <c r="EFX245" s="37"/>
      <c r="EFY245" s="37"/>
      <c r="EFZ245" s="37"/>
      <c r="EGA245" s="37"/>
      <c r="EGB245" s="37"/>
      <c r="EGC245" s="37"/>
      <c r="EGD245" s="37"/>
      <c r="EGE245" s="37"/>
      <c r="EGF245" s="37"/>
      <c r="EGG245" s="37"/>
      <c r="EGH245" s="37"/>
      <c r="EGI245" s="37"/>
      <c r="EGJ245" s="37"/>
      <c r="EGK245" s="37"/>
      <c r="EGL245" s="37"/>
      <c r="EGM245" s="37"/>
      <c r="EGN245" s="37"/>
      <c r="EGO245" s="37"/>
      <c r="EGP245" s="37"/>
      <c r="EGQ245" s="37"/>
      <c r="EGR245" s="37"/>
      <c r="EGS245" s="37"/>
      <c r="EGT245" s="37"/>
      <c r="EGU245" s="37"/>
      <c r="EGV245" s="37"/>
      <c r="EGW245" s="37"/>
      <c r="EGX245" s="37"/>
      <c r="EGY245" s="37"/>
      <c r="EGZ245" s="37"/>
      <c r="EHA245" s="37"/>
      <c r="EHB245" s="37"/>
      <c r="EHC245" s="37"/>
      <c r="EHD245" s="37"/>
      <c r="EHE245" s="37"/>
      <c r="EHF245" s="37"/>
      <c r="EHG245" s="37"/>
      <c r="EHH245" s="37"/>
      <c r="EHI245" s="37"/>
      <c r="EHJ245" s="37"/>
      <c r="EHK245" s="37"/>
      <c r="EHL245" s="37"/>
      <c r="EHM245" s="37"/>
      <c r="EHN245" s="37"/>
      <c r="EHO245" s="37"/>
      <c r="EHP245" s="37"/>
      <c r="EHQ245" s="37"/>
      <c r="EHR245" s="37"/>
      <c r="EHS245" s="37"/>
      <c r="EHT245" s="37"/>
      <c r="EHU245" s="37"/>
      <c r="EHV245" s="37"/>
      <c r="EHW245" s="37"/>
      <c r="EHX245" s="37"/>
      <c r="EHY245" s="37"/>
      <c r="EHZ245" s="37"/>
      <c r="EIA245" s="37"/>
      <c r="EIB245" s="37"/>
      <c r="EIC245" s="37"/>
      <c r="EID245" s="37"/>
      <c r="EIE245" s="37"/>
      <c r="EIF245" s="37"/>
      <c r="EIG245" s="37"/>
      <c r="EIH245" s="37"/>
      <c r="EII245" s="37"/>
      <c r="EIJ245" s="37"/>
      <c r="EIK245" s="37"/>
      <c r="EIL245" s="37"/>
      <c r="EIM245" s="37"/>
      <c r="EIN245" s="37"/>
      <c r="EIO245" s="37"/>
      <c r="EIP245" s="37"/>
      <c r="EIQ245" s="37"/>
      <c r="EIR245" s="37"/>
      <c r="EIS245" s="37"/>
      <c r="EIT245" s="37"/>
      <c r="EIU245" s="37"/>
      <c r="EIV245" s="37"/>
      <c r="EIW245" s="37"/>
      <c r="EIX245" s="37"/>
      <c r="EIY245" s="37"/>
      <c r="EIZ245" s="37"/>
      <c r="EJA245" s="37"/>
      <c r="EJB245" s="37"/>
      <c r="EJC245" s="37"/>
      <c r="EJD245" s="37"/>
      <c r="EJE245" s="37"/>
      <c r="EJF245" s="37"/>
      <c r="EJG245" s="37"/>
      <c r="EJH245" s="37"/>
      <c r="EJI245" s="37"/>
      <c r="EJJ245" s="37"/>
      <c r="EJK245" s="37"/>
      <c r="EJL245" s="37"/>
      <c r="EJM245" s="37"/>
      <c r="EJN245" s="37"/>
      <c r="EJO245" s="37"/>
      <c r="EJP245" s="37"/>
      <c r="EJQ245" s="37"/>
      <c r="EJR245" s="37"/>
      <c r="EJS245" s="37"/>
      <c r="EJT245" s="37"/>
      <c r="EJU245" s="37"/>
      <c r="EJV245" s="37"/>
      <c r="EJW245" s="37"/>
      <c r="EJX245" s="37"/>
      <c r="EJY245" s="37"/>
      <c r="EJZ245" s="37"/>
      <c r="EKA245" s="37"/>
      <c r="EKB245" s="37"/>
      <c r="EKC245" s="37"/>
      <c r="EKD245" s="37"/>
      <c r="EKE245" s="37"/>
      <c r="EKF245" s="37"/>
      <c r="EKG245" s="37"/>
      <c r="EKH245" s="37"/>
      <c r="EKI245" s="37"/>
      <c r="EKJ245" s="37"/>
      <c r="EKK245" s="37"/>
      <c r="EKL245" s="37"/>
      <c r="EKM245" s="37"/>
      <c r="EKN245" s="37"/>
      <c r="EKO245" s="37"/>
      <c r="EKP245" s="37"/>
      <c r="EKQ245" s="37"/>
      <c r="EKR245" s="37"/>
      <c r="EKS245" s="37"/>
      <c r="EKT245" s="37"/>
      <c r="EKU245" s="37"/>
      <c r="EKV245" s="37"/>
      <c r="EKW245" s="37"/>
      <c r="EKX245" s="37"/>
      <c r="EKY245" s="37"/>
      <c r="EKZ245" s="37"/>
      <c r="ELA245" s="37"/>
      <c r="ELB245" s="37"/>
      <c r="ELC245" s="37"/>
      <c r="ELD245" s="37"/>
      <c r="ELE245" s="37"/>
      <c r="ELF245" s="37"/>
      <c r="ELG245" s="37"/>
      <c r="ELH245" s="37"/>
      <c r="ELI245" s="37"/>
      <c r="ELJ245" s="37"/>
      <c r="ELK245" s="37"/>
      <c r="ELL245" s="37"/>
      <c r="ELM245" s="37"/>
      <c r="ELN245" s="37"/>
      <c r="ELO245" s="37"/>
      <c r="ELP245" s="37"/>
      <c r="ELQ245" s="37"/>
      <c r="ELR245" s="37"/>
      <c r="ELS245" s="37"/>
      <c r="ELT245" s="37"/>
      <c r="ELU245" s="37"/>
      <c r="ELV245" s="37"/>
      <c r="ELW245" s="37"/>
      <c r="ELX245" s="37"/>
      <c r="ELY245" s="37"/>
      <c r="ELZ245" s="37"/>
      <c r="EMA245" s="37"/>
      <c r="EMB245" s="37"/>
      <c r="EMC245" s="37"/>
      <c r="EMD245" s="37"/>
      <c r="EME245" s="37"/>
      <c r="EMF245" s="37"/>
      <c r="EMG245" s="37"/>
      <c r="EMH245" s="37"/>
      <c r="EMI245" s="37"/>
      <c r="EMJ245" s="37"/>
      <c r="EMK245" s="37"/>
      <c r="EML245" s="37"/>
      <c r="EMM245" s="37"/>
      <c r="EMN245" s="37"/>
      <c r="EMO245" s="37"/>
      <c r="EMP245" s="37"/>
      <c r="EMQ245" s="37"/>
      <c r="EMR245" s="37"/>
      <c r="EMS245" s="37"/>
      <c r="EMT245" s="37"/>
      <c r="EMU245" s="37"/>
      <c r="EMV245" s="37"/>
      <c r="EMW245" s="37"/>
      <c r="EMX245" s="37"/>
      <c r="EMY245" s="37"/>
      <c r="EMZ245" s="37"/>
      <c r="ENA245" s="37"/>
      <c r="ENB245" s="37"/>
      <c r="ENC245" s="37"/>
      <c r="END245" s="37"/>
      <c r="ENE245" s="37"/>
      <c r="ENF245" s="37"/>
      <c r="ENG245" s="37"/>
      <c r="ENH245" s="37"/>
      <c r="ENI245" s="37"/>
      <c r="ENJ245" s="37"/>
      <c r="ENK245" s="37"/>
      <c r="ENL245" s="37"/>
      <c r="ENM245" s="37"/>
      <c r="ENN245" s="37"/>
      <c r="ENO245" s="37"/>
      <c r="ENP245" s="37"/>
      <c r="ENQ245" s="37"/>
      <c r="ENR245" s="37"/>
      <c r="ENS245" s="37"/>
      <c r="ENT245" s="37"/>
      <c r="ENU245" s="37"/>
      <c r="ENV245" s="37"/>
      <c r="ENW245" s="37"/>
      <c r="ENX245" s="37"/>
      <c r="ENY245" s="37"/>
      <c r="ENZ245" s="37"/>
      <c r="EOA245" s="37"/>
      <c r="EOB245" s="37"/>
      <c r="EOC245" s="37"/>
      <c r="EOD245" s="37"/>
      <c r="EOE245" s="37"/>
      <c r="EOF245" s="37"/>
      <c r="EOG245" s="37"/>
      <c r="EOH245" s="37"/>
      <c r="EOI245" s="37"/>
      <c r="EOJ245" s="37"/>
      <c r="EOK245" s="37"/>
      <c r="EOL245" s="37"/>
      <c r="EOM245" s="37"/>
      <c r="EON245" s="37"/>
      <c r="EOO245" s="37"/>
      <c r="EOP245" s="37"/>
      <c r="EOQ245" s="37"/>
      <c r="EOR245" s="37"/>
      <c r="EOS245" s="37"/>
      <c r="EOT245" s="37"/>
      <c r="EOU245" s="37"/>
      <c r="EOV245" s="37"/>
      <c r="EOW245" s="37"/>
      <c r="EOX245" s="37"/>
      <c r="EOY245" s="37"/>
      <c r="EOZ245" s="37"/>
      <c r="EPA245" s="37"/>
      <c r="EPB245" s="37"/>
      <c r="EPC245" s="37"/>
      <c r="EPD245" s="37"/>
      <c r="EPE245" s="37"/>
      <c r="EPF245" s="37"/>
      <c r="EPG245" s="37"/>
      <c r="EPH245" s="37"/>
      <c r="EPI245" s="37"/>
      <c r="EPJ245" s="37"/>
      <c r="EPK245" s="37"/>
      <c r="EPL245" s="37"/>
      <c r="EPM245" s="37"/>
      <c r="EPN245" s="37"/>
      <c r="EPO245" s="37"/>
      <c r="EPP245" s="37"/>
      <c r="EPQ245" s="37"/>
      <c r="EPR245" s="37"/>
      <c r="EPS245" s="37"/>
      <c r="EPT245" s="37"/>
      <c r="EPU245" s="37"/>
      <c r="EPV245" s="37"/>
      <c r="EPW245" s="37"/>
      <c r="EPX245" s="37"/>
      <c r="EPY245" s="37"/>
      <c r="EPZ245" s="37"/>
      <c r="EQA245" s="37"/>
      <c r="EQB245" s="37"/>
      <c r="EQC245" s="37"/>
      <c r="EQD245" s="37"/>
      <c r="EQE245" s="37"/>
      <c r="EQF245" s="37"/>
      <c r="EQG245" s="37"/>
      <c r="EQH245" s="37"/>
      <c r="EQI245" s="37"/>
      <c r="EQJ245" s="37"/>
      <c r="EQK245" s="37"/>
      <c r="EQL245" s="37"/>
      <c r="EQM245" s="37"/>
      <c r="EQN245" s="37"/>
      <c r="EQO245" s="37"/>
      <c r="EQP245" s="37"/>
      <c r="EQQ245" s="37"/>
      <c r="EQR245" s="37"/>
      <c r="EQS245" s="37"/>
      <c r="EQT245" s="37"/>
      <c r="EQU245" s="37"/>
      <c r="EQV245" s="37"/>
      <c r="EQW245" s="37"/>
      <c r="EQX245" s="37"/>
      <c r="EQY245" s="37"/>
      <c r="EQZ245" s="37"/>
      <c r="ERA245" s="37"/>
      <c r="ERB245" s="37"/>
      <c r="ERC245" s="37"/>
      <c r="ERD245" s="37"/>
      <c r="ERE245" s="37"/>
      <c r="ERF245" s="37"/>
      <c r="ERG245" s="37"/>
      <c r="ERH245" s="37"/>
      <c r="ERI245" s="37"/>
      <c r="ERJ245" s="37"/>
      <c r="ERK245" s="37"/>
      <c r="ERL245" s="37"/>
      <c r="ERM245" s="37"/>
      <c r="ERN245" s="37"/>
      <c r="ERO245" s="37"/>
      <c r="ERP245" s="37"/>
      <c r="ERQ245" s="37"/>
      <c r="ERR245" s="37"/>
      <c r="ERS245" s="37"/>
      <c r="ERT245" s="37"/>
      <c r="ERU245" s="37"/>
      <c r="ERV245" s="37"/>
      <c r="ERW245" s="37"/>
      <c r="ERX245" s="37"/>
      <c r="ERY245" s="37"/>
      <c r="ERZ245" s="37"/>
      <c r="ESA245" s="37"/>
      <c r="ESB245" s="37"/>
      <c r="ESC245" s="37"/>
      <c r="ESD245" s="37"/>
      <c r="ESE245" s="37"/>
      <c r="ESF245" s="37"/>
      <c r="ESG245" s="37"/>
      <c r="ESH245" s="37"/>
      <c r="ESI245" s="37"/>
      <c r="ESJ245" s="37"/>
      <c r="ESK245" s="37"/>
      <c r="ESL245" s="37"/>
      <c r="ESM245" s="37"/>
      <c r="ESN245" s="37"/>
      <c r="ESO245" s="37"/>
      <c r="ESP245" s="37"/>
      <c r="ESQ245" s="37"/>
      <c r="ESR245" s="37"/>
      <c r="ESS245" s="37"/>
      <c r="EST245" s="37"/>
      <c r="ESU245" s="37"/>
      <c r="ESV245" s="37"/>
      <c r="ESW245" s="37"/>
      <c r="ESX245" s="37"/>
      <c r="ESY245" s="37"/>
      <c r="ESZ245" s="37"/>
      <c r="ETA245" s="37"/>
      <c r="ETB245" s="37"/>
      <c r="ETC245" s="37"/>
      <c r="ETD245" s="37"/>
      <c r="ETE245" s="37"/>
      <c r="ETF245" s="37"/>
      <c r="ETG245" s="37"/>
      <c r="ETH245" s="37"/>
      <c r="ETI245" s="37"/>
      <c r="ETJ245" s="37"/>
      <c r="ETK245" s="37"/>
      <c r="ETL245" s="37"/>
      <c r="ETM245" s="37"/>
      <c r="ETN245" s="37"/>
      <c r="ETO245" s="37"/>
      <c r="ETP245" s="37"/>
      <c r="ETQ245" s="37"/>
      <c r="ETR245" s="37"/>
      <c r="ETS245" s="37"/>
      <c r="ETT245" s="37"/>
      <c r="ETU245" s="37"/>
      <c r="ETV245" s="37"/>
      <c r="ETW245" s="37"/>
      <c r="ETX245" s="37"/>
      <c r="ETY245" s="37"/>
      <c r="ETZ245" s="37"/>
      <c r="EUA245" s="37"/>
      <c r="EUB245" s="37"/>
      <c r="EUC245" s="37"/>
      <c r="EUD245" s="37"/>
      <c r="EUE245" s="37"/>
      <c r="EUF245" s="37"/>
      <c r="EUG245" s="37"/>
      <c r="EUH245" s="37"/>
      <c r="EUI245" s="37"/>
      <c r="EUJ245" s="37"/>
      <c r="EUK245" s="37"/>
      <c r="EUL245" s="37"/>
      <c r="EUM245" s="37"/>
      <c r="EUN245" s="37"/>
      <c r="EUO245" s="37"/>
      <c r="EUP245" s="37"/>
      <c r="EUQ245" s="37"/>
      <c r="EUR245" s="37"/>
      <c r="EUS245" s="37"/>
      <c r="EUT245" s="37"/>
      <c r="EUU245" s="37"/>
      <c r="EUV245" s="37"/>
      <c r="EUW245" s="37"/>
      <c r="EUX245" s="37"/>
      <c r="EUY245" s="37"/>
      <c r="EUZ245" s="37"/>
      <c r="EVA245" s="37"/>
      <c r="EVB245" s="37"/>
      <c r="EVC245" s="37"/>
      <c r="EVD245" s="37"/>
      <c r="EVE245" s="37"/>
      <c r="EVF245" s="37"/>
      <c r="EVG245" s="37"/>
      <c r="EVH245" s="37"/>
      <c r="EVI245" s="37"/>
      <c r="EVJ245" s="37"/>
      <c r="EVK245" s="37"/>
      <c r="EVL245" s="37"/>
      <c r="EVM245" s="37"/>
      <c r="EVN245" s="37"/>
      <c r="EVO245" s="37"/>
      <c r="EVP245" s="37"/>
      <c r="EVQ245" s="37"/>
      <c r="EVR245" s="37"/>
      <c r="EVS245" s="37"/>
      <c r="EVT245" s="37"/>
      <c r="EVU245" s="37"/>
      <c r="EVV245" s="37"/>
      <c r="EVW245" s="37"/>
      <c r="EVX245" s="37"/>
      <c r="EVY245" s="37"/>
      <c r="EVZ245" s="37"/>
      <c r="EWA245" s="37"/>
      <c r="EWB245" s="37"/>
      <c r="EWC245" s="37"/>
      <c r="EWD245" s="37"/>
      <c r="EWE245" s="37"/>
      <c r="EWF245" s="37"/>
      <c r="EWG245" s="37"/>
      <c r="EWH245" s="37"/>
      <c r="EWI245" s="37"/>
      <c r="EWJ245" s="37"/>
      <c r="EWK245" s="37"/>
      <c r="EWL245" s="37"/>
      <c r="EWM245" s="37"/>
      <c r="EWN245" s="37"/>
      <c r="EWO245" s="37"/>
      <c r="EWP245" s="37"/>
      <c r="EWQ245" s="37"/>
      <c r="EWR245" s="37"/>
      <c r="EWS245" s="37"/>
      <c r="EWT245" s="37"/>
      <c r="EWU245" s="37"/>
      <c r="EWV245" s="37"/>
      <c r="EWW245" s="37"/>
      <c r="EWX245" s="37"/>
      <c r="EWY245" s="37"/>
      <c r="EWZ245" s="37"/>
      <c r="EXA245" s="37"/>
      <c r="EXB245" s="37"/>
      <c r="EXC245" s="37"/>
      <c r="EXD245" s="37"/>
      <c r="EXE245" s="37"/>
      <c r="EXF245" s="37"/>
      <c r="EXG245" s="37"/>
      <c r="EXH245" s="37"/>
      <c r="EXI245" s="37"/>
      <c r="EXJ245" s="37"/>
      <c r="EXK245" s="37"/>
      <c r="EXL245" s="37"/>
      <c r="EXM245" s="37"/>
      <c r="EXN245" s="37"/>
      <c r="EXO245" s="37"/>
      <c r="EXP245" s="37"/>
      <c r="EXQ245" s="37"/>
      <c r="EXR245" s="37"/>
      <c r="EXS245" s="37"/>
      <c r="EXT245" s="37"/>
      <c r="EXU245" s="37"/>
      <c r="EXV245" s="37"/>
      <c r="EXW245" s="37"/>
      <c r="EXX245" s="37"/>
      <c r="EXY245" s="37"/>
      <c r="EXZ245" s="37"/>
      <c r="EYA245" s="37"/>
      <c r="EYB245" s="37"/>
      <c r="EYC245" s="37"/>
      <c r="EYD245" s="37"/>
      <c r="EYE245" s="37"/>
      <c r="EYF245" s="37"/>
      <c r="EYG245" s="37"/>
      <c r="EYH245" s="37"/>
      <c r="EYI245" s="37"/>
      <c r="EYJ245" s="37"/>
      <c r="EYK245" s="37"/>
      <c r="EYL245" s="37"/>
      <c r="EYM245" s="37"/>
      <c r="EYN245" s="37"/>
      <c r="EYO245" s="37"/>
      <c r="EYP245" s="37"/>
      <c r="EYQ245" s="37"/>
      <c r="EYR245" s="37"/>
      <c r="EYS245" s="37"/>
      <c r="EYT245" s="37"/>
      <c r="EYU245" s="37"/>
      <c r="EYV245" s="37"/>
      <c r="EYW245" s="37"/>
      <c r="EYX245" s="37"/>
      <c r="EYY245" s="37"/>
      <c r="EYZ245" s="37"/>
      <c r="EZA245" s="37"/>
      <c r="EZB245" s="37"/>
      <c r="EZC245" s="37"/>
      <c r="EZD245" s="37"/>
      <c r="EZE245" s="37"/>
      <c r="EZF245" s="37"/>
      <c r="EZG245" s="37"/>
      <c r="EZH245" s="37"/>
      <c r="EZI245" s="37"/>
      <c r="EZJ245" s="37"/>
      <c r="EZK245" s="37"/>
      <c r="EZL245" s="37"/>
      <c r="EZM245" s="37"/>
      <c r="EZN245" s="37"/>
      <c r="EZO245" s="37"/>
      <c r="EZP245" s="37"/>
      <c r="EZQ245" s="37"/>
      <c r="EZR245" s="37"/>
      <c r="EZS245" s="37"/>
      <c r="EZT245" s="37"/>
      <c r="EZU245" s="37"/>
      <c r="EZV245" s="37"/>
      <c r="EZW245" s="37"/>
      <c r="EZX245" s="37"/>
      <c r="EZY245" s="37"/>
      <c r="EZZ245" s="37"/>
      <c r="FAA245" s="37"/>
      <c r="FAB245" s="37"/>
      <c r="FAC245" s="37"/>
      <c r="FAD245" s="37"/>
      <c r="FAE245" s="37"/>
      <c r="FAF245" s="37"/>
      <c r="FAG245" s="37"/>
      <c r="FAH245" s="37"/>
      <c r="FAI245" s="37"/>
      <c r="FAJ245" s="37"/>
      <c r="FAK245" s="37"/>
      <c r="FAL245" s="37"/>
      <c r="FAM245" s="37"/>
      <c r="FAN245" s="37"/>
      <c r="FAO245" s="37"/>
      <c r="FAP245" s="37"/>
      <c r="FAQ245" s="37"/>
      <c r="FAR245" s="37"/>
      <c r="FAS245" s="37"/>
      <c r="FAT245" s="37"/>
      <c r="FAU245" s="37"/>
      <c r="FAV245" s="37"/>
      <c r="FAW245" s="37"/>
      <c r="FAX245" s="37"/>
      <c r="FAY245" s="37"/>
      <c r="FAZ245" s="37"/>
      <c r="FBA245" s="37"/>
      <c r="FBB245" s="37"/>
      <c r="FBC245" s="37"/>
      <c r="FBD245" s="37"/>
      <c r="FBE245" s="37"/>
      <c r="FBF245" s="37"/>
      <c r="FBG245" s="37"/>
      <c r="FBH245" s="37"/>
      <c r="FBI245" s="37"/>
      <c r="FBJ245" s="37"/>
      <c r="FBK245" s="37"/>
      <c r="FBL245" s="37"/>
      <c r="FBM245" s="37"/>
      <c r="FBN245" s="37"/>
      <c r="FBO245" s="37"/>
      <c r="FBP245" s="37"/>
      <c r="FBQ245" s="37"/>
      <c r="FBR245" s="37"/>
      <c r="FBS245" s="37"/>
      <c r="FBT245" s="37"/>
      <c r="FBU245" s="37"/>
      <c r="FBV245" s="37"/>
      <c r="FBW245" s="37"/>
      <c r="FBX245" s="37"/>
      <c r="FBY245" s="37"/>
      <c r="FBZ245" s="37"/>
      <c r="FCA245" s="37"/>
      <c r="FCB245" s="37"/>
      <c r="FCC245" s="37"/>
      <c r="FCD245" s="37"/>
      <c r="FCE245" s="37"/>
      <c r="FCF245" s="37"/>
      <c r="FCG245" s="37"/>
      <c r="FCH245" s="37"/>
      <c r="FCI245" s="37"/>
      <c r="FCJ245" s="37"/>
      <c r="FCK245" s="37"/>
      <c r="FCL245" s="37"/>
      <c r="FCM245" s="37"/>
      <c r="FCN245" s="37"/>
      <c r="FCO245" s="37"/>
      <c r="FCP245" s="37"/>
      <c r="FCQ245" s="37"/>
      <c r="FCR245" s="37"/>
      <c r="FCS245" s="37"/>
      <c r="FCT245" s="37"/>
      <c r="FCU245" s="37"/>
      <c r="FCV245" s="37"/>
      <c r="FCW245" s="37"/>
      <c r="FCX245" s="37"/>
      <c r="FCY245" s="37"/>
      <c r="FCZ245" s="37"/>
      <c r="FDA245" s="37"/>
      <c r="FDB245" s="37"/>
      <c r="FDC245" s="37"/>
      <c r="FDD245" s="37"/>
      <c r="FDE245" s="37"/>
      <c r="FDF245" s="37"/>
      <c r="FDG245" s="37"/>
      <c r="FDH245" s="37"/>
      <c r="FDI245" s="37"/>
      <c r="FDJ245" s="37"/>
      <c r="FDK245" s="37"/>
      <c r="FDL245" s="37"/>
      <c r="FDM245" s="37"/>
      <c r="FDN245" s="37"/>
      <c r="FDO245" s="37"/>
      <c r="FDP245" s="37"/>
      <c r="FDQ245" s="37"/>
      <c r="FDR245" s="37"/>
      <c r="FDS245" s="37"/>
      <c r="FDT245" s="37"/>
      <c r="FDU245" s="37"/>
      <c r="FDV245" s="37"/>
      <c r="FDW245" s="37"/>
      <c r="FDX245" s="37"/>
      <c r="FDY245" s="37"/>
      <c r="FDZ245" s="37"/>
      <c r="FEA245" s="37"/>
      <c r="FEB245" s="37"/>
      <c r="FEC245" s="37"/>
      <c r="FED245" s="37"/>
      <c r="FEE245" s="37"/>
      <c r="FEF245" s="37"/>
      <c r="FEG245" s="37"/>
      <c r="FEH245" s="37"/>
      <c r="FEI245" s="37"/>
      <c r="FEJ245" s="37"/>
      <c r="FEK245" s="37"/>
      <c r="FEL245" s="37"/>
      <c r="FEM245" s="37"/>
      <c r="FEN245" s="37"/>
      <c r="FEO245" s="37"/>
      <c r="FEP245" s="37"/>
      <c r="FEQ245" s="37"/>
      <c r="FER245" s="37"/>
      <c r="FES245" s="37"/>
      <c r="FET245" s="37"/>
      <c r="FEU245" s="37"/>
      <c r="FEV245" s="37"/>
      <c r="FEW245" s="37"/>
      <c r="FEX245" s="37"/>
      <c r="FEY245" s="37"/>
      <c r="FEZ245" s="37"/>
      <c r="FFA245" s="37"/>
      <c r="FFB245" s="37"/>
      <c r="FFC245" s="37"/>
      <c r="FFD245" s="37"/>
      <c r="FFE245" s="37"/>
      <c r="FFF245" s="37"/>
      <c r="FFG245" s="37"/>
      <c r="FFH245" s="37"/>
      <c r="FFI245" s="37"/>
      <c r="FFJ245" s="37"/>
      <c r="FFK245" s="37"/>
      <c r="FFL245" s="37"/>
      <c r="FFM245" s="37"/>
      <c r="FFN245" s="37"/>
      <c r="FFO245" s="37"/>
      <c r="FFP245" s="37"/>
      <c r="FFQ245" s="37"/>
      <c r="FFR245" s="37"/>
      <c r="FFS245" s="37"/>
      <c r="FFT245" s="37"/>
      <c r="FFU245" s="37"/>
      <c r="FFV245" s="37"/>
      <c r="FFW245" s="37"/>
      <c r="FFX245" s="37"/>
      <c r="FFY245" s="37"/>
      <c r="FFZ245" s="37"/>
      <c r="FGA245" s="37"/>
      <c r="FGB245" s="37"/>
      <c r="FGC245" s="37"/>
      <c r="FGD245" s="37"/>
      <c r="FGE245" s="37"/>
      <c r="FGF245" s="37"/>
      <c r="FGG245" s="37"/>
      <c r="FGH245" s="37"/>
      <c r="FGI245" s="37"/>
      <c r="FGJ245" s="37"/>
      <c r="FGK245" s="37"/>
      <c r="FGL245" s="37"/>
      <c r="FGM245" s="37"/>
      <c r="FGN245" s="37"/>
      <c r="FGO245" s="37"/>
      <c r="FGP245" s="37"/>
      <c r="FGQ245" s="37"/>
      <c r="FGR245" s="37"/>
      <c r="FGS245" s="37"/>
      <c r="FGT245" s="37"/>
      <c r="FGU245" s="37"/>
      <c r="FGV245" s="37"/>
      <c r="FGW245" s="37"/>
      <c r="FGX245" s="37"/>
      <c r="FGY245" s="37"/>
      <c r="FGZ245" s="37"/>
      <c r="FHA245" s="37"/>
      <c r="FHB245" s="37"/>
      <c r="FHC245" s="37"/>
      <c r="FHD245" s="37"/>
      <c r="FHE245" s="37"/>
      <c r="FHF245" s="37"/>
      <c r="FHG245" s="37"/>
      <c r="FHH245" s="37"/>
      <c r="FHI245" s="37"/>
      <c r="FHJ245" s="37"/>
      <c r="FHK245" s="37"/>
      <c r="FHL245" s="37"/>
      <c r="FHM245" s="37"/>
      <c r="FHN245" s="37"/>
      <c r="FHO245" s="37"/>
      <c r="FHP245" s="37"/>
      <c r="FHQ245" s="37"/>
      <c r="FHR245" s="37"/>
      <c r="FHS245" s="37"/>
      <c r="FHT245" s="37"/>
      <c r="FHU245" s="37"/>
      <c r="FHV245" s="37"/>
      <c r="FHW245" s="37"/>
      <c r="FHX245" s="37"/>
      <c r="FHY245" s="37"/>
      <c r="FHZ245" s="37"/>
      <c r="FIA245" s="37"/>
      <c r="FIB245" s="37"/>
      <c r="FIC245" s="37"/>
      <c r="FID245" s="37"/>
      <c r="FIE245" s="37"/>
      <c r="FIF245" s="37"/>
      <c r="FIG245" s="37"/>
      <c r="FIH245" s="37"/>
      <c r="FII245" s="37"/>
      <c r="FIJ245" s="37"/>
      <c r="FIK245" s="37"/>
      <c r="FIL245" s="37"/>
      <c r="FIM245" s="37"/>
      <c r="FIN245" s="37"/>
      <c r="FIO245" s="37"/>
      <c r="FIP245" s="37"/>
      <c r="FIQ245" s="37"/>
      <c r="FIR245" s="37"/>
      <c r="FIS245" s="37"/>
      <c r="FIT245" s="37"/>
      <c r="FIU245" s="37"/>
      <c r="FIV245" s="37"/>
      <c r="FIW245" s="37"/>
      <c r="FIX245" s="37"/>
      <c r="FIY245" s="37"/>
      <c r="FIZ245" s="37"/>
      <c r="FJA245" s="37"/>
      <c r="FJB245" s="37"/>
      <c r="FJC245" s="37"/>
      <c r="FJD245" s="37"/>
      <c r="FJE245" s="37"/>
      <c r="FJF245" s="37"/>
      <c r="FJG245" s="37"/>
      <c r="FJH245" s="37"/>
      <c r="FJI245" s="37"/>
      <c r="FJJ245" s="37"/>
      <c r="FJK245" s="37"/>
      <c r="FJL245" s="37"/>
      <c r="FJM245" s="37"/>
      <c r="FJN245" s="37"/>
      <c r="FJO245" s="37"/>
      <c r="FJP245" s="37"/>
      <c r="FJQ245" s="37"/>
      <c r="FJR245" s="37"/>
      <c r="FJS245" s="37"/>
      <c r="FJT245" s="37"/>
      <c r="FJU245" s="37"/>
      <c r="FJV245" s="37"/>
      <c r="FJW245" s="37"/>
      <c r="FJX245" s="37"/>
      <c r="FJY245" s="37"/>
      <c r="FJZ245" s="37"/>
      <c r="FKA245" s="37"/>
      <c r="FKB245" s="37"/>
      <c r="FKC245" s="37"/>
      <c r="FKD245" s="37"/>
      <c r="FKE245" s="37"/>
      <c r="FKF245" s="37"/>
      <c r="FKG245" s="37"/>
      <c r="FKH245" s="37"/>
      <c r="FKI245" s="37"/>
      <c r="FKJ245" s="37"/>
      <c r="FKK245" s="37"/>
      <c r="FKL245" s="37"/>
      <c r="FKM245" s="37"/>
      <c r="FKN245" s="37"/>
      <c r="FKO245" s="37"/>
      <c r="FKP245" s="37"/>
      <c r="FKQ245" s="37"/>
      <c r="FKR245" s="37"/>
      <c r="FKS245" s="37"/>
      <c r="FKT245" s="37"/>
      <c r="FKU245" s="37"/>
      <c r="FKV245" s="37"/>
      <c r="FKW245" s="37"/>
      <c r="FKX245" s="37"/>
      <c r="FKY245" s="37"/>
      <c r="FKZ245" s="37"/>
      <c r="FLA245" s="37"/>
      <c r="FLB245" s="37"/>
      <c r="FLC245" s="37"/>
      <c r="FLD245" s="37"/>
      <c r="FLE245" s="37"/>
      <c r="FLF245" s="37"/>
      <c r="FLG245" s="37"/>
      <c r="FLH245" s="37"/>
      <c r="FLI245" s="37"/>
      <c r="FLJ245" s="37"/>
      <c r="FLK245" s="37"/>
      <c r="FLL245" s="37"/>
      <c r="FLM245" s="37"/>
      <c r="FLN245" s="37"/>
      <c r="FLO245" s="37"/>
      <c r="FLP245" s="37"/>
      <c r="FLQ245" s="37"/>
      <c r="FLR245" s="37"/>
      <c r="FLS245" s="37"/>
      <c r="FLT245" s="37"/>
      <c r="FLU245" s="37"/>
      <c r="FLV245" s="37"/>
      <c r="FLW245" s="37"/>
      <c r="FLX245" s="37"/>
      <c r="FLY245" s="37"/>
      <c r="FLZ245" s="37"/>
      <c r="FMA245" s="37"/>
      <c r="FMB245" s="37"/>
      <c r="FMC245" s="37"/>
      <c r="FMD245" s="37"/>
      <c r="FME245" s="37"/>
      <c r="FMF245" s="37"/>
      <c r="FMG245" s="37"/>
      <c r="FMH245" s="37"/>
      <c r="FMI245" s="37"/>
      <c r="FMJ245" s="37"/>
      <c r="FMK245" s="37"/>
      <c r="FML245" s="37"/>
      <c r="FMM245" s="37"/>
      <c r="FMN245" s="37"/>
      <c r="FMO245" s="37"/>
      <c r="FMP245" s="37"/>
      <c r="FMQ245" s="37"/>
      <c r="FMR245" s="37"/>
      <c r="FMS245" s="37"/>
      <c r="FMT245" s="37"/>
      <c r="FMU245" s="37"/>
      <c r="FMV245" s="37"/>
      <c r="FMW245" s="37"/>
      <c r="FMX245" s="37"/>
      <c r="FMY245" s="37"/>
      <c r="FMZ245" s="37"/>
      <c r="FNA245" s="37"/>
      <c r="FNB245" s="37"/>
      <c r="FNC245" s="37"/>
      <c r="FND245" s="37"/>
      <c r="FNE245" s="37"/>
      <c r="FNF245" s="37"/>
      <c r="FNG245" s="37"/>
      <c r="FNH245" s="37"/>
      <c r="FNI245" s="37"/>
      <c r="FNJ245" s="37"/>
      <c r="FNK245" s="37"/>
      <c r="FNL245" s="37"/>
      <c r="FNM245" s="37"/>
      <c r="FNN245" s="37"/>
      <c r="FNO245" s="37"/>
      <c r="FNP245" s="37"/>
      <c r="FNQ245" s="37"/>
      <c r="FNR245" s="37"/>
      <c r="FNS245" s="37"/>
      <c r="FNT245" s="37"/>
      <c r="FNU245" s="37"/>
      <c r="FNV245" s="37"/>
      <c r="FNW245" s="37"/>
      <c r="FNX245" s="37"/>
      <c r="FNY245" s="37"/>
      <c r="FNZ245" s="37"/>
      <c r="FOA245" s="37"/>
      <c r="FOB245" s="37"/>
      <c r="FOC245" s="37"/>
      <c r="FOD245" s="37"/>
      <c r="FOE245" s="37"/>
      <c r="FOF245" s="37"/>
      <c r="FOG245" s="37"/>
      <c r="FOH245" s="37"/>
      <c r="FOI245" s="37"/>
      <c r="FOJ245" s="37"/>
      <c r="FOK245" s="37"/>
      <c r="FOL245" s="37"/>
      <c r="FOM245" s="37"/>
      <c r="FON245" s="37"/>
      <c r="FOO245" s="37"/>
      <c r="FOP245" s="37"/>
      <c r="FOQ245" s="37"/>
      <c r="FOR245" s="37"/>
      <c r="FOS245" s="37"/>
      <c r="FOT245" s="37"/>
      <c r="FOU245" s="37"/>
      <c r="FOV245" s="37"/>
      <c r="FOW245" s="37"/>
      <c r="FOX245" s="37"/>
      <c r="FOY245" s="37"/>
      <c r="FOZ245" s="37"/>
      <c r="FPA245" s="37"/>
      <c r="FPB245" s="37"/>
      <c r="FPC245" s="37"/>
      <c r="FPD245" s="37"/>
      <c r="FPE245" s="37"/>
      <c r="FPF245" s="37"/>
      <c r="FPG245" s="37"/>
      <c r="FPH245" s="37"/>
      <c r="FPI245" s="37"/>
      <c r="FPJ245" s="37"/>
      <c r="FPK245" s="37"/>
      <c r="FPL245" s="37"/>
      <c r="FPM245" s="37"/>
      <c r="FPN245" s="37"/>
      <c r="FPO245" s="37"/>
      <c r="FPP245" s="37"/>
      <c r="FPQ245" s="37"/>
      <c r="FPR245" s="37"/>
      <c r="FPS245" s="37"/>
      <c r="FPT245" s="37"/>
      <c r="FPU245" s="37"/>
      <c r="FPV245" s="37"/>
      <c r="FPW245" s="37"/>
      <c r="FPX245" s="37"/>
      <c r="FPY245" s="37"/>
      <c r="FPZ245" s="37"/>
      <c r="FQA245" s="37"/>
      <c r="FQB245" s="37"/>
      <c r="FQC245" s="37"/>
      <c r="FQD245" s="37"/>
      <c r="FQE245" s="37"/>
      <c r="FQF245" s="37"/>
      <c r="FQG245" s="37"/>
      <c r="FQH245" s="37"/>
      <c r="FQI245" s="37"/>
      <c r="FQJ245" s="37"/>
      <c r="FQK245" s="37"/>
      <c r="FQL245" s="37"/>
      <c r="FQM245" s="37"/>
      <c r="FQN245" s="37"/>
      <c r="FQO245" s="37"/>
      <c r="FQP245" s="37"/>
      <c r="FQQ245" s="37"/>
      <c r="FQR245" s="37"/>
      <c r="FQS245" s="37"/>
      <c r="FQT245" s="37"/>
      <c r="FQU245" s="37"/>
      <c r="FQV245" s="37"/>
      <c r="FQW245" s="37"/>
      <c r="FQX245" s="37"/>
      <c r="FQY245" s="37"/>
      <c r="FQZ245" s="37"/>
      <c r="FRA245" s="37"/>
      <c r="FRB245" s="37"/>
      <c r="FRC245" s="37"/>
      <c r="FRD245" s="37"/>
      <c r="FRE245" s="37"/>
      <c r="FRF245" s="37"/>
      <c r="FRG245" s="37"/>
      <c r="FRH245" s="37"/>
      <c r="FRI245" s="37"/>
      <c r="FRJ245" s="37"/>
      <c r="FRK245" s="37"/>
      <c r="FRL245" s="37"/>
      <c r="FRM245" s="37"/>
      <c r="FRN245" s="37"/>
      <c r="FRO245" s="37"/>
      <c r="FRP245" s="37"/>
      <c r="FRQ245" s="37"/>
      <c r="FRR245" s="37"/>
      <c r="FRS245" s="37"/>
      <c r="FRT245" s="37"/>
      <c r="FRU245" s="37"/>
      <c r="FRV245" s="37"/>
      <c r="FRW245" s="37"/>
      <c r="FRX245" s="37"/>
      <c r="FRY245" s="37"/>
      <c r="FRZ245" s="37"/>
      <c r="FSA245" s="37"/>
      <c r="FSB245" s="37"/>
      <c r="FSC245" s="37"/>
      <c r="FSD245" s="37"/>
      <c r="FSE245" s="37"/>
      <c r="FSF245" s="37"/>
      <c r="FSG245" s="37"/>
      <c r="FSH245" s="37"/>
      <c r="FSI245" s="37"/>
      <c r="FSJ245" s="37"/>
      <c r="FSK245" s="37"/>
      <c r="FSL245" s="37"/>
      <c r="FSM245" s="37"/>
      <c r="FSN245" s="37"/>
      <c r="FSO245" s="37"/>
      <c r="FSP245" s="37"/>
      <c r="FSQ245" s="37"/>
      <c r="FSR245" s="37"/>
      <c r="FSS245" s="37"/>
      <c r="FST245" s="37"/>
      <c r="FSU245" s="37"/>
      <c r="FSV245" s="37"/>
      <c r="FSW245" s="37"/>
      <c r="FSX245" s="37"/>
      <c r="FSY245" s="37"/>
      <c r="FSZ245" s="37"/>
      <c r="FTA245" s="37"/>
      <c r="FTB245" s="37"/>
      <c r="FTC245" s="37"/>
      <c r="FTD245" s="37"/>
      <c r="FTE245" s="37"/>
      <c r="FTF245" s="37"/>
      <c r="FTG245" s="37"/>
      <c r="FTH245" s="37"/>
      <c r="FTI245" s="37"/>
      <c r="FTJ245" s="37"/>
      <c r="FTK245" s="37"/>
      <c r="FTL245" s="37"/>
      <c r="FTM245" s="37"/>
      <c r="FTN245" s="37"/>
      <c r="FTO245" s="37"/>
      <c r="FTP245" s="37"/>
      <c r="FTQ245" s="37"/>
      <c r="FTR245" s="37"/>
      <c r="FTS245" s="37"/>
      <c r="FTT245" s="37"/>
      <c r="FTU245" s="37"/>
      <c r="FTV245" s="37"/>
      <c r="FTW245" s="37"/>
      <c r="FTX245" s="37"/>
      <c r="FTY245" s="37"/>
      <c r="FTZ245" s="37"/>
      <c r="FUA245" s="37"/>
      <c r="FUB245" s="37"/>
      <c r="FUC245" s="37"/>
      <c r="FUD245" s="37"/>
      <c r="FUE245" s="37"/>
      <c r="FUF245" s="37"/>
      <c r="FUG245" s="37"/>
      <c r="FUH245" s="37"/>
      <c r="FUI245" s="37"/>
      <c r="FUJ245" s="37"/>
      <c r="FUK245" s="37"/>
      <c r="FUL245" s="37"/>
      <c r="FUM245" s="37"/>
      <c r="FUN245" s="37"/>
      <c r="FUO245" s="37"/>
      <c r="FUP245" s="37"/>
      <c r="FUQ245" s="37"/>
      <c r="FUR245" s="37"/>
      <c r="FUS245" s="37"/>
      <c r="FUT245" s="37"/>
      <c r="FUU245" s="37"/>
      <c r="FUV245" s="37"/>
      <c r="FUW245" s="37"/>
      <c r="FUX245" s="37"/>
      <c r="FUY245" s="37"/>
      <c r="FUZ245" s="37"/>
      <c r="FVA245" s="37"/>
      <c r="FVB245" s="37"/>
      <c r="FVC245" s="37"/>
      <c r="FVD245" s="37"/>
      <c r="FVE245" s="37"/>
      <c r="FVF245" s="37"/>
      <c r="FVG245" s="37"/>
      <c r="FVH245" s="37"/>
      <c r="FVI245" s="37"/>
      <c r="FVJ245" s="37"/>
      <c r="FVK245" s="37"/>
      <c r="FVL245" s="37"/>
      <c r="FVM245" s="37"/>
      <c r="FVN245" s="37"/>
      <c r="FVO245" s="37"/>
      <c r="FVP245" s="37"/>
      <c r="FVQ245" s="37"/>
      <c r="FVR245" s="37"/>
      <c r="FVS245" s="37"/>
      <c r="FVT245" s="37"/>
      <c r="FVU245" s="37"/>
      <c r="FVV245" s="37"/>
      <c r="FVW245" s="37"/>
      <c r="FVX245" s="37"/>
      <c r="FVY245" s="37"/>
      <c r="FVZ245" s="37"/>
      <c r="FWA245" s="37"/>
      <c r="FWB245" s="37"/>
      <c r="FWC245" s="37"/>
      <c r="FWD245" s="37"/>
      <c r="FWE245" s="37"/>
      <c r="FWF245" s="37"/>
      <c r="FWG245" s="37"/>
      <c r="FWH245" s="37"/>
      <c r="FWI245" s="37"/>
      <c r="FWJ245" s="37"/>
      <c r="FWK245" s="37"/>
      <c r="FWL245" s="37"/>
      <c r="FWM245" s="37"/>
      <c r="FWN245" s="37"/>
      <c r="FWO245" s="37"/>
      <c r="FWP245" s="37"/>
      <c r="FWQ245" s="37"/>
      <c r="FWR245" s="37"/>
      <c r="FWS245" s="37"/>
      <c r="FWT245" s="37"/>
      <c r="FWU245" s="37"/>
      <c r="FWV245" s="37"/>
      <c r="FWW245" s="37"/>
      <c r="FWX245" s="37"/>
      <c r="FWY245" s="37"/>
      <c r="FWZ245" s="37"/>
      <c r="FXA245" s="37"/>
      <c r="FXB245" s="37"/>
      <c r="FXC245" s="37"/>
      <c r="FXD245" s="37"/>
      <c r="FXE245" s="37"/>
      <c r="FXF245" s="37"/>
      <c r="FXG245" s="37"/>
      <c r="FXH245" s="37"/>
      <c r="FXI245" s="37"/>
      <c r="FXJ245" s="37"/>
      <c r="FXK245" s="37"/>
      <c r="FXL245" s="37"/>
      <c r="FXM245" s="37"/>
      <c r="FXN245" s="37"/>
      <c r="FXO245" s="37"/>
      <c r="FXP245" s="37"/>
      <c r="FXQ245" s="37"/>
      <c r="FXR245" s="37"/>
      <c r="FXS245" s="37"/>
      <c r="FXT245" s="37"/>
      <c r="FXU245" s="37"/>
      <c r="FXV245" s="37"/>
      <c r="FXW245" s="37"/>
      <c r="FXX245" s="37"/>
      <c r="FXY245" s="37"/>
      <c r="FXZ245" s="37"/>
      <c r="FYA245" s="37"/>
      <c r="FYB245" s="37"/>
      <c r="FYC245" s="37"/>
      <c r="FYD245" s="37"/>
      <c r="FYE245" s="37"/>
      <c r="FYF245" s="37"/>
      <c r="FYG245" s="37"/>
      <c r="FYH245" s="37"/>
      <c r="FYI245" s="37"/>
      <c r="FYJ245" s="37"/>
      <c r="FYK245" s="37"/>
      <c r="FYL245" s="37"/>
      <c r="FYM245" s="37"/>
      <c r="FYN245" s="37"/>
      <c r="FYO245" s="37"/>
      <c r="FYP245" s="37"/>
      <c r="FYQ245" s="37"/>
      <c r="FYR245" s="37"/>
      <c r="FYS245" s="37"/>
      <c r="FYT245" s="37"/>
      <c r="FYU245" s="37"/>
      <c r="FYV245" s="37"/>
      <c r="FYW245" s="37"/>
      <c r="FYX245" s="37"/>
      <c r="FYY245" s="37"/>
      <c r="FYZ245" s="37"/>
      <c r="FZA245" s="37"/>
      <c r="FZB245" s="37"/>
      <c r="FZC245" s="37"/>
      <c r="FZD245" s="37"/>
      <c r="FZE245" s="37"/>
      <c r="FZF245" s="37"/>
      <c r="FZG245" s="37"/>
      <c r="FZH245" s="37"/>
      <c r="FZI245" s="37"/>
      <c r="FZJ245" s="37"/>
      <c r="FZK245" s="37"/>
      <c r="FZL245" s="37"/>
      <c r="FZM245" s="37"/>
      <c r="FZN245" s="37"/>
      <c r="FZO245" s="37"/>
      <c r="FZP245" s="37"/>
      <c r="FZQ245" s="37"/>
      <c r="FZR245" s="37"/>
      <c r="FZS245" s="37"/>
      <c r="FZT245" s="37"/>
      <c r="FZU245" s="37"/>
      <c r="FZV245" s="37"/>
      <c r="FZW245" s="37"/>
      <c r="FZX245" s="37"/>
      <c r="FZY245" s="37"/>
      <c r="FZZ245" s="37"/>
      <c r="GAA245" s="37"/>
      <c r="GAB245" s="37"/>
      <c r="GAC245" s="37"/>
      <c r="GAD245" s="37"/>
      <c r="GAE245" s="37"/>
      <c r="GAF245" s="37"/>
      <c r="GAG245" s="37"/>
      <c r="GAH245" s="37"/>
      <c r="GAI245" s="37"/>
      <c r="GAJ245" s="37"/>
      <c r="GAK245" s="37"/>
      <c r="GAL245" s="37"/>
      <c r="GAM245" s="37"/>
      <c r="GAN245" s="37"/>
      <c r="GAO245" s="37"/>
      <c r="GAP245" s="37"/>
      <c r="GAQ245" s="37"/>
      <c r="GAR245" s="37"/>
      <c r="GAS245" s="37"/>
      <c r="GAT245" s="37"/>
      <c r="GAU245" s="37"/>
      <c r="GAV245" s="37"/>
      <c r="GAW245" s="37"/>
      <c r="GAX245" s="37"/>
      <c r="GAY245" s="37"/>
      <c r="GAZ245" s="37"/>
      <c r="GBA245" s="37"/>
      <c r="GBB245" s="37"/>
      <c r="GBC245" s="37"/>
      <c r="GBD245" s="37"/>
      <c r="GBE245" s="37"/>
      <c r="GBF245" s="37"/>
      <c r="GBG245" s="37"/>
      <c r="GBH245" s="37"/>
      <c r="GBI245" s="37"/>
      <c r="GBJ245" s="37"/>
      <c r="GBK245" s="37"/>
      <c r="GBL245" s="37"/>
      <c r="GBM245" s="37"/>
      <c r="GBN245" s="37"/>
      <c r="GBO245" s="37"/>
      <c r="GBP245" s="37"/>
      <c r="GBQ245" s="37"/>
      <c r="GBR245" s="37"/>
      <c r="GBS245" s="37"/>
      <c r="GBT245" s="37"/>
      <c r="GBU245" s="37"/>
      <c r="GBV245" s="37"/>
      <c r="GBW245" s="37"/>
      <c r="GBX245" s="37"/>
      <c r="GBY245" s="37"/>
      <c r="GBZ245" s="37"/>
      <c r="GCA245" s="37"/>
      <c r="GCB245" s="37"/>
      <c r="GCC245" s="37"/>
      <c r="GCD245" s="37"/>
      <c r="GCE245" s="37"/>
      <c r="GCF245" s="37"/>
      <c r="GCG245" s="37"/>
      <c r="GCH245" s="37"/>
      <c r="GCI245" s="37"/>
      <c r="GCJ245" s="37"/>
      <c r="GCK245" s="37"/>
      <c r="GCL245" s="37"/>
      <c r="GCM245" s="37"/>
      <c r="GCN245" s="37"/>
      <c r="GCO245" s="37"/>
      <c r="GCP245" s="37"/>
      <c r="GCQ245" s="37"/>
      <c r="GCR245" s="37"/>
      <c r="GCS245" s="37"/>
      <c r="GCT245" s="37"/>
      <c r="GCU245" s="37"/>
      <c r="GCV245" s="37"/>
      <c r="GCW245" s="37"/>
      <c r="GCX245" s="37"/>
      <c r="GCY245" s="37"/>
      <c r="GCZ245" s="37"/>
      <c r="GDA245" s="37"/>
      <c r="GDB245" s="37"/>
      <c r="GDC245" s="37"/>
      <c r="GDD245" s="37"/>
      <c r="GDE245" s="37"/>
      <c r="GDF245" s="37"/>
      <c r="GDG245" s="37"/>
      <c r="GDH245" s="37"/>
      <c r="GDI245" s="37"/>
      <c r="GDJ245" s="37"/>
      <c r="GDK245" s="37"/>
      <c r="GDL245" s="37"/>
      <c r="GDM245" s="37"/>
      <c r="GDN245" s="37"/>
      <c r="GDO245" s="37"/>
      <c r="GDP245" s="37"/>
      <c r="GDQ245" s="37"/>
      <c r="GDR245" s="37"/>
      <c r="GDS245" s="37"/>
      <c r="GDT245" s="37"/>
      <c r="GDU245" s="37"/>
      <c r="GDV245" s="37"/>
      <c r="GDW245" s="37"/>
      <c r="GDX245" s="37"/>
      <c r="GDY245" s="37"/>
      <c r="GDZ245" s="37"/>
      <c r="GEA245" s="37"/>
      <c r="GEB245" s="37"/>
      <c r="GEC245" s="37"/>
      <c r="GED245" s="37"/>
      <c r="GEE245" s="37"/>
      <c r="GEF245" s="37"/>
      <c r="GEG245" s="37"/>
      <c r="GEH245" s="37"/>
      <c r="GEI245" s="37"/>
      <c r="GEJ245" s="37"/>
      <c r="GEK245" s="37"/>
      <c r="GEL245" s="37"/>
      <c r="GEM245" s="37"/>
      <c r="GEN245" s="37"/>
      <c r="GEO245" s="37"/>
      <c r="GEP245" s="37"/>
      <c r="GEQ245" s="37"/>
      <c r="GER245" s="37"/>
      <c r="GES245" s="37"/>
      <c r="GET245" s="37"/>
      <c r="GEU245" s="37"/>
      <c r="GEV245" s="37"/>
      <c r="GEW245" s="37"/>
      <c r="GEX245" s="37"/>
      <c r="GEY245" s="37"/>
      <c r="GEZ245" s="37"/>
      <c r="GFA245" s="37"/>
      <c r="GFB245" s="37"/>
      <c r="GFC245" s="37"/>
      <c r="GFD245" s="37"/>
      <c r="GFE245" s="37"/>
      <c r="GFF245" s="37"/>
      <c r="GFG245" s="37"/>
      <c r="GFH245" s="37"/>
      <c r="GFI245" s="37"/>
      <c r="GFJ245" s="37"/>
      <c r="GFK245" s="37"/>
      <c r="GFL245" s="37"/>
      <c r="GFM245" s="37"/>
      <c r="GFN245" s="37"/>
      <c r="GFO245" s="37"/>
      <c r="GFP245" s="37"/>
      <c r="GFQ245" s="37"/>
      <c r="GFR245" s="37"/>
      <c r="GFS245" s="37"/>
      <c r="GFT245" s="37"/>
      <c r="GFU245" s="37"/>
      <c r="GFV245" s="37"/>
      <c r="GFW245" s="37"/>
      <c r="GFX245" s="37"/>
      <c r="GFY245" s="37"/>
      <c r="GFZ245" s="37"/>
      <c r="GGA245" s="37"/>
      <c r="GGB245" s="37"/>
      <c r="GGC245" s="37"/>
      <c r="GGD245" s="37"/>
      <c r="GGE245" s="37"/>
      <c r="GGF245" s="37"/>
      <c r="GGG245" s="37"/>
      <c r="GGH245" s="37"/>
      <c r="GGI245" s="37"/>
      <c r="GGJ245" s="37"/>
      <c r="GGK245" s="37"/>
      <c r="GGL245" s="37"/>
      <c r="GGM245" s="37"/>
      <c r="GGN245" s="37"/>
      <c r="GGO245" s="37"/>
      <c r="GGP245" s="37"/>
      <c r="GGQ245" s="37"/>
      <c r="GGR245" s="37"/>
      <c r="GGS245" s="37"/>
      <c r="GGT245" s="37"/>
      <c r="GGU245" s="37"/>
      <c r="GGV245" s="37"/>
      <c r="GGW245" s="37"/>
      <c r="GGX245" s="37"/>
      <c r="GGY245" s="37"/>
      <c r="GGZ245" s="37"/>
      <c r="GHA245" s="37"/>
      <c r="GHB245" s="37"/>
      <c r="GHC245" s="37"/>
      <c r="GHD245" s="37"/>
      <c r="GHE245" s="37"/>
      <c r="GHF245" s="37"/>
      <c r="GHG245" s="37"/>
      <c r="GHH245" s="37"/>
      <c r="GHI245" s="37"/>
      <c r="GHJ245" s="37"/>
      <c r="GHK245" s="37"/>
      <c r="GHL245" s="37"/>
      <c r="GHM245" s="37"/>
      <c r="GHN245" s="37"/>
      <c r="GHO245" s="37"/>
      <c r="GHP245" s="37"/>
      <c r="GHQ245" s="37"/>
      <c r="GHR245" s="37"/>
      <c r="GHS245" s="37"/>
      <c r="GHT245" s="37"/>
      <c r="GHU245" s="37"/>
      <c r="GHV245" s="37"/>
      <c r="GHW245" s="37"/>
      <c r="GHX245" s="37"/>
      <c r="GHY245" s="37"/>
      <c r="GHZ245" s="37"/>
      <c r="GIA245" s="37"/>
      <c r="GIB245" s="37"/>
      <c r="GIC245" s="37"/>
      <c r="GID245" s="37"/>
      <c r="GIE245" s="37"/>
      <c r="GIF245" s="37"/>
      <c r="GIG245" s="37"/>
      <c r="GIH245" s="37"/>
      <c r="GII245" s="37"/>
      <c r="GIJ245" s="37"/>
      <c r="GIK245" s="37"/>
      <c r="GIL245" s="37"/>
      <c r="GIM245" s="37"/>
      <c r="GIN245" s="37"/>
      <c r="GIO245" s="37"/>
      <c r="GIP245" s="37"/>
      <c r="GIQ245" s="37"/>
      <c r="GIR245" s="37"/>
      <c r="GIS245" s="37"/>
      <c r="GIT245" s="37"/>
      <c r="GIU245" s="37"/>
      <c r="GIV245" s="37"/>
      <c r="GIW245" s="37"/>
      <c r="GIX245" s="37"/>
      <c r="GIY245" s="37"/>
      <c r="GIZ245" s="37"/>
      <c r="GJA245" s="37"/>
      <c r="GJB245" s="37"/>
      <c r="GJC245" s="37"/>
      <c r="GJD245" s="37"/>
      <c r="GJE245" s="37"/>
      <c r="GJF245" s="37"/>
      <c r="GJG245" s="37"/>
      <c r="GJH245" s="37"/>
      <c r="GJI245" s="37"/>
      <c r="GJJ245" s="37"/>
      <c r="GJK245" s="37"/>
      <c r="GJL245" s="37"/>
      <c r="GJM245" s="37"/>
      <c r="GJN245" s="37"/>
      <c r="GJO245" s="37"/>
      <c r="GJP245" s="37"/>
      <c r="GJQ245" s="37"/>
      <c r="GJR245" s="37"/>
      <c r="GJS245" s="37"/>
      <c r="GJT245" s="37"/>
      <c r="GJU245" s="37"/>
      <c r="GJV245" s="37"/>
      <c r="GJW245" s="37"/>
      <c r="GJX245" s="37"/>
      <c r="GJY245" s="37"/>
      <c r="GJZ245" s="37"/>
      <c r="GKA245" s="37"/>
      <c r="GKB245" s="37"/>
      <c r="GKC245" s="37"/>
      <c r="GKD245" s="37"/>
      <c r="GKE245" s="37"/>
      <c r="GKF245" s="37"/>
      <c r="GKG245" s="37"/>
      <c r="GKH245" s="37"/>
      <c r="GKI245" s="37"/>
      <c r="GKJ245" s="37"/>
      <c r="GKK245" s="37"/>
      <c r="GKL245" s="37"/>
      <c r="GKM245" s="37"/>
      <c r="GKN245" s="37"/>
      <c r="GKO245" s="37"/>
      <c r="GKP245" s="37"/>
      <c r="GKQ245" s="37"/>
      <c r="GKR245" s="37"/>
      <c r="GKS245" s="37"/>
      <c r="GKT245" s="37"/>
      <c r="GKU245" s="37"/>
      <c r="GKV245" s="37"/>
      <c r="GKW245" s="37"/>
      <c r="GKX245" s="37"/>
      <c r="GKY245" s="37"/>
      <c r="GKZ245" s="37"/>
      <c r="GLA245" s="37"/>
      <c r="GLB245" s="37"/>
      <c r="GLC245" s="37"/>
      <c r="GLD245" s="37"/>
      <c r="GLE245" s="37"/>
      <c r="GLF245" s="37"/>
      <c r="GLG245" s="37"/>
      <c r="GLH245" s="37"/>
      <c r="GLI245" s="37"/>
      <c r="GLJ245" s="37"/>
      <c r="GLK245" s="37"/>
      <c r="GLL245" s="37"/>
      <c r="GLM245" s="37"/>
      <c r="GLN245" s="37"/>
      <c r="GLO245" s="37"/>
      <c r="GLP245" s="37"/>
      <c r="GLQ245" s="37"/>
      <c r="GLR245" s="37"/>
      <c r="GLS245" s="37"/>
      <c r="GLT245" s="37"/>
      <c r="GLU245" s="37"/>
      <c r="GLV245" s="37"/>
      <c r="GLW245" s="37"/>
      <c r="GLX245" s="37"/>
      <c r="GLY245" s="37"/>
      <c r="GLZ245" s="37"/>
      <c r="GMA245" s="37"/>
      <c r="GMB245" s="37"/>
      <c r="GMC245" s="37"/>
      <c r="GMD245" s="37"/>
      <c r="GME245" s="37"/>
      <c r="GMF245" s="37"/>
      <c r="GMG245" s="37"/>
      <c r="GMH245" s="37"/>
      <c r="GMI245" s="37"/>
      <c r="GMJ245" s="37"/>
      <c r="GMK245" s="37"/>
      <c r="GML245" s="37"/>
      <c r="GMM245" s="37"/>
      <c r="GMN245" s="37"/>
      <c r="GMO245" s="37"/>
      <c r="GMP245" s="37"/>
      <c r="GMQ245" s="37"/>
      <c r="GMR245" s="37"/>
      <c r="GMS245" s="37"/>
      <c r="GMT245" s="37"/>
      <c r="GMU245" s="37"/>
      <c r="GMV245" s="37"/>
      <c r="GMW245" s="37"/>
      <c r="GMX245" s="37"/>
      <c r="GMY245" s="37"/>
      <c r="GMZ245" s="37"/>
      <c r="GNA245" s="37"/>
      <c r="GNB245" s="37"/>
      <c r="GNC245" s="37"/>
      <c r="GND245" s="37"/>
      <c r="GNE245" s="37"/>
      <c r="GNF245" s="37"/>
      <c r="GNG245" s="37"/>
      <c r="GNH245" s="37"/>
      <c r="GNI245" s="37"/>
      <c r="GNJ245" s="37"/>
      <c r="GNK245" s="37"/>
      <c r="GNL245" s="37"/>
      <c r="GNM245" s="37"/>
      <c r="GNN245" s="37"/>
      <c r="GNO245" s="37"/>
      <c r="GNP245" s="37"/>
      <c r="GNQ245" s="37"/>
      <c r="GNR245" s="37"/>
      <c r="GNS245" s="37"/>
      <c r="GNT245" s="37"/>
      <c r="GNU245" s="37"/>
      <c r="GNV245" s="37"/>
      <c r="GNW245" s="37"/>
      <c r="GNX245" s="37"/>
      <c r="GNY245" s="37"/>
      <c r="GNZ245" s="37"/>
      <c r="GOA245" s="37"/>
      <c r="GOB245" s="37"/>
      <c r="GOC245" s="37"/>
      <c r="GOD245" s="37"/>
      <c r="GOE245" s="37"/>
      <c r="GOF245" s="37"/>
      <c r="GOG245" s="37"/>
      <c r="GOH245" s="37"/>
      <c r="GOI245" s="37"/>
      <c r="GOJ245" s="37"/>
      <c r="GOK245" s="37"/>
      <c r="GOL245" s="37"/>
      <c r="GOM245" s="37"/>
      <c r="GON245" s="37"/>
      <c r="GOO245" s="37"/>
      <c r="GOP245" s="37"/>
      <c r="GOQ245" s="37"/>
      <c r="GOR245" s="37"/>
      <c r="GOS245" s="37"/>
      <c r="GOT245" s="37"/>
      <c r="GOU245" s="37"/>
      <c r="GOV245" s="37"/>
      <c r="GOW245" s="37"/>
      <c r="GOX245" s="37"/>
      <c r="GOY245" s="37"/>
      <c r="GOZ245" s="37"/>
      <c r="GPA245" s="37"/>
      <c r="GPB245" s="37"/>
      <c r="GPC245" s="37"/>
      <c r="GPD245" s="37"/>
      <c r="GPE245" s="37"/>
      <c r="GPF245" s="37"/>
      <c r="GPG245" s="37"/>
      <c r="GPH245" s="37"/>
      <c r="GPI245" s="37"/>
      <c r="GPJ245" s="37"/>
      <c r="GPK245" s="37"/>
      <c r="GPL245" s="37"/>
      <c r="GPM245" s="37"/>
      <c r="GPN245" s="37"/>
      <c r="GPO245" s="37"/>
      <c r="GPP245" s="37"/>
      <c r="GPQ245" s="37"/>
      <c r="GPR245" s="37"/>
      <c r="GPS245" s="37"/>
      <c r="GPT245" s="37"/>
      <c r="GPU245" s="37"/>
      <c r="GPV245" s="37"/>
      <c r="GPW245" s="37"/>
      <c r="GPX245" s="37"/>
      <c r="GPY245" s="37"/>
      <c r="GPZ245" s="37"/>
      <c r="GQA245" s="37"/>
      <c r="GQB245" s="37"/>
      <c r="GQC245" s="37"/>
      <c r="GQD245" s="37"/>
      <c r="GQE245" s="37"/>
      <c r="GQF245" s="37"/>
      <c r="GQG245" s="37"/>
      <c r="GQH245" s="37"/>
      <c r="GQI245" s="37"/>
      <c r="GQJ245" s="37"/>
      <c r="GQK245" s="37"/>
      <c r="GQL245" s="37"/>
      <c r="GQM245" s="37"/>
      <c r="GQN245" s="37"/>
      <c r="GQO245" s="37"/>
      <c r="GQP245" s="37"/>
      <c r="GQQ245" s="37"/>
      <c r="GQR245" s="37"/>
      <c r="GQS245" s="37"/>
      <c r="GQT245" s="37"/>
      <c r="GQU245" s="37"/>
      <c r="GQV245" s="37"/>
      <c r="GQW245" s="37"/>
      <c r="GQX245" s="37"/>
      <c r="GQY245" s="37"/>
      <c r="GQZ245" s="37"/>
      <c r="GRA245" s="37"/>
      <c r="GRB245" s="37"/>
      <c r="GRC245" s="37"/>
      <c r="GRD245" s="37"/>
      <c r="GRE245" s="37"/>
      <c r="GRF245" s="37"/>
      <c r="GRG245" s="37"/>
      <c r="GRH245" s="37"/>
      <c r="GRI245" s="37"/>
      <c r="GRJ245" s="37"/>
      <c r="GRK245" s="37"/>
      <c r="GRL245" s="37"/>
      <c r="GRM245" s="37"/>
      <c r="GRN245" s="37"/>
      <c r="GRO245" s="37"/>
      <c r="GRP245" s="37"/>
      <c r="GRQ245" s="37"/>
      <c r="GRR245" s="37"/>
      <c r="GRS245" s="37"/>
      <c r="GRT245" s="37"/>
      <c r="GRU245" s="37"/>
      <c r="GRV245" s="37"/>
      <c r="GRW245" s="37"/>
      <c r="GRX245" s="37"/>
      <c r="GRY245" s="37"/>
      <c r="GRZ245" s="37"/>
      <c r="GSA245" s="37"/>
      <c r="GSB245" s="37"/>
      <c r="GSC245" s="37"/>
      <c r="GSD245" s="37"/>
      <c r="GSE245" s="37"/>
      <c r="GSF245" s="37"/>
      <c r="GSG245" s="37"/>
      <c r="GSH245" s="37"/>
      <c r="GSI245" s="37"/>
      <c r="GSJ245" s="37"/>
      <c r="GSK245" s="37"/>
      <c r="GSL245" s="37"/>
      <c r="GSM245" s="37"/>
      <c r="GSN245" s="37"/>
      <c r="GSO245" s="37"/>
      <c r="GSP245" s="37"/>
      <c r="GSQ245" s="37"/>
      <c r="GSR245" s="37"/>
      <c r="GSS245" s="37"/>
      <c r="GST245" s="37"/>
      <c r="GSU245" s="37"/>
      <c r="GSV245" s="37"/>
      <c r="GSW245" s="37"/>
      <c r="GSX245" s="37"/>
      <c r="GSY245" s="37"/>
      <c r="GSZ245" s="37"/>
      <c r="GTA245" s="37"/>
      <c r="GTB245" s="37"/>
      <c r="GTC245" s="37"/>
      <c r="GTD245" s="37"/>
      <c r="GTE245" s="37"/>
      <c r="GTF245" s="37"/>
      <c r="GTG245" s="37"/>
      <c r="GTH245" s="37"/>
      <c r="GTI245" s="37"/>
      <c r="GTJ245" s="37"/>
      <c r="GTK245" s="37"/>
      <c r="GTL245" s="37"/>
      <c r="GTM245" s="37"/>
      <c r="GTN245" s="37"/>
      <c r="GTO245" s="37"/>
      <c r="GTP245" s="37"/>
      <c r="GTQ245" s="37"/>
      <c r="GTR245" s="37"/>
      <c r="GTS245" s="37"/>
      <c r="GTT245" s="37"/>
      <c r="GTU245" s="37"/>
      <c r="GTV245" s="37"/>
      <c r="GTW245" s="37"/>
      <c r="GTX245" s="37"/>
      <c r="GTY245" s="37"/>
      <c r="GTZ245" s="37"/>
      <c r="GUA245" s="37"/>
      <c r="GUB245" s="37"/>
      <c r="GUC245" s="37"/>
      <c r="GUD245" s="37"/>
      <c r="GUE245" s="37"/>
      <c r="GUF245" s="37"/>
      <c r="GUG245" s="37"/>
      <c r="GUH245" s="37"/>
      <c r="GUI245" s="37"/>
      <c r="GUJ245" s="37"/>
      <c r="GUK245" s="37"/>
      <c r="GUL245" s="37"/>
      <c r="GUM245" s="37"/>
      <c r="GUN245" s="37"/>
      <c r="GUO245" s="37"/>
      <c r="GUP245" s="37"/>
      <c r="GUQ245" s="37"/>
      <c r="GUR245" s="37"/>
      <c r="GUS245" s="37"/>
      <c r="GUT245" s="37"/>
      <c r="GUU245" s="37"/>
      <c r="GUV245" s="37"/>
      <c r="GUW245" s="37"/>
      <c r="GUX245" s="37"/>
      <c r="GUY245" s="37"/>
      <c r="GUZ245" s="37"/>
      <c r="GVA245" s="37"/>
      <c r="GVB245" s="37"/>
      <c r="GVC245" s="37"/>
      <c r="GVD245" s="37"/>
      <c r="GVE245" s="37"/>
      <c r="GVF245" s="37"/>
      <c r="GVG245" s="37"/>
      <c r="GVH245" s="37"/>
      <c r="GVI245" s="37"/>
      <c r="GVJ245" s="37"/>
      <c r="GVK245" s="37"/>
      <c r="GVL245" s="37"/>
      <c r="GVM245" s="37"/>
      <c r="GVN245" s="37"/>
      <c r="GVO245" s="37"/>
      <c r="GVP245" s="37"/>
      <c r="GVQ245" s="37"/>
      <c r="GVR245" s="37"/>
      <c r="GVS245" s="37"/>
      <c r="GVT245" s="37"/>
      <c r="GVU245" s="37"/>
      <c r="GVV245" s="37"/>
      <c r="GVW245" s="37"/>
      <c r="GVX245" s="37"/>
      <c r="GVY245" s="37"/>
      <c r="GVZ245" s="37"/>
      <c r="GWA245" s="37"/>
      <c r="GWB245" s="37"/>
      <c r="GWC245" s="37"/>
      <c r="GWD245" s="37"/>
      <c r="GWE245" s="37"/>
      <c r="GWF245" s="37"/>
      <c r="GWG245" s="37"/>
      <c r="GWH245" s="37"/>
      <c r="GWI245" s="37"/>
      <c r="GWJ245" s="37"/>
      <c r="GWK245" s="37"/>
      <c r="GWL245" s="37"/>
      <c r="GWM245" s="37"/>
      <c r="GWN245" s="37"/>
      <c r="GWO245" s="37"/>
      <c r="GWP245" s="37"/>
      <c r="GWQ245" s="37"/>
      <c r="GWR245" s="37"/>
      <c r="GWS245" s="37"/>
      <c r="GWT245" s="37"/>
      <c r="GWU245" s="37"/>
      <c r="GWV245" s="37"/>
      <c r="GWW245" s="37"/>
      <c r="GWX245" s="37"/>
      <c r="GWY245" s="37"/>
      <c r="GWZ245" s="37"/>
      <c r="GXA245" s="37"/>
      <c r="GXB245" s="37"/>
      <c r="GXC245" s="37"/>
      <c r="GXD245" s="37"/>
      <c r="GXE245" s="37"/>
      <c r="GXF245" s="37"/>
      <c r="GXG245" s="37"/>
      <c r="GXH245" s="37"/>
      <c r="GXI245" s="37"/>
      <c r="GXJ245" s="37"/>
      <c r="GXK245" s="37"/>
      <c r="GXL245" s="37"/>
      <c r="GXM245" s="37"/>
      <c r="GXN245" s="37"/>
      <c r="GXO245" s="37"/>
      <c r="GXP245" s="37"/>
      <c r="GXQ245" s="37"/>
      <c r="GXR245" s="37"/>
      <c r="GXS245" s="37"/>
      <c r="GXT245" s="37"/>
      <c r="GXU245" s="37"/>
      <c r="GXV245" s="37"/>
      <c r="GXW245" s="37"/>
      <c r="GXX245" s="37"/>
      <c r="GXY245" s="37"/>
      <c r="GXZ245" s="37"/>
      <c r="GYA245" s="37"/>
      <c r="GYB245" s="37"/>
      <c r="GYC245" s="37"/>
      <c r="GYD245" s="37"/>
      <c r="GYE245" s="37"/>
      <c r="GYF245" s="37"/>
      <c r="GYG245" s="37"/>
      <c r="GYH245" s="37"/>
      <c r="GYI245" s="37"/>
      <c r="GYJ245" s="37"/>
      <c r="GYK245" s="37"/>
      <c r="GYL245" s="37"/>
      <c r="GYM245" s="37"/>
      <c r="GYN245" s="37"/>
      <c r="GYO245" s="37"/>
      <c r="GYP245" s="37"/>
      <c r="GYQ245" s="37"/>
      <c r="GYR245" s="37"/>
      <c r="GYS245" s="37"/>
      <c r="GYT245" s="37"/>
      <c r="GYU245" s="37"/>
      <c r="GYV245" s="37"/>
      <c r="GYW245" s="37"/>
      <c r="GYX245" s="37"/>
      <c r="GYY245" s="37"/>
      <c r="GYZ245" s="37"/>
      <c r="GZA245" s="37"/>
      <c r="GZB245" s="37"/>
      <c r="GZC245" s="37"/>
      <c r="GZD245" s="37"/>
      <c r="GZE245" s="37"/>
      <c r="GZF245" s="37"/>
      <c r="GZG245" s="37"/>
      <c r="GZH245" s="37"/>
      <c r="GZI245" s="37"/>
      <c r="GZJ245" s="37"/>
      <c r="GZK245" s="37"/>
      <c r="GZL245" s="37"/>
      <c r="GZM245" s="37"/>
      <c r="GZN245" s="37"/>
      <c r="GZO245" s="37"/>
      <c r="GZP245" s="37"/>
      <c r="GZQ245" s="37"/>
      <c r="GZR245" s="37"/>
      <c r="GZS245" s="37"/>
      <c r="GZT245" s="37"/>
      <c r="GZU245" s="37"/>
      <c r="GZV245" s="37"/>
      <c r="GZW245" s="37"/>
      <c r="GZX245" s="37"/>
      <c r="GZY245" s="37"/>
      <c r="GZZ245" s="37"/>
      <c r="HAA245" s="37"/>
      <c r="HAB245" s="37"/>
      <c r="HAC245" s="37"/>
      <c r="HAD245" s="37"/>
      <c r="HAE245" s="37"/>
      <c r="HAF245" s="37"/>
      <c r="HAG245" s="37"/>
      <c r="HAH245" s="37"/>
      <c r="HAI245" s="37"/>
      <c r="HAJ245" s="37"/>
      <c r="HAK245" s="37"/>
      <c r="HAL245" s="37"/>
      <c r="HAM245" s="37"/>
      <c r="HAN245" s="37"/>
      <c r="HAO245" s="37"/>
      <c r="HAP245" s="37"/>
      <c r="HAQ245" s="37"/>
      <c r="HAR245" s="37"/>
      <c r="HAS245" s="37"/>
      <c r="HAT245" s="37"/>
      <c r="HAU245" s="37"/>
      <c r="HAV245" s="37"/>
      <c r="HAW245" s="37"/>
      <c r="HAX245" s="37"/>
      <c r="HAY245" s="37"/>
      <c r="HAZ245" s="37"/>
      <c r="HBA245" s="37"/>
      <c r="HBB245" s="37"/>
      <c r="HBC245" s="37"/>
      <c r="HBD245" s="37"/>
      <c r="HBE245" s="37"/>
      <c r="HBF245" s="37"/>
      <c r="HBG245" s="37"/>
      <c r="HBH245" s="37"/>
      <c r="HBI245" s="37"/>
      <c r="HBJ245" s="37"/>
      <c r="HBK245" s="37"/>
      <c r="HBL245" s="37"/>
      <c r="HBM245" s="37"/>
      <c r="HBN245" s="37"/>
      <c r="HBO245" s="37"/>
      <c r="HBP245" s="37"/>
      <c r="HBQ245" s="37"/>
      <c r="HBR245" s="37"/>
      <c r="HBS245" s="37"/>
      <c r="HBT245" s="37"/>
      <c r="HBU245" s="37"/>
      <c r="HBV245" s="37"/>
      <c r="HBW245" s="37"/>
      <c r="HBX245" s="37"/>
      <c r="HBY245" s="37"/>
      <c r="HBZ245" s="37"/>
      <c r="HCA245" s="37"/>
      <c r="HCB245" s="37"/>
      <c r="HCC245" s="37"/>
      <c r="HCD245" s="37"/>
      <c r="HCE245" s="37"/>
      <c r="HCF245" s="37"/>
      <c r="HCG245" s="37"/>
      <c r="HCH245" s="37"/>
      <c r="HCI245" s="37"/>
      <c r="HCJ245" s="37"/>
      <c r="HCK245" s="37"/>
      <c r="HCL245" s="37"/>
      <c r="HCM245" s="37"/>
      <c r="HCN245" s="37"/>
      <c r="HCO245" s="37"/>
      <c r="HCP245" s="37"/>
      <c r="HCQ245" s="37"/>
      <c r="HCR245" s="37"/>
      <c r="HCS245" s="37"/>
      <c r="HCT245" s="37"/>
      <c r="HCU245" s="37"/>
      <c r="HCV245" s="37"/>
      <c r="HCW245" s="37"/>
      <c r="HCX245" s="37"/>
      <c r="HCY245" s="37"/>
      <c r="HCZ245" s="37"/>
      <c r="HDA245" s="37"/>
      <c r="HDB245" s="37"/>
      <c r="HDC245" s="37"/>
      <c r="HDD245" s="37"/>
      <c r="HDE245" s="37"/>
      <c r="HDF245" s="37"/>
      <c r="HDG245" s="37"/>
      <c r="HDH245" s="37"/>
      <c r="HDI245" s="37"/>
      <c r="HDJ245" s="37"/>
      <c r="HDK245" s="37"/>
      <c r="HDL245" s="37"/>
      <c r="HDM245" s="37"/>
      <c r="HDN245" s="37"/>
      <c r="HDO245" s="37"/>
      <c r="HDP245" s="37"/>
      <c r="HDQ245" s="37"/>
      <c r="HDR245" s="37"/>
      <c r="HDS245" s="37"/>
      <c r="HDT245" s="37"/>
      <c r="HDU245" s="37"/>
      <c r="HDV245" s="37"/>
      <c r="HDW245" s="37"/>
      <c r="HDX245" s="37"/>
      <c r="HDY245" s="37"/>
      <c r="HDZ245" s="37"/>
      <c r="HEA245" s="37"/>
      <c r="HEB245" s="37"/>
      <c r="HEC245" s="37"/>
      <c r="HED245" s="37"/>
      <c r="HEE245" s="37"/>
      <c r="HEF245" s="37"/>
      <c r="HEG245" s="37"/>
      <c r="HEH245" s="37"/>
      <c r="HEI245" s="37"/>
      <c r="HEJ245" s="37"/>
      <c r="HEK245" s="37"/>
      <c r="HEL245" s="37"/>
      <c r="HEM245" s="37"/>
      <c r="HEN245" s="37"/>
      <c r="HEO245" s="37"/>
      <c r="HEP245" s="37"/>
      <c r="HEQ245" s="37"/>
      <c r="HER245" s="37"/>
      <c r="HES245" s="37"/>
      <c r="HET245" s="37"/>
      <c r="HEU245" s="37"/>
      <c r="HEV245" s="37"/>
      <c r="HEW245" s="37"/>
      <c r="HEX245" s="37"/>
      <c r="HEY245" s="37"/>
      <c r="HEZ245" s="37"/>
      <c r="HFA245" s="37"/>
      <c r="HFB245" s="37"/>
      <c r="HFC245" s="37"/>
      <c r="HFD245" s="37"/>
      <c r="HFE245" s="37"/>
      <c r="HFF245" s="37"/>
      <c r="HFG245" s="37"/>
      <c r="HFH245" s="37"/>
      <c r="HFI245" s="37"/>
      <c r="HFJ245" s="37"/>
      <c r="HFK245" s="37"/>
      <c r="HFL245" s="37"/>
      <c r="HFM245" s="37"/>
      <c r="HFN245" s="37"/>
      <c r="HFO245" s="37"/>
      <c r="HFP245" s="37"/>
      <c r="HFQ245" s="37"/>
      <c r="HFR245" s="37"/>
      <c r="HFS245" s="37"/>
      <c r="HFT245" s="37"/>
      <c r="HFU245" s="37"/>
      <c r="HFV245" s="37"/>
      <c r="HFW245" s="37"/>
      <c r="HFX245" s="37"/>
      <c r="HFY245" s="37"/>
      <c r="HFZ245" s="37"/>
      <c r="HGA245" s="37"/>
      <c r="HGB245" s="37"/>
      <c r="HGC245" s="37"/>
      <c r="HGD245" s="37"/>
      <c r="HGE245" s="37"/>
      <c r="HGF245" s="37"/>
      <c r="HGG245" s="37"/>
      <c r="HGH245" s="37"/>
      <c r="HGI245" s="37"/>
      <c r="HGJ245" s="37"/>
      <c r="HGK245" s="37"/>
      <c r="HGL245" s="37"/>
      <c r="HGM245" s="37"/>
      <c r="HGN245" s="37"/>
      <c r="HGO245" s="37"/>
      <c r="HGP245" s="37"/>
      <c r="HGQ245" s="37"/>
      <c r="HGR245" s="37"/>
      <c r="HGS245" s="37"/>
      <c r="HGT245" s="37"/>
      <c r="HGU245" s="37"/>
      <c r="HGV245" s="37"/>
      <c r="HGW245" s="37"/>
      <c r="HGX245" s="37"/>
      <c r="HGY245" s="37"/>
      <c r="HGZ245" s="37"/>
      <c r="HHA245" s="37"/>
      <c r="HHB245" s="37"/>
      <c r="HHC245" s="37"/>
      <c r="HHD245" s="37"/>
      <c r="HHE245" s="37"/>
      <c r="HHF245" s="37"/>
      <c r="HHG245" s="37"/>
      <c r="HHH245" s="37"/>
      <c r="HHI245" s="37"/>
      <c r="HHJ245" s="37"/>
      <c r="HHK245" s="37"/>
      <c r="HHL245" s="37"/>
      <c r="HHM245" s="37"/>
      <c r="HHN245" s="37"/>
      <c r="HHO245" s="37"/>
      <c r="HHP245" s="37"/>
      <c r="HHQ245" s="37"/>
      <c r="HHR245" s="37"/>
      <c r="HHS245" s="37"/>
      <c r="HHT245" s="37"/>
      <c r="HHU245" s="37"/>
      <c r="HHV245" s="37"/>
      <c r="HHW245" s="37"/>
      <c r="HHX245" s="37"/>
      <c r="HHY245" s="37"/>
      <c r="HHZ245" s="37"/>
      <c r="HIA245" s="37"/>
      <c r="HIB245" s="37"/>
      <c r="HIC245" s="37"/>
      <c r="HID245" s="37"/>
      <c r="HIE245" s="37"/>
      <c r="HIF245" s="37"/>
      <c r="HIG245" s="37"/>
      <c r="HIH245" s="37"/>
      <c r="HII245" s="37"/>
      <c r="HIJ245" s="37"/>
      <c r="HIK245" s="37"/>
      <c r="HIL245" s="37"/>
      <c r="HIM245" s="37"/>
      <c r="HIN245" s="37"/>
      <c r="HIO245" s="37"/>
      <c r="HIP245" s="37"/>
      <c r="HIQ245" s="37"/>
      <c r="HIR245" s="37"/>
      <c r="HIS245" s="37"/>
      <c r="HIT245" s="37"/>
      <c r="HIU245" s="37"/>
      <c r="HIV245" s="37"/>
      <c r="HIW245" s="37"/>
      <c r="HIX245" s="37"/>
      <c r="HIY245" s="37"/>
      <c r="HIZ245" s="37"/>
      <c r="HJA245" s="37"/>
      <c r="HJB245" s="37"/>
      <c r="HJC245" s="37"/>
      <c r="HJD245" s="37"/>
      <c r="HJE245" s="37"/>
      <c r="HJF245" s="37"/>
      <c r="HJG245" s="37"/>
      <c r="HJH245" s="37"/>
      <c r="HJI245" s="37"/>
      <c r="HJJ245" s="37"/>
      <c r="HJK245" s="37"/>
      <c r="HJL245" s="37"/>
      <c r="HJM245" s="37"/>
      <c r="HJN245" s="37"/>
      <c r="HJO245" s="37"/>
      <c r="HJP245" s="37"/>
      <c r="HJQ245" s="37"/>
      <c r="HJR245" s="37"/>
      <c r="HJS245" s="37"/>
      <c r="HJT245" s="37"/>
      <c r="HJU245" s="37"/>
      <c r="HJV245" s="37"/>
      <c r="HJW245" s="37"/>
      <c r="HJX245" s="37"/>
      <c r="HJY245" s="37"/>
      <c r="HJZ245" s="37"/>
      <c r="HKA245" s="37"/>
      <c r="HKB245" s="37"/>
      <c r="HKC245" s="37"/>
      <c r="HKD245" s="37"/>
      <c r="HKE245" s="37"/>
      <c r="HKF245" s="37"/>
      <c r="HKG245" s="37"/>
      <c r="HKH245" s="37"/>
      <c r="HKI245" s="37"/>
      <c r="HKJ245" s="37"/>
      <c r="HKK245" s="37"/>
      <c r="HKL245" s="37"/>
      <c r="HKM245" s="37"/>
      <c r="HKN245" s="37"/>
      <c r="HKO245" s="37"/>
      <c r="HKP245" s="37"/>
      <c r="HKQ245" s="37"/>
      <c r="HKR245" s="37"/>
      <c r="HKS245" s="37"/>
      <c r="HKT245" s="37"/>
      <c r="HKU245" s="37"/>
      <c r="HKV245" s="37"/>
      <c r="HKW245" s="37"/>
      <c r="HKX245" s="37"/>
      <c r="HKY245" s="37"/>
      <c r="HKZ245" s="37"/>
      <c r="HLA245" s="37"/>
      <c r="HLB245" s="37"/>
      <c r="HLC245" s="37"/>
      <c r="HLD245" s="37"/>
      <c r="HLE245" s="37"/>
      <c r="HLF245" s="37"/>
      <c r="HLG245" s="37"/>
      <c r="HLH245" s="37"/>
      <c r="HLI245" s="37"/>
      <c r="HLJ245" s="37"/>
      <c r="HLK245" s="37"/>
      <c r="HLL245" s="37"/>
      <c r="HLM245" s="37"/>
      <c r="HLN245" s="37"/>
      <c r="HLO245" s="37"/>
      <c r="HLP245" s="37"/>
      <c r="HLQ245" s="37"/>
      <c r="HLR245" s="37"/>
      <c r="HLS245" s="37"/>
      <c r="HLT245" s="37"/>
      <c r="HLU245" s="37"/>
      <c r="HLV245" s="37"/>
      <c r="HLW245" s="37"/>
      <c r="HLX245" s="37"/>
      <c r="HLY245" s="37"/>
      <c r="HLZ245" s="37"/>
      <c r="HMA245" s="37"/>
      <c r="HMB245" s="37"/>
      <c r="HMC245" s="37"/>
      <c r="HMD245" s="37"/>
      <c r="HME245" s="37"/>
      <c r="HMF245" s="37"/>
      <c r="HMG245" s="37"/>
      <c r="HMH245" s="37"/>
      <c r="HMI245" s="37"/>
      <c r="HMJ245" s="37"/>
      <c r="HMK245" s="37"/>
      <c r="HML245" s="37"/>
      <c r="HMM245" s="37"/>
      <c r="HMN245" s="37"/>
      <c r="HMO245" s="37"/>
      <c r="HMP245" s="37"/>
      <c r="HMQ245" s="37"/>
      <c r="HMR245" s="37"/>
      <c r="HMS245" s="37"/>
      <c r="HMT245" s="37"/>
      <c r="HMU245" s="37"/>
      <c r="HMV245" s="37"/>
      <c r="HMW245" s="37"/>
      <c r="HMX245" s="37"/>
      <c r="HMY245" s="37"/>
      <c r="HMZ245" s="37"/>
      <c r="HNA245" s="37"/>
      <c r="HNB245" s="37"/>
      <c r="HNC245" s="37"/>
      <c r="HND245" s="37"/>
      <c r="HNE245" s="37"/>
      <c r="HNF245" s="37"/>
      <c r="HNG245" s="37"/>
      <c r="HNH245" s="37"/>
      <c r="HNI245" s="37"/>
      <c r="HNJ245" s="37"/>
      <c r="HNK245" s="37"/>
      <c r="HNL245" s="37"/>
      <c r="HNM245" s="37"/>
      <c r="HNN245" s="37"/>
      <c r="HNO245" s="37"/>
      <c r="HNP245" s="37"/>
      <c r="HNQ245" s="37"/>
      <c r="HNR245" s="37"/>
      <c r="HNS245" s="37"/>
      <c r="HNT245" s="37"/>
      <c r="HNU245" s="37"/>
      <c r="HNV245" s="37"/>
      <c r="HNW245" s="37"/>
      <c r="HNX245" s="37"/>
      <c r="HNY245" s="37"/>
      <c r="HNZ245" s="37"/>
      <c r="HOA245" s="37"/>
      <c r="HOB245" s="37"/>
      <c r="HOC245" s="37"/>
      <c r="HOD245" s="37"/>
      <c r="HOE245" s="37"/>
      <c r="HOF245" s="37"/>
      <c r="HOG245" s="37"/>
      <c r="HOH245" s="37"/>
      <c r="HOI245" s="37"/>
      <c r="HOJ245" s="37"/>
      <c r="HOK245" s="37"/>
      <c r="HOL245" s="37"/>
      <c r="HOM245" s="37"/>
      <c r="HON245" s="37"/>
      <c r="HOO245" s="37"/>
      <c r="HOP245" s="37"/>
      <c r="HOQ245" s="37"/>
      <c r="HOR245" s="37"/>
      <c r="HOS245" s="37"/>
      <c r="HOT245" s="37"/>
      <c r="HOU245" s="37"/>
      <c r="HOV245" s="37"/>
      <c r="HOW245" s="37"/>
      <c r="HOX245" s="37"/>
      <c r="HOY245" s="37"/>
      <c r="HOZ245" s="37"/>
      <c r="HPA245" s="37"/>
      <c r="HPB245" s="37"/>
      <c r="HPC245" s="37"/>
      <c r="HPD245" s="37"/>
      <c r="HPE245" s="37"/>
      <c r="HPF245" s="37"/>
      <c r="HPG245" s="37"/>
      <c r="HPH245" s="37"/>
      <c r="HPI245" s="37"/>
      <c r="HPJ245" s="37"/>
      <c r="HPK245" s="37"/>
      <c r="HPL245" s="37"/>
      <c r="HPM245" s="37"/>
      <c r="HPN245" s="37"/>
      <c r="HPO245" s="37"/>
      <c r="HPP245" s="37"/>
      <c r="HPQ245" s="37"/>
      <c r="HPR245" s="37"/>
      <c r="HPS245" s="37"/>
      <c r="HPT245" s="37"/>
      <c r="HPU245" s="37"/>
      <c r="HPV245" s="37"/>
      <c r="HPW245" s="37"/>
      <c r="HPX245" s="37"/>
      <c r="HPY245" s="37"/>
      <c r="HPZ245" s="37"/>
      <c r="HQA245" s="37"/>
      <c r="HQB245" s="37"/>
      <c r="HQC245" s="37"/>
      <c r="HQD245" s="37"/>
      <c r="HQE245" s="37"/>
      <c r="HQF245" s="37"/>
      <c r="HQG245" s="37"/>
      <c r="HQH245" s="37"/>
      <c r="HQI245" s="37"/>
      <c r="HQJ245" s="37"/>
      <c r="HQK245" s="37"/>
      <c r="HQL245" s="37"/>
      <c r="HQM245" s="37"/>
      <c r="HQN245" s="37"/>
      <c r="HQO245" s="37"/>
      <c r="HQP245" s="37"/>
      <c r="HQQ245" s="37"/>
      <c r="HQR245" s="37"/>
      <c r="HQS245" s="37"/>
      <c r="HQT245" s="37"/>
      <c r="HQU245" s="37"/>
      <c r="HQV245" s="37"/>
      <c r="HQW245" s="37"/>
      <c r="HQX245" s="37"/>
      <c r="HQY245" s="37"/>
      <c r="HQZ245" s="37"/>
      <c r="HRA245" s="37"/>
      <c r="HRB245" s="37"/>
      <c r="HRC245" s="37"/>
      <c r="HRD245" s="37"/>
      <c r="HRE245" s="37"/>
      <c r="HRF245" s="37"/>
      <c r="HRG245" s="37"/>
      <c r="HRH245" s="37"/>
      <c r="HRI245" s="37"/>
      <c r="HRJ245" s="37"/>
      <c r="HRK245" s="37"/>
      <c r="HRL245" s="37"/>
      <c r="HRM245" s="37"/>
      <c r="HRN245" s="37"/>
      <c r="HRO245" s="37"/>
      <c r="HRP245" s="37"/>
      <c r="HRQ245" s="37"/>
      <c r="HRR245" s="37"/>
      <c r="HRS245" s="37"/>
      <c r="HRT245" s="37"/>
      <c r="HRU245" s="37"/>
      <c r="HRV245" s="37"/>
      <c r="HRW245" s="37"/>
      <c r="HRX245" s="37"/>
      <c r="HRY245" s="37"/>
      <c r="HRZ245" s="37"/>
      <c r="HSA245" s="37"/>
      <c r="HSB245" s="37"/>
      <c r="HSC245" s="37"/>
      <c r="HSD245" s="37"/>
      <c r="HSE245" s="37"/>
      <c r="HSF245" s="37"/>
      <c r="HSG245" s="37"/>
      <c r="HSH245" s="37"/>
      <c r="HSI245" s="37"/>
      <c r="HSJ245" s="37"/>
      <c r="HSK245" s="37"/>
      <c r="HSL245" s="37"/>
      <c r="HSM245" s="37"/>
      <c r="HSN245" s="37"/>
      <c r="HSO245" s="37"/>
      <c r="HSP245" s="37"/>
      <c r="HSQ245" s="37"/>
      <c r="HSR245" s="37"/>
      <c r="HSS245" s="37"/>
      <c r="HST245" s="37"/>
      <c r="HSU245" s="37"/>
      <c r="HSV245" s="37"/>
      <c r="HSW245" s="37"/>
      <c r="HSX245" s="37"/>
      <c r="HSY245" s="37"/>
      <c r="HSZ245" s="37"/>
      <c r="HTA245" s="37"/>
      <c r="HTB245" s="37"/>
      <c r="HTC245" s="37"/>
      <c r="HTD245" s="37"/>
      <c r="HTE245" s="37"/>
      <c r="HTF245" s="37"/>
      <c r="HTG245" s="37"/>
      <c r="HTH245" s="37"/>
      <c r="HTI245" s="37"/>
      <c r="HTJ245" s="37"/>
      <c r="HTK245" s="37"/>
      <c r="HTL245" s="37"/>
      <c r="HTM245" s="37"/>
      <c r="HTN245" s="37"/>
      <c r="HTO245" s="37"/>
      <c r="HTP245" s="37"/>
      <c r="HTQ245" s="37"/>
      <c r="HTR245" s="37"/>
      <c r="HTS245" s="37"/>
      <c r="HTT245" s="37"/>
      <c r="HTU245" s="37"/>
      <c r="HTV245" s="37"/>
      <c r="HTW245" s="37"/>
      <c r="HTX245" s="37"/>
      <c r="HTY245" s="37"/>
      <c r="HTZ245" s="37"/>
      <c r="HUA245" s="37"/>
      <c r="HUB245" s="37"/>
      <c r="HUC245" s="37"/>
      <c r="HUD245" s="37"/>
      <c r="HUE245" s="37"/>
      <c r="HUF245" s="37"/>
      <c r="HUG245" s="37"/>
      <c r="HUH245" s="37"/>
      <c r="HUI245" s="37"/>
      <c r="HUJ245" s="37"/>
      <c r="HUK245" s="37"/>
      <c r="HUL245" s="37"/>
      <c r="HUM245" s="37"/>
      <c r="HUN245" s="37"/>
      <c r="HUO245" s="37"/>
      <c r="HUP245" s="37"/>
      <c r="HUQ245" s="37"/>
      <c r="HUR245" s="37"/>
      <c r="HUS245" s="37"/>
      <c r="HUT245" s="37"/>
      <c r="HUU245" s="37"/>
      <c r="HUV245" s="37"/>
      <c r="HUW245" s="37"/>
      <c r="HUX245" s="37"/>
      <c r="HUY245" s="37"/>
      <c r="HUZ245" s="37"/>
      <c r="HVA245" s="37"/>
      <c r="HVB245" s="37"/>
      <c r="HVC245" s="37"/>
      <c r="HVD245" s="37"/>
      <c r="HVE245" s="37"/>
      <c r="HVF245" s="37"/>
      <c r="HVG245" s="37"/>
      <c r="HVH245" s="37"/>
      <c r="HVI245" s="37"/>
      <c r="HVJ245" s="37"/>
      <c r="HVK245" s="37"/>
      <c r="HVL245" s="37"/>
      <c r="HVM245" s="37"/>
      <c r="HVN245" s="37"/>
      <c r="HVO245" s="37"/>
      <c r="HVP245" s="37"/>
      <c r="HVQ245" s="37"/>
      <c r="HVR245" s="37"/>
      <c r="HVS245" s="37"/>
      <c r="HVT245" s="37"/>
      <c r="HVU245" s="37"/>
      <c r="HVV245" s="37"/>
      <c r="HVW245" s="37"/>
      <c r="HVX245" s="37"/>
      <c r="HVY245" s="37"/>
      <c r="HVZ245" s="37"/>
      <c r="HWA245" s="37"/>
      <c r="HWB245" s="37"/>
      <c r="HWC245" s="37"/>
      <c r="HWD245" s="37"/>
      <c r="HWE245" s="37"/>
      <c r="HWF245" s="37"/>
      <c r="HWG245" s="37"/>
      <c r="HWH245" s="37"/>
      <c r="HWI245" s="37"/>
      <c r="HWJ245" s="37"/>
      <c r="HWK245" s="37"/>
      <c r="HWL245" s="37"/>
      <c r="HWM245" s="37"/>
      <c r="HWN245" s="37"/>
      <c r="HWO245" s="37"/>
      <c r="HWP245" s="37"/>
      <c r="HWQ245" s="37"/>
      <c r="HWR245" s="37"/>
      <c r="HWS245" s="37"/>
      <c r="HWT245" s="37"/>
      <c r="HWU245" s="37"/>
      <c r="HWV245" s="37"/>
      <c r="HWW245" s="37"/>
      <c r="HWX245" s="37"/>
      <c r="HWY245" s="37"/>
      <c r="HWZ245" s="37"/>
      <c r="HXA245" s="37"/>
      <c r="HXB245" s="37"/>
      <c r="HXC245" s="37"/>
      <c r="HXD245" s="37"/>
      <c r="HXE245" s="37"/>
      <c r="HXF245" s="37"/>
      <c r="HXG245" s="37"/>
      <c r="HXH245" s="37"/>
      <c r="HXI245" s="37"/>
      <c r="HXJ245" s="37"/>
      <c r="HXK245" s="37"/>
      <c r="HXL245" s="37"/>
      <c r="HXM245" s="37"/>
      <c r="HXN245" s="37"/>
      <c r="HXO245" s="37"/>
      <c r="HXP245" s="37"/>
      <c r="HXQ245" s="37"/>
      <c r="HXR245" s="37"/>
      <c r="HXS245" s="37"/>
      <c r="HXT245" s="37"/>
      <c r="HXU245" s="37"/>
      <c r="HXV245" s="37"/>
      <c r="HXW245" s="37"/>
      <c r="HXX245" s="37"/>
      <c r="HXY245" s="37"/>
      <c r="HXZ245" s="37"/>
      <c r="HYA245" s="37"/>
      <c r="HYB245" s="37"/>
      <c r="HYC245" s="37"/>
      <c r="HYD245" s="37"/>
      <c r="HYE245" s="37"/>
      <c r="HYF245" s="37"/>
      <c r="HYG245" s="37"/>
      <c r="HYH245" s="37"/>
      <c r="HYI245" s="37"/>
      <c r="HYJ245" s="37"/>
      <c r="HYK245" s="37"/>
      <c r="HYL245" s="37"/>
      <c r="HYM245" s="37"/>
      <c r="HYN245" s="37"/>
      <c r="HYO245" s="37"/>
      <c r="HYP245" s="37"/>
      <c r="HYQ245" s="37"/>
      <c r="HYR245" s="37"/>
      <c r="HYS245" s="37"/>
      <c r="HYT245" s="37"/>
      <c r="HYU245" s="37"/>
      <c r="HYV245" s="37"/>
      <c r="HYW245" s="37"/>
      <c r="HYX245" s="37"/>
      <c r="HYY245" s="37"/>
      <c r="HYZ245" s="37"/>
      <c r="HZA245" s="37"/>
      <c r="HZB245" s="37"/>
      <c r="HZC245" s="37"/>
      <c r="HZD245" s="37"/>
      <c r="HZE245" s="37"/>
      <c r="HZF245" s="37"/>
      <c r="HZG245" s="37"/>
      <c r="HZH245" s="37"/>
      <c r="HZI245" s="37"/>
      <c r="HZJ245" s="37"/>
      <c r="HZK245" s="37"/>
      <c r="HZL245" s="37"/>
      <c r="HZM245" s="37"/>
      <c r="HZN245" s="37"/>
      <c r="HZO245" s="37"/>
      <c r="HZP245" s="37"/>
      <c r="HZQ245" s="37"/>
      <c r="HZR245" s="37"/>
      <c r="HZS245" s="37"/>
      <c r="HZT245" s="37"/>
      <c r="HZU245" s="37"/>
      <c r="HZV245" s="37"/>
      <c r="HZW245" s="37"/>
      <c r="HZX245" s="37"/>
      <c r="HZY245" s="37"/>
      <c r="HZZ245" s="37"/>
      <c r="IAA245" s="37"/>
      <c r="IAB245" s="37"/>
      <c r="IAC245" s="37"/>
      <c r="IAD245" s="37"/>
      <c r="IAE245" s="37"/>
      <c r="IAF245" s="37"/>
      <c r="IAG245" s="37"/>
      <c r="IAH245" s="37"/>
      <c r="IAI245" s="37"/>
      <c r="IAJ245" s="37"/>
      <c r="IAK245" s="37"/>
      <c r="IAL245" s="37"/>
      <c r="IAM245" s="37"/>
      <c r="IAN245" s="37"/>
      <c r="IAO245" s="37"/>
      <c r="IAP245" s="37"/>
      <c r="IAQ245" s="37"/>
      <c r="IAR245" s="37"/>
      <c r="IAS245" s="37"/>
      <c r="IAT245" s="37"/>
      <c r="IAU245" s="37"/>
      <c r="IAV245" s="37"/>
      <c r="IAW245" s="37"/>
      <c r="IAX245" s="37"/>
      <c r="IAY245" s="37"/>
      <c r="IAZ245" s="37"/>
      <c r="IBA245" s="37"/>
      <c r="IBB245" s="37"/>
      <c r="IBC245" s="37"/>
      <c r="IBD245" s="37"/>
      <c r="IBE245" s="37"/>
      <c r="IBF245" s="37"/>
      <c r="IBG245" s="37"/>
      <c r="IBH245" s="37"/>
      <c r="IBI245" s="37"/>
      <c r="IBJ245" s="37"/>
      <c r="IBK245" s="37"/>
      <c r="IBL245" s="37"/>
      <c r="IBM245" s="37"/>
      <c r="IBN245" s="37"/>
      <c r="IBO245" s="37"/>
      <c r="IBP245" s="37"/>
      <c r="IBQ245" s="37"/>
      <c r="IBR245" s="37"/>
      <c r="IBS245" s="37"/>
      <c r="IBT245" s="37"/>
      <c r="IBU245" s="37"/>
      <c r="IBV245" s="37"/>
      <c r="IBW245" s="37"/>
      <c r="IBX245" s="37"/>
      <c r="IBY245" s="37"/>
      <c r="IBZ245" s="37"/>
      <c r="ICA245" s="37"/>
      <c r="ICB245" s="37"/>
      <c r="ICC245" s="37"/>
      <c r="ICD245" s="37"/>
      <c r="ICE245" s="37"/>
      <c r="ICF245" s="37"/>
      <c r="ICG245" s="37"/>
      <c r="ICH245" s="37"/>
      <c r="ICI245" s="37"/>
      <c r="ICJ245" s="37"/>
      <c r="ICK245" s="37"/>
      <c r="ICL245" s="37"/>
      <c r="ICM245" s="37"/>
      <c r="ICN245" s="37"/>
      <c r="ICO245" s="37"/>
      <c r="ICP245" s="37"/>
      <c r="ICQ245" s="37"/>
      <c r="ICR245" s="37"/>
      <c r="ICS245" s="37"/>
      <c r="ICT245" s="37"/>
      <c r="ICU245" s="37"/>
      <c r="ICV245" s="37"/>
      <c r="ICW245" s="37"/>
      <c r="ICX245" s="37"/>
      <c r="ICY245" s="37"/>
      <c r="ICZ245" s="37"/>
      <c r="IDA245" s="37"/>
      <c r="IDB245" s="37"/>
      <c r="IDC245" s="37"/>
      <c r="IDD245" s="37"/>
      <c r="IDE245" s="37"/>
      <c r="IDF245" s="37"/>
      <c r="IDG245" s="37"/>
      <c r="IDH245" s="37"/>
      <c r="IDI245" s="37"/>
      <c r="IDJ245" s="37"/>
      <c r="IDK245" s="37"/>
      <c r="IDL245" s="37"/>
      <c r="IDM245" s="37"/>
      <c r="IDN245" s="37"/>
      <c r="IDO245" s="37"/>
      <c r="IDP245" s="37"/>
      <c r="IDQ245" s="37"/>
      <c r="IDR245" s="37"/>
      <c r="IDS245" s="37"/>
      <c r="IDT245" s="37"/>
      <c r="IDU245" s="37"/>
      <c r="IDV245" s="37"/>
      <c r="IDW245" s="37"/>
      <c r="IDX245" s="37"/>
      <c r="IDY245" s="37"/>
      <c r="IDZ245" s="37"/>
      <c r="IEA245" s="37"/>
      <c r="IEB245" s="37"/>
      <c r="IEC245" s="37"/>
      <c r="IED245" s="37"/>
      <c r="IEE245" s="37"/>
      <c r="IEF245" s="37"/>
      <c r="IEG245" s="37"/>
      <c r="IEH245" s="37"/>
      <c r="IEI245" s="37"/>
      <c r="IEJ245" s="37"/>
      <c r="IEK245" s="37"/>
      <c r="IEL245" s="37"/>
      <c r="IEM245" s="37"/>
      <c r="IEN245" s="37"/>
      <c r="IEO245" s="37"/>
      <c r="IEP245" s="37"/>
      <c r="IEQ245" s="37"/>
      <c r="IER245" s="37"/>
      <c r="IES245" s="37"/>
      <c r="IET245" s="37"/>
      <c r="IEU245" s="37"/>
      <c r="IEV245" s="37"/>
      <c r="IEW245" s="37"/>
      <c r="IEX245" s="37"/>
      <c r="IEY245" s="37"/>
      <c r="IEZ245" s="37"/>
      <c r="IFA245" s="37"/>
      <c r="IFB245" s="37"/>
      <c r="IFC245" s="37"/>
      <c r="IFD245" s="37"/>
      <c r="IFE245" s="37"/>
      <c r="IFF245" s="37"/>
      <c r="IFG245" s="37"/>
      <c r="IFH245" s="37"/>
      <c r="IFI245" s="37"/>
      <c r="IFJ245" s="37"/>
      <c r="IFK245" s="37"/>
      <c r="IFL245" s="37"/>
      <c r="IFM245" s="37"/>
      <c r="IFN245" s="37"/>
      <c r="IFO245" s="37"/>
      <c r="IFP245" s="37"/>
      <c r="IFQ245" s="37"/>
      <c r="IFR245" s="37"/>
      <c r="IFS245" s="37"/>
      <c r="IFT245" s="37"/>
      <c r="IFU245" s="37"/>
      <c r="IFV245" s="37"/>
      <c r="IFW245" s="37"/>
      <c r="IFX245" s="37"/>
      <c r="IFY245" s="37"/>
      <c r="IFZ245" s="37"/>
      <c r="IGA245" s="37"/>
      <c r="IGB245" s="37"/>
      <c r="IGC245" s="37"/>
      <c r="IGD245" s="37"/>
      <c r="IGE245" s="37"/>
      <c r="IGF245" s="37"/>
      <c r="IGG245" s="37"/>
      <c r="IGH245" s="37"/>
      <c r="IGI245" s="37"/>
      <c r="IGJ245" s="37"/>
      <c r="IGK245" s="37"/>
      <c r="IGL245" s="37"/>
      <c r="IGM245" s="37"/>
      <c r="IGN245" s="37"/>
      <c r="IGO245" s="37"/>
      <c r="IGP245" s="37"/>
      <c r="IGQ245" s="37"/>
      <c r="IGR245" s="37"/>
      <c r="IGS245" s="37"/>
      <c r="IGT245" s="37"/>
      <c r="IGU245" s="37"/>
      <c r="IGV245" s="37"/>
      <c r="IGW245" s="37"/>
      <c r="IGX245" s="37"/>
      <c r="IGY245" s="37"/>
      <c r="IGZ245" s="37"/>
      <c r="IHA245" s="37"/>
      <c r="IHB245" s="37"/>
      <c r="IHC245" s="37"/>
      <c r="IHD245" s="37"/>
      <c r="IHE245" s="37"/>
      <c r="IHF245" s="37"/>
      <c r="IHG245" s="37"/>
      <c r="IHH245" s="37"/>
      <c r="IHI245" s="37"/>
      <c r="IHJ245" s="37"/>
      <c r="IHK245" s="37"/>
      <c r="IHL245" s="37"/>
      <c r="IHM245" s="37"/>
      <c r="IHN245" s="37"/>
      <c r="IHO245" s="37"/>
      <c r="IHP245" s="37"/>
      <c r="IHQ245" s="37"/>
      <c r="IHR245" s="37"/>
      <c r="IHS245" s="37"/>
      <c r="IHT245" s="37"/>
      <c r="IHU245" s="37"/>
      <c r="IHV245" s="37"/>
      <c r="IHW245" s="37"/>
      <c r="IHX245" s="37"/>
      <c r="IHY245" s="37"/>
      <c r="IHZ245" s="37"/>
      <c r="IIA245" s="37"/>
      <c r="IIB245" s="37"/>
      <c r="IIC245" s="37"/>
      <c r="IID245" s="37"/>
      <c r="IIE245" s="37"/>
      <c r="IIF245" s="37"/>
      <c r="IIG245" s="37"/>
      <c r="IIH245" s="37"/>
      <c r="III245" s="37"/>
      <c r="IIJ245" s="37"/>
      <c r="IIK245" s="37"/>
      <c r="IIL245" s="37"/>
      <c r="IIM245" s="37"/>
      <c r="IIN245" s="37"/>
      <c r="IIO245" s="37"/>
      <c r="IIP245" s="37"/>
      <c r="IIQ245" s="37"/>
      <c r="IIR245" s="37"/>
      <c r="IIS245" s="37"/>
      <c r="IIT245" s="37"/>
      <c r="IIU245" s="37"/>
      <c r="IIV245" s="37"/>
      <c r="IIW245" s="37"/>
      <c r="IIX245" s="37"/>
      <c r="IIY245" s="37"/>
      <c r="IIZ245" s="37"/>
      <c r="IJA245" s="37"/>
      <c r="IJB245" s="37"/>
      <c r="IJC245" s="37"/>
      <c r="IJD245" s="37"/>
      <c r="IJE245" s="37"/>
      <c r="IJF245" s="37"/>
      <c r="IJG245" s="37"/>
      <c r="IJH245" s="37"/>
      <c r="IJI245" s="37"/>
      <c r="IJJ245" s="37"/>
      <c r="IJK245" s="37"/>
      <c r="IJL245" s="37"/>
      <c r="IJM245" s="37"/>
      <c r="IJN245" s="37"/>
      <c r="IJO245" s="37"/>
      <c r="IJP245" s="37"/>
      <c r="IJQ245" s="37"/>
      <c r="IJR245" s="37"/>
      <c r="IJS245" s="37"/>
      <c r="IJT245" s="37"/>
      <c r="IJU245" s="37"/>
      <c r="IJV245" s="37"/>
      <c r="IJW245" s="37"/>
      <c r="IJX245" s="37"/>
      <c r="IJY245" s="37"/>
      <c r="IJZ245" s="37"/>
      <c r="IKA245" s="37"/>
      <c r="IKB245" s="37"/>
      <c r="IKC245" s="37"/>
      <c r="IKD245" s="37"/>
      <c r="IKE245" s="37"/>
      <c r="IKF245" s="37"/>
      <c r="IKG245" s="37"/>
      <c r="IKH245" s="37"/>
      <c r="IKI245" s="37"/>
      <c r="IKJ245" s="37"/>
      <c r="IKK245" s="37"/>
      <c r="IKL245" s="37"/>
      <c r="IKM245" s="37"/>
      <c r="IKN245" s="37"/>
      <c r="IKO245" s="37"/>
      <c r="IKP245" s="37"/>
      <c r="IKQ245" s="37"/>
      <c r="IKR245" s="37"/>
      <c r="IKS245" s="37"/>
      <c r="IKT245" s="37"/>
      <c r="IKU245" s="37"/>
      <c r="IKV245" s="37"/>
      <c r="IKW245" s="37"/>
      <c r="IKX245" s="37"/>
      <c r="IKY245" s="37"/>
      <c r="IKZ245" s="37"/>
      <c r="ILA245" s="37"/>
      <c r="ILB245" s="37"/>
      <c r="ILC245" s="37"/>
      <c r="ILD245" s="37"/>
      <c r="ILE245" s="37"/>
      <c r="ILF245" s="37"/>
      <c r="ILG245" s="37"/>
      <c r="ILH245" s="37"/>
      <c r="ILI245" s="37"/>
      <c r="ILJ245" s="37"/>
      <c r="ILK245" s="37"/>
      <c r="ILL245" s="37"/>
      <c r="ILM245" s="37"/>
      <c r="ILN245" s="37"/>
      <c r="ILO245" s="37"/>
      <c r="ILP245" s="37"/>
      <c r="ILQ245" s="37"/>
      <c r="ILR245" s="37"/>
      <c r="ILS245" s="37"/>
      <c r="ILT245" s="37"/>
      <c r="ILU245" s="37"/>
      <c r="ILV245" s="37"/>
      <c r="ILW245" s="37"/>
      <c r="ILX245" s="37"/>
      <c r="ILY245" s="37"/>
      <c r="ILZ245" s="37"/>
      <c r="IMA245" s="37"/>
      <c r="IMB245" s="37"/>
      <c r="IMC245" s="37"/>
      <c r="IMD245" s="37"/>
      <c r="IME245" s="37"/>
      <c r="IMF245" s="37"/>
      <c r="IMG245" s="37"/>
      <c r="IMH245" s="37"/>
      <c r="IMI245" s="37"/>
      <c r="IMJ245" s="37"/>
      <c r="IMK245" s="37"/>
      <c r="IML245" s="37"/>
      <c r="IMM245" s="37"/>
      <c r="IMN245" s="37"/>
      <c r="IMO245" s="37"/>
      <c r="IMP245" s="37"/>
      <c r="IMQ245" s="37"/>
      <c r="IMR245" s="37"/>
      <c r="IMS245" s="37"/>
      <c r="IMT245" s="37"/>
      <c r="IMU245" s="37"/>
      <c r="IMV245" s="37"/>
      <c r="IMW245" s="37"/>
      <c r="IMX245" s="37"/>
      <c r="IMY245" s="37"/>
      <c r="IMZ245" s="37"/>
      <c r="INA245" s="37"/>
      <c r="INB245" s="37"/>
      <c r="INC245" s="37"/>
      <c r="IND245" s="37"/>
      <c r="INE245" s="37"/>
      <c r="INF245" s="37"/>
      <c r="ING245" s="37"/>
      <c r="INH245" s="37"/>
      <c r="INI245" s="37"/>
      <c r="INJ245" s="37"/>
      <c r="INK245" s="37"/>
      <c r="INL245" s="37"/>
      <c r="INM245" s="37"/>
      <c r="INN245" s="37"/>
      <c r="INO245" s="37"/>
      <c r="INP245" s="37"/>
      <c r="INQ245" s="37"/>
      <c r="INR245" s="37"/>
      <c r="INS245" s="37"/>
      <c r="INT245" s="37"/>
      <c r="INU245" s="37"/>
      <c r="INV245" s="37"/>
      <c r="INW245" s="37"/>
      <c r="INX245" s="37"/>
      <c r="INY245" s="37"/>
      <c r="INZ245" s="37"/>
      <c r="IOA245" s="37"/>
      <c r="IOB245" s="37"/>
      <c r="IOC245" s="37"/>
      <c r="IOD245" s="37"/>
      <c r="IOE245" s="37"/>
      <c r="IOF245" s="37"/>
      <c r="IOG245" s="37"/>
      <c r="IOH245" s="37"/>
      <c r="IOI245" s="37"/>
      <c r="IOJ245" s="37"/>
      <c r="IOK245" s="37"/>
      <c r="IOL245" s="37"/>
      <c r="IOM245" s="37"/>
      <c r="ION245" s="37"/>
      <c r="IOO245" s="37"/>
      <c r="IOP245" s="37"/>
      <c r="IOQ245" s="37"/>
      <c r="IOR245" s="37"/>
      <c r="IOS245" s="37"/>
      <c r="IOT245" s="37"/>
      <c r="IOU245" s="37"/>
      <c r="IOV245" s="37"/>
      <c r="IOW245" s="37"/>
      <c r="IOX245" s="37"/>
      <c r="IOY245" s="37"/>
      <c r="IOZ245" s="37"/>
      <c r="IPA245" s="37"/>
      <c r="IPB245" s="37"/>
      <c r="IPC245" s="37"/>
      <c r="IPD245" s="37"/>
      <c r="IPE245" s="37"/>
      <c r="IPF245" s="37"/>
      <c r="IPG245" s="37"/>
      <c r="IPH245" s="37"/>
      <c r="IPI245" s="37"/>
      <c r="IPJ245" s="37"/>
      <c r="IPK245" s="37"/>
      <c r="IPL245" s="37"/>
      <c r="IPM245" s="37"/>
      <c r="IPN245" s="37"/>
      <c r="IPO245" s="37"/>
      <c r="IPP245" s="37"/>
      <c r="IPQ245" s="37"/>
      <c r="IPR245" s="37"/>
      <c r="IPS245" s="37"/>
      <c r="IPT245" s="37"/>
      <c r="IPU245" s="37"/>
      <c r="IPV245" s="37"/>
      <c r="IPW245" s="37"/>
      <c r="IPX245" s="37"/>
      <c r="IPY245" s="37"/>
      <c r="IPZ245" s="37"/>
      <c r="IQA245" s="37"/>
      <c r="IQB245" s="37"/>
      <c r="IQC245" s="37"/>
      <c r="IQD245" s="37"/>
      <c r="IQE245" s="37"/>
      <c r="IQF245" s="37"/>
      <c r="IQG245" s="37"/>
      <c r="IQH245" s="37"/>
      <c r="IQI245" s="37"/>
      <c r="IQJ245" s="37"/>
      <c r="IQK245" s="37"/>
      <c r="IQL245" s="37"/>
      <c r="IQM245" s="37"/>
      <c r="IQN245" s="37"/>
      <c r="IQO245" s="37"/>
      <c r="IQP245" s="37"/>
      <c r="IQQ245" s="37"/>
      <c r="IQR245" s="37"/>
      <c r="IQS245" s="37"/>
      <c r="IQT245" s="37"/>
      <c r="IQU245" s="37"/>
      <c r="IQV245" s="37"/>
      <c r="IQW245" s="37"/>
      <c r="IQX245" s="37"/>
      <c r="IQY245" s="37"/>
      <c r="IQZ245" s="37"/>
      <c r="IRA245" s="37"/>
      <c r="IRB245" s="37"/>
      <c r="IRC245" s="37"/>
      <c r="IRD245" s="37"/>
      <c r="IRE245" s="37"/>
      <c r="IRF245" s="37"/>
      <c r="IRG245" s="37"/>
      <c r="IRH245" s="37"/>
      <c r="IRI245" s="37"/>
      <c r="IRJ245" s="37"/>
      <c r="IRK245" s="37"/>
      <c r="IRL245" s="37"/>
      <c r="IRM245" s="37"/>
      <c r="IRN245" s="37"/>
      <c r="IRO245" s="37"/>
      <c r="IRP245" s="37"/>
      <c r="IRQ245" s="37"/>
      <c r="IRR245" s="37"/>
      <c r="IRS245" s="37"/>
      <c r="IRT245" s="37"/>
      <c r="IRU245" s="37"/>
      <c r="IRV245" s="37"/>
      <c r="IRW245" s="37"/>
      <c r="IRX245" s="37"/>
      <c r="IRY245" s="37"/>
      <c r="IRZ245" s="37"/>
      <c r="ISA245" s="37"/>
      <c r="ISB245" s="37"/>
      <c r="ISC245" s="37"/>
      <c r="ISD245" s="37"/>
      <c r="ISE245" s="37"/>
      <c r="ISF245" s="37"/>
      <c r="ISG245" s="37"/>
      <c r="ISH245" s="37"/>
      <c r="ISI245" s="37"/>
      <c r="ISJ245" s="37"/>
      <c r="ISK245" s="37"/>
      <c r="ISL245" s="37"/>
      <c r="ISM245" s="37"/>
      <c r="ISN245" s="37"/>
      <c r="ISO245" s="37"/>
      <c r="ISP245" s="37"/>
      <c r="ISQ245" s="37"/>
      <c r="ISR245" s="37"/>
      <c r="ISS245" s="37"/>
      <c r="IST245" s="37"/>
      <c r="ISU245" s="37"/>
      <c r="ISV245" s="37"/>
      <c r="ISW245" s="37"/>
      <c r="ISX245" s="37"/>
      <c r="ISY245" s="37"/>
      <c r="ISZ245" s="37"/>
      <c r="ITA245" s="37"/>
      <c r="ITB245" s="37"/>
      <c r="ITC245" s="37"/>
      <c r="ITD245" s="37"/>
      <c r="ITE245" s="37"/>
      <c r="ITF245" s="37"/>
      <c r="ITG245" s="37"/>
      <c r="ITH245" s="37"/>
      <c r="ITI245" s="37"/>
      <c r="ITJ245" s="37"/>
      <c r="ITK245" s="37"/>
      <c r="ITL245" s="37"/>
      <c r="ITM245" s="37"/>
      <c r="ITN245" s="37"/>
      <c r="ITO245" s="37"/>
      <c r="ITP245" s="37"/>
      <c r="ITQ245" s="37"/>
      <c r="ITR245" s="37"/>
      <c r="ITS245" s="37"/>
      <c r="ITT245" s="37"/>
      <c r="ITU245" s="37"/>
      <c r="ITV245" s="37"/>
      <c r="ITW245" s="37"/>
      <c r="ITX245" s="37"/>
      <c r="ITY245" s="37"/>
      <c r="ITZ245" s="37"/>
      <c r="IUA245" s="37"/>
      <c r="IUB245" s="37"/>
      <c r="IUC245" s="37"/>
      <c r="IUD245" s="37"/>
      <c r="IUE245" s="37"/>
      <c r="IUF245" s="37"/>
      <c r="IUG245" s="37"/>
      <c r="IUH245" s="37"/>
      <c r="IUI245" s="37"/>
      <c r="IUJ245" s="37"/>
      <c r="IUK245" s="37"/>
      <c r="IUL245" s="37"/>
      <c r="IUM245" s="37"/>
      <c r="IUN245" s="37"/>
      <c r="IUO245" s="37"/>
      <c r="IUP245" s="37"/>
      <c r="IUQ245" s="37"/>
      <c r="IUR245" s="37"/>
      <c r="IUS245" s="37"/>
      <c r="IUT245" s="37"/>
      <c r="IUU245" s="37"/>
      <c r="IUV245" s="37"/>
      <c r="IUW245" s="37"/>
      <c r="IUX245" s="37"/>
      <c r="IUY245" s="37"/>
      <c r="IUZ245" s="37"/>
      <c r="IVA245" s="37"/>
      <c r="IVB245" s="37"/>
      <c r="IVC245" s="37"/>
      <c r="IVD245" s="37"/>
      <c r="IVE245" s="37"/>
      <c r="IVF245" s="37"/>
      <c r="IVG245" s="37"/>
      <c r="IVH245" s="37"/>
      <c r="IVI245" s="37"/>
      <c r="IVJ245" s="37"/>
      <c r="IVK245" s="37"/>
      <c r="IVL245" s="37"/>
      <c r="IVM245" s="37"/>
      <c r="IVN245" s="37"/>
      <c r="IVO245" s="37"/>
      <c r="IVP245" s="37"/>
      <c r="IVQ245" s="37"/>
      <c r="IVR245" s="37"/>
      <c r="IVS245" s="37"/>
      <c r="IVT245" s="37"/>
      <c r="IVU245" s="37"/>
      <c r="IVV245" s="37"/>
      <c r="IVW245" s="37"/>
      <c r="IVX245" s="37"/>
      <c r="IVY245" s="37"/>
      <c r="IVZ245" s="37"/>
      <c r="IWA245" s="37"/>
      <c r="IWB245" s="37"/>
      <c r="IWC245" s="37"/>
      <c r="IWD245" s="37"/>
      <c r="IWE245" s="37"/>
      <c r="IWF245" s="37"/>
      <c r="IWG245" s="37"/>
      <c r="IWH245" s="37"/>
      <c r="IWI245" s="37"/>
      <c r="IWJ245" s="37"/>
      <c r="IWK245" s="37"/>
      <c r="IWL245" s="37"/>
      <c r="IWM245" s="37"/>
      <c r="IWN245" s="37"/>
      <c r="IWO245" s="37"/>
      <c r="IWP245" s="37"/>
      <c r="IWQ245" s="37"/>
      <c r="IWR245" s="37"/>
      <c r="IWS245" s="37"/>
      <c r="IWT245" s="37"/>
      <c r="IWU245" s="37"/>
      <c r="IWV245" s="37"/>
      <c r="IWW245" s="37"/>
      <c r="IWX245" s="37"/>
      <c r="IWY245" s="37"/>
      <c r="IWZ245" s="37"/>
      <c r="IXA245" s="37"/>
      <c r="IXB245" s="37"/>
      <c r="IXC245" s="37"/>
      <c r="IXD245" s="37"/>
      <c r="IXE245" s="37"/>
      <c r="IXF245" s="37"/>
      <c r="IXG245" s="37"/>
      <c r="IXH245" s="37"/>
      <c r="IXI245" s="37"/>
      <c r="IXJ245" s="37"/>
      <c r="IXK245" s="37"/>
      <c r="IXL245" s="37"/>
      <c r="IXM245" s="37"/>
      <c r="IXN245" s="37"/>
      <c r="IXO245" s="37"/>
      <c r="IXP245" s="37"/>
      <c r="IXQ245" s="37"/>
      <c r="IXR245" s="37"/>
      <c r="IXS245" s="37"/>
      <c r="IXT245" s="37"/>
      <c r="IXU245" s="37"/>
      <c r="IXV245" s="37"/>
      <c r="IXW245" s="37"/>
      <c r="IXX245" s="37"/>
      <c r="IXY245" s="37"/>
      <c r="IXZ245" s="37"/>
      <c r="IYA245" s="37"/>
      <c r="IYB245" s="37"/>
      <c r="IYC245" s="37"/>
      <c r="IYD245" s="37"/>
      <c r="IYE245" s="37"/>
      <c r="IYF245" s="37"/>
      <c r="IYG245" s="37"/>
      <c r="IYH245" s="37"/>
      <c r="IYI245" s="37"/>
      <c r="IYJ245" s="37"/>
      <c r="IYK245" s="37"/>
      <c r="IYL245" s="37"/>
      <c r="IYM245" s="37"/>
      <c r="IYN245" s="37"/>
      <c r="IYO245" s="37"/>
      <c r="IYP245" s="37"/>
      <c r="IYQ245" s="37"/>
      <c r="IYR245" s="37"/>
      <c r="IYS245" s="37"/>
      <c r="IYT245" s="37"/>
      <c r="IYU245" s="37"/>
      <c r="IYV245" s="37"/>
      <c r="IYW245" s="37"/>
      <c r="IYX245" s="37"/>
      <c r="IYY245" s="37"/>
      <c r="IYZ245" s="37"/>
      <c r="IZA245" s="37"/>
      <c r="IZB245" s="37"/>
      <c r="IZC245" s="37"/>
      <c r="IZD245" s="37"/>
      <c r="IZE245" s="37"/>
      <c r="IZF245" s="37"/>
      <c r="IZG245" s="37"/>
      <c r="IZH245" s="37"/>
      <c r="IZI245" s="37"/>
      <c r="IZJ245" s="37"/>
      <c r="IZK245" s="37"/>
      <c r="IZL245" s="37"/>
      <c r="IZM245" s="37"/>
      <c r="IZN245" s="37"/>
      <c r="IZO245" s="37"/>
      <c r="IZP245" s="37"/>
      <c r="IZQ245" s="37"/>
      <c r="IZR245" s="37"/>
      <c r="IZS245" s="37"/>
      <c r="IZT245" s="37"/>
      <c r="IZU245" s="37"/>
      <c r="IZV245" s="37"/>
      <c r="IZW245" s="37"/>
      <c r="IZX245" s="37"/>
      <c r="IZY245" s="37"/>
      <c r="IZZ245" s="37"/>
      <c r="JAA245" s="37"/>
      <c r="JAB245" s="37"/>
      <c r="JAC245" s="37"/>
      <c r="JAD245" s="37"/>
      <c r="JAE245" s="37"/>
      <c r="JAF245" s="37"/>
      <c r="JAG245" s="37"/>
      <c r="JAH245" s="37"/>
      <c r="JAI245" s="37"/>
      <c r="JAJ245" s="37"/>
      <c r="JAK245" s="37"/>
      <c r="JAL245" s="37"/>
      <c r="JAM245" s="37"/>
      <c r="JAN245" s="37"/>
      <c r="JAO245" s="37"/>
      <c r="JAP245" s="37"/>
      <c r="JAQ245" s="37"/>
      <c r="JAR245" s="37"/>
      <c r="JAS245" s="37"/>
      <c r="JAT245" s="37"/>
      <c r="JAU245" s="37"/>
      <c r="JAV245" s="37"/>
      <c r="JAW245" s="37"/>
      <c r="JAX245" s="37"/>
      <c r="JAY245" s="37"/>
      <c r="JAZ245" s="37"/>
      <c r="JBA245" s="37"/>
      <c r="JBB245" s="37"/>
      <c r="JBC245" s="37"/>
      <c r="JBD245" s="37"/>
      <c r="JBE245" s="37"/>
      <c r="JBF245" s="37"/>
      <c r="JBG245" s="37"/>
      <c r="JBH245" s="37"/>
      <c r="JBI245" s="37"/>
      <c r="JBJ245" s="37"/>
      <c r="JBK245" s="37"/>
      <c r="JBL245" s="37"/>
      <c r="JBM245" s="37"/>
      <c r="JBN245" s="37"/>
      <c r="JBO245" s="37"/>
      <c r="JBP245" s="37"/>
      <c r="JBQ245" s="37"/>
      <c r="JBR245" s="37"/>
      <c r="JBS245" s="37"/>
      <c r="JBT245" s="37"/>
      <c r="JBU245" s="37"/>
      <c r="JBV245" s="37"/>
      <c r="JBW245" s="37"/>
      <c r="JBX245" s="37"/>
      <c r="JBY245" s="37"/>
      <c r="JBZ245" s="37"/>
      <c r="JCA245" s="37"/>
      <c r="JCB245" s="37"/>
      <c r="JCC245" s="37"/>
      <c r="JCD245" s="37"/>
      <c r="JCE245" s="37"/>
      <c r="JCF245" s="37"/>
      <c r="JCG245" s="37"/>
      <c r="JCH245" s="37"/>
      <c r="JCI245" s="37"/>
      <c r="JCJ245" s="37"/>
      <c r="JCK245" s="37"/>
      <c r="JCL245" s="37"/>
      <c r="JCM245" s="37"/>
      <c r="JCN245" s="37"/>
      <c r="JCO245" s="37"/>
      <c r="JCP245" s="37"/>
      <c r="JCQ245" s="37"/>
      <c r="JCR245" s="37"/>
      <c r="JCS245" s="37"/>
      <c r="JCT245" s="37"/>
      <c r="JCU245" s="37"/>
      <c r="JCV245" s="37"/>
      <c r="JCW245" s="37"/>
      <c r="JCX245" s="37"/>
      <c r="JCY245" s="37"/>
      <c r="JCZ245" s="37"/>
      <c r="JDA245" s="37"/>
      <c r="JDB245" s="37"/>
      <c r="JDC245" s="37"/>
      <c r="JDD245" s="37"/>
      <c r="JDE245" s="37"/>
      <c r="JDF245" s="37"/>
      <c r="JDG245" s="37"/>
      <c r="JDH245" s="37"/>
      <c r="JDI245" s="37"/>
      <c r="JDJ245" s="37"/>
      <c r="JDK245" s="37"/>
      <c r="JDL245" s="37"/>
      <c r="JDM245" s="37"/>
      <c r="JDN245" s="37"/>
      <c r="JDO245" s="37"/>
      <c r="JDP245" s="37"/>
      <c r="JDQ245" s="37"/>
      <c r="JDR245" s="37"/>
      <c r="JDS245" s="37"/>
      <c r="JDT245" s="37"/>
      <c r="JDU245" s="37"/>
      <c r="JDV245" s="37"/>
      <c r="JDW245" s="37"/>
      <c r="JDX245" s="37"/>
      <c r="JDY245" s="37"/>
      <c r="JDZ245" s="37"/>
      <c r="JEA245" s="37"/>
      <c r="JEB245" s="37"/>
      <c r="JEC245" s="37"/>
      <c r="JED245" s="37"/>
      <c r="JEE245" s="37"/>
      <c r="JEF245" s="37"/>
      <c r="JEG245" s="37"/>
      <c r="JEH245" s="37"/>
      <c r="JEI245" s="37"/>
      <c r="JEJ245" s="37"/>
      <c r="JEK245" s="37"/>
      <c r="JEL245" s="37"/>
      <c r="JEM245" s="37"/>
      <c r="JEN245" s="37"/>
      <c r="JEO245" s="37"/>
      <c r="JEP245" s="37"/>
      <c r="JEQ245" s="37"/>
      <c r="JER245" s="37"/>
      <c r="JES245" s="37"/>
      <c r="JET245" s="37"/>
      <c r="JEU245" s="37"/>
      <c r="JEV245" s="37"/>
      <c r="JEW245" s="37"/>
      <c r="JEX245" s="37"/>
      <c r="JEY245" s="37"/>
      <c r="JEZ245" s="37"/>
      <c r="JFA245" s="37"/>
      <c r="JFB245" s="37"/>
      <c r="JFC245" s="37"/>
      <c r="JFD245" s="37"/>
      <c r="JFE245" s="37"/>
      <c r="JFF245" s="37"/>
      <c r="JFG245" s="37"/>
      <c r="JFH245" s="37"/>
      <c r="JFI245" s="37"/>
      <c r="JFJ245" s="37"/>
      <c r="JFK245" s="37"/>
      <c r="JFL245" s="37"/>
      <c r="JFM245" s="37"/>
      <c r="JFN245" s="37"/>
      <c r="JFO245" s="37"/>
      <c r="JFP245" s="37"/>
      <c r="JFQ245" s="37"/>
      <c r="JFR245" s="37"/>
      <c r="JFS245" s="37"/>
      <c r="JFT245" s="37"/>
      <c r="JFU245" s="37"/>
      <c r="JFV245" s="37"/>
      <c r="JFW245" s="37"/>
      <c r="JFX245" s="37"/>
      <c r="JFY245" s="37"/>
      <c r="JFZ245" s="37"/>
      <c r="JGA245" s="37"/>
      <c r="JGB245" s="37"/>
      <c r="JGC245" s="37"/>
      <c r="JGD245" s="37"/>
      <c r="JGE245" s="37"/>
      <c r="JGF245" s="37"/>
      <c r="JGG245" s="37"/>
      <c r="JGH245" s="37"/>
      <c r="JGI245" s="37"/>
      <c r="JGJ245" s="37"/>
      <c r="JGK245" s="37"/>
      <c r="JGL245" s="37"/>
      <c r="JGM245" s="37"/>
      <c r="JGN245" s="37"/>
      <c r="JGO245" s="37"/>
      <c r="JGP245" s="37"/>
      <c r="JGQ245" s="37"/>
      <c r="JGR245" s="37"/>
      <c r="JGS245" s="37"/>
      <c r="JGT245" s="37"/>
      <c r="JGU245" s="37"/>
      <c r="JGV245" s="37"/>
      <c r="JGW245" s="37"/>
      <c r="JGX245" s="37"/>
      <c r="JGY245" s="37"/>
      <c r="JGZ245" s="37"/>
      <c r="JHA245" s="37"/>
      <c r="JHB245" s="37"/>
      <c r="JHC245" s="37"/>
      <c r="JHD245" s="37"/>
      <c r="JHE245" s="37"/>
      <c r="JHF245" s="37"/>
      <c r="JHG245" s="37"/>
      <c r="JHH245" s="37"/>
      <c r="JHI245" s="37"/>
      <c r="JHJ245" s="37"/>
      <c r="JHK245" s="37"/>
      <c r="JHL245" s="37"/>
      <c r="JHM245" s="37"/>
      <c r="JHN245" s="37"/>
      <c r="JHO245" s="37"/>
      <c r="JHP245" s="37"/>
      <c r="JHQ245" s="37"/>
      <c r="JHR245" s="37"/>
      <c r="JHS245" s="37"/>
      <c r="JHT245" s="37"/>
      <c r="JHU245" s="37"/>
      <c r="JHV245" s="37"/>
      <c r="JHW245" s="37"/>
      <c r="JHX245" s="37"/>
      <c r="JHY245" s="37"/>
      <c r="JHZ245" s="37"/>
      <c r="JIA245" s="37"/>
      <c r="JIB245" s="37"/>
      <c r="JIC245" s="37"/>
      <c r="JID245" s="37"/>
      <c r="JIE245" s="37"/>
      <c r="JIF245" s="37"/>
      <c r="JIG245" s="37"/>
      <c r="JIH245" s="37"/>
      <c r="JII245" s="37"/>
      <c r="JIJ245" s="37"/>
      <c r="JIK245" s="37"/>
      <c r="JIL245" s="37"/>
      <c r="JIM245" s="37"/>
      <c r="JIN245" s="37"/>
      <c r="JIO245" s="37"/>
      <c r="JIP245" s="37"/>
      <c r="JIQ245" s="37"/>
      <c r="JIR245" s="37"/>
      <c r="JIS245" s="37"/>
      <c r="JIT245" s="37"/>
      <c r="JIU245" s="37"/>
      <c r="JIV245" s="37"/>
      <c r="JIW245" s="37"/>
      <c r="JIX245" s="37"/>
      <c r="JIY245" s="37"/>
      <c r="JIZ245" s="37"/>
      <c r="JJA245" s="37"/>
      <c r="JJB245" s="37"/>
      <c r="JJC245" s="37"/>
      <c r="JJD245" s="37"/>
      <c r="JJE245" s="37"/>
      <c r="JJF245" s="37"/>
      <c r="JJG245" s="37"/>
      <c r="JJH245" s="37"/>
      <c r="JJI245" s="37"/>
      <c r="JJJ245" s="37"/>
      <c r="JJK245" s="37"/>
      <c r="JJL245" s="37"/>
      <c r="JJM245" s="37"/>
      <c r="JJN245" s="37"/>
      <c r="JJO245" s="37"/>
      <c r="JJP245" s="37"/>
      <c r="JJQ245" s="37"/>
      <c r="JJR245" s="37"/>
      <c r="JJS245" s="37"/>
      <c r="JJT245" s="37"/>
      <c r="JJU245" s="37"/>
      <c r="JJV245" s="37"/>
      <c r="JJW245" s="37"/>
      <c r="JJX245" s="37"/>
      <c r="JJY245" s="37"/>
      <c r="JJZ245" s="37"/>
      <c r="JKA245" s="37"/>
      <c r="JKB245" s="37"/>
      <c r="JKC245" s="37"/>
      <c r="JKD245" s="37"/>
      <c r="JKE245" s="37"/>
      <c r="JKF245" s="37"/>
      <c r="JKG245" s="37"/>
      <c r="JKH245" s="37"/>
      <c r="JKI245" s="37"/>
      <c r="JKJ245" s="37"/>
      <c r="JKK245" s="37"/>
      <c r="JKL245" s="37"/>
      <c r="JKM245" s="37"/>
      <c r="JKN245" s="37"/>
      <c r="JKO245" s="37"/>
      <c r="JKP245" s="37"/>
      <c r="JKQ245" s="37"/>
      <c r="JKR245" s="37"/>
      <c r="JKS245" s="37"/>
      <c r="JKT245" s="37"/>
      <c r="JKU245" s="37"/>
      <c r="JKV245" s="37"/>
      <c r="JKW245" s="37"/>
      <c r="JKX245" s="37"/>
      <c r="JKY245" s="37"/>
      <c r="JKZ245" s="37"/>
      <c r="JLA245" s="37"/>
      <c r="JLB245" s="37"/>
      <c r="JLC245" s="37"/>
      <c r="JLD245" s="37"/>
      <c r="JLE245" s="37"/>
      <c r="JLF245" s="37"/>
      <c r="JLG245" s="37"/>
      <c r="JLH245" s="37"/>
      <c r="JLI245" s="37"/>
      <c r="JLJ245" s="37"/>
      <c r="JLK245" s="37"/>
      <c r="JLL245" s="37"/>
      <c r="JLM245" s="37"/>
      <c r="JLN245" s="37"/>
      <c r="JLO245" s="37"/>
      <c r="JLP245" s="37"/>
      <c r="JLQ245" s="37"/>
      <c r="JLR245" s="37"/>
      <c r="JLS245" s="37"/>
      <c r="JLT245" s="37"/>
      <c r="JLU245" s="37"/>
      <c r="JLV245" s="37"/>
      <c r="JLW245" s="37"/>
      <c r="JLX245" s="37"/>
      <c r="JLY245" s="37"/>
      <c r="JLZ245" s="37"/>
      <c r="JMA245" s="37"/>
      <c r="JMB245" s="37"/>
      <c r="JMC245" s="37"/>
      <c r="JMD245" s="37"/>
      <c r="JME245" s="37"/>
      <c r="JMF245" s="37"/>
      <c r="JMG245" s="37"/>
      <c r="JMH245" s="37"/>
      <c r="JMI245" s="37"/>
      <c r="JMJ245" s="37"/>
      <c r="JMK245" s="37"/>
      <c r="JML245" s="37"/>
      <c r="JMM245" s="37"/>
      <c r="JMN245" s="37"/>
      <c r="JMO245" s="37"/>
      <c r="JMP245" s="37"/>
      <c r="JMQ245" s="37"/>
      <c r="JMR245" s="37"/>
      <c r="JMS245" s="37"/>
      <c r="JMT245" s="37"/>
      <c r="JMU245" s="37"/>
      <c r="JMV245" s="37"/>
      <c r="JMW245" s="37"/>
      <c r="JMX245" s="37"/>
      <c r="JMY245" s="37"/>
      <c r="JMZ245" s="37"/>
      <c r="JNA245" s="37"/>
      <c r="JNB245" s="37"/>
      <c r="JNC245" s="37"/>
      <c r="JND245" s="37"/>
      <c r="JNE245" s="37"/>
      <c r="JNF245" s="37"/>
      <c r="JNG245" s="37"/>
      <c r="JNH245" s="37"/>
      <c r="JNI245" s="37"/>
      <c r="JNJ245" s="37"/>
      <c r="JNK245" s="37"/>
      <c r="JNL245" s="37"/>
      <c r="JNM245" s="37"/>
      <c r="JNN245" s="37"/>
      <c r="JNO245" s="37"/>
      <c r="JNP245" s="37"/>
      <c r="JNQ245" s="37"/>
      <c r="JNR245" s="37"/>
      <c r="JNS245" s="37"/>
      <c r="JNT245" s="37"/>
      <c r="JNU245" s="37"/>
      <c r="JNV245" s="37"/>
      <c r="JNW245" s="37"/>
      <c r="JNX245" s="37"/>
      <c r="JNY245" s="37"/>
      <c r="JNZ245" s="37"/>
      <c r="JOA245" s="37"/>
      <c r="JOB245" s="37"/>
      <c r="JOC245" s="37"/>
      <c r="JOD245" s="37"/>
      <c r="JOE245" s="37"/>
      <c r="JOF245" s="37"/>
      <c r="JOG245" s="37"/>
      <c r="JOH245" s="37"/>
      <c r="JOI245" s="37"/>
      <c r="JOJ245" s="37"/>
      <c r="JOK245" s="37"/>
      <c r="JOL245" s="37"/>
      <c r="JOM245" s="37"/>
      <c r="JON245" s="37"/>
      <c r="JOO245" s="37"/>
      <c r="JOP245" s="37"/>
      <c r="JOQ245" s="37"/>
      <c r="JOR245" s="37"/>
      <c r="JOS245" s="37"/>
      <c r="JOT245" s="37"/>
      <c r="JOU245" s="37"/>
      <c r="JOV245" s="37"/>
      <c r="JOW245" s="37"/>
      <c r="JOX245" s="37"/>
      <c r="JOY245" s="37"/>
      <c r="JOZ245" s="37"/>
      <c r="JPA245" s="37"/>
      <c r="JPB245" s="37"/>
      <c r="JPC245" s="37"/>
      <c r="JPD245" s="37"/>
      <c r="JPE245" s="37"/>
      <c r="JPF245" s="37"/>
      <c r="JPG245" s="37"/>
      <c r="JPH245" s="37"/>
      <c r="JPI245" s="37"/>
      <c r="JPJ245" s="37"/>
      <c r="JPK245" s="37"/>
      <c r="JPL245" s="37"/>
      <c r="JPM245" s="37"/>
      <c r="JPN245" s="37"/>
      <c r="JPO245" s="37"/>
      <c r="JPP245" s="37"/>
      <c r="JPQ245" s="37"/>
      <c r="JPR245" s="37"/>
      <c r="JPS245" s="37"/>
      <c r="JPT245" s="37"/>
      <c r="JPU245" s="37"/>
      <c r="JPV245" s="37"/>
      <c r="JPW245" s="37"/>
      <c r="JPX245" s="37"/>
      <c r="JPY245" s="37"/>
      <c r="JPZ245" s="37"/>
      <c r="JQA245" s="37"/>
      <c r="JQB245" s="37"/>
      <c r="JQC245" s="37"/>
      <c r="JQD245" s="37"/>
      <c r="JQE245" s="37"/>
      <c r="JQF245" s="37"/>
      <c r="JQG245" s="37"/>
      <c r="JQH245" s="37"/>
      <c r="JQI245" s="37"/>
      <c r="JQJ245" s="37"/>
      <c r="JQK245" s="37"/>
      <c r="JQL245" s="37"/>
      <c r="JQM245" s="37"/>
      <c r="JQN245" s="37"/>
      <c r="JQO245" s="37"/>
      <c r="JQP245" s="37"/>
      <c r="JQQ245" s="37"/>
      <c r="JQR245" s="37"/>
      <c r="JQS245" s="37"/>
      <c r="JQT245" s="37"/>
      <c r="JQU245" s="37"/>
      <c r="JQV245" s="37"/>
      <c r="JQW245" s="37"/>
      <c r="JQX245" s="37"/>
      <c r="JQY245" s="37"/>
      <c r="JQZ245" s="37"/>
      <c r="JRA245" s="37"/>
      <c r="JRB245" s="37"/>
      <c r="JRC245" s="37"/>
      <c r="JRD245" s="37"/>
      <c r="JRE245" s="37"/>
      <c r="JRF245" s="37"/>
      <c r="JRG245" s="37"/>
      <c r="JRH245" s="37"/>
      <c r="JRI245" s="37"/>
      <c r="JRJ245" s="37"/>
      <c r="JRK245" s="37"/>
      <c r="JRL245" s="37"/>
      <c r="JRM245" s="37"/>
      <c r="JRN245" s="37"/>
      <c r="JRO245" s="37"/>
      <c r="JRP245" s="37"/>
      <c r="JRQ245" s="37"/>
      <c r="JRR245" s="37"/>
      <c r="JRS245" s="37"/>
      <c r="JRT245" s="37"/>
      <c r="JRU245" s="37"/>
      <c r="JRV245" s="37"/>
      <c r="JRW245" s="37"/>
      <c r="JRX245" s="37"/>
      <c r="JRY245" s="37"/>
      <c r="JRZ245" s="37"/>
      <c r="JSA245" s="37"/>
      <c r="JSB245" s="37"/>
      <c r="JSC245" s="37"/>
      <c r="JSD245" s="37"/>
      <c r="JSE245" s="37"/>
      <c r="JSF245" s="37"/>
      <c r="JSG245" s="37"/>
      <c r="JSH245" s="37"/>
      <c r="JSI245" s="37"/>
      <c r="JSJ245" s="37"/>
      <c r="JSK245" s="37"/>
      <c r="JSL245" s="37"/>
      <c r="JSM245" s="37"/>
      <c r="JSN245" s="37"/>
      <c r="JSO245" s="37"/>
      <c r="JSP245" s="37"/>
      <c r="JSQ245" s="37"/>
      <c r="JSR245" s="37"/>
      <c r="JSS245" s="37"/>
      <c r="JST245" s="37"/>
      <c r="JSU245" s="37"/>
      <c r="JSV245" s="37"/>
      <c r="JSW245" s="37"/>
      <c r="JSX245" s="37"/>
      <c r="JSY245" s="37"/>
      <c r="JSZ245" s="37"/>
      <c r="JTA245" s="37"/>
      <c r="JTB245" s="37"/>
      <c r="JTC245" s="37"/>
      <c r="JTD245" s="37"/>
      <c r="JTE245" s="37"/>
      <c r="JTF245" s="37"/>
      <c r="JTG245" s="37"/>
      <c r="JTH245" s="37"/>
      <c r="JTI245" s="37"/>
      <c r="JTJ245" s="37"/>
      <c r="JTK245" s="37"/>
      <c r="JTL245" s="37"/>
      <c r="JTM245" s="37"/>
      <c r="JTN245" s="37"/>
      <c r="JTO245" s="37"/>
      <c r="JTP245" s="37"/>
      <c r="JTQ245" s="37"/>
      <c r="JTR245" s="37"/>
      <c r="JTS245" s="37"/>
      <c r="JTT245" s="37"/>
      <c r="JTU245" s="37"/>
      <c r="JTV245" s="37"/>
      <c r="JTW245" s="37"/>
      <c r="JTX245" s="37"/>
      <c r="JTY245" s="37"/>
      <c r="JTZ245" s="37"/>
      <c r="JUA245" s="37"/>
      <c r="JUB245" s="37"/>
      <c r="JUC245" s="37"/>
      <c r="JUD245" s="37"/>
      <c r="JUE245" s="37"/>
      <c r="JUF245" s="37"/>
      <c r="JUG245" s="37"/>
      <c r="JUH245" s="37"/>
      <c r="JUI245" s="37"/>
      <c r="JUJ245" s="37"/>
      <c r="JUK245" s="37"/>
      <c r="JUL245" s="37"/>
      <c r="JUM245" s="37"/>
      <c r="JUN245" s="37"/>
      <c r="JUO245" s="37"/>
      <c r="JUP245" s="37"/>
      <c r="JUQ245" s="37"/>
      <c r="JUR245" s="37"/>
      <c r="JUS245" s="37"/>
      <c r="JUT245" s="37"/>
      <c r="JUU245" s="37"/>
      <c r="JUV245" s="37"/>
      <c r="JUW245" s="37"/>
      <c r="JUX245" s="37"/>
      <c r="JUY245" s="37"/>
      <c r="JUZ245" s="37"/>
      <c r="JVA245" s="37"/>
      <c r="JVB245" s="37"/>
      <c r="JVC245" s="37"/>
      <c r="JVD245" s="37"/>
      <c r="JVE245" s="37"/>
      <c r="JVF245" s="37"/>
      <c r="JVG245" s="37"/>
      <c r="JVH245" s="37"/>
      <c r="JVI245" s="37"/>
      <c r="JVJ245" s="37"/>
      <c r="JVK245" s="37"/>
      <c r="JVL245" s="37"/>
      <c r="JVM245" s="37"/>
      <c r="JVN245" s="37"/>
      <c r="JVO245" s="37"/>
      <c r="JVP245" s="37"/>
      <c r="JVQ245" s="37"/>
      <c r="JVR245" s="37"/>
      <c r="JVS245" s="37"/>
      <c r="JVT245" s="37"/>
      <c r="JVU245" s="37"/>
      <c r="JVV245" s="37"/>
      <c r="JVW245" s="37"/>
      <c r="JVX245" s="37"/>
      <c r="JVY245" s="37"/>
      <c r="JVZ245" s="37"/>
      <c r="JWA245" s="37"/>
      <c r="JWB245" s="37"/>
      <c r="JWC245" s="37"/>
      <c r="JWD245" s="37"/>
      <c r="JWE245" s="37"/>
      <c r="JWF245" s="37"/>
      <c r="JWG245" s="37"/>
      <c r="JWH245" s="37"/>
      <c r="JWI245" s="37"/>
      <c r="JWJ245" s="37"/>
      <c r="JWK245" s="37"/>
      <c r="JWL245" s="37"/>
      <c r="JWM245" s="37"/>
      <c r="JWN245" s="37"/>
      <c r="JWO245" s="37"/>
      <c r="JWP245" s="37"/>
      <c r="JWQ245" s="37"/>
      <c r="JWR245" s="37"/>
      <c r="JWS245" s="37"/>
      <c r="JWT245" s="37"/>
      <c r="JWU245" s="37"/>
      <c r="JWV245" s="37"/>
      <c r="JWW245" s="37"/>
      <c r="JWX245" s="37"/>
      <c r="JWY245" s="37"/>
      <c r="JWZ245" s="37"/>
      <c r="JXA245" s="37"/>
      <c r="JXB245" s="37"/>
      <c r="JXC245" s="37"/>
      <c r="JXD245" s="37"/>
      <c r="JXE245" s="37"/>
      <c r="JXF245" s="37"/>
      <c r="JXG245" s="37"/>
      <c r="JXH245" s="37"/>
      <c r="JXI245" s="37"/>
      <c r="JXJ245" s="37"/>
      <c r="JXK245" s="37"/>
      <c r="JXL245" s="37"/>
      <c r="JXM245" s="37"/>
      <c r="JXN245" s="37"/>
      <c r="JXO245" s="37"/>
      <c r="JXP245" s="37"/>
      <c r="JXQ245" s="37"/>
      <c r="JXR245" s="37"/>
      <c r="JXS245" s="37"/>
      <c r="JXT245" s="37"/>
      <c r="JXU245" s="37"/>
      <c r="JXV245" s="37"/>
      <c r="JXW245" s="37"/>
      <c r="JXX245" s="37"/>
      <c r="JXY245" s="37"/>
      <c r="JXZ245" s="37"/>
      <c r="JYA245" s="37"/>
      <c r="JYB245" s="37"/>
      <c r="JYC245" s="37"/>
      <c r="JYD245" s="37"/>
      <c r="JYE245" s="37"/>
      <c r="JYF245" s="37"/>
      <c r="JYG245" s="37"/>
      <c r="JYH245" s="37"/>
      <c r="JYI245" s="37"/>
      <c r="JYJ245" s="37"/>
      <c r="JYK245" s="37"/>
      <c r="JYL245" s="37"/>
      <c r="JYM245" s="37"/>
      <c r="JYN245" s="37"/>
      <c r="JYO245" s="37"/>
      <c r="JYP245" s="37"/>
      <c r="JYQ245" s="37"/>
      <c r="JYR245" s="37"/>
      <c r="JYS245" s="37"/>
      <c r="JYT245" s="37"/>
      <c r="JYU245" s="37"/>
      <c r="JYV245" s="37"/>
      <c r="JYW245" s="37"/>
      <c r="JYX245" s="37"/>
      <c r="JYY245" s="37"/>
      <c r="JYZ245" s="37"/>
      <c r="JZA245" s="37"/>
      <c r="JZB245" s="37"/>
      <c r="JZC245" s="37"/>
      <c r="JZD245" s="37"/>
      <c r="JZE245" s="37"/>
      <c r="JZF245" s="37"/>
      <c r="JZG245" s="37"/>
      <c r="JZH245" s="37"/>
      <c r="JZI245" s="37"/>
      <c r="JZJ245" s="37"/>
      <c r="JZK245" s="37"/>
      <c r="JZL245" s="37"/>
      <c r="JZM245" s="37"/>
      <c r="JZN245" s="37"/>
      <c r="JZO245" s="37"/>
      <c r="JZP245" s="37"/>
      <c r="JZQ245" s="37"/>
      <c r="JZR245" s="37"/>
      <c r="JZS245" s="37"/>
      <c r="JZT245" s="37"/>
      <c r="JZU245" s="37"/>
      <c r="JZV245" s="37"/>
      <c r="JZW245" s="37"/>
      <c r="JZX245" s="37"/>
      <c r="JZY245" s="37"/>
      <c r="JZZ245" s="37"/>
      <c r="KAA245" s="37"/>
      <c r="KAB245" s="37"/>
      <c r="KAC245" s="37"/>
      <c r="KAD245" s="37"/>
      <c r="KAE245" s="37"/>
      <c r="KAF245" s="37"/>
      <c r="KAG245" s="37"/>
      <c r="KAH245" s="37"/>
      <c r="KAI245" s="37"/>
      <c r="KAJ245" s="37"/>
      <c r="KAK245" s="37"/>
      <c r="KAL245" s="37"/>
      <c r="KAM245" s="37"/>
      <c r="KAN245" s="37"/>
      <c r="KAO245" s="37"/>
      <c r="KAP245" s="37"/>
      <c r="KAQ245" s="37"/>
      <c r="KAR245" s="37"/>
      <c r="KAS245" s="37"/>
      <c r="KAT245" s="37"/>
      <c r="KAU245" s="37"/>
      <c r="KAV245" s="37"/>
      <c r="KAW245" s="37"/>
      <c r="KAX245" s="37"/>
      <c r="KAY245" s="37"/>
      <c r="KAZ245" s="37"/>
      <c r="KBA245" s="37"/>
      <c r="KBB245" s="37"/>
      <c r="KBC245" s="37"/>
      <c r="KBD245" s="37"/>
      <c r="KBE245" s="37"/>
      <c r="KBF245" s="37"/>
      <c r="KBG245" s="37"/>
      <c r="KBH245" s="37"/>
      <c r="KBI245" s="37"/>
      <c r="KBJ245" s="37"/>
      <c r="KBK245" s="37"/>
      <c r="KBL245" s="37"/>
      <c r="KBM245" s="37"/>
      <c r="KBN245" s="37"/>
      <c r="KBO245" s="37"/>
      <c r="KBP245" s="37"/>
      <c r="KBQ245" s="37"/>
      <c r="KBR245" s="37"/>
      <c r="KBS245" s="37"/>
      <c r="KBT245" s="37"/>
      <c r="KBU245" s="37"/>
      <c r="KBV245" s="37"/>
      <c r="KBW245" s="37"/>
      <c r="KBX245" s="37"/>
      <c r="KBY245" s="37"/>
      <c r="KBZ245" s="37"/>
      <c r="KCA245" s="37"/>
      <c r="KCB245" s="37"/>
      <c r="KCC245" s="37"/>
      <c r="KCD245" s="37"/>
      <c r="KCE245" s="37"/>
      <c r="KCF245" s="37"/>
      <c r="KCG245" s="37"/>
      <c r="KCH245" s="37"/>
      <c r="KCI245" s="37"/>
      <c r="KCJ245" s="37"/>
      <c r="KCK245" s="37"/>
      <c r="KCL245" s="37"/>
      <c r="KCM245" s="37"/>
      <c r="KCN245" s="37"/>
      <c r="KCO245" s="37"/>
      <c r="KCP245" s="37"/>
      <c r="KCQ245" s="37"/>
      <c r="KCR245" s="37"/>
      <c r="KCS245" s="37"/>
      <c r="KCT245" s="37"/>
      <c r="KCU245" s="37"/>
      <c r="KCV245" s="37"/>
      <c r="KCW245" s="37"/>
      <c r="KCX245" s="37"/>
      <c r="KCY245" s="37"/>
      <c r="KCZ245" s="37"/>
      <c r="KDA245" s="37"/>
      <c r="KDB245" s="37"/>
      <c r="KDC245" s="37"/>
      <c r="KDD245" s="37"/>
      <c r="KDE245" s="37"/>
      <c r="KDF245" s="37"/>
      <c r="KDG245" s="37"/>
      <c r="KDH245" s="37"/>
      <c r="KDI245" s="37"/>
      <c r="KDJ245" s="37"/>
      <c r="KDK245" s="37"/>
      <c r="KDL245" s="37"/>
      <c r="KDM245" s="37"/>
      <c r="KDN245" s="37"/>
      <c r="KDO245" s="37"/>
      <c r="KDP245" s="37"/>
      <c r="KDQ245" s="37"/>
      <c r="KDR245" s="37"/>
      <c r="KDS245" s="37"/>
      <c r="KDT245" s="37"/>
      <c r="KDU245" s="37"/>
      <c r="KDV245" s="37"/>
      <c r="KDW245" s="37"/>
      <c r="KDX245" s="37"/>
      <c r="KDY245" s="37"/>
      <c r="KDZ245" s="37"/>
      <c r="KEA245" s="37"/>
      <c r="KEB245" s="37"/>
      <c r="KEC245" s="37"/>
      <c r="KED245" s="37"/>
      <c r="KEE245" s="37"/>
      <c r="KEF245" s="37"/>
      <c r="KEG245" s="37"/>
      <c r="KEH245" s="37"/>
      <c r="KEI245" s="37"/>
      <c r="KEJ245" s="37"/>
      <c r="KEK245" s="37"/>
      <c r="KEL245" s="37"/>
      <c r="KEM245" s="37"/>
      <c r="KEN245" s="37"/>
      <c r="KEO245" s="37"/>
      <c r="KEP245" s="37"/>
      <c r="KEQ245" s="37"/>
      <c r="KER245" s="37"/>
      <c r="KES245" s="37"/>
      <c r="KET245" s="37"/>
      <c r="KEU245" s="37"/>
      <c r="KEV245" s="37"/>
      <c r="KEW245" s="37"/>
      <c r="KEX245" s="37"/>
      <c r="KEY245" s="37"/>
      <c r="KEZ245" s="37"/>
      <c r="KFA245" s="37"/>
      <c r="KFB245" s="37"/>
      <c r="KFC245" s="37"/>
      <c r="KFD245" s="37"/>
      <c r="KFE245" s="37"/>
      <c r="KFF245" s="37"/>
      <c r="KFG245" s="37"/>
      <c r="KFH245" s="37"/>
      <c r="KFI245" s="37"/>
      <c r="KFJ245" s="37"/>
      <c r="KFK245" s="37"/>
      <c r="KFL245" s="37"/>
      <c r="KFM245" s="37"/>
      <c r="KFN245" s="37"/>
      <c r="KFO245" s="37"/>
      <c r="KFP245" s="37"/>
      <c r="KFQ245" s="37"/>
      <c r="KFR245" s="37"/>
      <c r="KFS245" s="37"/>
      <c r="KFT245" s="37"/>
      <c r="KFU245" s="37"/>
      <c r="KFV245" s="37"/>
      <c r="KFW245" s="37"/>
      <c r="KFX245" s="37"/>
      <c r="KFY245" s="37"/>
      <c r="KFZ245" s="37"/>
      <c r="KGA245" s="37"/>
      <c r="KGB245" s="37"/>
      <c r="KGC245" s="37"/>
      <c r="KGD245" s="37"/>
      <c r="KGE245" s="37"/>
      <c r="KGF245" s="37"/>
      <c r="KGG245" s="37"/>
      <c r="KGH245" s="37"/>
      <c r="KGI245" s="37"/>
      <c r="KGJ245" s="37"/>
      <c r="KGK245" s="37"/>
      <c r="KGL245" s="37"/>
      <c r="KGM245" s="37"/>
      <c r="KGN245" s="37"/>
      <c r="KGO245" s="37"/>
      <c r="KGP245" s="37"/>
      <c r="KGQ245" s="37"/>
      <c r="KGR245" s="37"/>
      <c r="KGS245" s="37"/>
      <c r="KGT245" s="37"/>
      <c r="KGU245" s="37"/>
      <c r="KGV245" s="37"/>
      <c r="KGW245" s="37"/>
      <c r="KGX245" s="37"/>
      <c r="KGY245" s="37"/>
      <c r="KGZ245" s="37"/>
      <c r="KHA245" s="37"/>
      <c r="KHB245" s="37"/>
      <c r="KHC245" s="37"/>
      <c r="KHD245" s="37"/>
      <c r="KHE245" s="37"/>
      <c r="KHF245" s="37"/>
      <c r="KHG245" s="37"/>
      <c r="KHH245" s="37"/>
      <c r="KHI245" s="37"/>
      <c r="KHJ245" s="37"/>
      <c r="KHK245" s="37"/>
      <c r="KHL245" s="37"/>
      <c r="KHM245" s="37"/>
      <c r="KHN245" s="37"/>
      <c r="KHO245" s="37"/>
      <c r="KHP245" s="37"/>
      <c r="KHQ245" s="37"/>
      <c r="KHR245" s="37"/>
      <c r="KHS245" s="37"/>
      <c r="KHT245" s="37"/>
      <c r="KHU245" s="37"/>
      <c r="KHV245" s="37"/>
      <c r="KHW245" s="37"/>
      <c r="KHX245" s="37"/>
      <c r="KHY245" s="37"/>
      <c r="KHZ245" s="37"/>
      <c r="KIA245" s="37"/>
      <c r="KIB245" s="37"/>
      <c r="KIC245" s="37"/>
      <c r="KID245" s="37"/>
      <c r="KIE245" s="37"/>
      <c r="KIF245" s="37"/>
      <c r="KIG245" s="37"/>
      <c r="KIH245" s="37"/>
      <c r="KII245" s="37"/>
      <c r="KIJ245" s="37"/>
      <c r="KIK245" s="37"/>
      <c r="KIL245" s="37"/>
      <c r="KIM245" s="37"/>
      <c r="KIN245" s="37"/>
      <c r="KIO245" s="37"/>
      <c r="KIP245" s="37"/>
      <c r="KIQ245" s="37"/>
      <c r="KIR245" s="37"/>
      <c r="KIS245" s="37"/>
      <c r="KIT245" s="37"/>
      <c r="KIU245" s="37"/>
      <c r="KIV245" s="37"/>
      <c r="KIW245" s="37"/>
      <c r="KIX245" s="37"/>
      <c r="KIY245" s="37"/>
      <c r="KIZ245" s="37"/>
      <c r="KJA245" s="37"/>
      <c r="KJB245" s="37"/>
      <c r="KJC245" s="37"/>
      <c r="KJD245" s="37"/>
      <c r="KJE245" s="37"/>
      <c r="KJF245" s="37"/>
      <c r="KJG245" s="37"/>
      <c r="KJH245" s="37"/>
      <c r="KJI245" s="37"/>
      <c r="KJJ245" s="37"/>
      <c r="KJK245" s="37"/>
      <c r="KJL245" s="37"/>
      <c r="KJM245" s="37"/>
      <c r="KJN245" s="37"/>
      <c r="KJO245" s="37"/>
      <c r="KJP245" s="37"/>
      <c r="KJQ245" s="37"/>
      <c r="KJR245" s="37"/>
      <c r="KJS245" s="37"/>
      <c r="KJT245" s="37"/>
      <c r="KJU245" s="37"/>
      <c r="KJV245" s="37"/>
      <c r="KJW245" s="37"/>
      <c r="KJX245" s="37"/>
      <c r="KJY245" s="37"/>
      <c r="KJZ245" s="37"/>
      <c r="KKA245" s="37"/>
      <c r="KKB245" s="37"/>
      <c r="KKC245" s="37"/>
      <c r="KKD245" s="37"/>
      <c r="KKE245" s="37"/>
      <c r="KKF245" s="37"/>
      <c r="KKG245" s="37"/>
      <c r="KKH245" s="37"/>
      <c r="KKI245" s="37"/>
      <c r="KKJ245" s="37"/>
      <c r="KKK245" s="37"/>
      <c r="KKL245" s="37"/>
      <c r="KKM245" s="37"/>
      <c r="KKN245" s="37"/>
      <c r="KKO245" s="37"/>
      <c r="KKP245" s="37"/>
      <c r="KKQ245" s="37"/>
      <c r="KKR245" s="37"/>
      <c r="KKS245" s="37"/>
      <c r="KKT245" s="37"/>
      <c r="KKU245" s="37"/>
      <c r="KKV245" s="37"/>
      <c r="KKW245" s="37"/>
      <c r="KKX245" s="37"/>
      <c r="KKY245" s="37"/>
      <c r="KKZ245" s="37"/>
      <c r="KLA245" s="37"/>
      <c r="KLB245" s="37"/>
      <c r="KLC245" s="37"/>
      <c r="KLD245" s="37"/>
      <c r="KLE245" s="37"/>
      <c r="KLF245" s="37"/>
      <c r="KLG245" s="37"/>
      <c r="KLH245" s="37"/>
      <c r="KLI245" s="37"/>
      <c r="KLJ245" s="37"/>
      <c r="KLK245" s="37"/>
      <c r="KLL245" s="37"/>
      <c r="KLM245" s="37"/>
      <c r="KLN245" s="37"/>
      <c r="KLO245" s="37"/>
      <c r="KLP245" s="37"/>
      <c r="KLQ245" s="37"/>
      <c r="KLR245" s="37"/>
      <c r="KLS245" s="37"/>
      <c r="KLT245" s="37"/>
      <c r="KLU245" s="37"/>
      <c r="KLV245" s="37"/>
      <c r="KLW245" s="37"/>
      <c r="KLX245" s="37"/>
      <c r="KLY245" s="37"/>
      <c r="KLZ245" s="37"/>
      <c r="KMA245" s="37"/>
      <c r="KMB245" s="37"/>
      <c r="KMC245" s="37"/>
      <c r="KMD245" s="37"/>
      <c r="KME245" s="37"/>
      <c r="KMF245" s="37"/>
      <c r="KMG245" s="37"/>
      <c r="KMH245" s="37"/>
      <c r="KMI245" s="37"/>
      <c r="KMJ245" s="37"/>
      <c r="KMK245" s="37"/>
      <c r="KML245" s="37"/>
      <c r="KMM245" s="37"/>
      <c r="KMN245" s="37"/>
      <c r="KMO245" s="37"/>
      <c r="KMP245" s="37"/>
      <c r="KMQ245" s="37"/>
      <c r="KMR245" s="37"/>
      <c r="KMS245" s="37"/>
      <c r="KMT245" s="37"/>
      <c r="KMU245" s="37"/>
      <c r="KMV245" s="37"/>
      <c r="KMW245" s="37"/>
      <c r="KMX245" s="37"/>
      <c r="KMY245" s="37"/>
      <c r="KMZ245" s="37"/>
      <c r="KNA245" s="37"/>
      <c r="KNB245" s="37"/>
      <c r="KNC245" s="37"/>
      <c r="KND245" s="37"/>
      <c r="KNE245" s="37"/>
      <c r="KNF245" s="37"/>
      <c r="KNG245" s="37"/>
      <c r="KNH245" s="37"/>
      <c r="KNI245" s="37"/>
      <c r="KNJ245" s="37"/>
      <c r="KNK245" s="37"/>
      <c r="KNL245" s="37"/>
      <c r="KNM245" s="37"/>
      <c r="KNN245" s="37"/>
      <c r="KNO245" s="37"/>
      <c r="KNP245" s="37"/>
      <c r="KNQ245" s="37"/>
      <c r="KNR245" s="37"/>
      <c r="KNS245" s="37"/>
      <c r="KNT245" s="37"/>
      <c r="KNU245" s="37"/>
      <c r="KNV245" s="37"/>
      <c r="KNW245" s="37"/>
      <c r="KNX245" s="37"/>
      <c r="KNY245" s="37"/>
      <c r="KNZ245" s="37"/>
      <c r="KOA245" s="37"/>
      <c r="KOB245" s="37"/>
      <c r="KOC245" s="37"/>
      <c r="KOD245" s="37"/>
      <c r="KOE245" s="37"/>
      <c r="KOF245" s="37"/>
      <c r="KOG245" s="37"/>
      <c r="KOH245" s="37"/>
      <c r="KOI245" s="37"/>
      <c r="KOJ245" s="37"/>
      <c r="KOK245" s="37"/>
      <c r="KOL245" s="37"/>
      <c r="KOM245" s="37"/>
      <c r="KON245" s="37"/>
      <c r="KOO245" s="37"/>
      <c r="KOP245" s="37"/>
      <c r="KOQ245" s="37"/>
      <c r="KOR245" s="37"/>
      <c r="KOS245" s="37"/>
      <c r="KOT245" s="37"/>
      <c r="KOU245" s="37"/>
      <c r="KOV245" s="37"/>
      <c r="KOW245" s="37"/>
      <c r="KOX245" s="37"/>
      <c r="KOY245" s="37"/>
      <c r="KOZ245" s="37"/>
      <c r="KPA245" s="37"/>
      <c r="KPB245" s="37"/>
      <c r="KPC245" s="37"/>
      <c r="KPD245" s="37"/>
      <c r="KPE245" s="37"/>
      <c r="KPF245" s="37"/>
      <c r="KPG245" s="37"/>
      <c r="KPH245" s="37"/>
      <c r="KPI245" s="37"/>
      <c r="KPJ245" s="37"/>
      <c r="KPK245" s="37"/>
      <c r="KPL245" s="37"/>
      <c r="KPM245" s="37"/>
      <c r="KPN245" s="37"/>
      <c r="KPO245" s="37"/>
      <c r="KPP245" s="37"/>
      <c r="KPQ245" s="37"/>
      <c r="KPR245" s="37"/>
      <c r="KPS245" s="37"/>
      <c r="KPT245" s="37"/>
      <c r="KPU245" s="37"/>
      <c r="KPV245" s="37"/>
      <c r="KPW245" s="37"/>
      <c r="KPX245" s="37"/>
      <c r="KPY245" s="37"/>
      <c r="KPZ245" s="37"/>
      <c r="KQA245" s="37"/>
      <c r="KQB245" s="37"/>
      <c r="KQC245" s="37"/>
      <c r="KQD245" s="37"/>
      <c r="KQE245" s="37"/>
      <c r="KQF245" s="37"/>
      <c r="KQG245" s="37"/>
      <c r="KQH245" s="37"/>
      <c r="KQI245" s="37"/>
      <c r="KQJ245" s="37"/>
      <c r="KQK245" s="37"/>
      <c r="KQL245" s="37"/>
      <c r="KQM245" s="37"/>
      <c r="KQN245" s="37"/>
      <c r="KQO245" s="37"/>
      <c r="KQP245" s="37"/>
      <c r="KQQ245" s="37"/>
      <c r="KQR245" s="37"/>
      <c r="KQS245" s="37"/>
      <c r="KQT245" s="37"/>
      <c r="KQU245" s="37"/>
      <c r="KQV245" s="37"/>
      <c r="KQW245" s="37"/>
      <c r="KQX245" s="37"/>
      <c r="KQY245" s="37"/>
      <c r="KQZ245" s="37"/>
      <c r="KRA245" s="37"/>
      <c r="KRB245" s="37"/>
      <c r="KRC245" s="37"/>
      <c r="KRD245" s="37"/>
      <c r="KRE245" s="37"/>
      <c r="KRF245" s="37"/>
      <c r="KRG245" s="37"/>
      <c r="KRH245" s="37"/>
      <c r="KRI245" s="37"/>
      <c r="KRJ245" s="37"/>
      <c r="KRK245" s="37"/>
      <c r="KRL245" s="37"/>
      <c r="KRM245" s="37"/>
      <c r="KRN245" s="37"/>
      <c r="KRO245" s="37"/>
      <c r="KRP245" s="37"/>
      <c r="KRQ245" s="37"/>
      <c r="KRR245" s="37"/>
      <c r="KRS245" s="37"/>
      <c r="KRT245" s="37"/>
      <c r="KRU245" s="37"/>
      <c r="KRV245" s="37"/>
      <c r="KRW245" s="37"/>
      <c r="KRX245" s="37"/>
      <c r="KRY245" s="37"/>
      <c r="KRZ245" s="37"/>
      <c r="KSA245" s="37"/>
      <c r="KSB245" s="37"/>
      <c r="KSC245" s="37"/>
      <c r="KSD245" s="37"/>
      <c r="KSE245" s="37"/>
      <c r="KSF245" s="37"/>
      <c r="KSG245" s="37"/>
      <c r="KSH245" s="37"/>
      <c r="KSI245" s="37"/>
      <c r="KSJ245" s="37"/>
      <c r="KSK245" s="37"/>
      <c r="KSL245" s="37"/>
      <c r="KSM245" s="37"/>
      <c r="KSN245" s="37"/>
      <c r="KSO245" s="37"/>
      <c r="KSP245" s="37"/>
      <c r="KSQ245" s="37"/>
      <c r="KSR245" s="37"/>
      <c r="KSS245" s="37"/>
      <c r="KST245" s="37"/>
      <c r="KSU245" s="37"/>
      <c r="KSV245" s="37"/>
      <c r="KSW245" s="37"/>
      <c r="KSX245" s="37"/>
      <c r="KSY245" s="37"/>
      <c r="KSZ245" s="37"/>
      <c r="KTA245" s="37"/>
      <c r="KTB245" s="37"/>
      <c r="KTC245" s="37"/>
      <c r="KTD245" s="37"/>
      <c r="KTE245" s="37"/>
      <c r="KTF245" s="37"/>
      <c r="KTG245" s="37"/>
      <c r="KTH245" s="37"/>
      <c r="KTI245" s="37"/>
      <c r="KTJ245" s="37"/>
      <c r="KTK245" s="37"/>
      <c r="KTL245" s="37"/>
      <c r="KTM245" s="37"/>
      <c r="KTN245" s="37"/>
      <c r="KTO245" s="37"/>
      <c r="KTP245" s="37"/>
      <c r="KTQ245" s="37"/>
      <c r="KTR245" s="37"/>
      <c r="KTS245" s="37"/>
      <c r="KTT245" s="37"/>
      <c r="KTU245" s="37"/>
      <c r="KTV245" s="37"/>
      <c r="KTW245" s="37"/>
      <c r="KTX245" s="37"/>
      <c r="KTY245" s="37"/>
      <c r="KTZ245" s="37"/>
      <c r="KUA245" s="37"/>
      <c r="KUB245" s="37"/>
      <c r="KUC245" s="37"/>
      <c r="KUD245" s="37"/>
      <c r="KUE245" s="37"/>
      <c r="KUF245" s="37"/>
      <c r="KUG245" s="37"/>
      <c r="KUH245" s="37"/>
      <c r="KUI245" s="37"/>
      <c r="KUJ245" s="37"/>
      <c r="KUK245" s="37"/>
      <c r="KUL245" s="37"/>
      <c r="KUM245" s="37"/>
      <c r="KUN245" s="37"/>
      <c r="KUO245" s="37"/>
      <c r="KUP245" s="37"/>
      <c r="KUQ245" s="37"/>
      <c r="KUR245" s="37"/>
      <c r="KUS245" s="37"/>
      <c r="KUT245" s="37"/>
      <c r="KUU245" s="37"/>
      <c r="KUV245" s="37"/>
      <c r="KUW245" s="37"/>
      <c r="KUX245" s="37"/>
      <c r="KUY245" s="37"/>
      <c r="KUZ245" s="37"/>
      <c r="KVA245" s="37"/>
      <c r="KVB245" s="37"/>
      <c r="KVC245" s="37"/>
      <c r="KVD245" s="37"/>
      <c r="KVE245" s="37"/>
      <c r="KVF245" s="37"/>
      <c r="KVG245" s="37"/>
      <c r="KVH245" s="37"/>
      <c r="KVI245" s="37"/>
      <c r="KVJ245" s="37"/>
      <c r="KVK245" s="37"/>
      <c r="KVL245" s="37"/>
      <c r="KVM245" s="37"/>
      <c r="KVN245" s="37"/>
      <c r="KVO245" s="37"/>
      <c r="KVP245" s="37"/>
      <c r="KVQ245" s="37"/>
      <c r="KVR245" s="37"/>
      <c r="KVS245" s="37"/>
      <c r="KVT245" s="37"/>
      <c r="KVU245" s="37"/>
      <c r="KVV245" s="37"/>
      <c r="KVW245" s="37"/>
      <c r="KVX245" s="37"/>
      <c r="KVY245" s="37"/>
      <c r="KVZ245" s="37"/>
      <c r="KWA245" s="37"/>
      <c r="KWB245" s="37"/>
      <c r="KWC245" s="37"/>
      <c r="KWD245" s="37"/>
      <c r="KWE245" s="37"/>
      <c r="KWF245" s="37"/>
      <c r="KWG245" s="37"/>
      <c r="KWH245" s="37"/>
      <c r="KWI245" s="37"/>
      <c r="KWJ245" s="37"/>
      <c r="KWK245" s="37"/>
      <c r="KWL245" s="37"/>
      <c r="KWM245" s="37"/>
      <c r="KWN245" s="37"/>
      <c r="KWO245" s="37"/>
      <c r="KWP245" s="37"/>
      <c r="KWQ245" s="37"/>
      <c r="KWR245" s="37"/>
      <c r="KWS245" s="37"/>
      <c r="KWT245" s="37"/>
      <c r="KWU245" s="37"/>
      <c r="KWV245" s="37"/>
      <c r="KWW245" s="37"/>
      <c r="KWX245" s="37"/>
      <c r="KWY245" s="37"/>
      <c r="KWZ245" s="37"/>
      <c r="KXA245" s="37"/>
      <c r="KXB245" s="37"/>
      <c r="KXC245" s="37"/>
      <c r="KXD245" s="37"/>
      <c r="KXE245" s="37"/>
      <c r="KXF245" s="37"/>
      <c r="KXG245" s="37"/>
      <c r="KXH245" s="37"/>
      <c r="KXI245" s="37"/>
      <c r="KXJ245" s="37"/>
      <c r="KXK245" s="37"/>
      <c r="KXL245" s="37"/>
      <c r="KXM245" s="37"/>
      <c r="KXN245" s="37"/>
      <c r="KXO245" s="37"/>
      <c r="KXP245" s="37"/>
      <c r="KXQ245" s="37"/>
      <c r="KXR245" s="37"/>
      <c r="KXS245" s="37"/>
      <c r="KXT245" s="37"/>
      <c r="KXU245" s="37"/>
      <c r="KXV245" s="37"/>
      <c r="KXW245" s="37"/>
      <c r="KXX245" s="37"/>
      <c r="KXY245" s="37"/>
      <c r="KXZ245" s="37"/>
      <c r="KYA245" s="37"/>
      <c r="KYB245" s="37"/>
      <c r="KYC245" s="37"/>
      <c r="KYD245" s="37"/>
      <c r="KYE245" s="37"/>
      <c r="KYF245" s="37"/>
      <c r="KYG245" s="37"/>
      <c r="KYH245" s="37"/>
      <c r="KYI245" s="37"/>
      <c r="KYJ245" s="37"/>
      <c r="KYK245" s="37"/>
      <c r="KYL245" s="37"/>
      <c r="KYM245" s="37"/>
      <c r="KYN245" s="37"/>
      <c r="KYO245" s="37"/>
      <c r="KYP245" s="37"/>
      <c r="KYQ245" s="37"/>
      <c r="KYR245" s="37"/>
      <c r="KYS245" s="37"/>
      <c r="KYT245" s="37"/>
      <c r="KYU245" s="37"/>
      <c r="KYV245" s="37"/>
      <c r="KYW245" s="37"/>
      <c r="KYX245" s="37"/>
      <c r="KYY245" s="37"/>
      <c r="KYZ245" s="37"/>
      <c r="KZA245" s="37"/>
      <c r="KZB245" s="37"/>
      <c r="KZC245" s="37"/>
      <c r="KZD245" s="37"/>
      <c r="KZE245" s="37"/>
      <c r="KZF245" s="37"/>
      <c r="KZG245" s="37"/>
      <c r="KZH245" s="37"/>
      <c r="KZI245" s="37"/>
      <c r="KZJ245" s="37"/>
      <c r="KZK245" s="37"/>
      <c r="KZL245" s="37"/>
      <c r="KZM245" s="37"/>
      <c r="KZN245" s="37"/>
      <c r="KZO245" s="37"/>
      <c r="KZP245" s="37"/>
      <c r="KZQ245" s="37"/>
      <c r="KZR245" s="37"/>
      <c r="KZS245" s="37"/>
      <c r="KZT245" s="37"/>
      <c r="KZU245" s="37"/>
      <c r="KZV245" s="37"/>
      <c r="KZW245" s="37"/>
      <c r="KZX245" s="37"/>
      <c r="KZY245" s="37"/>
      <c r="KZZ245" s="37"/>
      <c r="LAA245" s="37"/>
      <c r="LAB245" s="37"/>
      <c r="LAC245" s="37"/>
      <c r="LAD245" s="37"/>
      <c r="LAE245" s="37"/>
      <c r="LAF245" s="37"/>
      <c r="LAG245" s="37"/>
      <c r="LAH245" s="37"/>
      <c r="LAI245" s="37"/>
      <c r="LAJ245" s="37"/>
      <c r="LAK245" s="37"/>
      <c r="LAL245" s="37"/>
      <c r="LAM245" s="37"/>
      <c r="LAN245" s="37"/>
      <c r="LAO245" s="37"/>
      <c r="LAP245" s="37"/>
      <c r="LAQ245" s="37"/>
      <c r="LAR245" s="37"/>
      <c r="LAS245" s="37"/>
      <c r="LAT245" s="37"/>
      <c r="LAU245" s="37"/>
      <c r="LAV245" s="37"/>
      <c r="LAW245" s="37"/>
      <c r="LAX245" s="37"/>
      <c r="LAY245" s="37"/>
      <c r="LAZ245" s="37"/>
      <c r="LBA245" s="37"/>
      <c r="LBB245" s="37"/>
      <c r="LBC245" s="37"/>
      <c r="LBD245" s="37"/>
      <c r="LBE245" s="37"/>
      <c r="LBF245" s="37"/>
      <c r="LBG245" s="37"/>
      <c r="LBH245" s="37"/>
      <c r="LBI245" s="37"/>
      <c r="LBJ245" s="37"/>
      <c r="LBK245" s="37"/>
      <c r="LBL245" s="37"/>
      <c r="LBM245" s="37"/>
      <c r="LBN245" s="37"/>
      <c r="LBO245" s="37"/>
      <c r="LBP245" s="37"/>
      <c r="LBQ245" s="37"/>
      <c r="LBR245" s="37"/>
      <c r="LBS245" s="37"/>
      <c r="LBT245" s="37"/>
      <c r="LBU245" s="37"/>
      <c r="LBV245" s="37"/>
      <c r="LBW245" s="37"/>
      <c r="LBX245" s="37"/>
      <c r="LBY245" s="37"/>
      <c r="LBZ245" s="37"/>
      <c r="LCA245" s="37"/>
      <c r="LCB245" s="37"/>
      <c r="LCC245" s="37"/>
      <c r="LCD245" s="37"/>
      <c r="LCE245" s="37"/>
      <c r="LCF245" s="37"/>
      <c r="LCG245" s="37"/>
      <c r="LCH245" s="37"/>
      <c r="LCI245" s="37"/>
      <c r="LCJ245" s="37"/>
      <c r="LCK245" s="37"/>
      <c r="LCL245" s="37"/>
      <c r="LCM245" s="37"/>
      <c r="LCN245" s="37"/>
      <c r="LCO245" s="37"/>
      <c r="LCP245" s="37"/>
      <c r="LCQ245" s="37"/>
      <c r="LCR245" s="37"/>
      <c r="LCS245" s="37"/>
      <c r="LCT245" s="37"/>
      <c r="LCU245" s="37"/>
      <c r="LCV245" s="37"/>
      <c r="LCW245" s="37"/>
      <c r="LCX245" s="37"/>
      <c r="LCY245" s="37"/>
      <c r="LCZ245" s="37"/>
      <c r="LDA245" s="37"/>
      <c r="LDB245" s="37"/>
      <c r="LDC245" s="37"/>
      <c r="LDD245" s="37"/>
      <c r="LDE245" s="37"/>
      <c r="LDF245" s="37"/>
      <c r="LDG245" s="37"/>
      <c r="LDH245" s="37"/>
      <c r="LDI245" s="37"/>
      <c r="LDJ245" s="37"/>
      <c r="LDK245" s="37"/>
      <c r="LDL245" s="37"/>
      <c r="LDM245" s="37"/>
      <c r="LDN245" s="37"/>
      <c r="LDO245" s="37"/>
      <c r="LDP245" s="37"/>
      <c r="LDQ245" s="37"/>
      <c r="LDR245" s="37"/>
      <c r="LDS245" s="37"/>
      <c r="LDT245" s="37"/>
      <c r="LDU245" s="37"/>
      <c r="LDV245" s="37"/>
      <c r="LDW245" s="37"/>
      <c r="LDX245" s="37"/>
      <c r="LDY245" s="37"/>
      <c r="LDZ245" s="37"/>
      <c r="LEA245" s="37"/>
      <c r="LEB245" s="37"/>
      <c r="LEC245" s="37"/>
      <c r="LED245" s="37"/>
      <c r="LEE245" s="37"/>
      <c r="LEF245" s="37"/>
      <c r="LEG245" s="37"/>
      <c r="LEH245" s="37"/>
      <c r="LEI245" s="37"/>
      <c r="LEJ245" s="37"/>
      <c r="LEK245" s="37"/>
      <c r="LEL245" s="37"/>
      <c r="LEM245" s="37"/>
      <c r="LEN245" s="37"/>
      <c r="LEO245" s="37"/>
      <c r="LEP245" s="37"/>
      <c r="LEQ245" s="37"/>
      <c r="LER245" s="37"/>
      <c r="LES245" s="37"/>
      <c r="LET245" s="37"/>
      <c r="LEU245" s="37"/>
      <c r="LEV245" s="37"/>
      <c r="LEW245" s="37"/>
      <c r="LEX245" s="37"/>
      <c r="LEY245" s="37"/>
      <c r="LEZ245" s="37"/>
      <c r="LFA245" s="37"/>
      <c r="LFB245" s="37"/>
      <c r="LFC245" s="37"/>
      <c r="LFD245" s="37"/>
      <c r="LFE245" s="37"/>
      <c r="LFF245" s="37"/>
      <c r="LFG245" s="37"/>
      <c r="LFH245" s="37"/>
      <c r="LFI245" s="37"/>
      <c r="LFJ245" s="37"/>
      <c r="LFK245" s="37"/>
      <c r="LFL245" s="37"/>
      <c r="LFM245" s="37"/>
      <c r="LFN245" s="37"/>
      <c r="LFO245" s="37"/>
      <c r="LFP245" s="37"/>
      <c r="LFQ245" s="37"/>
      <c r="LFR245" s="37"/>
      <c r="LFS245" s="37"/>
      <c r="LFT245" s="37"/>
      <c r="LFU245" s="37"/>
      <c r="LFV245" s="37"/>
      <c r="LFW245" s="37"/>
      <c r="LFX245" s="37"/>
      <c r="LFY245" s="37"/>
      <c r="LFZ245" s="37"/>
      <c r="LGA245" s="37"/>
      <c r="LGB245" s="37"/>
      <c r="LGC245" s="37"/>
      <c r="LGD245" s="37"/>
      <c r="LGE245" s="37"/>
      <c r="LGF245" s="37"/>
      <c r="LGG245" s="37"/>
      <c r="LGH245" s="37"/>
      <c r="LGI245" s="37"/>
      <c r="LGJ245" s="37"/>
      <c r="LGK245" s="37"/>
      <c r="LGL245" s="37"/>
      <c r="LGM245" s="37"/>
      <c r="LGN245" s="37"/>
      <c r="LGO245" s="37"/>
      <c r="LGP245" s="37"/>
      <c r="LGQ245" s="37"/>
      <c r="LGR245" s="37"/>
      <c r="LGS245" s="37"/>
      <c r="LGT245" s="37"/>
      <c r="LGU245" s="37"/>
      <c r="LGV245" s="37"/>
      <c r="LGW245" s="37"/>
      <c r="LGX245" s="37"/>
      <c r="LGY245" s="37"/>
      <c r="LGZ245" s="37"/>
      <c r="LHA245" s="37"/>
      <c r="LHB245" s="37"/>
      <c r="LHC245" s="37"/>
      <c r="LHD245" s="37"/>
      <c r="LHE245" s="37"/>
      <c r="LHF245" s="37"/>
      <c r="LHG245" s="37"/>
      <c r="LHH245" s="37"/>
      <c r="LHI245" s="37"/>
      <c r="LHJ245" s="37"/>
      <c r="LHK245" s="37"/>
      <c r="LHL245" s="37"/>
      <c r="LHM245" s="37"/>
      <c r="LHN245" s="37"/>
      <c r="LHO245" s="37"/>
      <c r="LHP245" s="37"/>
      <c r="LHQ245" s="37"/>
      <c r="LHR245" s="37"/>
      <c r="LHS245" s="37"/>
      <c r="LHT245" s="37"/>
      <c r="LHU245" s="37"/>
      <c r="LHV245" s="37"/>
      <c r="LHW245" s="37"/>
      <c r="LHX245" s="37"/>
      <c r="LHY245" s="37"/>
      <c r="LHZ245" s="37"/>
      <c r="LIA245" s="37"/>
      <c r="LIB245" s="37"/>
      <c r="LIC245" s="37"/>
      <c r="LID245" s="37"/>
      <c r="LIE245" s="37"/>
      <c r="LIF245" s="37"/>
      <c r="LIG245" s="37"/>
      <c r="LIH245" s="37"/>
      <c r="LII245" s="37"/>
      <c r="LIJ245" s="37"/>
      <c r="LIK245" s="37"/>
      <c r="LIL245" s="37"/>
      <c r="LIM245" s="37"/>
      <c r="LIN245" s="37"/>
      <c r="LIO245" s="37"/>
      <c r="LIP245" s="37"/>
      <c r="LIQ245" s="37"/>
      <c r="LIR245" s="37"/>
      <c r="LIS245" s="37"/>
      <c r="LIT245" s="37"/>
      <c r="LIU245" s="37"/>
      <c r="LIV245" s="37"/>
      <c r="LIW245" s="37"/>
      <c r="LIX245" s="37"/>
      <c r="LIY245" s="37"/>
      <c r="LIZ245" s="37"/>
      <c r="LJA245" s="37"/>
      <c r="LJB245" s="37"/>
      <c r="LJC245" s="37"/>
      <c r="LJD245" s="37"/>
      <c r="LJE245" s="37"/>
      <c r="LJF245" s="37"/>
      <c r="LJG245" s="37"/>
      <c r="LJH245" s="37"/>
      <c r="LJI245" s="37"/>
      <c r="LJJ245" s="37"/>
      <c r="LJK245" s="37"/>
      <c r="LJL245" s="37"/>
      <c r="LJM245" s="37"/>
      <c r="LJN245" s="37"/>
      <c r="LJO245" s="37"/>
      <c r="LJP245" s="37"/>
      <c r="LJQ245" s="37"/>
      <c r="LJR245" s="37"/>
      <c r="LJS245" s="37"/>
      <c r="LJT245" s="37"/>
      <c r="LJU245" s="37"/>
      <c r="LJV245" s="37"/>
      <c r="LJW245" s="37"/>
      <c r="LJX245" s="37"/>
      <c r="LJY245" s="37"/>
      <c r="LJZ245" s="37"/>
      <c r="LKA245" s="37"/>
      <c r="LKB245" s="37"/>
      <c r="LKC245" s="37"/>
      <c r="LKD245" s="37"/>
      <c r="LKE245" s="37"/>
      <c r="LKF245" s="37"/>
      <c r="LKG245" s="37"/>
      <c r="LKH245" s="37"/>
      <c r="LKI245" s="37"/>
      <c r="LKJ245" s="37"/>
      <c r="LKK245" s="37"/>
      <c r="LKL245" s="37"/>
      <c r="LKM245" s="37"/>
      <c r="LKN245" s="37"/>
      <c r="LKO245" s="37"/>
      <c r="LKP245" s="37"/>
      <c r="LKQ245" s="37"/>
      <c r="LKR245" s="37"/>
      <c r="LKS245" s="37"/>
      <c r="LKT245" s="37"/>
      <c r="LKU245" s="37"/>
      <c r="LKV245" s="37"/>
      <c r="LKW245" s="37"/>
      <c r="LKX245" s="37"/>
      <c r="LKY245" s="37"/>
      <c r="LKZ245" s="37"/>
      <c r="LLA245" s="37"/>
      <c r="LLB245" s="37"/>
      <c r="LLC245" s="37"/>
      <c r="LLD245" s="37"/>
      <c r="LLE245" s="37"/>
      <c r="LLF245" s="37"/>
      <c r="LLG245" s="37"/>
      <c r="LLH245" s="37"/>
      <c r="LLI245" s="37"/>
      <c r="LLJ245" s="37"/>
      <c r="LLK245" s="37"/>
      <c r="LLL245" s="37"/>
      <c r="LLM245" s="37"/>
      <c r="LLN245" s="37"/>
      <c r="LLO245" s="37"/>
      <c r="LLP245" s="37"/>
      <c r="LLQ245" s="37"/>
      <c r="LLR245" s="37"/>
      <c r="LLS245" s="37"/>
      <c r="LLT245" s="37"/>
      <c r="LLU245" s="37"/>
      <c r="LLV245" s="37"/>
      <c r="LLW245" s="37"/>
      <c r="LLX245" s="37"/>
      <c r="LLY245" s="37"/>
      <c r="LLZ245" s="37"/>
      <c r="LMA245" s="37"/>
      <c r="LMB245" s="37"/>
      <c r="LMC245" s="37"/>
      <c r="LMD245" s="37"/>
      <c r="LME245" s="37"/>
      <c r="LMF245" s="37"/>
      <c r="LMG245" s="37"/>
      <c r="LMH245" s="37"/>
      <c r="LMI245" s="37"/>
      <c r="LMJ245" s="37"/>
      <c r="LMK245" s="37"/>
      <c r="LML245" s="37"/>
      <c r="LMM245" s="37"/>
      <c r="LMN245" s="37"/>
      <c r="LMO245" s="37"/>
      <c r="LMP245" s="37"/>
      <c r="LMQ245" s="37"/>
      <c r="LMR245" s="37"/>
      <c r="LMS245" s="37"/>
      <c r="LMT245" s="37"/>
      <c r="LMU245" s="37"/>
      <c r="LMV245" s="37"/>
      <c r="LMW245" s="37"/>
      <c r="LMX245" s="37"/>
      <c r="LMY245" s="37"/>
      <c r="LMZ245" s="37"/>
      <c r="LNA245" s="37"/>
      <c r="LNB245" s="37"/>
      <c r="LNC245" s="37"/>
      <c r="LND245" s="37"/>
      <c r="LNE245" s="37"/>
      <c r="LNF245" s="37"/>
      <c r="LNG245" s="37"/>
      <c r="LNH245" s="37"/>
      <c r="LNI245" s="37"/>
      <c r="LNJ245" s="37"/>
      <c r="LNK245" s="37"/>
      <c r="LNL245" s="37"/>
      <c r="LNM245" s="37"/>
      <c r="LNN245" s="37"/>
      <c r="LNO245" s="37"/>
      <c r="LNP245" s="37"/>
      <c r="LNQ245" s="37"/>
      <c r="LNR245" s="37"/>
      <c r="LNS245" s="37"/>
      <c r="LNT245" s="37"/>
      <c r="LNU245" s="37"/>
      <c r="LNV245" s="37"/>
      <c r="LNW245" s="37"/>
      <c r="LNX245" s="37"/>
      <c r="LNY245" s="37"/>
      <c r="LNZ245" s="37"/>
      <c r="LOA245" s="37"/>
      <c r="LOB245" s="37"/>
      <c r="LOC245" s="37"/>
      <c r="LOD245" s="37"/>
      <c r="LOE245" s="37"/>
      <c r="LOF245" s="37"/>
      <c r="LOG245" s="37"/>
      <c r="LOH245" s="37"/>
      <c r="LOI245" s="37"/>
      <c r="LOJ245" s="37"/>
      <c r="LOK245" s="37"/>
      <c r="LOL245" s="37"/>
      <c r="LOM245" s="37"/>
      <c r="LON245" s="37"/>
      <c r="LOO245" s="37"/>
      <c r="LOP245" s="37"/>
      <c r="LOQ245" s="37"/>
      <c r="LOR245" s="37"/>
      <c r="LOS245" s="37"/>
      <c r="LOT245" s="37"/>
      <c r="LOU245" s="37"/>
      <c r="LOV245" s="37"/>
      <c r="LOW245" s="37"/>
      <c r="LOX245" s="37"/>
      <c r="LOY245" s="37"/>
      <c r="LOZ245" s="37"/>
      <c r="LPA245" s="37"/>
      <c r="LPB245" s="37"/>
      <c r="LPC245" s="37"/>
      <c r="LPD245" s="37"/>
      <c r="LPE245" s="37"/>
      <c r="LPF245" s="37"/>
      <c r="LPG245" s="37"/>
      <c r="LPH245" s="37"/>
      <c r="LPI245" s="37"/>
      <c r="LPJ245" s="37"/>
      <c r="LPK245" s="37"/>
      <c r="LPL245" s="37"/>
      <c r="LPM245" s="37"/>
      <c r="LPN245" s="37"/>
      <c r="LPO245" s="37"/>
      <c r="LPP245" s="37"/>
      <c r="LPQ245" s="37"/>
      <c r="LPR245" s="37"/>
      <c r="LPS245" s="37"/>
      <c r="LPT245" s="37"/>
      <c r="LPU245" s="37"/>
      <c r="LPV245" s="37"/>
      <c r="LPW245" s="37"/>
      <c r="LPX245" s="37"/>
      <c r="LPY245" s="37"/>
      <c r="LPZ245" s="37"/>
      <c r="LQA245" s="37"/>
      <c r="LQB245" s="37"/>
      <c r="LQC245" s="37"/>
      <c r="LQD245" s="37"/>
      <c r="LQE245" s="37"/>
      <c r="LQF245" s="37"/>
      <c r="LQG245" s="37"/>
      <c r="LQH245" s="37"/>
      <c r="LQI245" s="37"/>
      <c r="LQJ245" s="37"/>
      <c r="LQK245" s="37"/>
      <c r="LQL245" s="37"/>
      <c r="LQM245" s="37"/>
      <c r="LQN245" s="37"/>
      <c r="LQO245" s="37"/>
      <c r="LQP245" s="37"/>
      <c r="LQQ245" s="37"/>
      <c r="LQR245" s="37"/>
      <c r="LQS245" s="37"/>
      <c r="LQT245" s="37"/>
      <c r="LQU245" s="37"/>
      <c r="LQV245" s="37"/>
      <c r="LQW245" s="37"/>
      <c r="LQX245" s="37"/>
      <c r="LQY245" s="37"/>
      <c r="LQZ245" s="37"/>
      <c r="LRA245" s="37"/>
      <c r="LRB245" s="37"/>
      <c r="LRC245" s="37"/>
      <c r="LRD245" s="37"/>
      <c r="LRE245" s="37"/>
      <c r="LRF245" s="37"/>
      <c r="LRG245" s="37"/>
      <c r="LRH245" s="37"/>
      <c r="LRI245" s="37"/>
      <c r="LRJ245" s="37"/>
      <c r="LRK245" s="37"/>
      <c r="LRL245" s="37"/>
      <c r="LRM245" s="37"/>
      <c r="LRN245" s="37"/>
      <c r="LRO245" s="37"/>
      <c r="LRP245" s="37"/>
      <c r="LRQ245" s="37"/>
      <c r="LRR245" s="37"/>
      <c r="LRS245" s="37"/>
      <c r="LRT245" s="37"/>
      <c r="LRU245" s="37"/>
      <c r="LRV245" s="37"/>
      <c r="LRW245" s="37"/>
      <c r="LRX245" s="37"/>
      <c r="LRY245" s="37"/>
      <c r="LRZ245" s="37"/>
      <c r="LSA245" s="37"/>
      <c r="LSB245" s="37"/>
      <c r="LSC245" s="37"/>
      <c r="LSD245" s="37"/>
      <c r="LSE245" s="37"/>
      <c r="LSF245" s="37"/>
      <c r="LSG245" s="37"/>
      <c r="LSH245" s="37"/>
      <c r="LSI245" s="37"/>
      <c r="LSJ245" s="37"/>
      <c r="LSK245" s="37"/>
      <c r="LSL245" s="37"/>
      <c r="LSM245" s="37"/>
      <c r="LSN245" s="37"/>
      <c r="LSO245" s="37"/>
      <c r="LSP245" s="37"/>
      <c r="LSQ245" s="37"/>
      <c r="LSR245" s="37"/>
      <c r="LSS245" s="37"/>
      <c r="LST245" s="37"/>
      <c r="LSU245" s="37"/>
      <c r="LSV245" s="37"/>
      <c r="LSW245" s="37"/>
      <c r="LSX245" s="37"/>
      <c r="LSY245" s="37"/>
      <c r="LSZ245" s="37"/>
      <c r="LTA245" s="37"/>
      <c r="LTB245" s="37"/>
      <c r="LTC245" s="37"/>
      <c r="LTD245" s="37"/>
      <c r="LTE245" s="37"/>
      <c r="LTF245" s="37"/>
      <c r="LTG245" s="37"/>
      <c r="LTH245" s="37"/>
      <c r="LTI245" s="37"/>
      <c r="LTJ245" s="37"/>
      <c r="LTK245" s="37"/>
      <c r="LTL245" s="37"/>
      <c r="LTM245" s="37"/>
      <c r="LTN245" s="37"/>
      <c r="LTO245" s="37"/>
      <c r="LTP245" s="37"/>
      <c r="LTQ245" s="37"/>
      <c r="LTR245" s="37"/>
      <c r="LTS245" s="37"/>
      <c r="LTT245" s="37"/>
      <c r="LTU245" s="37"/>
      <c r="LTV245" s="37"/>
      <c r="LTW245" s="37"/>
      <c r="LTX245" s="37"/>
      <c r="LTY245" s="37"/>
      <c r="LTZ245" s="37"/>
      <c r="LUA245" s="37"/>
      <c r="LUB245" s="37"/>
      <c r="LUC245" s="37"/>
      <c r="LUD245" s="37"/>
      <c r="LUE245" s="37"/>
      <c r="LUF245" s="37"/>
      <c r="LUG245" s="37"/>
      <c r="LUH245" s="37"/>
      <c r="LUI245" s="37"/>
      <c r="LUJ245" s="37"/>
      <c r="LUK245" s="37"/>
      <c r="LUL245" s="37"/>
      <c r="LUM245" s="37"/>
      <c r="LUN245" s="37"/>
      <c r="LUO245" s="37"/>
      <c r="LUP245" s="37"/>
      <c r="LUQ245" s="37"/>
      <c r="LUR245" s="37"/>
      <c r="LUS245" s="37"/>
      <c r="LUT245" s="37"/>
      <c r="LUU245" s="37"/>
      <c r="LUV245" s="37"/>
      <c r="LUW245" s="37"/>
      <c r="LUX245" s="37"/>
      <c r="LUY245" s="37"/>
      <c r="LUZ245" s="37"/>
      <c r="LVA245" s="37"/>
      <c r="LVB245" s="37"/>
      <c r="LVC245" s="37"/>
      <c r="LVD245" s="37"/>
      <c r="LVE245" s="37"/>
      <c r="LVF245" s="37"/>
      <c r="LVG245" s="37"/>
      <c r="LVH245" s="37"/>
      <c r="LVI245" s="37"/>
      <c r="LVJ245" s="37"/>
      <c r="LVK245" s="37"/>
      <c r="LVL245" s="37"/>
      <c r="LVM245" s="37"/>
      <c r="LVN245" s="37"/>
      <c r="LVO245" s="37"/>
      <c r="LVP245" s="37"/>
      <c r="LVQ245" s="37"/>
      <c r="LVR245" s="37"/>
      <c r="LVS245" s="37"/>
      <c r="LVT245" s="37"/>
      <c r="LVU245" s="37"/>
      <c r="LVV245" s="37"/>
      <c r="LVW245" s="37"/>
      <c r="LVX245" s="37"/>
      <c r="LVY245" s="37"/>
      <c r="LVZ245" s="37"/>
      <c r="LWA245" s="37"/>
      <c r="LWB245" s="37"/>
      <c r="LWC245" s="37"/>
      <c r="LWD245" s="37"/>
      <c r="LWE245" s="37"/>
      <c r="LWF245" s="37"/>
      <c r="LWG245" s="37"/>
      <c r="LWH245" s="37"/>
      <c r="LWI245" s="37"/>
      <c r="LWJ245" s="37"/>
      <c r="LWK245" s="37"/>
      <c r="LWL245" s="37"/>
      <c r="LWM245" s="37"/>
      <c r="LWN245" s="37"/>
      <c r="LWO245" s="37"/>
      <c r="LWP245" s="37"/>
      <c r="LWQ245" s="37"/>
      <c r="LWR245" s="37"/>
      <c r="LWS245" s="37"/>
      <c r="LWT245" s="37"/>
      <c r="LWU245" s="37"/>
      <c r="LWV245" s="37"/>
      <c r="LWW245" s="37"/>
      <c r="LWX245" s="37"/>
      <c r="LWY245" s="37"/>
      <c r="LWZ245" s="37"/>
      <c r="LXA245" s="37"/>
      <c r="LXB245" s="37"/>
      <c r="LXC245" s="37"/>
      <c r="LXD245" s="37"/>
      <c r="LXE245" s="37"/>
      <c r="LXF245" s="37"/>
      <c r="LXG245" s="37"/>
      <c r="LXH245" s="37"/>
      <c r="LXI245" s="37"/>
      <c r="LXJ245" s="37"/>
      <c r="LXK245" s="37"/>
      <c r="LXL245" s="37"/>
      <c r="LXM245" s="37"/>
      <c r="LXN245" s="37"/>
      <c r="LXO245" s="37"/>
      <c r="LXP245" s="37"/>
      <c r="LXQ245" s="37"/>
      <c r="LXR245" s="37"/>
      <c r="LXS245" s="37"/>
      <c r="LXT245" s="37"/>
      <c r="LXU245" s="37"/>
      <c r="LXV245" s="37"/>
      <c r="LXW245" s="37"/>
      <c r="LXX245" s="37"/>
      <c r="LXY245" s="37"/>
      <c r="LXZ245" s="37"/>
      <c r="LYA245" s="37"/>
      <c r="LYB245" s="37"/>
      <c r="LYC245" s="37"/>
      <c r="LYD245" s="37"/>
      <c r="LYE245" s="37"/>
      <c r="LYF245" s="37"/>
      <c r="LYG245" s="37"/>
      <c r="LYH245" s="37"/>
      <c r="LYI245" s="37"/>
      <c r="LYJ245" s="37"/>
      <c r="LYK245" s="37"/>
      <c r="LYL245" s="37"/>
      <c r="LYM245" s="37"/>
      <c r="LYN245" s="37"/>
      <c r="LYO245" s="37"/>
      <c r="LYP245" s="37"/>
      <c r="LYQ245" s="37"/>
      <c r="LYR245" s="37"/>
      <c r="LYS245" s="37"/>
      <c r="LYT245" s="37"/>
      <c r="LYU245" s="37"/>
      <c r="LYV245" s="37"/>
      <c r="LYW245" s="37"/>
      <c r="LYX245" s="37"/>
      <c r="LYY245" s="37"/>
      <c r="LYZ245" s="37"/>
      <c r="LZA245" s="37"/>
      <c r="LZB245" s="37"/>
      <c r="LZC245" s="37"/>
      <c r="LZD245" s="37"/>
      <c r="LZE245" s="37"/>
      <c r="LZF245" s="37"/>
      <c r="LZG245" s="37"/>
      <c r="LZH245" s="37"/>
      <c r="LZI245" s="37"/>
      <c r="LZJ245" s="37"/>
      <c r="LZK245" s="37"/>
      <c r="LZL245" s="37"/>
      <c r="LZM245" s="37"/>
      <c r="LZN245" s="37"/>
      <c r="LZO245" s="37"/>
      <c r="LZP245" s="37"/>
      <c r="LZQ245" s="37"/>
      <c r="LZR245" s="37"/>
      <c r="LZS245" s="37"/>
      <c r="LZT245" s="37"/>
      <c r="LZU245" s="37"/>
      <c r="LZV245" s="37"/>
      <c r="LZW245" s="37"/>
      <c r="LZX245" s="37"/>
      <c r="LZY245" s="37"/>
      <c r="LZZ245" s="37"/>
      <c r="MAA245" s="37"/>
      <c r="MAB245" s="37"/>
      <c r="MAC245" s="37"/>
      <c r="MAD245" s="37"/>
      <c r="MAE245" s="37"/>
      <c r="MAF245" s="37"/>
      <c r="MAG245" s="37"/>
      <c r="MAH245" s="37"/>
      <c r="MAI245" s="37"/>
      <c r="MAJ245" s="37"/>
      <c r="MAK245" s="37"/>
      <c r="MAL245" s="37"/>
      <c r="MAM245" s="37"/>
      <c r="MAN245" s="37"/>
      <c r="MAO245" s="37"/>
      <c r="MAP245" s="37"/>
      <c r="MAQ245" s="37"/>
      <c r="MAR245" s="37"/>
      <c r="MAS245" s="37"/>
      <c r="MAT245" s="37"/>
      <c r="MAU245" s="37"/>
      <c r="MAV245" s="37"/>
      <c r="MAW245" s="37"/>
      <c r="MAX245" s="37"/>
      <c r="MAY245" s="37"/>
      <c r="MAZ245" s="37"/>
      <c r="MBA245" s="37"/>
      <c r="MBB245" s="37"/>
      <c r="MBC245" s="37"/>
      <c r="MBD245" s="37"/>
      <c r="MBE245" s="37"/>
      <c r="MBF245" s="37"/>
      <c r="MBG245" s="37"/>
      <c r="MBH245" s="37"/>
      <c r="MBI245" s="37"/>
      <c r="MBJ245" s="37"/>
      <c r="MBK245" s="37"/>
      <c r="MBL245" s="37"/>
      <c r="MBM245" s="37"/>
      <c r="MBN245" s="37"/>
      <c r="MBO245" s="37"/>
      <c r="MBP245" s="37"/>
      <c r="MBQ245" s="37"/>
      <c r="MBR245" s="37"/>
      <c r="MBS245" s="37"/>
      <c r="MBT245" s="37"/>
      <c r="MBU245" s="37"/>
      <c r="MBV245" s="37"/>
      <c r="MBW245" s="37"/>
      <c r="MBX245" s="37"/>
      <c r="MBY245" s="37"/>
      <c r="MBZ245" s="37"/>
      <c r="MCA245" s="37"/>
      <c r="MCB245" s="37"/>
      <c r="MCC245" s="37"/>
      <c r="MCD245" s="37"/>
      <c r="MCE245" s="37"/>
      <c r="MCF245" s="37"/>
      <c r="MCG245" s="37"/>
      <c r="MCH245" s="37"/>
      <c r="MCI245" s="37"/>
      <c r="MCJ245" s="37"/>
      <c r="MCK245" s="37"/>
      <c r="MCL245" s="37"/>
      <c r="MCM245" s="37"/>
      <c r="MCN245" s="37"/>
      <c r="MCO245" s="37"/>
      <c r="MCP245" s="37"/>
      <c r="MCQ245" s="37"/>
      <c r="MCR245" s="37"/>
      <c r="MCS245" s="37"/>
      <c r="MCT245" s="37"/>
      <c r="MCU245" s="37"/>
      <c r="MCV245" s="37"/>
      <c r="MCW245" s="37"/>
      <c r="MCX245" s="37"/>
      <c r="MCY245" s="37"/>
      <c r="MCZ245" s="37"/>
      <c r="MDA245" s="37"/>
      <c r="MDB245" s="37"/>
      <c r="MDC245" s="37"/>
      <c r="MDD245" s="37"/>
      <c r="MDE245" s="37"/>
      <c r="MDF245" s="37"/>
      <c r="MDG245" s="37"/>
      <c r="MDH245" s="37"/>
      <c r="MDI245" s="37"/>
      <c r="MDJ245" s="37"/>
      <c r="MDK245" s="37"/>
      <c r="MDL245" s="37"/>
      <c r="MDM245" s="37"/>
      <c r="MDN245" s="37"/>
      <c r="MDO245" s="37"/>
      <c r="MDP245" s="37"/>
      <c r="MDQ245" s="37"/>
      <c r="MDR245" s="37"/>
      <c r="MDS245" s="37"/>
      <c r="MDT245" s="37"/>
      <c r="MDU245" s="37"/>
      <c r="MDV245" s="37"/>
      <c r="MDW245" s="37"/>
      <c r="MDX245" s="37"/>
      <c r="MDY245" s="37"/>
      <c r="MDZ245" s="37"/>
      <c r="MEA245" s="37"/>
      <c r="MEB245" s="37"/>
      <c r="MEC245" s="37"/>
      <c r="MED245" s="37"/>
      <c r="MEE245" s="37"/>
      <c r="MEF245" s="37"/>
      <c r="MEG245" s="37"/>
      <c r="MEH245" s="37"/>
      <c r="MEI245" s="37"/>
      <c r="MEJ245" s="37"/>
      <c r="MEK245" s="37"/>
      <c r="MEL245" s="37"/>
      <c r="MEM245" s="37"/>
      <c r="MEN245" s="37"/>
      <c r="MEO245" s="37"/>
      <c r="MEP245" s="37"/>
      <c r="MEQ245" s="37"/>
      <c r="MER245" s="37"/>
      <c r="MES245" s="37"/>
      <c r="MET245" s="37"/>
      <c r="MEU245" s="37"/>
      <c r="MEV245" s="37"/>
      <c r="MEW245" s="37"/>
      <c r="MEX245" s="37"/>
      <c r="MEY245" s="37"/>
      <c r="MEZ245" s="37"/>
      <c r="MFA245" s="37"/>
      <c r="MFB245" s="37"/>
      <c r="MFC245" s="37"/>
      <c r="MFD245" s="37"/>
      <c r="MFE245" s="37"/>
      <c r="MFF245" s="37"/>
      <c r="MFG245" s="37"/>
      <c r="MFH245" s="37"/>
      <c r="MFI245" s="37"/>
      <c r="MFJ245" s="37"/>
      <c r="MFK245" s="37"/>
      <c r="MFL245" s="37"/>
      <c r="MFM245" s="37"/>
      <c r="MFN245" s="37"/>
      <c r="MFO245" s="37"/>
      <c r="MFP245" s="37"/>
      <c r="MFQ245" s="37"/>
      <c r="MFR245" s="37"/>
      <c r="MFS245" s="37"/>
      <c r="MFT245" s="37"/>
      <c r="MFU245" s="37"/>
      <c r="MFV245" s="37"/>
      <c r="MFW245" s="37"/>
      <c r="MFX245" s="37"/>
      <c r="MFY245" s="37"/>
      <c r="MFZ245" s="37"/>
      <c r="MGA245" s="37"/>
      <c r="MGB245" s="37"/>
      <c r="MGC245" s="37"/>
      <c r="MGD245" s="37"/>
      <c r="MGE245" s="37"/>
      <c r="MGF245" s="37"/>
      <c r="MGG245" s="37"/>
      <c r="MGH245" s="37"/>
      <c r="MGI245" s="37"/>
      <c r="MGJ245" s="37"/>
      <c r="MGK245" s="37"/>
      <c r="MGL245" s="37"/>
      <c r="MGM245" s="37"/>
      <c r="MGN245" s="37"/>
      <c r="MGO245" s="37"/>
      <c r="MGP245" s="37"/>
      <c r="MGQ245" s="37"/>
      <c r="MGR245" s="37"/>
      <c r="MGS245" s="37"/>
      <c r="MGT245" s="37"/>
      <c r="MGU245" s="37"/>
      <c r="MGV245" s="37"/>
      <c r="MGW245" s="37"/>
      <c r="MGX245" s="37"/>
      <c r="MGY245" s="37"/>
      <c r="MGZ245" s="37"/>
      <c r="MHA245" s="37"/>
      <c r="MHB245" s="37"/>
      <c r="MHC245" s="37"/>
      <c r="MHD245" s="37"/>
      <c r="MHE245" s="37"/>
      <c r="MHF245" s="37"/>
      <c r="MHG245" s="37"/>
      <c r="MHH245" s="37"/>
      <c r="MHI245" s="37"/>
      <c r="MHJ245" s="37"/>
      <c r="MHK245" s="37"/>
      <c r="MHL245" s="37"/>
      <c r="MHM245" s="37"/>
      <c r="MHN245" s="37"/>
      <c r="MHO245" s="37"/>
      <c r="MHP245" s="37"/>
      <c r="MHQ245" s="37"/>
      <c r="MHR245" s="37"/>
      <c r="MHS245" s="37"/>
      <c r="MHT245" s="37"/>
      <c r="MHU245" s="37"/>
      <c r="MHV245" s="37"/>
      <c r="MHW245" s="37"/>
      <c r="MHX245" s="37"/>
      <c r="MHY245" s="37"/>
      <c r="MHZ245" s="37"/>
      <c r="MIA245" s="37"/>
      <c r="MIB245" s="37"/>
      <c r="MIC245" s="37"/>
      <c r="MID245" s="37"/>
      <c r="MIE245" s="37"/>
      <c r="MIF245" s="37"/>
      <c r="MIG245" s="37"/>
      <c r="MIH245" s="37"/>
      <c r="MII245" s="37"/>
      <c r="MIJ245" s="37"/>
      <c r="MIK245" s="37"/>
      <c r="MIL245" s="37"/>
      <c r="MIM245" s="37"/>
      <c r="MIN245" s="37"/>
      <c r="MIO245" s="37"/>
      <c r="MIP245" s="37"/>
      <c r="MIQ245" s="37"/>
      <c r="MIR245" s="37"/>
      <c r="MIS245" s="37"/>
      <c r="MIT245" s="37"/>
      <c r="MIU245" s="37"/>
      <c r="MIV245" s="37"/>
      <c r="MIW245" s="37"/>
      <c r="MIX245" s="37"/>
      <c r="MIY245" s="37"/>
      <c r="MIZ245" s="37"/>
      <c r="MJA245" s="37"/>
      <c r="MJB245" s="37"/>
      <c r="MJC245" s="37"/>
      <c r="MJD245" s="37"/>
      <c r="MJE245" s="37"/>
      <c r="MJF245" s="37"/>
      <c r="MJG245" s="37"/>
      <c r="MJH245" s="37"/>
      <c r="MJI245" s="37"/>
      <c r="MJJ245" s="37"/>
      <c r="MJK245" s="37"/>
      <c r="MJL245" s="37"/>
      <c r="MJM245" s="37"/>
      <c r="MJN245" s="37"/>
      <c r="MJO245" s="37"/>
      <c r="MJP245" s="37"/>
      <c r="MJQ245" s="37"/>
      <c r="MJR245" s="37"/>
      <c r="MJS245" s="37"/>
      <c r="MJT245" s="37"/>
      <c r="MJU245" s="37"/>
      <c r="MJV245" s="37"/>
      <c r="MJW245" s="37"/>
      <c r="MJX245" s="37"/>
      <c r="MJY245" s="37"/>
      <c r="MJZ245" s="37"/>
      <c r="MKA245" s="37"/>
      <c r="MKB245" s="37"/>
      <c r="MKC245" s="37"/>
      <c r="MKD245" s="37"/>
      <c r="MKE245" s="37"/>
      <c r="MKF245" s="37"/>
      <c r="MKG245" s="37"/>
      <c r="MKH245" s="37"/>
      <c r="MKI245" s="37"/>
      <c r="MKJ245" s="37"/>
      <c r="MKK245" s="37"/>
      <c r="MKL245" s="37"/>
      <c r="MKM245" s="37"/>
      <c r="MKN245" s="37"/>
      <c r="MKO245" s="37"/>
      <c r="MKP245" s="37"/>
      <c r="MKQ245" s="37"/>
      <c r="MKR245" s="37"/>
      <c r="MKS245" s="37"/>
      <c r="MKT245" s="37"/>
      <c r="MKU245" s="37"/>
      <c r="MKV245" s="37"/>
      <c r="MKW245" s="37"/>
      <c r="MKX245" s="37"/>
      <c r="MKY245" s="37"/>
      <c r="MKZ245" s="37"/>
      <c r="MLA245" s="37"/>
      <c r="MLB245" s="37"/>
      <c r="MLC245" s="37"/>
      <c r="MLD245" s="37"/>
      <c r="MLE245" s="37"/>
      <c r="MLF245" s="37"/>
      <c r="MLG245" s="37"/>
      <c r="MLH245" s="37"/>
      <c r="MLI245" s="37"/>
      <c r="MLJ245" s="37"/>
      <c r="MLK245" s="37"/>
      <c r="MLL245" s="37"/>
      <c r="MLM245" s="37"/>
      <c r="MLN245" s="37"/>
      <c r="MLO245" s="37"/>
      <c r="MLP245" s="37"/>
      <c r="MLQ245" s="37"/>
      <c r="MLR245" s="37"/>
      <c r="MLS245" s="37"/>
      <c r="MLT245" s="37"/>
      <c r="MLU245" s="37"/>
      <c r="MLV245" s="37"/>
      <c r="MLW245" s="37"/>
      <c r="MLX245" s="37"/>
      <c r="MLY245" s="37"/>
      <c r="MLZ245" s="37"/>
      <c r="MMA245" s="37"/>
      <c r="MMB245" s="37"/>
      <c r="MMC245" s="37"/>
      <c r="MMD245" s="37"/>
      <c r="MME245" s="37"/>
      <c r="MMF245" s="37"/>
      <c r="MMG245" s="37"/>
      <c r="MMH245" s="37"/>
      <c r="MMI245" s="37"/>
      <c r="MMJ245" s="37"/>
      <c r="MMK245" s="37"/>
      <c r="MML245" s="37"/>
      <c r="MMM245" s="37"/>
      <c r="MMN245" s="37"/>
      <c r="MMO245" s="37"/>
      <c r="MMP245" s="37"/>
      <c r="MMQ245" s="37"/>
      <c r="MMR245" s="37"/>
      <c r="MMS245" s="37"/>
      <c r="MMT245" s="37"/>
      <c r="MMU245" s="37"/>
      <c r="MMV245" s="37"/>
      <c r="MMW245" s="37"/>
      <c r="MMX245" s="37"/>
      <c r="MMY245" s="37"/>
      <c r="MMZ245" s="37"/>
      <c r="MNA245" s="37"/>
      <c r="MNB245" s="37"/>
      <c r="MNC245" s="37"/>
      <c r="MND245" s="37"/>
      <c r="MNE245" s="37"/>
      <c r="MNF245" s="37"/>
      <c r="MNG245" s="37"/>
      <c r="MNH245" s="37"/>
      <c r="MNI245" s="37"/>
      <c r="MNJ245" s="37"/>
      <c r="MNK245" s="37"/>
      <c r="MNL245" s="37"/>
      <c r="MNM245" s="37"/>
      <c r="MNN245" s="37"/>
      <c r="MNO245" s="37"/>
      <c r="MNP245" s="37"/>
      <c r="MNQ245" s="37"/>
      <c r="MNR245" s="37"/>
      <c r="MNS245" s="37"/>
      <c r="MNT245" s="37"/>
      <c r="MNU245" s="37"/>
      <c r="MNV245" s="37"/>
      <c r="MNW245" s="37"/>
      <c r="MNX245" s="37"/>
      <c r="MNY245" s="37"/>
      <c r="MNZ245" s="37"/>
      <c r="MOA245" s="37"/>
      <c r="MOB245" s="37"/>
      <c r="MOC245" s="37"/>
      <c r="MOD245" s="37"/>
      <c r="MOE245" s="37"/>
      <c r="MOF245" s="37"/>
      <c r="MOG245" s="37"/>
      <c r="MOH245" s="37"/>
      <c r="MOI245" s="37"/>
      <c r="MOJ245" s="37"/>
      <c r="MOK245" s="37"/>
      <c r="MOL245" s="37"/>
      <c r="MOM245" s="37"/>
      <c r="MON245" s="37"/>
      <c r="MOO245" s="37"/>
      <c r="MOP245" s="37"/>
      <c r="MOQ245" s="37"/>
      <c r="MOR245" s="37"/>
      <c r="MOS245" s="37"/>
      <c r="MOT245" s="37"/>
      <c r="MOU245" s="37"/>
      <c r="MOV245" s="37"/>
      <c r="MOW245" s="37"/>
      <c r="MOX245" s="37"/>
      <c r="MOY245" s="37"/>
      <c r="MOZ245" s="37"/>
      <c r="MPA245" s="37"/>
      <c r="MPB245" s="37"/>
      <c r="MPC245" s="37"/>
      <c r="MPD245" s="37"/>
      <c r="MPE245" s="37"/>
      <c r="MPF245" s="37"/>
      <c r="MPG245" s="37"/>
      <c r="MPH245" s="37"/>
      <c r="MPI245" s="37"/>
      <c r="MPJ245" s="37"/>
      <c r="MPK245" s="37"/>
      <c r="MPL245" s="37"/>
      <c r="MPM245" s="37"/>
      <c r="MPN245" s="37"/>
      <c r="MPO245" s="37"/>
      <c r="MPP245" s="37"/>
      <c r="MPQ245" s="37"/>
      <c r="MPR245" s="37"/>
      <c r="MPS245" s="37"/>
      <c r="MPT245" s="37"/>
      <c r="MPU245" s="37"/>
      <c r="MPV245" s="37"/>
      <c r="MPW245" s="37"/>
      <c r="MPX245" s="37"/>
      <c r="MPY245" s="37"/>
      <c r="MPZ245" s="37"/>
      <c r="MQA245" s="37"/>
      <c r="MQB245" s="37"/>
      <c r="MQC245" s="37"/>
      <c r="MQD245" s="37"/>
      <c r="MQE245" s="37"/>
      <c r="MQF245" s="37"/>
      <c r="MQG245" s="37"/>
      <c r="MQH245" s="37"/>
      <c r="MQI245" s="37"/>
      <c r="MQJ245" s="37"/>
      <c r="MQK245" s="37"/>
      <c r="MQL245" s="37"/>
      <c r="MQM245" s="37"/>
      <c r="MQN245" s="37"/>
      <c r="MQO245" s="37"/>
      <c r="MQP245" s="37"/>
      <c r="MQQ245" s="37"/>
      <c r="MQR245" s="37"/>
      <c r="MQS245" s="37"/>
      <c r="MQT245" s="37"/>
      <c r="MQU245" s="37"/>
      <c r="MQV245" s="37"/>
      <c r="MQW245" s="37"/>
      <c r="MQX245" s="37"/>
      <c r="MQY245" s="37"/>
      <c r="MQZ245" s="37"/>
      <c r="MRA245" s="37"/>
      <c r="MRB245" s="37"/>
      <c r="MRC245" s="37"/>
      <c r="MRD245" s="37"/>
      <c r="MRE245" s="37"/>
      <c r="MRF245" s="37"/>
      <c r="MRG245" s="37"/>
      <c r="MRH245" s="37"/>
      <c r="MRI245" s="37"/>
      <c r="MRJ245" s="37"/>
      <c r="MRK245" s="37"/>
      <c r="MRL245" s="37"/>
      <c r="MRM245" s="37"/>
      <c r="MRN245" s="37"/>
      <c r="MRO245" s="37"/>
      <c r="MRP245" s="37"/>
      <c r="MRQ245" s="37"/>
      <c r="MRR245" s="37"/>
      <c r="MRS245" s="37"/>
      <c r="MRT245" s="37"/>
      <c r="MRU245" s="37"/>
      <c r="MRV245" s="37"/>
      <c r="MRW245" s="37"/>
      <c r="MRX245" s="37"/>
      <c r="MRY245" s="37"/>
      <c r="MRZ245" s="37"/>
      <c r="MSA245" s="37"/>
      <c r="MSB245" s="37"/>
      <c r="MSC245" s="37"/>
      <c r="MSD245" s="37"/>
      <c r="MSE245" s="37"/>
      <c r="MSF245" s="37"/>
      <c r="MSG245" s="37"/>
      <c r="MSH245" s="37"/>
      <c r="MSI245" s="37"/>
      <c r="MSJ245" s="37"/>
      <c r="MSK245" s="37"/>
      <c r="MSL245" s="37"/>
      <c r="MSM245" s="37"/>
      <c r="MSN245" s="37"/>
      <c r="MSO245" s="37"/>
      <c r="MSP245" s="37"/>
      <c r="MSQ245" s="37"/>
      <c r="MSR245" s="37"/>
      <c r="MSS245" s="37"/>
      <c r="MST245" s="37"/>
      <c r="MSU245" s="37"/>
      <c r="MSV245" s="37"/>
      <c r="MSW245" s="37"/>
      <c r="MSX245" s="37"/>
      <c r="MSY245" s="37"/>
      <c r="MSZ245" s="37"/>
      <c r="MTA245" s="37"/>
      <c r="MTB245" s="37"/>
      <c r="MTC245" s="37"/>
      <c r="MTD245" s="37"/>
      <c r="MTE245" s="37"/>
      <c r="MTF245" s="37"/>
      <c r="MTG245" s="37"/>
      <c r="MTH245" s="37"/>
      <c r="MTI245" s="37"/>
      <c r="MTJ245" s="37"/>
      <c r="MTK245" s="37"/>
      <c r="MTL245" s="37"/>
      <c r="MTM245" s="37"/>
      <c r="MTN245" s="37"/>
      <c r="MTO245" s="37"/>
      <c r="MTP245" s="37"/>
      <c r="MTQ245" s="37"/>
      <c r="MTR245" s="37"/>
      <c r="MTS245" s="37"/>
      <c r="MTT245" s="37"/>
      <c r="MTU245" s="37"/>
      <c r="MTV245" s="37"/>
      <c r="MTW245" s="37"/>
      <c r="MTX245" s="37"/>
      <c r="MTY245" s="37"/>
      <c r="MTZ245" s="37"/>
      <c r="MUA245" s="37"/>
      <c r="MUB245" s="37"/>
      <c r="MUC245" s="37"/>
      <c r="MUD245" s="37"/>
      <c r="MUE245" s="37"/>
      <c r="MUF245" s="37"/>
      <c r="MUG245" s="37"/>
      <c r="MUH245" s="37"/>
      <c r="MUI245" s="37"/>
      <c r="MUJ245" s="37"/>
      <c r="MUK245" s="37"/>
      <c r="MUL245" s="37"/>
      <c r="MUM245" s="37"/>
      <c r="MUN245" s="37"/>
      <c r="MUO245" s="37"/>
      <c r="MUP245" s="37"/>
      <c r="MUQ245" s="37"/>
      <c r="MUR245" s="37"/>
      <c r="MUS245" s="37"/>
      <c r="MUT245" s="37"/>
      <c r="MUU245" s="37"/>
      <c r="MUV245" s="37"/>
      <c r="MUW245" s="37"/>
      <c r="MUX245" s="37"/>
      <c r="MUY245" s="37"/>
      <c r="MUZ245" s="37"/>
      <c r="MVA245" s="37"/>
      <c r="MVB245" s="37"/>
      <c r="MVC245" s="37"/>
      <c r="MVD245" s="37"/>
      <c r="MVE245" s="37"/>
      <c r="MVF245" s="37"/>
      <c r="MVG245" s="37"/>
      <c r="MVH245" s="37"/>
      <c r="MVI245" s="37"/>
      <c r="MVJ245" s="37"/>
      <c r="MVK245" s="37"/>
      <c r="MVL245" s="37"/>
      <c r="MVM245" s="37"/>
      <c r="MVN245" s="37"/>
      <c r="MVO245" s="37"/>
      <c r="MVP245" s="37"/>
      <c r="MVQ245" s="37"/>
      <c r="MVR245" s="37"/>
      <c r="MVS245" s="37"/>
      <c r="MVT245" s="37"/>
      <c r="MVU245" s="37"/>
      <c r="MVV245" s="37"/>
      <c r="MVW245" s="37"/>
      <c r="MVX245" s="37"/>
      <c r="MVY245" s="37"/>
      <c r="MVZ245" s="37"/>
      <c r="MWA245" s="37"/>
      <c r="MWB245" s="37"/>
      <c r="MWC245" s="37"/>
      <c r="MWD245" s="37"/>
      <c r="MWE245" s="37"/>
      <c r="MWF245" s="37"/>
      <c r="MWG245" s="37"/>
      <c r="MWH245" s="37"/>
      <c r="MWI245" s="37"/>
      <c r="MWJ245" s="37"/>
      <c r="MWK245" s="37"/>
      <c r="MWL245" s="37"/>
      <c r="MWM245" s="37"/>
      <c r="MWN245" s="37"/>
      <c r="MWO245" s="37"/>
      <c r="MWP245" s="37"/>
      <c r="MWQ245" s="37"/>
      <c r="MWR245" s="37"/>
      <c r="MWS245" s="37"/>
      <c r="MWT245" s="37"/>
      <c r="MWU245" s="37"/>
      <c r="MWV245" s="37"/>
      <c r="MWW245" s="37"/>
      <c r="MWX245" s="37"/>
      <c r="MWY245" s="37"/>
      <c r="MWZ245" s="37"/>
      <c r="MXA245" s="37"/>
      <c r="MXB245" s="37"/>
      <c r="MXC245" s="37"/>
      <c r="MXD245" s="37"/>
      <c r="MXE245" s="37"/>
      <c r="MXF245" s="37"/>
      <c r="MXG245" s="37"/>
      <c r="MXH245" s="37"/>
      <c r="MXI245" s="37"/>
      <c r="MXJ245" s="37"/>
      <c r="MXK245" s="37"/>
      <c r="MXL245" s="37"/>
      <c r="MXM245" s="37"/>
      <c r="MXN245" s="37"/>
      <c r="MXO245" s="37"/>
      <c r="MXP245" s="37"/>
      <c r="MXQ245" s="37"/>
      <c r="MXR245" s="37"/>
      <c r="MXS245" s="37"/>
      <c r="MXT245" s="37"/>
      <c r="MXU245" s="37"/>
      <c r="MXV245" s="37"/>
      <c r="MXW245" s="37"/>
      <c r="MXX245" s="37"/>
      <c r="MXY245" s="37"/>
      <c r="MXZ245" s="37"/>
      <c r="MYA245" s="37"/>
      <c r="MYB245" s="37"/>
      <c r="MYC245" s="37"/>
      <c r="MYD245" s="37"/>
      <c r="MYE245" s="37"/>
      <c r="MYF245" s="37"/>
      <c r="MYG245" s="37"/>
      <c r="MYH245" s="37"/>
      <c r="MYI245" s="37"/>
      <c r="MYJ245" s="37"/>
      <c r="MYK245" s="37"/>
      <c r="MYL245" s="37"/>
      <c r="MYM245" s="37"/>
      <c r="MYN245" s="37"/>
      <c r="MYO245" s="37"/>
      <c r="MYP245" s="37"/>
      <c r="MYQ245" s="37"/>
      <c r="MYR245" s="37"/>
      <c r="MYS245" s="37"/>
      <c r="MYT245" s="37"/>
      <c r="MYU245" s="37"/>
      <c r="MYV245" s="37"/>
      <c r="MYW245" s="37"/>
      <c r="MYX245" s="37"/>
      <c r="MYY245" s="37"/>
      <c r="MYZ245" s="37"/>
      <c r="MZA245" s="37"/>
      <c r="MZB245" s="37"/>
      <c r="MZC245" s="37"/>
      <c r="MZD245" s="37"/>
      <c r="MZE245" s="37"/>
      <c r="MZF245" s="37"/>
      <c r="MZG245" s="37"/>
      <c r="MZH245" s="37"/>
      <c r="MZI245" s="37"/>
      <c r="MZJ245" s="37"/>
      <c r="MZK245" s="37"/>
      <c r="MZL245" s="37"/>
      <c r="MZM245" s="37"/>
      <c r="MZN245" s="37"/>
      <c r="MZO245" s="37"/>
      <c r="MZP245" s="37"/>
      <c r="MZQ245" s="37"/>
      <c r="MZR245" s="37"/>
      <c r="MZS245" s="37"/>
      <c r="MZT245" s="37"/>
      <c r="MZU245" s="37"/>
      <c r="MZV245" s="37"/>
      <c r="MZW245" s="37"/>
      <c r="MZX245" s="37"/>
      <c r="MZY245" s="37"/>
      <c r="MZZ245" s="37"/>
      <c r="NAA245" s="37"/>
      <c r="NAB245" s="37"/>
      <c r="NAC245" s="37"/>
      <c r="NAD245" s="37"/>
      <c r="NAE245" s="37"/>
      <c r="NAF245" s="37"/>
      <c r="NAG245" s="37"/>
      <c r="NAH245" s="37"/>
      <c r="NAI245" s="37"/>
      <c r="NAJ245" s="37"/>
      <c r="NAK245" s="37"/>
      <c r="NAL245" s="37"/>
      <c r="NAM245" s="37"/>
      <c r="NAN245" s="37"/>
      <c r="NAO245" s="37"/>
      <c r="NAP245" s="37"/>
      <c r="NAQ245" s="37"/>
      <c r="NAR245" s="37"/>
      <c r="NAS245" s="37"/>
      <c r="NAT245" s="37"/>
      <c r="NAU245" s="37"/>
      <c r="NAV245" s="37"/>
      <c r="NAW245" s="37"/>
      <c r="NAX245" s="37"/>
      <c r="NAY245" s="37"/>
      <c r="NAZ245" s="37"/>
      <c r="NBA245" s="37"/>
      <c r="NBB245" s="37"/>
      <c r="NBC245" s="37"/>
      <c r="NBD245" s="37"/>
      <c r="NBE245" s="37"/>
      <c r="NBF245" s="37"/>
      <c r="NBG245" s="37"/>
      <c r="NBH245" s="37"/>
      <c r="NBI245" s="37"/>
      <c r="NBJ245" s="37"/>
      <c r="NBK245" s="37"/>
      <c r="NBL245" s="37"/>
      <c r="NBM245" s="37"/>
      <c r="NBN245" s="37"/>
      <c r="NBO245" s="37"/>
      <c r="NBP245" s="37"/>
      <c r="NBQ245" s="37"/>
      <c r="NBR245" s="37"/>
      <c r="NBS245" s="37"/>
      <c r="NBT245" s="37"/>
      <c r="NBU245" s="37"/>
      <c r="NBV245" s="37"/>
      <c r="NBW245" s="37"/>
      <c r="NBX245" s="37"/>
      <c r="NBY245" s="37"/>
      <c r="NBZ245" s="37"/>
      <c r="NCA245" s="37"/>
      <c r="NCB245" s="37"/>
      <c r="NCC245" s="37"/>
      <c r="NCD245" s="37"/>
      <c r="NCE245" s="37"/>
      <c r="NCF245" s="37"/>
      <c r="NCG245" s="37"/>
      <c r="NCH245" s="37"/>
      <c r="NCI245" s="37"/>
      <c r="NCJ245" s="37"/>
      <c r="NCK245" s="37"/>
      <c r="NCL245" s="37"/>
      <c r="NCM245" s="37"/>
      <c r="NCN245" s="37"/>
      <c r="NCO245" s="37"/>
      <c r="NCP245" s="37"/>
      <c r="NCQ245" s="37"/>
      <c r="NCR245" s="37"/>
      <c r="NCS245" s="37"/>
      <c r="NCT245" s="37"/>
      <c r="NCU245" s="37"/>
      <c r="NCV245" s="37"/>
      <c r="NCW245" s="37"/>
      <c r="NCX245" s="37"/>
      <c r="NCY245" s="37"/>
      <c r="NCZ245" s="37"/>
      <c r="NDA245" s="37"/>
      <c r="NDB245" s="37"/>
      <c r="NDC245" s="37"/>
      <c r="NDD245" s="37"/>
      <c r="NDE245" s="37"/>
      <c r="NDF245" s="37"/>
      <c r="NDG245" s="37"/>
      <c r="NDH245" s="37"/>
      <c r="NDI245" s="37"/>
      <c r="NDJ245" s="37"/>
      <c r="NDK245" s="37"/>
      <c r="NDL245" s="37"/>
      <c r="NDM245" s="37"/>
      <c r="NDN245" s="37"/>
      <c r="NDO245" s="37"/>
      <c r="NDP245" s="37"/>
      <c r="NDQ245" s="37"/>
      <c r="NDR245" s="37"/>
      <c r="NDS245" s="37"/>
      <c r="NDT245" s="37"/>
      <c r="NDU245" s="37"/>
      <c r="NDV245" s="37"/>
      <c r="NDW245" s="37"/>
      <c r="NDX245" s="37"/>
      <c r="NDY245" s="37"/>
      <c r="NDZ245" s="37"/>
      <c r="NEA245" s="37"/>
      <c r="NEB245" s="37"/>
      <c r="NEC245" s="37"/>
      <c r="NED245" s="37"/>
      <c r="NEE245" s="37"/>
      <c r="NEF245" s="37"/>
      <c r="NEG245" s="37"/>
      <c r="NEH245" s="37"/>
      <c r="NEI245" s="37"/>
      <c r="NEJ245" s="37"/>
      <c r="NEK245" s="37"/>
      <c r="NEL245" s="37"/>
      <c r="NEM245" s="37"/>
      <c r="NEN245" s="37"/>
      <c r="NEO245" s="37"/>
      <c r="NEP245" s="37"/>
      <c r="NEQ245" s="37"/>
      <c r="NER245" s="37"/>
      <c r="NES245" s="37"/>
      <c r="NET245" s="37"/>
      <c r="NEU245" s="37"/>
      <c r="NEV245" s="37"/>
      <c r="NEW245" s="37"/>
      <c r="NEX245" s="37"/>
      <c r="NEY245" s="37"/>
      <c r="NEZ245" s="37"/>
      <c r="NFA245" s="37"/>
      <c r="NFB245" s="37"/>
      <c r="NFC245" s="37"/>
      <c r="NFD245" s="37"/>
      <c r="NFE245" s="37"/>
      <c r="NFF245" s="37"/>
      <c r="NFG245" s="37"/>
      <c r="NFH245" s="37"/>
      <c r="NFI245" s="37"/>
      <c r="NFJ245" s="37"/>
      <c r="NFK245" s="37"/>
      <c r="NFL245" s="37"/>
      <c r="NFM245" s="37"/>
      <c r="NFN245" s="37"/>
      <c r="NFO245" s="37"/>
      <c r="NFP245" s="37"/>
      <c r="NFQ245" s="37"/>
      <c r="NFR245" s="37"/>
      <c r="NFS245" s="37"/>
      <c r="NFT245" s="37"/>
      <c r="NFU245" s="37"/>
      <c r="NFV245" s="37"/>
      <c r="NFW245" s="37"/>
      <c r="NFX245" s="37"/>
      <c r="NFY245" s="37"/>
      <c r="NFZ245" s="37"/>
      <c r="NGA245" s="37"/>
      <c r="NGB245" s="37"/>
      <c r="NGC245" s="37"/>
      <c r="NGD245" s="37"/>
      <c r="NGE245" s="37"/>
      <c r="NGF245" s="37"/>
      <c r="NGG245" s="37"/>
      <c r="NGH245" s="37"/>
      <c r="NGI245" s="37"/>
      <c r="NGJ245" s="37"/>
      <c r="NGK245" s="37"/>
      <c r="NGL245" s="37"/>
      <c r="NGM245" s="37"/>
      <c r="NGN245" s="37"/>
      <c r="NGO245" s="37"/>
      <c r="NGP245" s="37"/>
      <c r="NGQ245" s="37"/>
      <c r="NGR245" s="37"/>
      <c r="NGS245" s="37"/>
      <c r="NGT245" s="37"/>
      <c r="NGU245" s="37"/>
      <c r="NGV245" s="37"/>
      <c r="NGW245" s="37"/>
      <c r="NGX245" s="37"/>
      <c r="NGY245" s="37"/>
      <c r="NGZ245" s="37"/>
      <c r="NHA245" s="37"/>
      <c r="NHB245" s="37"/>
      <c r="NHC245" s="37"/>
      <c r="NHD245" s="37"/>
      <c r="NHE245" s="37"/>
      <c r="NHF245" s="37"/>
      <c r="NHG245" s="37"/>
      <c r="NHH245" s="37"/>
      <c r="NHI245" s="37"/>
      <c r="NHJ245" s="37"/>
      <c r="NHK245" s="37"/>
      <c r="NHL245" s="37"/>
      <c r="NHM245" s="37"/>
      <c r="NHN245" s="37"/>
      <c r="NHO245" s="37"/>
      <c r="NHP245" s="37"/>
      <c r="NHQ245" s="37"/>
      <c r="NHR245" s="37"/>
      <c r="NHS245" s="37"/>
      <c r="NHT245" s="37"/>
      <c r="NHU245" s="37"/>
      <c r="NHV245" s="37"/>
      <c r="NHW245" s="37"/>
      <c r="NHX245" s="37"/>
      <c r="NHY245" s="37"/>
      <c r="NHZ245" s="37"/>
      <c r="NIA245" s="37"/>
      <c r="NIB245" s="37"/>
      <c r="NIC245" s="37"/>
      <c r="NID245" s="37"/>
      <c r="NIE245" s="37"/>
      <c r="NIF245" s="37"/>
      <c r="NIG245" s="37"/>
      <c r="NIH245" s="37"/>
      <c r="NII245" s="37"/>
      <c r="NIJ245" s="37"/>
      <c r="NIK245" s="37"/>
      <c r="NIL245" s="37"/>
      <c r="NIM245" s="37"/>
      <c r="NIN245" s="37"/>
      <c r="NIO245" s="37"/>
      <c r="NIP245" s="37"/>
      <c r="NIQ245" s="37"/>
      <c r="NIR245" s="37"/>
      <c r="NIS245" s="37"/>
      <c r="NIT245" s="37"/>
      <c r="NIU245" s="37"/>
      <c r="NIV245" s="37"/>
      <c r="NIW245" s="37"/>
      <c r="NIX245" s="37"/>
      <c r="NIY245" s="37"/>
      <c r="NIZ245" s="37"/>
      <c r="NJA245" s="37"/>
      <c r="NJB245" s="37"/>
      <c r="NJC245" s="37"/>
      <c r="NJD245" s="37"/>
      <c r="NJE245" s="37"/>
      <c r="NJF245" s="37"/>
      <c r="NJG245" s="37"/>
      <c r="NJH245" s="37"/>
      <c r="NJI245" s="37"/>
      <c r="NJJ245" s="37"/>
      <c r="NJK245" s="37"/>
      <c r="NJL245" s="37"/>
      <c r="NJM245" s="37"/>
      <c r="NJN245" s="37"/>
      <c r="NJO245" s="37"/>
      <c r="NJP245" s="37"/>
      <c r="NJQ245" s="37"/>
      <c r="NJR245" s="37"/>
      <c r="NJS245" s="37"/>
      <c r="NJT245" s="37"/>
      <c r="NJU245" s="37"/>
      <c r="NJV245" s="37"/>
      <c r="NJW245" s="37"/>
      <c r="NJX245" s="37"/>
      <c r="NJY245" s="37"/>
      <c r="NJZ245" s="37"/>
      <c r="NKA245" s="37"/>
      <c r="NKB245" s="37"/>
      <c r="NKC245" s="37"/>
      <c r="NKD245" s="37"/>
      <c r="NKE245" s="37"/>
      <c r="NKF245" s="37"/>
      <c r="NKG245" s="37"/>
      <c r="NKH245" s="37"/>
      <c r="NKI245" s="37"/>
      <c r="NKJ245" s="37"/>
      <c r="NKK245" s="37"/>
      <c r="NKL245" s="37"/>
      <c r="NKM245" s="37"/>
      <c r="NKN245" s="37"/>
      <c r="NKO245" s="37"/>
      <c r="NKP245" s="37"/>
      <c r="NKQ245" s="37"/>
      <c r="NKR245" s="37"/>
      <c r="NKS245" s="37"/>
      <c r="NKT245" s="37"/>
      <c r="NKU245" s="37"/>
      <c r="NKV245" s="37"/>
      <c r="NKW245" s="37"/>
      <c r="NKX245" s="37"/>
      <c r="NKY245" s="37"/>
      <c r="NKZ245" s="37"/>
      <c r="NLA245" s="37"/>
      <c r="NLB245" s="37"/>
      <c r="NLC245" s="37"/>
      <c r="NLD245" s="37"/>
      <c r="NLE245" s="37"/>
      <c r="NLF245" s="37"/>
      <c r="NLG245" s="37"/>
      <c r="NLH245" s="37"/>
      <c r="NLI245" s="37"/>
      <c r="NLJ245" s="37"/>
      <c r="NLK245" s="37"/>
      <c r="NLL245" s="37"/>
      <c r="NLM245" s="37"/>
      <c r="NLN245" s="37"/>
      <c r="NLO245" s="37"/>
      <c r="NLP245" s="37"/>
      <c r="NLQ245" s="37"/>
      <c r="NLR245" s="37"/>
      <c r="NLS245" s="37"/>
      <c r="NLT245" s="37"/>
      <c r="NLU245" s="37"/>
      <c r="NLV245" s="37"/>
      <c r="NLW245" s="37"/>
      <c r="NLX245" s="37"/>
      <c r="NLY245" s="37"/>
      <c r="NLZ245" s="37"/>
      <c r="NMA245" s="37"/>
      <c r="NMB245" s="37"/>
      <c r="NMC245" s="37"/>
      <c r="NMD245" s="37"/>
      <c r="NME245" s="37"/>
      <c r="NMF245" s="37"/>
      <c r="NMG245" s="37"/>
      <c r="NMH245" s="37"/>
      <c r="NMI245" s="37"/>
      <c r="NMJ245" s="37"/>
      <c r="NMK245" s="37"/>
      <c r="NML245" s="37"/>
      <c r="NMM245" s="37"/>
      <c r="NMN245" s="37"/>
      <c r="NMO245" s="37"/>
      <c r="NMP245" s="37"/>
      <c r="NMQ245" s="37"/>
      <c r="NMR245" s="37"/>
      <c r="NMS245" s="37"/>
      <c r="NMT245" s="37"/>
      <c r="NMU245" s="37"/>
      <c r="NMV245" s="37"/>
      <c r="NMW245" s="37"/>
      <c r="NMX245" s="37"/>
      <c r="NMY245" s="37"/>
      <c r="NMZ245" s="37"/>
      <c r="NNA245" s="37"/>
      <c r="NNB245" s="37"/>
      <c r="NNC245" s="37"/>
      <c r="NND245" s="37"/>
      <c r="NNE245" s="37"/>
      <c r="NNF245" s="37"/>
      <c r="NNG245" s="37"/>
      <c r="NNH245" s="37"/>
      <c r="NNI245" s="37"/>
      <c r="NNJ245" s="37"/>
      <c r="NNK245" s="37"/>
      <c r="NNL245" s="37"/>
      <c r="NNM245" s="37"/>
      <c r="NNN245" s="37"/>
      <c r="NNO245" s="37"/>
      <c r="NNP245" s="37"/>
      <c r="NNQ245" s="37"/>
      <c r="NNR245" s="37"/>
      <c r="NNS245" s="37"/>
      <c r="NNT245" s="37"/>
      <c r="NNU245" s="37"/>
      <c r="NNV245" s="37"/>
      <c r="NNW245" s="37"/>
      <c r="NNX245" s="37"/>
      <c r="NNY245" s="37"/>
      <c r="NNZ245" s="37"/>
      <c r="NOA245" s="37"/>
      <c r="NOB245" s="37"/>
      <c r="NOC245" s="37"/>
      <c r="NOD245" s="37"/>
      <c r="NOE245" s="37"/>
      <c r="NOF245" s="37"/>
      <c r="NOG245" s="37"/>
      <c r="NOH245" s="37"/>
      <c r="NOI245" s="37"/>
      <c r="NOJ245" s="37"/>
      <c r="NOK245" s="37"/>
      <c r="NOL245" s="37"/>
      <c r="NOM245" s="37"/>
      <c r="NON245" s="37"/>
      <c r="NOO245" s="37"/>
      <c r="NOP245" s="37"/>
      <c r="NOQ245" s="37"/>
      <c r="NOR245" s="37"/>
      <c r="NOS245" s="37"/>
      <c r="NOT245" s="37"/>
      <c r="NOU245" s="37"/>
      <c r="NOV245" s="37"/>
      <c r="NOW245" s="37"/>
      <c r="NOX245" s="37"/>
      <c r="NOY245" s="37"/>
      <c r="NOZ245" s="37"/>
      <c r="NPA245" s="37"/>
      <c r="NPB245" s="37"/>
      <c r="NPC245" s="37"/>
      <c r="NPD245" s="37"/>
      <c r="NPE245" s="37"/>
      <c r="NPF245" s="37"/>
      <c r="NPG245" s="37"/>
      <c r="NPH245" s="37"/>
      <c r="NPI245" s="37"/>
      <c r="NPJ245" s="37"/>
      <c r="NPK245" s="37"/>
      <c r="NPL245" s="37"/>
      <c r="NPM245" s="37"/>
      <c r="NPN245" s="37"/>
      <c r="NPO245" s="37"/>
      <c r="NPP245" s="37"/>
      <c r="NPQ245" s="37"/>
      <c r="NPR245" s="37"/>
      <c r="NPS245" s="37"/>
      <c r="NPT245" s="37"/>
      <c r="NPU245" s="37"/>
      <c r="NPV245" s="37"/>
      <c r="NPW245" s="37"/>
      <c r="NPX245" s="37"/>
      <c r="NPY245" s="37"/>
      <c r="NPZ245" s="37"/>
      <c r="NQA245" s="37"/>
      <c r="NQB245" s="37"/>
      <c r="NQC245" s="37"/>
      <c r="NQD245" s="37"/>
      <c r="NQE245" s="37"/>
      <c r="NQF245" s="37"/>
      <c r="NQG245" s="37"/>
      <c r="NQH245" s="37"/>
      <c r="NQI245" s="37"/>
      <c r="NQJ245" s="37"/>
      <c r="NQK245" s="37"/>
      <c r="NQL245" s="37"/>
      <c r="NQM245" s="37"/>
      <c r="NQN245" s="37"/>
      <c r="NQO245" s="37"/>
      <c r="NQP245" s="37"/>
      <c r="NQQ245" s="37"/>
      <c r="NQR245" s="37"/>
      <c r="NQS245" s="37"/>
      <c r="NQT245" s="37"/>
      <c r="NQU245" s="37"/>
      <c r="NQV245" s="37"/>
      <c r="NQW245" s="37"/>
      <c r="NQX245" s="37"/>
      <c r="NQY245" s="37"/>
      <c r="NQZ245" s="37"/>
      <c r="NRA245" s="37"/>
      <c r="NRB245" s="37"/>
      <c r="NRC245" s="37"/>
      <c r="NRD245" s="37"/>
      <c r="NRE245" s="37"/>
      <c r="NRF245" s="37"/>
      <c r="NRG245" s="37"/>
      <c r="NRH245" s="37"/>
      <c r="NRI245" s="37"/>
      <c r="NRJ245" s="37"/>
      <c r="NRK245" s="37"/>
      <c r="NRL245" s="37"/>
      <c r="NRM245" s="37"/>
      <c r="NRN245" s="37"/>
      <c r="NRO245" s="37"/>
      <c r="NRP245" s="37"/>
      <c r="NRQ245" s="37"/>
      <c r="NRR245" s="37"/>
      <c r="NRS245" s="37"/>
      <c r="NRT245" s="37"/>
      <c r="NRU245" s="37"/>
      <c r="NRV245" s="37"/>
      <c r="NRW245" s="37"/>
      <c r="NRX245" s="37"/>
      <c r="NRY245" s="37"/>
      <c r="NRZ245" s="37"/>
      <c r="NSA245" s="37"/>
      <c r="NSB245" s="37"/>
      <c r="NSC245" s="37"/>
      <c r="NSD245" s="37"/>
      <c r="NSE245" s="37"/>
      <c r="NSF245" s="37"/>
      <c r="NSG245" s="37"/>
      <c r="NSH245" s="37"/>
      <c r="NSI245" s="37"/>
      <c r="NSJ245" s="37"/>
      <c r="NSK245" s="37"/>
      <c r="NSL245" s="37"/>
      <c r="NSM245" s="37"/>
      <c r="NSN245" s="37"/>
      <c r="NSO245" s="37"/>
      <c r="NSP245" s="37"/>
      <c r="NSQ245" s="37"/>
      <c r="NSR245" s="37"/>
      <c r="NSS245" s="37"/>
      <c r="NST245" s="37"/>
      <c r="NSU245" s="37"/>
      <c r="NSV245" s="37"/>
      <c r="NSW245" s="37"/>
      <c r="NSX245" s="37"/>
      <c r="NSY245" s="37"/>
      <c r="NSZ245" s="37"/>
      <c r="NTA245" s="37"/>
      <c r="NTB245" s="37"/>
      <c r="NTC245" s="37"/>
      <c r="NTD245" s="37"/>
      <c r="NTE245" s="37"/>
      <c r="NTF245" s="37"/>
      <c r="NTG245" s="37"/>
      <c r="NTH245" s="37"/>
      <c r="NTI245" s="37"/>
      <c r="NTJ245" s="37"/>
      <c r="NTK245" s="37"/>
      <c r="NTL245" s="37"/>
      <c r="NTM245" s="37"/>
      <c r="NTN245" s="37"/>
      <c r="NTO245" s="37"/>
      <c r="NTP245" s="37"/>
      <c r="NTQ245" s="37"/>
      <c r="NTR245" s="37"/>
      <c r="NTS245" s="37"/>
      <c r="NTT245" s="37"/>
      <c r="NTU245" s="37"/>
      <c r="NTV245" s="37"/>
      <c r="NTW245" s="37"/>
      <c r="NTX245" s="37"/>
      <c r="NTY245" s="37"/>
      <c r="NTZ245" s="37"/>
      <c r="NUA245" s="37"/>
      <c r="NUB245" s="37"/>
      <c r="NUC245" s="37"/>
      <c r="NUD245" s="37"/>
      <c r="NUE245" s="37"/>
      <c r="NUF245" s="37"/>
      <c r="NUG245" s="37"/>
      <c r="NUH245" s="37"/>
      <c r="NUI245" s="37"/>
      <c r="NUJ245" s="37"/>
      <c r="NUK245" s="37"/>
      <c r="NUL245" s="37"/>
      <c r="NUM245" s="37"/>
      <c r="NUN245" s="37"/>
      <c r="NUO245" s="37"/>
      <c r="NUP245" s="37"/>
      <c r="NUQ245" s="37"/>
      <c r="NUR245" s="37"/>
      <c r="NUS245" s="37"/>
      <c r="NUT245" s="37"/>
      <c r="NUU245" s="37"/>
      <c r="NUV245" s="37"/>
      <c r="NUW245" s="37"/>
      <c r="NUX245" s="37"/>
      <c r="NUY245" s="37"/>
      <c r="NUZ245" s="37"/>
      <c r="NVA245" s="37"/>
      <c r="NVB245" s="37"/>
      <c r="NVC245" s="37"/>
      <c r="NVD245" s="37"/>
      <c r="NVE245" s="37"/>
      <c r="NVF245" s="37"/>
      <c r="NVG245" s="37"/>
      <c r="NVH245" s="37"/>
      <c r="NVI245" s="37"/>
      <c r="NVJ245" s="37"/>
      <c r="NVK245" s="37"/>
      <c r="NVL245" s="37"/>
      <c r="NVM245" s="37"/>
      <c r="NVN245" s="37"/>
      <c r="NVO245" s="37"/>
      <c r="NVP245" s="37"/>
      <c r="NVQ245" s="37"/>
      <c r="NVR245" s="37"/>
      <c r="NVS245" s="37"/>
      <c r="NVT245" s="37"/>
      <c r="NVU245" s="37"/>
      <c r="NVV245" s="37"/>
      <c r="NVW245" s="37"/>
      <c r="NVX245" s="37"/>
      <c r="NVY245" s="37"/>
      <c r="NVZ245" s="37"/>
      <c r="NWA245" s="37"/>
      <c r="NWB245" s="37"/>
      <c r="NWC245" s="37"/>
      <c r="NWD245" s="37"/>
      <c r="NWE245" s="37"/>
      <c r="NWF245" s="37"/>
      <c r="NWG245" s="37"/>
      <c r="NWH245" s="37"/>
      <c r="NWI245" s="37"/>
      <c r="NWJ245" s="37"/>
      <c r="NWK245" s="37"/>
      <c r="NWL245" s="37"/>
      <c r="NWM245" s="37"/>
      <c r="NWN245" s="37"/>
      <c r="NWO245" s="37"/>
      <c r="NWP245" s="37"/>
      <c r="NWQ245" s="37"/>
      <c r="NWR245" s="37"/>
      <c r="NWS245" s="37"/>
      <c r="NWT245" s="37"/>
      <c r="NWU245" s="37"/>
      <c r="NWV245" s="37"/>
      <c r="NWW245" s="37"/>
      <c r="NWX245" s="37"/>
      <c r="NWY245" s="37"/>
      <c r="NWZ245" s="37"/>
      <c r="NXA245" s="37"/>
      <c r="NXB245" s="37"/>
      <c r="NXC245" s="37"/>
      <c r="NXD245" s="37"/>
      <c r="NXE245" s="37"/>
      <c r="NXF245" s="37"/>
      <c r="NXG245" s="37"/>
      <c r="NXH245" s="37"/>
      <c r="NXI245" s="37"/>
      <c r="NXJ245" s="37"/>
      <c r="NXK245" s="37"/>
      <c r="NXL245" s="37"/>
      <c r="NXM245" s="37"/>
      <c r="NXN245" s="37"/>
      <c r="NXO245" s="37"/>
      <c r="NXP245" s="37"/>
      <c r="NXQ245" s="37"/>
      <c r="NXR245" s="37"/>
      <c r="NXS245" s="37"/>
      <c r="NXT245" s="37"/>
      <c r="NXU245" s="37"/>
      <c r="NXV245" s="37"/>
      <c r="NXW245" s="37"/>
      <c r="NXX245" s="37"/>
      <c r="NXY245" s="37"/>
      <c r="NXZ245" s="37"/>
      <c r="NYA245" s="37"/>
      <c r="NYB245" s="37"/>
      <c r="NYC245" s="37"/>
      <c r="NYD245" s="37"/>
      <c r="NYE245" s="37"/>
      <c r="NYF245" s="37"/>
      <c r="NYG245" s="37"/>
      <c r="NYH245" s="37"/>
      <c r="NYI245" s="37"/>
      <c r="NYJ245" s="37"/>
      <c r="NYK245" s="37"/>
      <c r="NYL245" s="37"/>
      <c r="NYM245" s="37"/>
      <c r="NYN245" s="37"/>
      <c r="NYO245" s="37"/>
      <c r="NYP245" s="37"/>
      <c r="NYQ245" s="37"/>
      <c r="NYR245" s="37"/>
      <c r="NYS245" s="37"/>
      <c r="NYT245" s="37"/>
      <c r="NYU245" s="37"/>
      <c r="NYV245" s="37"/>
      <c r="NYW245" s="37"/>
      <c r="NYX245" s="37"/>
      <c r="NYY245" s="37"/>
      <c r="NYZ245" s="37"/>
      <c r="NZA245" s="37"/>
      <c r="NZB245" s="37"/>
      <c r="NZC245" s="37"/>
      <c r="NZD245" s="37"/>
      <c r="NZE245" s="37"/>
      <c r="NZF245" s="37"/>
      <c r="NZG245" s="37"/>
      <c r="NZH245" s="37"/>
      <c r="NZI245" s="37"/>
      <c r="NZJ245" s="37"/>
      <c r="NZK245" s="37"/>
      <c r="NZL245" s="37"/>
      <c r="NZM245" s="37"/>
      <c r="NZN245" s="37"/>
      <c r="NZO245" s="37"/>
      <c r="NZP245" s="37"/>
      <c r="NZQ245" s="37"/>
      <c r="NZR245" s="37"/>
      <c r="NZS245" s="37"/>
      <c r="NZT245" s="37"/>
      <c r="NZU245" s="37"/>
      <c r="NZV245" s="37"/>
      <c r="NZW245" s="37"/>
      <c r="NZX245" s="37"/>
      <c r="NZY245" s="37"/>
      <c r="NZZ245" s="37"/>
      <c r="OAA245" s="37"/>
      <c r="OAB245" s="37"/>
      <c r="OAC245" s="37"/>
      <c r="OAD245" s="37"/>
      <c r="OAE245" s="37"/>
      <c r="OAF245" s="37"/>
      <c r="OAG245" s="37"/>
      <c r="OAH245" s="37"/>
      <c r="OAI245" s="37"/>
      <c r="OAJ245" s="37"/>
      <c r="OAK245" s="37"/>
      <c r="OAL245" s="37"/>
      <c r="OAM245" s="37"/>
      <c r="OAN245" s="37"/>
      <c r="OAO245" s="37"/>
      <c r="OAP245" s="37"/>
      <c r="OAQ245" s="37"/>
      <c r="OAR245" s="37"/>
      <c r="OAS245" s="37"/>
      <c r="OAT245" s="37"/>
      <c r="OAU245" s="37"/>
      <c r="OAV245" s="37"/>
      <c r="OAW245" s="37"/>
      <c r="OAX245" s="37"/>
      <c r="OAY245" s="37"/>
      <c r="OAZ245" s="37"/>
      <c r="OBA245" s="37"/>
      <c r="OBB245" s="37"/>
      <c r="OBC245" s="37"/>
      <c r="OBD245" s="37"/>
      <c r="OBE245" s="37"/>
      <c r="OBF245" s="37"/>
      <c r="OBG245" s="37"/>
      <c r="OBH245" s="37"/>
      <c r="OBI245" s="37"/>
      <c r="OBJ245" s="37"/>
      <c r="OBK245" s="37"/>
      <c r="OBL245" s="37"/>
      <c r="OBM245" s="37"/>
      <c r="OBN245" s="37"/>
      <c r="OBO245" s="37"/>
      <c r="OBP245" s="37"/>
      <c r="OBQ245" s="37"/>
      <c r="OBR245" s="37"/>
      <c r="OBS245" s="37"/>
      <c r="OBT245" s="37"/>
      <c r="OBU245" s="37"/>
      <c r="OBV245" s="37"/>
      <c r="OBW245" s="37"/>
      <c r="OBX245" s="37"/>
      <c r="OBY245" s="37"/>
      <c r="OBZ245" s="37"/>
      <c r="OCA245" s="37"/>
      <c r="OCB245" s="37"/>
      <c r="OCC245" s="37"/>
      <c r="OCD245" s="37"/>
      <c r="OCE245" s="37"/>
      <c r="OCF245" s="37"/>
      <c r="OCG245" s="37"/>
      <c r="OCH245" s="37"/>
      <c r="OCI245" s="37"/>
      <c r="OCJ245" s="37"/>
      <c r="OCK245" s="37"/>
      <c r="OCL245" s="37"/>
      <c r="OCM245" s="37"/>
      <c r="OCN245" s="37"/>
      <c r="OCO245" s="37"/>
      <c r="OCP245" s="37"/>
      <c r="OCQ245" s="37"/>
      <c r="OCR245" s="37"/>
      <c r="OCS245" s="37"/>
      <c r="OCT245" s="37"/>
      <c r="OCU245" s="37"/>
      <c r="OCV245" s="37"/>
      <c r="OCW245" s="37"/>
      <c r="OCX245" s="37"/>
      <c r="OCY245" s="37"/>
      <c r="OCZ245" s="37"/>
      <c r="ODA245" s="37"/>
      <c r="ODB245" s="37"/>
      <c r="ODC245" s="37"/>
      <c r="ODD245" s="37"/>
      <c r="ODE245" s="37"/>
      <c r="ODF245" s="37"/>
      <c r="ODG245" s="37"/>
      <c r="ODH245" s="37"/>
      <c r="ODI245" s="37"/>
      <c r="ODJ245" s="37"/>
      <c r="ODK245" s="37"/>
      <c r="ODL245" s="37"/>
      <c r="ODM245" s="37"/>
      <c r="ODN245" s="37"/>
      <c r="ODO245" s="37"/>
      <c r="ODP245" s="37"/>
      <c r="ODQ245" s="37"/>
      <c r="ODR245" s="37"/>
      <c r="ODS245" s="37"/>
      <c r="ODT245" s="37"/>
      <c r="ODU245" s="37"/>
      <c r="ODV245" s="37"/>
      <c r="ODW245" s="37"/>
      <c r="ODX245" s="37"/>
      <c r="ODY245" s="37"/>
      <c r="ODZ245" s="37"/>
      <c r="OEA245" s="37"/>
      <c r="OEB245" s="37"/>
      <c r="OEC245" s="37"/>
      <c r="OED245" s="37"/>
      <c r="OEE245" s="37"/>
      <c r="OEF245" s="37"/>
      <c r="OEG245" s="37"/>
      <c r="OEH245" s="37"/>
      <c r="OEI245" s="37"/>
      <c r="OEJ245" s="37"/>
      <c r="OEK245" s="37"/>
      <c r="OEL245" s="37"/>
      <c r="OEM245" s="37"/>
      <c r="OEN245" s="37"/>
      <c r="OEO245" s="37"/>
      <c r="OEP245" s="37"/>
      <c r="OEQ245" s="37"/>
      <c r="OER245" s="37"/>
      <c r="OES245" s="37"/>
      <c r="OET245" s="37"/>
      <c r="OEU245" s="37"/>
      <c r="OEV245" s="37"/>
      <c r="OEW245" s="37"/>
      <c r="OEX245" s="37"/>
      <c r="OEY245" s="37"/>
      <c r="OEZ245" s="37"/>
      <c r="OFA245" s="37"/>
      <c r="OFB245" s="37"/>
      <c r="OFC245" s="37"/>
      <c r="OFD245" s="37"/>
      <c r="OFE245" s="37"/>
      <c r="OFF245" s="37"/>
      <c r="OFG245" s="37"/>
      <c r="OFH245" s="37"/>
      <c r="OFI245" s="37"/>
      <c r="OFJ245" s="37"/>
      <c r="OFK245" s="37"/>
      <c r="OFL245" s="37"/>
      <c r="OFM245" s="37"/>
      <c r="OFN245" s="37"/>
      <c r="OFO245" s="37"/>
      <c r="OFP245" s="37"/>
      <c r="OFQ245" s="37"/>
      <c r="OFR245" s="37"/>
      <c r="OFS245" s="37"/>
      <c r="OFT245" s="37"/>
      <c r="OFU245" s="37"/>
      <c r="OFV245" s="37"/>
      <c r="OFW245" s="37"/>
      <c r="OFX245" s="37"/>
      <c r="OFY245" s="37"/>
      <c r="OFZ245" s="37"/>
      <c r="OGA245" s="37"/>
      <c r="OGB245" s="37"/>
      <c r="OGC245" s="37"/>
      <c r="OGD245" s="37"/>
      <c r="OGE245" s="37"/>
      <c r="OGF245" s="37"/>
      <c r="OGG245" s="37"/>
      <c r="OGH245" s="37"/>
      <c r="OGI245" s="37"/>
      <c r="OGJ245" s="37"/>
      <c r="OGK245" s="37"/>
      <c r="OGL245" s="37"/>
      <c r="OGM245" s="37"/>
      <c r="OGN245" s="37"/>
      <c r="OGO245" s="37"/>
      <c r="OGP245" s="37"/>
      <c r="OGQ245" s="37"/>
      <c r="OGR245" s="37"/>
      <c r="OGS245" s="37"/>
      <c r="OGT245" s="37"/>
      <c r="OGU245" s="37"/>
      <c r="OGV245" s="37"/>
      <c r="OGW245" s="37"/>
      <c r="OGX245" s="37"/>
      <c r="OGY245" s="37"/>
      <c r="OGZ245" s="37"/>
      <c r="OHA245" s="37"/>
      <c r="OHB245" s="37"/>
      <c r="OHC245" s="37"/>
      <c r="OHD245" s="37"/>
      <c r="OHE245" s="37"/>
      <c r="OHF245" s="37"/>
      <c r="OHG245" s="37"/>
      <c r="OHH245" s="37"/>
      <c r="OHI245" s="37"/>
      <c r="OHJ245" s="37"/>
      <c r="OHK245" s="37"/>
      <c r="OHL245" s="37"/>
      <c r="OHM245" s="37"/>
      <c r="OHN245" s="37"/>
      <c r="OHO245" s="37"/>
      <c r="OHP245" s="37"/>
      <c r="OHQ245" s="37"/>
      <c r="OHR245" s="37"/>
      <c r="OHS245" s="37"/>
      <c r="OHT245" s="37"/>
      <c r="OHU245" s="37"/>
      <c r="OHV245" s="37"/>
      <c r="OHW245" s="37"/>
      <c r="OHX245" s="37"/>
      <c r="OHY245" s="37"/>
      <c r="OHZ245" s="37"/>
      <c r="OIA245" s="37"/>
      <c r="OIB245" s="37"/>
      <c r="OIC245" s="37"/>
      <c r="OID245" s="37"/>
      <c r="OIE245" s="37"/>
      <c r="OIF245" s="37"/>
      <c r="OIG245" s="37"/>
      <c r="OIH245" s="37"/>
      <c r="OII245" s="37"/>
      <c r="OIJ245" s="37"/>
      <c r="OIK245" s="37"/>
      <c r="OIL245" s="37"/>
      <c r="OIM245" s="37"/>
      <c r="OIN245" s="37"/>
      <c r="OIO245" s="37"/>
      <c r="OIP245" s="37"/>
      <c r="OIQ245" s="37"/>
      <c r="OIR245" s="37"/>
      <c r="OIS245" s="37"/>
      <c r="OIT245" s="37"/>
      <c r="OIU245" s="37"/>
      <c r="OIV245" s="37"/>
      <c r="OIW245" s="37"/>
      <c r="OIX245" s="37"/>
      <c r="OIY245" s="37"/>
      <c r="OIZ245" s="37"/>
      <c r="OJA245" s="37"/>
      <c r="OJB245" s="37"/>
      <c r="OJC245" s="37"/>
      <c r="OJD245" s="37"/>
      <c r="OJE245" s="37"/>
      <c r="OJF245" s="37"/>
      <c r="OJG245" s="37"/>
      <c r="OJH245" s="37"/>
      <c r="OJI245" s="37"/>
      <c r="OJJ245" s="37"/>
      <c r="OJK245" s="37"/>
      <c r="OJL245" s="37"/>
      <c r="OJM245" s="37"/>
      <c r="OJN245" s="37"/>
      <c r="OJO245" s="37"/>
      <c r="OJP245" s="37"/>
      <c r="OJQ245" s="37"/>
      <c r="OJR245" s="37"/>
      <c r="OJS245" s="37"/>
      <c r="OJT245" s="37"/>
      <c r="OJU245" s="37"/>
      <c r="OJV245" s="37"/>
      <c r="OJW245" s="37"/>
      <c r="OJX245" s="37"/>
      <c r="OJY245" s="37"/>
      <c r="OJZ245" s="37"/>
      <c r="OKA245" s="37"/>
      <c r="OKB245" s="37"/>
      <c r="OKC245" s="37"/>
      <c r="OKD245" s="37"/>
      <c r="OKE245" s="37"/>
      <c r="OKF245" s="37"/>
      <c r="OKG245" s="37"/>
      <c r="OKH245" s="37"/>
      <c r="OKI245" s="37"/>
      <c r="OKJ245" s="37"/>
      <c r="OKK245" s="37"/>
      <c r="OKL245" s="37"/>
      <c r="OKM245" s="37"/>
      <c r="OKN245" s="37"/>
      <c r="OKO245" s="37"/>
      <c r="OKP245" s="37"/>
      <c r="OKQ245" s="37"/>
      <c r="OKR245" s="37"/>
      <c r="OKS245" s="37"/>
      <c r="OKT245" s="37"/>
      <c r="OKU245" s="37"/>
      <c r="OKV245" s="37"/>
      <c r="OKW245" s="37"/>
      <c r="OKX245" s="37"/>
      <c r="OKY245" s="37"/>
      <c r="OKZ245" s="37"/>
      <c r="OLA245" s="37"/>
      <c r="OLB245" s="37"/>
      <c r="OLC245" s="37"/>
      <c r="OLD245" s="37"/>
      <c r="OLE245" s="37"/>
      <c r="OLF245" s="37"/>
      <c r="OLG245" s="37"/>
      <c r="OLH245" s="37"/>
      <c r="OLI245" s="37"/>
      <c r="OLJ245" s="37"/>
      <c r="OLK245" s="37"/>
      <c r="OLL245" s="37"/>
      <c r="OLM245" s="37"/>
      <c r="OLN245" s="37"/>
      <c r="OLO245" s="37"/>
      <c r="OLP245" s="37"/>
      <c r="OLQ245" s="37"/>
      <c r="OLR245" s="37"/>
      <c r="OLS245" s="37"/>
      <c r="OLT245" s="37"/>
      <c r="OLU245" s="37"/>
      <c r="OLV245" s="37"/>
      <c r="OLW245" s="37"/>
      <c r="OLX245" s="37"/>
      <c r="OLY245" s="37"/>
      <c r="OLZ245" s="37"/>
      <c r="OMA245" s="37"/>
      <c r="OMB245" s="37"/>
      <c r="OMC245" s="37"/>
      <c r="OMD245" s="37"/>
      <c r="OME245" s="37"/>
      <c r="OMF245" s="37"/>
      <c r="OMG245" s="37"/>
      <c r="OMH245" s="37"/>
      <c r="OMI245" s="37"/>
      <c r="OMJ245" s="37"/>
      <c r="OMK245" s="37"/>
      <c r="OML245" s="37"/>
      <c r="OMM245" s="37"/>
      <c r="OMN245" s="37"/>
      <c r="OMO245" s="37"/>
      <c r="OMP245" s="37"/>
      <c r="OMQ245" s="37"/>
      <c r="OMR245" s="37"/>
      <c r="OMS245" s="37"/>
      <c r="OMT245" s="37"/>
      <c r="OMU245" s="37"/>
      <c r="OMV245" s="37"/>
      <c r="OMW245" s="37"/>
      <c r="OMX245" s="37"/>
      <c r="OMY245" s="37"/>
      <c r="OMZ245" s="37"/>
      <c r="ONA245" s="37"/>
      <c r="ONB245" s="37"/>
      <c r="ONC245" s="37"/>
      <c r="OND245" s="37"/>
      <c r="ONE245" s="37"/>
      <c r="ONF245" s="37"/>
      <c r="ONG245" s="37"/>
      <c r="ONH245" s="37"/>
      <c r="ONI245" s="37"/>
      <c r="ONJ245" s="37"/>
      <c r="ONK245" s="37"/>
      <c r="ONL245" s="37"/>
      <c r="ONM245" s="37"/>
      <c r="ONN245" s="37"/>
      <c r="ONO245" s="37"/>
      <c r="ONP245" s="37"/>
      <c r="ONQ245" s="37"/>
      <c r="ONR245" s="37"/>
      <c r="ONS245" s="37"/>
      <c r="ONT245" s="37"/>
      <c r="ONU245" s="37"/>
      <c r="ONV245" s="37"/>
      <c r="ONW245" s="37"/>
      <c r="ONX245" s="37"/>
      <c r="ONY245" s="37"/>
      <c r="ONZ245" s="37"/>
      <c r="OOA245" s="37"/>
      <c r="OOB245" s="37"/>
      <c r="OOC245" s="37"/>
      <c r="OOD245" s="37"/>
      <c r="OOE245" s="37"/>
      <c r="OOF245" s="37"/>
      <c r="OOG245" s="37"/>
      <c r="OOH245" s="37"/>
      <c r="OOI245" s="37"/>
      <c r="OOJ245" s="37"/>
      <c r="OOK245" s="37"/>
      <c r="OOL245" s="37"/>
      <c r="OOM245" s="37"/>
      <c r="OON245" s="37"/>
      <c r="OOO245" s="37"/>
      <c r="OOP245" s="37"/>
      <c r="OOQ245" s="37"/>
      <c r="OOR245" s="37"/>
      <c r="OOS245" s="37"/>
      <c r="OOT245" s="37"/>
      <c r="OOU245" s="37"/>
      <c r="OOV245" s="37"/>
      <c r="OOW245" s="37"/>
      <c r="OOX245" s="37"/>
      <c r="OOY245" s="37"/>
      <c r="OOZ245" s="37"/>
      <c r="OPA245" s="37"/>
      <c r="OPB245" s="37"/>
      <c r="OPC245" s="37"/>
      <c r="OPD245" s="37"/>
      <c r="OPE245" s="37"/>
      <c r="OPF245" s="37"/>
      <c r="OPG245" s="37"/>
      <c r="OPH245" s="37"/>
      <c r="OPI245" s="37"/>
      <c r="OPJ245" s="37"/>
      <c r="OPK245" s="37"/>
      <c r="OPL245" s="37"/>
      <c r="OPM245" s="37"/>
      <c r="OPN245" s="37"/>
      <c r="OPO245" s="37"/>
      <c r="OPP245" s="37"/>
      <c r="OPQ245" s="37"/>
      <c r="OPR245" s="37"/>
      <c r="OPS245" s="37"/>
      <c r="OPT245" s="37"/>
      <c r="OPU245" s="37"/>
      <c r="OPV245" s="37"/>
      <c r="OPW245" s="37"/>
      <c r="OPX245" s="37"/>
      <c r="OPY245" s="37"/>
      <c r="OPZ245" s="37"/>
      <c r="OQA245" s="37"/>
      <c r="OQB245" s="37"/>
      <c r="OQC245" s="37"/>
      <c r="OQD245" s="37"/>
      <c r="OQE245" s="37"/>
      <c r="OQF245" s="37"/>
      <c r="OQG245" s="37"/>
      <c r="OQH245" s="37"/>
      <c r="OQI245" s="37"/>
      <c r="OQJ245" s="37"/>
      <c r="OQK245" s="37"/>
      <c r="OQL245" s="37"/>
      <c r="OQM245" s="37"/>
      <c r="OQN245" s="37"/>
      <c r="OQO245" s="37"/>
      <c r="OQP245" s="37"/>
      <c r="OQQ245" s="37"/>
      <c r="OQR245" s="37"/>
      <c r="OQS245" s="37"/>
      <c r="OQT245" s="37"/>
      <c r="OQU245" s="37"/>
      <c r="OQV245" s="37"/>
      <c r="OQW245" s="37"/>
      <c r="OQX245" s="37"/>
      <c r="OQY245" s="37"/>
      <c r="OQZ245" s="37"/>
      <c r="ORA245" s="37"/>
      <c r="ORB245" s="37"/>
      <c r="ORC245" s="37"/>
      <c r="ORD245" s="37"/>
      <c r="ORE245" s="37"/>
      <c r="ORF245" s="37"/>
      <c r="ORG245" s="37"/>
      <c r="ORH245" s="37"/>
      <c r="ORI245" s="37"/>
      <c r="ORJ245" s="37"/>
      <c r="ORK245" s="37"/>
      <c r="ORL245" s="37"/>
      <c r="ORM245" s="37"/>
      <c r="ORN245" s="37"/>
      <c r="ORO245" s="37"/>
      <c r="ORP245" s="37"/>
      <c r="ORQ245" s="37"/>
      <c r="ORR245" s="37"/>
      <c r="ORS245" s="37"/>
      <c r="ORT245" s="37"/>
      <c r="ORU245" s="37"/>
      <c r="ORV245" s="37"/>
      <c r="ORW245" s="37"/>
      <c r="ORX245" s="37"/>
      <c r="ORY245" s="37"/>
      <c r="ORZ245" s="37"/>
      <c r="OSA245" s="37"/>
      <c r="OSB245" s="37"/>
      <c r="OSC245" s="37"/>
      <c r="OSD245" s="37"/>
      <c r="OSE245" s="37"/>
      <c r="OSF245" s="37"/>
      <c r="OSG245" s="37"/>
      <c r="OSH245" s="37"/>
      <c r="OSI245" s="37"/>
      <c r="OSJ245" s="37"/>
      <c r="OSK245" s="37"/>
      <c r="OSL245" s="37"/>
      <c r="OSM245" s="37"/>
      <c r="OSN245" s="37"/>
      <c r="OSO245" s="37"/>
      <c r="OSP245" s="37"/>
      <c r="OSQ245" s="37"/>
      <c r="OSR245" s="37"/>
      <c r="OSS245" s="37"/>
      <c r="OST245" s="37"/>
      <c r="OSU245" s="37"/>
      <c r="OSV245" s="37"/>
      <c r="OSW245" s="37"/>
      <c r="OSX245" s="37"/>
      <c r="OSY245" s="37"/>
      <c r="OSZ245" s="37"/>
      <c r="OTA245" s="37"/>
      <c r="OTB245" s="37"/>
      <c r="OTC245" s="37"/>
      <c r="OTD245" s="37"/>
      <c r="OTE245" s="37"/>
      <c r="OTF245" s="37"/>
      <c r="OTG245" s="37"/>
      <c r="OTH245" s="37"/>
      <c r="OTI245" s="37"/>
      <c r="OTJ245" s="37"/>
      <c r="OTK245" s="37"/>
      <c r="OTL245" s="37"/>
      <c r="OTM245" s="37"/>
      <c r="OTN245" s="37"/>
      <c r="OTO245" s="37"/>
      <c r="OTP245" s="37"/>
      <c r="OTQ245" s="37"/>
      <c r="OTR245" s="37"/>
      <c r="OTS245" s="37"/>
      <c r="OTT245" s="37"/>
      <c r="OTU245" s="37"/>
      <c r="OTV245" s="37"/>
      <c r="OTW245" s="37"/>
      <c r="OTX245" s="37"/>
      <c r="OTY245" s="37"/>
      <c r="OTZ245" s="37"/>
      <c r="OUA245" s="37"/>
      <c r="OUB245" s="37"/>
      <c r="OUC245" s="37"/>
      <c r="OUD245" s="37"/>
      <c r="OUE245" s="37"/>
      <c r="OUF245" s="37"/>
      <c r="OUG245" s="37"/>
      <c r="OUH245" s="37"/>
      <c r="OUI245" s="37"/>
      <c r="OUJ245" s="37"/>
      <c r="OUK245" s="37"/>
      <c r="OUL245" s="37"/>
      <c r="OUM245" s="37"/>
      <c r="OUN245" s="37"/>
      <c r="OUO245" s="37"/>
      <c r="OUP245" s="37"/>
      <c r="OUQ245" s="37"/>
      <c r="OUR245" s="37"/>
      <c r="OUS245" s="37"/>
      <c r="OUT245" s="37"/>
      <c r="OUU245" s="37"/>
      <c r="OUV245" s="37"/>
      <c r="OUW245" s="37"/>
      <c r="OUX245" s="37"/>
      <c r="OUY245" s="37"/>
      <c r="OUZ245" s="37"/>
      <c r="OVA245" s="37"/>
      <c r="OVB245" s="37"/>
      <c r="OVC245" s="37"/>
      <c r="OVD245" s="37"/>
      <c r="OVE245" s="37"/>
      <c r="OVF245" s="37"/>
      <c r="OVG245" s="37"/>
      <c r="OVH245" s="37"/>
      <c r="OVI245" s="37"/>
      <c r="OVJ245" s="37"/>
      <c r="OVK245" s="37"/>
      <c r="OVL245" s="37"/>
      <c r="OVM245" s="37"/>
      <c r="OVN245" s="37"/>
      <c r="OVO245" s="37"/>
      <c r="OVP245" s="37"/>
      <c r="OVQ245" s="37"/>
      <c r="OVR245" s="37"/>
      <c r="OVS245" s="37"/>
      <c r="OVT245" s="37"/>
      <c r="OVU245" s="37"/>
      <c r="OVV245" s="37"/>
      <c r="OVW245" s="37"/>
      <c r="OVX245" s="37"/>
      <c r="OVY245" s="37"/>
      <c r="OVZ245" s="37"/>
      <c r="OWA245" s="37"/>
      <c r="OWB245" s="37"/>
      <c r="OWC245" s="37"/>
      <c r="OWD245" s="37"/>
      <c r="OWE245" s="37"/>
      <c r="OWF245" s="37"/>
      <c r="OWG245" s="37"/>
      <c r="OWH245" s="37"/>
      <c r="OWI245" s="37"/>
      <c r="OWJ245" s="37"/>
      <c r="OWK245" s="37"/>
      <c r="OWL245" s="37"/>
      <c r="OWM245" s="37"/>
      <c r="OWN245" s="37"/>
      <c r="OWO245" s="37"/>
      <c r="OWP245" s="37"/>
      <c r="OWQ245" s="37"/>
      <c r="OWR245" s="37"/>
      <c r="OWS245" s="37"/>
      <c r="OWT245" s="37"/>
      <c r="OWU245" s="37"/>
      <c r="OWV245" s="37"/>
      <c r="OWW245" s="37"/>
      <c r="OWX245" s="37"/>
      <c r="OWY245" s="37"/>
      <c r="OWZ245" s="37"/>
      <c r="OXA245" s="37"/>
      <c r="OXB245" s="37"/>
      <c r="OXC245" s="37"/>
      <c r="OXD245" s="37"/>
      <c r="OXE245" s="37"/>
      <c r="OXF245" s="37"/>
      <c r="OXG245" s="37"/>
      <c r="OXH245" s="37"/>
      <c r="OXI245" s="37"/>
      <c r="OXJ245" s="37"/>
      <c r="OXK245" s="37"/>
      <c r="OXL245" s="37"/>
      <c r="OXM245" s="37"/>
      <c r="OXN245" s="37"/>
      <c r="OXO245" s="37"/>
      <c r="OXP245" s="37"/>
      <c r="OXQ245" s="37"/>
      <c r="OXR245" s="37"/>
      <c r="OXS245" s="37"/>
      <c r="OXT245" s="37"/>
      <c r="OXU245" s="37"/>
      <c r="OXV245" s="37"/>
      <c r="OXW245" s="37"/>
      <c r="OXX245" s="37"/>
      <c r="OXY245" s="37"/>
      <c r="OXZ245" s="37"/>
      <c r="OYA245" s="37"/>
      <c r="OYB245" s="37"/>
      <c r="OYC245" s="37"/>
      <c r="OYD245" s="37"/>
      <c r="OYE245" s="37"/>
      <c r="OYF245" s="37"/>
      <c r="OYG245" s="37"/>
      <c r="OYH245" s="37"/>
      <c r="OYI245" s="37"/>
      <c r="OYJ245" s="37"/>
      <c r="OYK245" s="37"/>
      <c r="OYL245" s="37"/>
      <c r="OYM245" s="37"/>
      <c r="OYN245" s="37"/>
      <c r="OYO245" s="37"/>
      <c r="OYP245" s="37"/>
      <c r="OYQ245" s="37"/>
      <c r="OYR245" s="37"/>
      <c r="OYS245" s="37"/>
      <c r="OYT245" s="37"/>
      <c r="OYU245" s="37"/>
      <c r="OYV245" s="37"/>
      <c r="OYW245" s="37"/>
      <c r="OYX245" s="37"/>
      <c r="OYY245" s="37"/>
      <c r="OYZ245" s="37"/>
      <c r="OZA245" s="37"/>
      <c r="OZB245" s="37"/>
      <c r="OZC245" s="37"/>
      <c r="OZD245" s="37"/>
      <c r="OZE245" s="37"/>
      <c r="OZF245" s="37"/>
      <c r="OZG245" s="37"/>
      <c r="OZH245" s="37"/>
      <c r="OZI245" s="37"/>
      <c r="OZJ245" s="37"/>
      <c r="OZK245" s="37"/>
      <c r="OZL245" s="37"/>
      <c r="OZM245" s="37"/>
      <c r="OZN245" s="37"/>
      <c r="OZO245" s="37"/>
      <c r="OZP245" s="37"/>
      <c r="OZQ245" s="37"/>
      <c r="OZR245" s="37"/>
      <c r="OZS245" s="37"/>
      <c r="OZT245" s="37"/>
      <c r="OZU245" s="37"/>
      <c r="OZV245" s="37"/>
      <c r="OZW245" s="37"/>
      <c r="OZX245" s="37"/>
      <c r="OZY245" s="37"/>
      <c r="OZZ245" s="37"/>
      <c r="PAA245" s="37"/>
      <c r="PAB245" s="37"/>
      <c r="PAC245" s="37"/>
      <c r="PAD245" s="37"/>
      <c r="PAE245" s="37"/>
      <c r="PAF245" s="37"/>
      <c r="PAG245" s="37"/>
      <c r="PAH245" s="37"/>
      <c r="PAI245" s="37"/>
      <c r="PAJ245" s="37"/>
      <c r="PAK245" s="37"/>
      <c r="PAL245" s="37"/>
      <c r="PAM245" s="37"/>
      <c r="PAN245" s="37"/>
      <c r="PAO245" s="37"/>
      <c r="PAP245" s="37"/>
      <c r="PAQ245" s="37"/>
      <c r="PAR245" s="37"/>
      <c r="PAS245" s="37"/>
      <c r="PAT245" s="37"/>
      <c r="PAU245" s="37"/>
      <c r="PAV245" s="37"/>
      <c r="PAW245" s="37"/>
      <c r="PAX245" s="37"/>
      <c r="PAY245" s="37"/>
      <c r="PAZ245" s="37"/>
      <c r="PBA245" s="37"/>
      <c r="PBB245" s="37"/>
      <c r="PBC245" s="37"/>
      <c r="PBD245" s="37"/>
      <c r="PBE245" s="37"/>
      <c r="PBF245" s="37"/>
      <c r="PBG245" s="37"/>
      <c r="PBH245" s="37"/>
      <c r="PBI245" s="37"/>
      <c r="PBJ245" s="37"/>
      <c r="PBK245" s="37"/>
      <c r="PBL245" s="37"/>
      <c r="PBM245" s="37"/>
      <c r="PBN245" s="37"/>
      <c r="PBO245" s="37"/>
      <c r="PBP245" s="37"/>
      <c r="PBQ245" s="37"/>
      <c r="PBR245" s="37"/>
      <c r="PBS245" s="37"/>
      <c r="PBT245" s="37"/>
      <c r="PBU245" s="37"/>
      <c r="PBV245" s="37"/>
      <c r="PBW245" s="37"/>
      <c r="PBX245" s="37"/>
      <c r="PBY245" s="37"/>
      <c r="PBZ245" s="37"/>
      <c r="PCA245" s="37"/>
      <c r="PCB245" s="37"/>
      <c r="PCC245" s="37"/>
      <c r="PCD245" s="37"/>
      <c r="PCE245" s="37"/>
      <c r="PCF245" s="37"/>
      <c r="PCG245" s="37"/>
      <c r="PCH245" s="37"/>
      <c r="PCI245" s="37"/>
      <c r="PCJ245" s="37"/>
      <c r="PCK245" s="37"/>
      <c r="PCL245" s="37"/>
      <c r="PCM245" s="37"/>
      <c r="PCN245" s="37"/>
      <c r="PCO245" s="37"/>
      <c r="PCP245" s="37"/>
      <c r="PCQ245" s="37"/>
      <c r="PCR245" s="37"/>
      <c r="PCS245" s="37"/>
      <c r="PCT245" s="37"/>
      <c r="PCU245" s="37"/>
      <c r="PCV245" s="37"/>
      <c r="PCW245" s="37"/>
      <c r="PCX245" s="37"/>
      <c r="PCY245" s="37"/>
      <c r="PCZ245" s="37"/>
      <c r="PDA245" s="37"/>
      <c r="PDB245" s="37"/>
      <c r="PDC245" s="37"/>
      <c r="PDD245" s="37"/>
      <c r="PDE245" s="37"/>
      <c r="PDF245" s="37"/>
      <c r="PDG245" s="37"/>
      <c r="PDH245" s="37"/>
      <c r="PDI245" s="37"/>
      <c r="PDJ245" s="37"/>
      <c r="PDK245" s="37"/>
      <c r="PDL245" s="37"/>
      <c r="PDM245" s="37"/>
      <c r="PDN245" s="37"/>
      <c r="PDO245" s="37"/>
      <c r="PDP245" s="37"/>
      <c r="PDQ245" s="37"/>
      <c r="PDR245" s="37"/>
      <c r="PDS245" s="37"/>
      <c r="PDT245" s="37"/>
      <c r="PDU245" s="37"/>
      <c r="PDV245" s="37"/>
      <c r="PDW245" s="37"/>
      <c r="PDX245" s="37"/>
      <c r="PDY245" s="37"/>
      <c r="PDZ245" s="37"/>
      <c r="PEA245" s="37"/>
      <c r="PEB245" s="37"/>
      <c r="PEC245" s="37"/>
      <c r="PED245" s="37"/>
      <c r="PEE245" s="37"/>
      <c r="PEF245" s="37"/>
      <c r="PEG245" s="37"/>
      <c r="PEH245" s="37"/>
      <c r="PEI245" s="37"/>
      <c r="PEJ245" s="37"/>
      <c r="PEK245" s="37"/>
      <c r="PEL245" s="37"/>
      <c r="PEM245" s="37"/>
      <c r="PEN245" s="37"/>
      <c r="PEO245" s="37"/>
      <c r="PEP245" s="37"/>
      <c r="PEQ245" s="37"/>
      <c r="PER245" s="37"/>
      <c r="PES245" s="37"/>
      <c r="PET245" s="37"/>
      <c r="PEU245" s="37"/>
      <c r="PEV245" s="37"/>
      <c r="PEW245" s="37"/>
      <c r="PEX245" s="37"/>
      <c r="PEY245" s="37"/>
      <c r="PEZ245" s="37"/>
      <c r="PFA245" s="37"/>
      <c r="PFB245" s="37"/>
      <c r="PFC245" s="37"/>
      <c r="PFD245" s="37"/>
      <c r="PFE245" s="37"/>
      <c r="PFF245" s="37"/>
      <c r="PFG245" s="37"/>
      <c r="PFH245" s="37"/>
      <c r="PFI245" s="37"/>
      <c r="PFJ245" s="37"/>
      <c r="PFK245" s="37"/>
      <c r="PFL245" s="37"/>
      <c r="PFM245" s="37"/>
      <c r="PFN245" s="37"/>
      <c r="PFO245" s="37"/>
      <c r="PFP245" s="37"/>
      <c r="PFQ245" s="37"/>
      <c r="PFR245" s="37"/>
      <c r="PFS245" s="37"/>
      <c r="PFT245" s="37"/>
      <c r="PFU245" s="37"/>
      <c r="PFV245" s="37"/>
      <c r="PFW245" s="37"/>
      <c r="PFX245" s="37"/>
      <c r="PFY245" s="37"/>
      <c r="PFZ245" s="37"/>
      <c r="PGA245" s="37"/>
      <c r="PGB245" s="37"/>
      <c r="PGC245" s="37"/>
      <c r="PGD245" s="37"/>
      <c r="PGE245" s="37"/>
      <c r="PGF245" s="37"/>
      <c r="PGG245" s="37"/>
      <c r="PGH245" s="37"/>
      <c r="PGI245" s="37"/>
      <c r="PGJ245" s="37"/>
      <c r="PGK245" s="37"/>
      <c r="PGL245" s="37"/>
      <c r="PGM245" s="37"/>
      <c r="PGN245" s="37"/>
      <c r="PGO245" s="37"/>
      <c r="PGP245" s="37"/>
      <c r="PGQ245" s="37"/>
      <c r="PGR245" s="37"/>
      <c r="PGS245" s="37"/>
      <c r="PGT245" s="37"/>
      <c r="PGU245" s="37"/>
      <c r="PGV245" s="37"/>
      <c r="PGW245" s="37"/>
      <c r="PGX245" s="37"/>
      <c r="PGY245" s="37"/>
      <c r="PGZ245" s="37"/>
      <c r="PHA245" s="37"/>
      <c r="PHB245" s="37"/>
      <c r="PHC245" s="37"/>
      <c r="PHD245" s="37"/>
      <c r="PHE245" s="37"/>
      <c r="PHF245" s="37"/>
      <c r="PHG245" s="37"/>
      <c r="PHH245" s="37"/>
      <c r="PHI245" s="37"/>
      <c r="PHJ245" s="37"/>
      <c r="PHK245" s="37"/>
      <c r="PHL245" s="37"/>
      <c r="PHM245" s="37"/>
      <c r="PHN245" s="37"/>
      <c r="PHO245" s="37"/>
      <c r="PHP245" s="37"/>
      <c r="PHQ245" s="37"/>
      <c r="PHR245" s="37"/>
      <c r="PHS245" s="37"/>
      <c r="PHT245" s="37"/>
      <c r="PHU245" s="37"/>
      <c r="PHV245" s="37"/>
      <c r="PHW245" s="37"/>
      <c r="PHX245" s="37"/>
      <c r="PHY245" s="37"/>
      <c r="PHZ245" s="37"/>
      <c r="PIA245" s="37"/>
      <c r="PIB245" s="37"/>
      <c r="PIC245" s="37"/>
      <c r="PID245" s="37"/>
      <c r="PIE245" s="37"/>
      <c r="PIF245" s="37"/>
      <c r="PIG245" s="37"/>
      <c r="PIH245" s="37"/>
      <c r="PII245" s="37"/>
      <c r="PIJ245" s="37"/>
      <c r="PIK245" s="37"/>
      <c r="PIL245" s="37"/>
      <c r="PIM245" s="37"/>
      <c r="PIN245" s="37"/>
      <c r="PIO245" s="37"/>
      <c r="PIP245" s="37"/>
      <c r="PIQ245" s="37"/>
      <c r="PIR245" s="37"/>
      <c r="PIS245" s="37"/>
      <c r="PIT245" s="37"/>
      <c r="PIU245" s="37"/>
      <c r="PIV245" s="37"/>
      <c r="PIW245" s="37"/>
      <c r="PIX245" s="37"/>
      <c r="PIY245" s="37"/>
      <c r="PIZ245" s="37"/>
      <c r="PJA245" s="37"/>
      <c r="PJB245" s="37"/>
      <c r="PJC245" s="37"/>
      <c r="PJD245" s="37"/>
      <c r="PJE245" s="37"/>
      <c r="PJF245" s="37"/>
      <c r="PJG245" s="37"/>
      <c r="PJH245" s="37"/>
      <c r="PJI245" s="37"/>
      <c r="PJJ245" s="37"/>
      <c r="PJK245" s="37"/>
      <c r="PJL245" s="37"/>
      <c r="PJM245" s="37"/>
      <c r="PJN245" s="37"/>
      <c r="PJO245" s="37"/>
      <c r="PJP245" s="37"/>
      <c r="PJQ245" s="37"/>
      <c r="PJR245" s="37"/>
      <c r="PJS245" s="37"/>
      <c r="PJT245" s="37"/>
      <c r="PJU245" s="37"/>
      <c r="PJV245" s="37"/>
      <c r="PJW245" s="37"/>
      <c r="PJX245" s="37"/>
      <c r="PJY245" s="37"/>
      <c r="PJZ245" s="37"/>
      <c r="PKA245" s="37"/>
      <c r="PKB245" s="37"/>
      <c r="PKC245" s="37"/>
      <c r="PKD245" s="37"/>
      <c r="PKE245" s="37"/>
      <c r="PKF245" s="37"/>
      <c r="PKG245" s="37"/>
      <c r="PKH245" s="37"/>
      <c r="PKI245" s="37"/>
      <c r="PKJ245" s="37"/>
      <c r="PKK245" s="37"/>
      <c r="PKL245" s="37"/>
      <c r="PKM245" s="37"/>
      <c r="PKN245" s="37"/>
      <c r="PKO245" s="37"/>
      <c r="PKP245" s="37"/>
      <c r="PKQ245" s="37"/>
      <c r="PKR245" s="37"/>
      <c r="PKS245" s="37"/>
      <c r="PKT245" s="37"/>
      <c r="PKU245" s="37"/>
      <c r="PKV245" s="37"/>
      <c r="PKW245" s="37"/>
      <c r="PKX245" s="37"/>
      <c r="PKY245" s="37"/>
      <c r="PKZ245" s="37"/>
      <c r="PLA245" s="37"/>
      <c r="PLB245" s="37"/>
      <c r="PLC245" s="37"/>
      <c r="PLD245" s="37"/>
      <c r="PLE245" s="37"/>
      <c r="PLF245" s="37"/>
      <c r="PLG245" s="37"/>
      <c r="PLH245" s="37"/>
      <c r="PLI245" s="37"/>
      <c r="PLJ245" s="37"/>
      <c r="PLK245" s="37"/>
      <c r="PLL245" s="37"/>
      <c r="PLM245" s="37"/>
      <c r="PLN245" s="37"/>
      <c r="PLO245" s="37"/>
      <c r="PLP245" s="37"/>
      <c r="PLQ245" s="37"/>
      <c r="PLR245" s="37"/>
      <c r="PLS245" s="37"/>
      <c r="PLT245" s="37"/>
      <c r="PLU245" s="37"/>
      <c r="PLV245" s="37"/>
      <c r="PLW245" s="37"/>
      <c r="PLX245" s="37"/>
      <c r="PLY245" s="37"/>
      <c r="PLZ245" s="37"/>
      <c r="PMA245" s="37"/>
      <c r="PMB245" s="37"/>
      <c r="PMC245" s="37"/>
      <c r="PMD245" s="37"/>
      <c r="PME245" s="37"/>
      <c r="PMF245" s="37"/>
      <c r="PMG245" s="37"/>
      <c r="PMH245" s="37"/>
      <c r="PMI245" s="37"/>
      <c r="PMJ245" s="37"/>
      <c r="PMK245" s="37"/>
      <c r="PML245" s="37"/>
      <c r="PMM245" s="37"/>
      <c r="PMN245" s="37"/>
      <c r="PMO245" s="37"/>
      <c r="PMP245" s="37"/>
      <c r="PMQ245" s="37"/>
      <c r="PMR245" s="37"/>
      <c r="PMS245" s="37"/>
      <c r="PMT245" s="37"/>
      <c r="PMU245" s="37"/>
      <c r="PMV245" s="37"/>
      <c r="PMW245" s="37"/>
      <c r="PMX245" s="37"/>
      <c r="PMY245" s="37"/>
      <c r="PMZ245" s="37"/>
      <c r="PNA245" s="37"/>
      <c r="PNB245" s="37"/>
      <c r="PNC245" s="37"/>
      <c r="PND245" s="37"/>
      <c r="PNE245" s="37"/>
      <c r="PNF245" s="37"/>
      <c r="PNG245" s="37"/>
      <c r="PNH245" s="37"/>
      <c r="PNI245" s="37"/>
      <c r="PNJ245" s="37"/>
      <c r="PNK245" s="37"/>
      <c r="PNL245" s="37"/>
      <c r="PNM245" s="37"/>
      <c r="PNN245" s="37"/>
      <c r="PNO245" s="37"/>
      <c r="PNP245" s="37"/>
      <c r="PNQ245" s="37"/>
      <c r="PNR245" s="37"/>
      <c r="PNS245" s="37"/>
      <c r="PNT245" s="37"/>
      <c r="PNU245" s="37"/>
      <c r="PNV245" s="37"/>
      <c r="PNW245" s="37"/>
      <c r="PNX245" s="37"/>
      <c r="PNY245" s="37"/>
      <c r="PNZ245" s="37"/>
      <c r="POA245" s="37"/>
      <c r="POB245" s="37"/>
      <c r="POC245" s="37"/>
      <c r="POD245" s="37"/>
      <c r="POE245" s="37"/>
      <c r="POF245" s="37"/>
      <c r="POG245" s="37"/>
      <c r="POH245" s="37"/>
      <c r="POI245" s="37"/>
      <c r="POJ245" s="37"/>
      <c r="POK245" s="37"/>
      <c r="POL245" s="37"/>
      <c r="POM245" s="37"/>
      <c r="PON245" s="37"/>
      <c r="POO245" s="37"/>
      <c r="POP245" s="37"/>
      <c r="POQ245" s="37"/>
      <c r="POR245" s="37"/>
      <c r="POS245" s="37"/>
      <c r="POT245" s="37"/>
      <c r="POU245" s="37"/>
      <c r="POV245" s="37"/>
      <c r="POW245" s="37"/>
      <c r="POX245" s="37"/>
      <c r="POY245" s="37"/>
      <c r="POZ245" s="37"/>
      <c r="PPA245" s="37"/>
      <c r="PPB245" s="37"/>
      <c r="PPC245" s="37"/>
      <c r="PPD245" s="37"/>
      <c r="PPE245" s="37"/>
      <c r="PPF245" s="37"/>
      <c r="PPG245" s="37"/>
      <c r="PPH245" s="37"/>
      <c r="PPI245" s="37"/>
      <c r="PPJ245" s="37"/>
      <c r="PPK245" s="37"/>
      <c r="PPL245" s="37"/>
      <c r="PPM245" s="37"/>
      <c r="PPN245" s="37"/>
      <c r="PPO245" s="37"/>
      <c r="PPP245" s="37"/>
      <c r="PPQ245" s="37"/>
      <c r="PPR245" s="37"/>
      <c r="PPS245" s="37"/>
      <c r="PPT245" s="37"/>
      <c r="PPU245" s="37"/>
      <c r="PPV245" s="37"/>
      <c r="PPW245" s="37"/>
      <c r="PPX245" s="37"/>
      <c r="PPY245" s="37"/>
      <c r="PPZ245" s="37"/>
      <c r="PQA245" s="37"/>
      <c r="PQB245" s="37"/>
      <c r="PQC245" s="37"/>
      <c r="PQD245" s="37"/>
      <c r="PQE245" s="37"/>
      <c r="PQF245" s="37"/>
      <c r="PQG245" s="37"/>
      <c r="PQH245" s="37"/>
      <c r="PQI245" s="37"/>
      <c r="PQJ245" s="37"/>
      <c r="PQK245" s="37"/>
      <c r="PQL245" s="37"/>
      <c r="PQM245" s="37"/>
      <c r="PQN245" s="37"/>
      <c r="PQO245" s="37"/>
      <c r="PQP245" s="37"/>
      <c r="PQQ245" s="37"/>
      <c r="PQR245" s="37"/>
      <c r="PQS245" s="37"/>
      <c r="PQT245" s="37"/>
      <c r="PQU245" s="37"/>
      <c r="PQV245" s="37"/>
      <c r="PQW245" s="37"/>
      <c r="PQX245" s="37"/>
      <c r="PQY245" s="37"/>
      <c r="PQZ245" s="37"/>
      <c r="PRA245" s="37"/>
      <c r="PRB245" s="37"/>
      <c r="PRC245" s="37"/>
      <c r="PRD245" s="37"/>
      <c r="PRE245" s="37"/>
      <c r="PRF245" s="37"/>
      <c r="PRG245" s="37"/>
      <c r="PRH245" s="37"/>
      <c r="PRI245" s="37"/>
      <c r="PRJ245" s="37"/>
      <c r="PRK245" s="37"/>
      <c r="PRL245" s="37"/>
      <c r="PRM245" s="37"/>
      <c r="PRN245" s="37"/>
      <c r="PRO245" s="37"/>
      <c r="PRP245" s="37"/>
      <c r="PRQ245" s="37"/>
      <c r="PRR245" s="37"/>
      <c r="PRS245" s="37"/>
      <c r="PRT245" s="37"/>
      <c r="PRU245" s="37"/>
      <c r="PRV245" s="37"/>
      <c r="PRW245" s="37"/>
      <c r="PRX245" s="37"/>
      <c r="PRY245" s="37"/>
      <c r="PRZ245" s="37"/>
      <c r="PSA245" s="37"/>
      <c r="PSB245" s="37"/>
      <c r="PSC245" s="37"/>
      <c r="PSD245" s="37"/>
      <c r="PSE245" s="37"/>
      <c r="PSF245" s="37"/>
      <c r="PSG245" s="37"/>
      <c r="PSH245" s="37"/>
      <c r="PSI245" s="37"/>
      <c r="PSJ245" s="37"/>
      <c r="PSK245" s="37"/>
      <c r="PSL245" s="37"/>
      <c r="PSM245" s="37"/>
      <c r="PSN245" s="37"/>
      <c r="PSO245" s="37"/>
      <c r="PSP245" s="37"/>
      <c r="PSQ245" s="37"/>
      <c r="PSR245" s="37"/>
      <c r="PSS245" s="37"/>
      <c r="PST245" s="37"/>
      <c r="PSU245" s="37"/>
      <c r="PSV245" s="37"/>
      <c r="PSW245" s="37"/>
      <c r="PSX245" s="37"/>
      <c r="PSY245" s="37"/>
      <c r="PSZ245" s="37"/>
      <c r="PTA245" s="37"/>
      <c r="PTB245" s="37"/>
      <c r="PTC245" s="37"/>
      <c r="PTD245" s="37"/>
      <c r="PTE245" s="37"/>
      <c r="PTF245" s="37"/>
      <c r="PTG245" s="37"/>
      <c r="PTH245" s="37"/>
      <c r="PTI245" s="37"/>
      <c r="PTJ245" s="37"/>
      <c r="PTK245" s="37"/>
      <c r="PTL245" s="37"/>
      <c r="PTM245" s="37"/>
      <c r="PTN245" s="37"/>
      <c r="PTO245" s="37"/>
      <c r="PTP245" s="37"/>
      <c r="PTQ245" s="37"/>
      <c r="PTR245" s="37"/>
      <c r="PTS245" s="37"/>
      <c r="PTT245" s="37"/>
      <c r="PTU245" s="37"/>
      <c r="PTV245" s="37"/>
      <c r="PTW245" s="37"/>
      <c r="PTX245" s="37"/>
      <c r="PTY245" s="37"/>
      <c r="PTZ245" s="37"/>
      <c r="PUA245" s="37"/>
      <c r="PUB245" s="37"/>
      <c r="PUC245" s="37"/>
      <c r="PUD245" s="37"/>
      <c r="PUE245" s="37"/>
      <c r="PUF245" s="37"/>
      <c r="PUG245" s="37"/>
      <c r="PUH245" s="37"/>
      <c r="PUI245" s="37"/>
      <c r="PUJ245" s="37"/>
      <c r="PUK245" s="37"/>
      <c r="PUL245" s="37"/>
      <c r="PUM245" s="37"/>
      <c r="PUN245" s="37"/>
      <c r="PUO245" s="37"/>
      <c r="PUP245" s="37"/>
      <c r="PUQ245" s="37"/>
      <c r="PUR245" s="37"/>
      <c r="PUS245" s="37"/>
      <c r="PUT245" s="37"/>
      <c r="PUU245" s="37"/>
      <c r="PUV245" s="37"/>
      <c r="PUW245" s="37"/>
      <c r="PUX245" s="37"/>
      <c r="PUY245" s="37"/>
      <c r="PUZ245" s="37"/>
      <c r="PVA245" s="37"/>
      <c r="PVB245" s="37"/>
      <c r="PVC245" s="37"/>
      <c r="PVD245" s="37"/>
      <c r="PVE245" s="37"/>
      <c r="PVF245" s="37"/>
      <c r="PVG245" s="37"/>
      <c r="PVH245" s="37"/>
      <c r="PVI245" s="37"/>
      <c r="PVJ245" s="37"/>
      <c r="PVK245" s="37"/>
      <c r="PVL245" s="37"/>
      <c r="PVM245" s="37"/>
      <c r="PVN245" s="37"/>
      <c r="PVO245" s="37"/>
      <c r="PVP245" s="37"/>
      <c r="PVQ245" s="37"/>
      <c r="PVR245" s="37"/>
      <c r="PVS245" s="37"/>
      <c r="PVT245" s="37"/>
      <c r="PVU245" s="37"/>
      <c r="PVV245" s="37"/>
      <c r="PVW245" s="37"/>
      <c r="PVX245" s="37"/>
      <c r="PVY245" s="37"/>
      <c r="PVZ245" s="37"/>
      <c r="PWA245" s="37"/>
      <c r="PWB245" s="37"/>
      <c r="PWC245" s="37"/>
      <c r="PWD245" s="37"/>
      <c r="PWE245" s="37"/>
      <c r="PWF245" s="37"/>
      <c r="PWG245" s="37"/>
      <c r="PWH245" s="37"/>
      <c r="PWI245" s="37"/>
      <c r="PWJ245" s="37"/>
      <c r="PWK245" s="37"/>
      <c r="PWL245" s="37"/>
      <c r="PWM245" s="37"/>
      <c r="PWN245" s="37"/>
      <c r="PWO245" s="37"/>
      <c r="PWP245" s="37"/>
      <c r="PWQ245" s="37"/>
      <c r="PWR245" s="37"/>
      <c r="PWS245" s="37"/>
      <c r="PWT245" s="37"/>
      <c r="PWU245" s="37"/>
      <c r="PWV245" s="37"/>
      <c r="PWW245" s="37"/>
      <c r="PWX245" s="37"/>
      <c r="PWY245" s="37"/>
      <c r="PWZ245" s="37"/>
      <c r="PXA245" s="37"/>
      <c r="PXB245" s="37"/>
      <c r="PXC245" s="37"/>
      <c r="PXD245" s="37"/>
      <c r="PXE245" s="37"/>
      <c r="PXF245" s="37"/>
      <c r="PXG245" s="37"/>
      <c r="PXH245" s="37"/>
      <c r="PXI245" s="37"/>
      <c r="PXJ245" s="37"/>
      <c r="PXK245" s="37"/>
      <c r="PXL245" s="37"/>
      <c r="PXM245" s="37"/>
      <c r="PXN245" s="37"/>
      <c r="PXO245" s="37"/>
      <c r="PXP245" s="37"/>
      <c r="PXQ245" s="37"/>
      <c r="PXR245" s="37"/>
      <c r="PXS245" s="37"/>
      <c r="PXT245" s="37"/>
      <c r="PXU245" s="37"/>
      <c r="PXV245" s="37"/>
      <c r="PXW245" s="37"/>
      <c r="PXX245" s="37"/>
      <c r="PXY245" s="37"/>
      <c r="PXZ245" s="37"/>
      <c r="PYA245" s="37"/>
      <c r="PYB245" s="37"/>
      <c r="PYC245" s="37"/>
      <c r="PYD245" s="37"/>
      <c r="PYE245" s="37"/>
      <c r="PYF245" s="37"/>
      <c r="PYG245" s="37"/>
      <c r="PYH245" s="37"/>
      <c r="PYI245" s="37"/>
      <c r="PYJ245" s="37"/>
      <c r="PYK245" s="37"/>
      <c r="PYL245" s="37"/>
      <c r="PYM245" s="37"/>
      <c r="PYN245" s="37"/>
      <c r="PYO245" s="37"/>
      <c r="PYP245" s="37"/>
      <c r="PYQ245" s="37"/>
      <c r="PYR245" s="37"/>
      <c r="PYS245" s="37"/>
      <c r="PYT245" s="37"/>
      <c r="PYU245" s="37"/>
      <c r="PYV245" s="37"/>
      <c r="PYW245" s="37"/>
      <c r="PYX245" s="37"/>
      <c r="PYY245" s="37"/>
      <c r="PYZ245" s="37"/>
      <c r="PZA245" s="37"/>
      <c r="PZB245" s="37"/>
      <c r="PZC245" s="37"/>
      <c r="PZD245" s="37"/>
      <c r="PZE245" s="37"/>
      <c r="PZF245" s="37"/>
      <c r="PZG245" s="37"/>
      <c r="PZH245" s="37"/>
      <c r="PZI245" s="37"/>
      <c r="PZJ245" s="37"/>
      <c r="PZK245" s="37"/>
      <c r="PZL245" s="37"/>
      <c r="PZM245" s="37"/>
      <c r="PZN245" s="37"/>
      <c r="PZO245" s="37"/>
      <c r="PZP245" s="37"/>
      <c r="PZQ245" s="37"/>
      <c r="PZR245" s="37"/>
      <c r="PZS245" s="37"/>
      <c r="PZT245" s="37"/>
      <c r="PZU245" s="37"/>
      <c r="PZV245" s="37"/>
      <c r="PZW245" s="37"/>
      <c r="PZX245" s="37"/>
      <c r="PZY245" s="37"/>
      <c r="PZZ245" s="37"/>
      <c r="QAA245" s="37"/>
      <c r="QAB245" s="37"/>
      <c r="QAC245" s="37"/>
      <c r="QAD245" s="37"/>
      <c r="QAE245" s="37"/>
      <c r="QAF245" s="37"/>
      <c r="QAG245" s="37"/>
      <c r="QAH245" s="37"/>
      <c r="QAI245" s="37"/>
      <c r="QAJ245" s="37"/>
      <c r="QAK245" s="37"/>
      <c r="QAL245" s="37"/>
      <c r="QAM245" s="37"/>
      <c r="QAN245" s="37"/>
      <c r="QAO245" s="37"/>
      <c r="QAP245" s="37"/>
      <c r="QAQ245" s="37"/>
      <c r="QAR245" s="37"/>
      <c r="QAS245" s="37"/>
      <c r="QAT245" s="37"/>
      <c r="QAU245" s="37"/>
      <c r="QAV245" s="37"/>
      <c r="QAW245" s="37"/>
      <c r="QAX245" s="37"/>
      <c r="QAY245" s="37"/>
      <c r="QAZ245" s="37"/>
      <c r="QBA245" s="37"/>
      <c r="QBB245" s="37"/>
      <c r="QBC245" s="37"/>
      <c r="QBD245" s="37"/>
      <c r="QBE245" s="37"/>
      <c r="QBF245" s="37"/>
      <c r="QBG245" s="37"/>
      <c r="QBH245" s="37"/>
      <c r="QBI245" s="37"/>
      <c r="QBJ245" s="37"/>
      <c r="QBK245" s="37"/>
      <c r="QBL245" s="37"/>
      <c r="QBM245" s="37"/>
      <c r="QBN245" s="37"/>
      <c r="QBO245" s="37"/>
      <c r="QBP245" s="37"/>
      <c r="QBQ245" s="37"/>
      <c r="QBR245" s="37"/>
      <c r="QBS245" s="37"/>
      <c r="QBT245" s="37"/>
      <c r="QBU245" s="37"/>
      <c r="QBV245" s="37"/>
      <c r="QBW245" s="37"/>
      <c r="QBX245" s="37"/>
      <c r="QBY245" s="37"/>
      <c r="QBZ245" s="37"/>
      <c r="QCA245" s="37"/>
      <c r="QCB245" s="37"/>
      <c r="QCC245" s="37"/>
      <c r="QCD245" s="37"/>
      <c r="QCE245" s="37"/>
      <c r="QCF245" s="37"/>
      <c r="QCG245" s="37"/>
      <c r="QCH245" s="37"/>
      <c r="QCI245" s="37"/>
      <c r="QCJ245" s="37"/>
      <c r="QCK245" s="37"/>
      <c r="QCL245" s="37"/>
      <c r="QCM245" s="37"/>
      <c r="QCN245" s="37"/>
      <c r="QCO245" s="37"/>
      <c r="QCP245" s="37"/>
      <c r="QCQ245" s="37"/>
      <c r="QCR245" s="37"/>
      <c r="QCS245" s="37"/>
      <c r="QCT245" s="37"/>
      <c r="QCU245" s="37"/>
      <c r="QCV245" s="37"/>
      <c r="QCW245" s="37"/>
      <c r="QCX245" s="37"/>
      <c r="QCY245" s="37"/>
      <c r="QCZ245" s="37"/>
      <c r="QDA245" s="37"/>
      <c r="QDB245" s="37"/>
      <c r="QDC245" s="37"/>
      <c r="QDD245" s="37"/>
      <c r="QDE245" s="37"/>
      <c r="QDF245" s="37"/>
      <c r="QDG245" s="37"/>
      <c r="QDH245" s="37"/>
      <c r="QDI245" s="37"/>
      <c r="QDJ245" s="37"/>
      <c r="QDK245" s="37"/>
      <c r="QDL245" s="37"/>
      <c r="QDM245" s="37"/>
      <c r="QDN245" s="37"/>
      <c r="QDO245" s="37"/>
      <c r="QDP245" s="37"/>
      <c r="QDQ245" s="37"/>
      <c r="QDR245" s="37"/>
      <c r="QDS245" s="37"/>
      <c r="QDT245" s="37"/>
      <c r="QDU245" s="37"/>
      <c r="QDV245" s="37"/>
      <c r="QDW245" s="37"/>
      <c r="QDX245" s="37"/>
      <c r="QDY245" s="37"/>
      <c r="QDZ245" s="37"/>
      <c r="QEA245" s="37"/>
      <c r="QEB245" s="37"/>
      <c r="QEC245" s="37"/>
      <c r="QED245" s="37"/>
      <c r="QEE245" s="37"/>
      <c r="QEF245" s="37"/>
      <c r="QEG245" s="37"/>
      <c r="QEH245" s="37"/>
      <c r="QEI245" s="37"/>
      <c r="QEJ245" s="37"/>
      <c r="QEK245" s="37"/>
      <c r="QEL245" s="37"/>
      <c r="QEM245" s="37"/>
      <c r="QEN245" s="37"/>
      <c r="QEO245" s="37"/>
      <c r="QEP245" s="37"/>
      <c r="QEQ245" s="37"/>
      <c r="QER245" s="37"/>
      <c r="QES245" s="37"/>
      <c r="QET245" s="37"/>
      <c r="QEU245" s="37"/>
      <c r="QEV245" s="37"/>
      <c r="QEW245" s="37"/>
      <c r="QEX245" s="37"/>
      <c r="QEY245" s="37"/>
      <c r="QEZ245" s="37"/>
      <c r="QFA245" s="37"/>
      <c r="QFB245" s="37"/>
      <c r="QFC245" s="37"/>
      <c r="QFD245" s="37"/>
      <c r="QFE245" s="37"/>
      <c r="QFF245" s="37"/>
      <c r="QFG245" s="37"/>
      <c r="QFH245" s="37"/>
      <c r="QFI245" s="37"/>
      <c r="QFJ245" s="37"/>
      <c r="QFK245" s="37"/>
      <c r="QFL245" s="37"/>
      <c r="QFM245" s="37"/>
      <c r="QFN245" s="37"/>
      <c r="QFO245" s="37"/>
      <c r="QFP245" s="37"/>
      <c r="QFQ245" s="37"/>
      <c r="QFR245" s="37"/>
      <c r="QFS245" s="37"/>
      <c r="QFT245" s="37"/>
      <c r="QFU245" s="37"/>
      <c r="QFV245" s="37"/>
      <c r="QFW245" s="37"/>
      <c r="QFX245" s="37"/>
      <c r="QFY245" s="37"/>
      <c r="QFZ245" s="37"/>
      <c r="QGA245" s="37"/>
      <c r="QGB245" s="37"/>
      <c r="QGC245" s="37"/>
      <c r="QGD245" s="37"/>
      <c r="QGE245" s="37"/>
      <c r="QGF245" s="37"/>
      <c r="QGG245" s="37"/>
      <c r="QGH245" s="37"/>
      <c r="QGI245" s="37"/>
      <c r="QGJ245" s="37"/>
      <c r="QGK245" s="37"/>
      <c r="QGL245" s="37"/>
      <c r="QGM245" s="37"/>
      <c r="QGN245" s="37"/>
      <c r="QGO245" s="37"/>
      <c r="QGP245" s="37"/>
      <c r="QGQ245" s="37"/>
      <c r="QGR245" s="37"/>
      <c r="QGS245" s="37"/>
      <c r="QGT245" s="37"/>
      <c r="QGU245" s="37"/>
      <c r="QGV245" s="37"/>
      <c r="QGW245" s="37"/>
      <c r="QGX245" s="37"/>
      <c r="QGY245" s="37"/>
      <c r="QGZ245" s="37"/>
      <c r="QHA245" s="37"/>
      <c r="QHB245" s="37"/>
      <c r="QHC245" s="37"/>
      <c r="QHD245" s="37"/>
      <c r="QHE245" s="37"/>
      <c r="QHF245" s="37"/>
      <c r="QHG245" s="37"/>
      <c r="QHH245" s="37"/>
      <c r="QHI245" s="37"/>
      <c r="QHJ245" s="37"/>
      <c r="QHK245" s="37"/>
      <c r="QHL245" s="37"/>
      <c r="QHM245" s="37"/>
      <c r="QHN245" s="37"/>
      <c r="QHO245" s="37"/>
      <c r="QHP245" s="37"/>
      <c r="QHQ245" s="37"/>
      <c r="QHR245" s="37"/>
      <c r="QHS245" s="37"/>
      <c r="QHT245" s="37"/>
      <c r="QHU245" s="37"/>
      <c r="QHV245" s="37"/>
      <c r="QHW245" s="37"/>
      <c r="QHX245" s="37"/>
      <c r="QHY245" s="37"/>
      <c r="QHZ245" s="37"/>
      <c r="QIA245" s="37"/>
      <c r="QIB245" s="37"/>
      <c r="QIC245" s="37"/>
      <c r="QID245" s="37"/>
      <c r="QIE245" s="37"/>
      <c r="QIF245" s="37"/>
      <c r="QIG245" s="37"/>
      <c r="QIH245" s="37"/>
      <c r="QII245" s="37"/>
      <c r="QIJ245" s="37"/>
      <c r="QIK245" s="37"/>
      <c r="QIL245" s="37"/>
      <c r="QIM245" s="37"/>
      <c r="QIN245" s="37"/>
      <c r="QIO245" s="37"/>
      <c r="QIP245" s="37"/>
      <c r="QIQ245" s="37"/>
      <c r="QIR245" s="37"/>
      <c r="QIS245" s="37"/>
      <c r="QIT245" s="37"/>
      <c r="QIU245" s="37"/>
      <c r="QIV245" s="37"/>
      <c r="QIW245" s="37"/>
      <c r="QIX245" s="37"/>
      <c r="QIY245" s="37"/>
      <c r="QIZ245" s="37"/>
      <c r="QJA245" s="37"/>
      <c r="QJB245" s="37"/>
      <c r="QJC245" s="37"/>
      <c r="QJD245" s="37"/>
      <c r="QJE245" s="37"/>
      <c r="QJF245" s="37"/>
      <c r="QJG245" s="37"/>
      <c r="QJH245" s="37"/>
      <c r="QJI245" s="37"/>
      <c r="QJJ245" s="37"/>
      <c r="QJK245" s="37"/>
      <c r="QJL245" s="37"/>
      <c r="QJM245" s="37"/>
      <c r="QJN245" s="37"/>
      <c r="QJO245" s="37"/>
      <c r="QJP245" s="37"/>
      <c r="QJQ245" s="37"/>
      <c r="QJR245" s="37"/>
      <c r="QJS245" s="37"/>
      <c r="QJT245" s="37"/>
      <c r="QJU245" s="37"/>
      <c r="QJV245" s="37"/>
      <c r="QJW245" s="37"/>
      <c r="QJX245" s="37"/>
      <c r="QJY245" s="37"/>
      <c r="QJZ245" s="37"/>
      <c r="QKA245" s="37"/>
      <c r="QKB245" s="37"/>
      <c r="QKC245" s="37"/>
      <c r="QKD245" s="37"/>
      <c r="QKE245" s="37"/>
      <c r="QKF245" s="37"/>
      <c r="QKG245" s="37"/>
      <c r="QKH245" s="37"/>
      <c r="QKI245" s="37"/>
      <c r="QKJ245" s="37"/>
      <c r="QKK245" s="37"/>
      <c r="QKL245" s="37"/>
      <c r="QKM245" s="37"/>
      <c r="QKN245" s="37"/>
      <c r="QKO245" s="37"/>
      <c r="QKP245" s="37"/>
      <c r="QKQ245" s="37"/>
      <c r="QKR245" s="37"/>
      <c r="QKS245" s="37"/>
      <c r="QKT245" s="37"/>
      <c r="QKU245" s="37"/>
      <c r="QKV245" s="37"/>
      <c r="QKW245" s="37"/>
      <c r="QKX245" s="37"/>
      <c r="QKY245" s="37"/>
      <c r="QKZ245" s="37"/>
      <c r="QLA245" s="37"/>
      <c r="QLB245" s="37"/>
      <c r="QLC245" s="37"/>
      <c r="QLD245" s="37"/>
      <c r="QLE245" s="37"/>
      <c r="QLF245" s="37"/>
      <c r="QLG245" s="37"/>
      <c r="QLH245" s="37"/>
      <c r="QLI245" s="37"/>
      <c r="QLJ245" s="37"/>
      <c r="QLK245" s="37"/>
      <c r="QLL245" s="37"/>
      <c r="QLM245" s="37"/>
      <c r="QLN245" s="37"/>
      <c r="QLO245" s="37"/>
      <c r="QLP245" s="37"/>
      <c r="QLQ245" s="37"/>
      <c r="QLR245" s="37"/>
      <c r="QLS245" s="37"/>
      <c r="QLT245" s="37"/>
      <c r="QLU245" s="37"/>
      <c r="QLV245" s="37"/>
      <c r="QLW245" s="37"/>
      <c r="QLX245" s="37"/>
      <c r="QLY245" s="37"/>
      <c r="QLZ245" s="37"/>
      <c r="QMA245" s="37"/>
      <c r="QMB245" s="37"/>
      <c r="QMC245" s="37"/>
      <c r="QMD245" s="37"/>
      <c r="QME245" s="37"/>
      <c r="QMF245" s="37"/>
      <c r="QMG245" s="37"/>
      <c r="QMH245" s="37"/>
      <c r="QMI245" s="37"/>
      <c r="QMJ245" s="37"/>
      <c r="QMK245" s="37"/>
      <c r="QML245" s="37"/>
      <c r="QMM245" s="37"/>
      <c r="QMN245" s="37"/>
      <c r="QMO245" s="37"/>
      <c r="QMP245" s="37"/>
      <c r="QMQ245" s="37"/>
      <c r="QMR245" s="37"/>
      <c r="QMS245" s="37"/>
      <c r="QMT245" s="37"/>
      <c r="QMU245" s="37"/>
      <c r="QMV245" s="37"/>
      <c r="QMW245" s="37"/>
      <c r="QMX245" s="37"/>
      <c r="QMY245" s="37"/>
      <c r="QMZ245" s="37"/>
      <c r="QNA245" s="37"/>
      <c r="QNB245" s="37"/>
      <c r="QNC245" s="37"/>
      <c r="QND245" s="37"/>
      <c r="QNE245" s="37"/>
      <c r="QNF245" s="37"/>
      <c r="QNG245" s="37"/>
      <c r="QNH245" s="37"/>
      <c r="QNI245" s="37"/>
      <c r="QNJ245" s="37"/>
      <c r="QNK245" s="37"/>
      <c r="QNL245" s="37"/>
      <c r="QNM245" s="37"/>
      <c r="QNN245" s="37"/>
      <c r="QNO245" s="37"/>
      <c r="QNP245" s="37"/>
      <c r="QNQ245" s="37"/>
      <c r="QNR245" s="37"/>
      <c r="QNS245" s="37"/>
      <c r="QNT245" s="37"/>
      <c r="QNU245" s="37"/>
      <c r="QNV245" s="37"/>
      <c r="QNW245" s="37"/>
      <c r="QNX245" s="37"/>
      <c r="QNY245" s="37"/>
      <c r="QNZ245" s="37"/>
      <c r="QOA245" s="37"/>
      <c r="QOB245" s="37"/>
      <c r="QOC245" s="37"/>
      <c r="QOD245" s="37"/>
      <c r="QOE245" s="37"/>
      <c r="QOF245" s="37"/>
      <c r="QOG245" s="37"/>
      <c r="QOH245" s="37"/>
      <c r="QOI245" s="37"/>
      <c r="QOJ245" s="37"/>
      <c r="QOK245" s="37"/>
      <c r="QOL245" s="37"/>
      <c r="QOM245" s="37"/>
      <c r="QON245" s="37"/>
      <c r="QOO245" s="37"/>
      <c r="QOP245" s="37"/>
      <c r="QOQ245" s="37"/>
      <c r="QOR245" s="37"/>
      <c r="QOS245" s="37"/>
      <c r="QOT245" s="37"/>
      <c r="QOU245" s="37"/>
      <c r="QOV245" s="37"/>
      <c r="QOW245" s="37"/>
      <c r="QOX245" s="37"/>
      <c r="QOY245" s="37"/>
      <c r="QOZ245" s="37"/>
      <c r="QPA245" s="37"/>
      <c r="QPB245" s="37"/>
      <c r="QPC245" s="37"/>
      <c r="QPD245" s="37"/>
      <c r="QPE245" s="37"/>
      <c r="QPF245" s="37"/>
      <c r="QPG245" s="37"/>
      <c r="QPH245" s="37"/>
      <c r="QPI245" s="37"/>
      <c r="QPJ245" s="37"/>
      <c r="QPK245" s="37"/>
      <c r="QPL245" s="37"/>
      <c r="QPM245" s="37"/>
      <c r="QPN245" s="37"/>
      <c r="QPO245" s="37"/>
      <c r="QPP245" s="37"/>
      <c r="QPQ245" s="37"/>
      <c r="QPR245" s="37"/>
      <c r="QPS245" s="37"/>
      <c r="QPT245" s="37"/>
      <c r="QPU245" s="37"/>
      <c r="QPV245" s="37"/>
      <c r="QPW245" s="37"/>
      <c r="QPX245" s="37"/>
      <c r="QPY245" s="37"/>
      <c r="QPZ245" s="37"/>
      <c r="QQA245" s="37"/>
      <c r="QQB245" s="37"/>
      <c r="QQC245" s="37"/>
      <c r="QQD245" s="37"/>
      <c r="QQE245" s="37"/>
      <c r="QQF245" s="37"/>
      <c r="QQG245" s="37"/>
      <c r="QQH245" s="37"/>
      <c r="QQI245" s="37"/>
      <c r="QQJ245" s="37"/>
      <c r="QQK245" s="37"/>
      <c r="QQL245" s="37"/>
      <c r="QQM245" s="37"/>
      <c r="QQN245" s="37"/>
      <c r="QQO245" s="37"/>
      <c r="QQP245" s="37"/>
      <c r="QQQ245" s="37"/>
      <c r="QQR245" s="37"/>
      <c r="QQS245" s="37"/>
      <c r="QQT245" s="37"/>
      <c r="QQU245" s="37"/>
      <c r="QQV245" s="37"/>
      <c r="QQW245" s="37"/>
      <c r="QQX245" s="37"/>
      <c r="QQY245" s="37"/>
      <c r="QQZ245" s="37"/>
      <c r="QRA245" s="37"/>
      <c r="QRB245" s="37"/>
      <c r="QRC245" s="37"/>
      <c r="QRD245" s="37"/>
      <c r="QRE245" s="37"/>
      <c r="QRF245" s="37"/>
      <c r="QRG245" s="37"/>
      <c r="QRH245" s="37"/>
      <c r="QRI245" s="37"/>
      <c r="QRJ245" s="37"/>
      <c r="QRK245" s="37"/>
      <c r="QRL245" s="37"/>
      <c r="QRM245" s="37"/>
      <c r="QRN245" s="37"/>
      <c r="QRO245" s="37"/>
      <c r="QRP245" s="37"/>
      <c r="QRQ245" s="37"/>
      <c r="QRR245" s="37"/>
      <c r="QRS245" s="37"/>
      <c r="QRT245" s="37"/>
      <c r="QRU245" s="37"/>
      <c r="QRV245" s="37"/>
      <c r="QRW245" s="37"/>
      <c r="QRX245" s="37"/>
      <c r="QRY245" s="37"/>
      <c r="QRZ245" s="37"/>
      <c r="QSA245" s="37"/>
      <c r="QSB245" s="37"/>
      <c r="QSC245" s="37"/>
      <c r="QSD245" s="37"/>
      <c r="QSE245" s="37"/>
      <c r="QSF245" s="37"/>
      <c r="QSG245" s="37"/>
      <c r="QSH245" s="37"/>
      <c r="QSI245" s="37"/>
      <c r="QSJ245" s="37"/>
      <c r="QSK245" s="37"/>
      <c r="QSL245" s="37"/>
      <c r="QSM245" s="37"/>
      <c r="QSN245" s="37"/>
      <c r="QSO245" s="37"/>
      <c r="QSP245" s="37"/>
      <c r="QSQ245" s="37"/>
      <c r="QSR245" s="37"/>
      <c r="QSS245" s="37"/>
      <c r="QST245" s="37"/>
      <c r="QSU245" s="37"/>
      <c r="QSV245" s="37"/>
      <c r="QSW245" s="37"/>
      <c r="QSX245" s="37"/>
      <c r="QSY245" s="37"/>
      <c r="QSZ245" s="37"/>
      <c r="QTA245" s="37"/>
      <c r="QTB245" s="37"/>
      <c r="QTC245" s="37"/>
      <c r="QTD245" s="37"/>
      <c r="QTE245" s="37"/>
      <c r="QTF245" s="37"/>
      <c r="QTG245" s="37"/>
      <c r="QTH245" s="37"/>
      <c r="QTI245" s="37"/>
      <c r="QTJ245" s="37"/>
      <c r="QTK245" s="37"/>
      <c r="QTL245" s="37"/>
      <c r="QTM245" s="37"/>
      <c r="QTN245" s="37"/>
      <c r="QTO245" s="37"/>
      <c r="QTP245" s="37"/>
      <c r="QTQ245" s="37"/>
      <c r="QTR245" s="37"/>
      <c r="QTS245" s="37"/>
      <c r="QTT245" s="37"/>
      <c r="QTU245" s="37"/>
      <c r="QTV245" s="37"/>
      <c r="QTW245" s="37"/>
      <c r="QTX245" s="37"/>
      <c r="QTY245" s="37"/>
      <c r="QTZ245" s="37"/>
      <c r="QUA245" s="37"/>
      <c r="QUB245" s="37"/>
      <c r="QUC245" s="37"/>
      <c r="QUD245" s="37"/>
      <c r="QUE245" s="37"/>
      <c r="QUF245" s="37"/>
      <c r="QUG245" s="37"/>
      <c r="QUH245" s="37"/>
      <c r="QUI245" s="37"/>
      <c r="QUJ245" s="37"/>
      <c r="QUK245" s="37"/>
      <c r="QUL245" s="37"/>
      <c r="QUM245" s="37"/>
      <c r="QUN245" s="37"/>
      <c r="QUO245" s="37"/>
      <c r="QUP245" s="37"/>
      <c r="QUQ245" s="37"/>
      <c r="QUR245" s="37"/>
      <c r="QUS245" s="37"/>
      <c r="QUT245" s="37"/>
      <c r="QUU245" s="37"/>
      <c r="QUV245" s="37"/>
      <c r="QUW245" s="37"/>
      <c r="QUX245" s="37"/>
      <c r="QUY245" s="37"/>
      <c r="QUZ245" s="37"/>
      <c r="QVA245" s="37"/>
      <c r="QVB245" s="37"/>
      <c r="QVC245" s="37"/>
      <c r="QVD245" s="37"/>
      <c r="QVE245" s="37"/>
      <c r="QVF245" s="37"/>
      <c r="QVG245" s="37"/>
      <c r="QVH245" s="37"/>
      <c r="QVI245" s="37"/>
      <c r="QVJ245" s="37"/>
      <c r="QVK245" s="37"/>
      <c r="QVL245" s="37"/>
      <c r="QVM245" s="37"/>
      <c r="QVN245" s="37"/>
      <c r="QVO245" s="37"/>
      <c r="QVP245" s="37"/>
      <c r="QVQ245" s="37"/>
      <c r="QVR245" s="37"/>
      <c r="QVS245" s="37"/>
      <c r="QVT245" s="37"/>
      <c r="QVU245" s="37"/>
      <c r="QVV245" s="37"/>
      <c r="QVW245" s="37"/>
      <c r="QVX245" s="37"/>
      <c r="QVY245" s="37"/>
      <c r="QVZ245" s="37"/>
      <c r="QWA245" s="37"/>
      <c r="QWB245" s="37"/>
      <c r="QWC245" s="37"/>
      <c r="QWD245" s="37"/>
      <c r="QWE245" s="37"/>
      <c r="QWF245" s="37"/>
      <c r="QWG245" s="37"/>
      <c r="QWH245" s="37"/>
      <c r="QWI245" s="37"/>
      <c r="QWJ245" s="37"/>
      <c r="QWK245" s="37"/>
      <c r="QWL245" s="37"/>
      <c r="QWM245" s="37"/>
      <c r="QWN245" s="37"/>
      <c r="QWO245" s="37"/>
      <c r="QWP245" s="37"/>
      <c r="QWQ245" s="37"/>
      <c r="QWR245" s="37"/>
      <c r="QWS245" s="37"/>
      <c r="QWT245" s="37"/>
      <c r="QWU245" s="37"/>
      <c r="QWV245" s="37"/>
      <c r="QWW245" s="37"/>
      <c r="QWX245" s="37"/>
      <c r="QWY245" s="37"/>
      <c r="QWZ245" s="37"/>
      <c r="QXA245" s="37"/>
      <c r="QXB245" s="37"/>
      <c r="QXC245" s="37"/>
      <c r="QXD245" s="37"/>
      <c r="QXE245" s="37"/>
      <c r="QXF245" s="37"/>
      <c r="QXG245" s="37"/>
      <c r="QXH245" s="37"/>
      <c r="QXI245" s="37"/>
      <c r="QXJ245" s="37"/>
      <c r="QXK245" s="37"/>
      <c r="QXL245" s="37"/>
      <c r="QXM245" s="37"/>
      <c r="QXN245" s="37"/>
      <c r="QXO245" s="37"/>
      <c r="QXP245" s="37"/>
      <c r="QXQ245" s="37"/>
      <c r="QXR245" s="37"/>
      <c r="QXS245" s="37"/>
      <c r="QXT245" s="37"/>
      <c r="QXU245" s="37"/>
      <c r="QXV245" s="37"/>
      <c r="QXW245" s="37"/>
      <c r="QXX245" s="37"/>
      <c r="QXY245" s="37"/>
      <c r="QXZ245" s="37"/>
      <c r="QYA245" s="37"/>
      <c r="QYB245" s="37"/>
      <c r="QYC245" s="37"/>
      <c r="QYD245" s="37"/>
      <c r="QYE245" s="37"/>
      <c r="QYF245" s="37"/>
      <c r="QYG245" s="37"/>
      <c r="QYH245" s="37"/>
      <c r="QYI245" s="37"/>
      <c r="QYJ245" s="37"/>
      <c r="QYK245" s="37"/>
      <c r="QYL245" s="37"/>
      <c r="QYM245" s="37"/>
      <c r="QYN245" s="37"/>
      <c r="QYO245" s="37"/>
      <c r="QYP245" s="37"/>
      <c r="QYQ245" s="37"/>
      <c r="QYR245" s="37"/>
      <c r="QYS245" s="37"/>
      <c r="QYT245" s="37"/>
      <c r="QYU245" s="37"/>
      <c r="QYV245" s="37"/>
      <c r="QYW245" s="37"/>
      <c r="QYX245" s="37"/>
      <c r="QYY245" s="37"/>
      <c r="QYZ245" s="37"/>
      <c r="QZA245" s="37"/>
      <c r="QZB245" s="37"/>
      <c r="QZC245" s="37"/>
      <c r="QZD245" s="37"/>
      <c r="QZE245" s="37"/>
      <c r="QZF245" s="37"/>
      <c r="QZG245" s="37"/>
      <c r="QZH245" s="37"/>
      <c r="QZI245" s="37"/>
      <c r="QZJ245" s="37"/>
      <c r="QZK245" s="37"/>
      <c r="QZL245" s="37"/>
      <c r="QZM245" s="37"/>
      <c r="QZN245" s="37"/>
      <c r="QZO245" s="37"/>
      <c r="QZP245" s="37"/>
      <c r="QZQ245" s="37"/>
      <c r="QZR245" s="37"/>
      <c r="QZS245" s="37"/>
      <c r="QZT245" s="37"/>
      <c r="QZU245" s="37"/>
      <c r="QZV245" s="37"/>
      <c r="QZW245" s="37"/>
      <c r="QZX245" s="37"/>
      <c r="QZY245" s="37"/>
      <c r="QZZ245" s="37"/>
      <c r="RAA245" s="37"/>
      <c r="RAB245" s="37"/>
      <c r="RAC245" s="37"/>
      <c r="RAD245" s="37"/>
      <c r="RAE245" s="37"/>
      <c r="RAF245" s="37"/>
      <c r="RAG245" s="37"/>
      <c r="RAH245" s="37"/>
      <c r="RAI245" s="37"/>
      <c r="RAJ245" s="37"/>
      <c r="RAK245" s="37"/>
      <c r="RAL245" s="37"/>
      <c r="RAM245" s="37"/>
      <c r="RAN245" s="37"/>
      <c r="RAO245" s="37"/>
      <c r="RAP245" s="37"/>
      <c r="RAQ245" s="37"/>
      <c r="RAR245" s="37"/>
      <c r="RAS245" s="37"/>
      <c r="RAT245" s="37"/>
      <c r="RAU245" s="37"/>
      <c r="RAV245" s="37"/>
      <c r="RAW245" s="37"/>
      <c r="RAX245" s="37"/>
      <c r="RAY245" s="37"/>
      <c r="RAZ245" s="37"/>
      <c r="RBA245" s="37"/>
      <c r="RBB245" s="37"/>
      <c r="RBC245" s="37"/>
      <c r="RBD245" s="37"/>
      <c r="RBE245" s="37"/>
      <c r="RBF245" s="37"/>
      <c r="RBG245" s="37"/>
      <c r="RBH245" s="37"/>
      <c r="RBI245" s="37"/>
      <c r="RBJ245" s="37"/>
      <c r="RBK245" s="37"/>
      <c r="RBL245" s="37"/>
      <c r="RBM245" s="37"/>
      <c r="RBN245" s="37"/>
      <c r="RBO245" s="37"/>
      <c r="RBP245" s="37"/>
      <c r="RBQ245" s="37"/>
      <c r="RBR245" s="37"/>
      <c r="RBS245" s="37"/>
      <c r="RBT245" s="37"/>
      <c r="RBU245" s="37"/>
      <c r="RBV245" s="37"/>
      <c r="RBW245" s="37"/>
      <c r="RBX245" s="37"/>
      <c r="RBY245" s="37"/>
      <c r="RBZ245" s="37"/>
      <c r="RCA245" s="37"/>
      <c r="RCB245" s="37"/>
      <c r="RCC245" s="37"/>
      <c r="RCD245" s="37"/>
      <c r="RCE245" s="37"/>
      <c r="RCF245" s="37"/>
      <c r="RCG245" s="37"/>
      <c r="RCH245" s="37"/>
      <c r="RCI245" s="37"/>
      <c r="RCJ245" s="37"/>
      <c r="RCK245" s="37"/>
      <c r="RCL245" s="37"/>
      <c r="RCM245" s="37"/>
      <c r="RCN245" s="37"/>
      <c r="RCO245" s="37"/>
      <c r="RCP245" s="37"/>
      <c r="RCQ245" s="37"/>
      <c r="RCR245" s="37"/>
      <c r="RCS245" s="37"/>
      <c r="RCT245" s="37"/>
      <c r="RCU245" s="37"/>
      <c r="RCV245" s="37"/>
      <c r="RCW245" s="37"/>
      <c r="RCX245" s="37"/>
      <c r="RCY245" s="37"/>
      <c r="RCZ245" s="37"/>
      <c r="RDA245" s="37"/>
      <c r="RDB245" s="37"/>
      <c r="RDC245" s="37"/>
      <c r="RDD245" s="37"/>
      <c r="RDE245" s="37"/>
      <c r="RDF245" s="37"/>
      <c r="RDG245" s="37"/>
      <c r="RDH245" s="37"/>
      <c r="RDI245" s="37"/>
      <c r="RDJ245" s="37"/>
      <c r="RDK245" s="37"/>
      <c r="RDL245" s="37"/>
      <c r="RDM245" s="37"/>
      <c r="RDN245" s="37"/>
      <c r="RDO245" s="37"/>
      <c r="RDP245" s="37"/>
      <c r="RDQ245" s="37"/>
      <c r="RDR245" s="37"/>
      <c r="RDS245" s="37"/>
      <c r="RDT245" s="37"/>
      <c r="RDU245" s="37"/>
      <c r="RDV245" s="37"/>
      <c r="RDW245" s="37"/>
      <c r="RDX245" s="37"/>
      <c r="RDY245" s="37"/>
      <c r="RDZ245" s="37"/>
      <c r="REA245" s="37"/>
      <c r="REB245" s="37"/>
      <c r="REC245" s="37"/>
      <c r="RED245" s="37"/>
      <c r="REE245" s="37"/>
      <c r="REF245" s="37"/>
      <c r="REG245" s="37"/>
      <c r="REH245" s="37"/>
      <c r="REI245" s="37"/>
      <c r="REJ245" s="37"/>
      <c r="REK245" s="37"/>
      <c r="REL245" s="37"/>
      <c r="REM245" s="37"/>
      <c r="REN245" s="37"/>
      <c r="REO245" s="37"/>
      <c r="REP245" s="37"/>
      <c r="REQ245" s="37"/>
      <c r="RER245" s="37"/>
      <c r="RES245" s="37"/>
      <c r="RET245" s="37"/>
      <c r="REU245" s="37"/>
      <c r="REV245" s="37"/>
      <c r="REW245" s="37"/>
      <c r="REX245" s="37"/>
      <c r="REY245" s="37"/>
      <c r="REZ245" s="37"/>
      <c r="RFA245" s="37"/>
      <c r="RFB245" s="37"/>
      <c r="RFC245" s="37"/>
      <c r="RFD245" s="37"/>
      <c r="RFE245" s="37"/>
      <c r="RFF245" s="37"/>
      <c r="RFG245" s="37"/>
      <c r="RFH245" s="37"/>
      <c r="RFI245" s="37"/>
      <c r="RFJ245" s="37"/>
      <c r="RFK245" s="37"/>
      <c r="RFL245" s="37"/>
      <c r="RFM245" s="37"/>
      <c r="RFN245" s="37"/>
      <c r="RFO245" s="37"/>
      <c r="RFP245" s="37"/>
      <c r="RFQ245" s="37"/>
      <c r="RFR245" s="37"/>
      <c r="RFS245" s="37"/>
      <c r="RFT245" s="37"/>
      <c r="RFU245" s="37"/>
      <c r="RFV245" s="37"/>
      <c r="RFW245" s="37"/>
      <c r="RFX245" s="37"/>
      <c r="RFY245" s="37"/>
      <c r="RFZ245" s="37"/>
      <c r="RGA245" s="37"/>
      <c r="RGB245" s="37"/>
      <c r="RGC245" s="37"/>
      <c r="RGD245" s="37"/>
      <c r="RGE245" s="37"/>
      <c r="RGF245" s="37"/>
      <c r="RGG245" s="37"/>
      <c r="RGH245" s="37"/>
      <c r="RGI245" s="37"/>
      <c r="RGJ245" s="37"/>
      <c r="RGK245" s="37"/>
      <c r="RGL245" s="37"/>
      <c r="RGM245" s="37"/>
      <c r="RGN245" s="37"/>
      <c r="RGO245" s="37"/>
      <c r="RGP245" s="37"/>
      <c r="RGQ245" s="37"/>
      <c r="RGR245" s="37"/>
      <c r="RGS245" s="37"/>
      <c r="RGT245" s="37"/>
      <c r="RGU245" s="37"/>
      <c r="RGV245" s="37"/>
      <c r="RGW245" s="37"/>
      <c r="RGX245" s="37"/>
      <c r="RGY245" s="37"/>
      <c r="RGZ245" s="37"/>
      <c r="RHA245" s="37"/>
      <c r="RHB245" s="37"/>
      <c r="RHC245" s="37"/>
      <c r="RHD245" s="37"/>
      <c r="RHE245" s="37"/>
      <c r="RHF245" s="37"/>
      <c r="RHG245" s="37"/>
      <c r="RHH245" s="37"/>
      <c r="RHI245" s="37"/>
      <c r="RHJ245" s="37"/>
      <c r="RHK245" s="37"/>
      <c r="RHL245" s="37"/>
      <c r="RHM245" s="37"/>
      <c r="RHN245" s="37"/>
      <c r="RHO245" s="37"/>
      <c r="RHP245" s="37"/>
      <c r="RHQ245" s="37"/>
      <c r="RHR245" s="37"/>
      <c r="RHS245" s="37"/>
      <c r="RHT245" s="37"/>
      <c r="RHU245" s="37"/>
      <c r="RHV245" s="37"/>
      <c r="RHW245" s="37"/>
      <c r="RHX245" s="37"/>
      <c r="RHY245" s="37"/>
      <c r="RHZ245" s="37"/>
      <c r="RIA245" s="37"/>
      <c r="RIB245" s="37"/>
      <c r="RIC245" s="37"/>
      <c r="RID245" s="37"/>
      <c r="RIE245" s="37"/>
      <c r="RIF245" s="37"/>
      <c r="RIG245" s="37"/>
      <c r="RIH245" s="37"/>
      <c r="RII245" s="37"/>
      <c r="RIJ245" s="37"/>
      <c r="RIK245" s="37"/>
      <c r="RIL245" s="37"/>
      <c r="RIM245" s="37"/>
      <c r="RIN245" s="37"/>
      <c r="RIO245" s="37"/>
      <c r="RIP245" s="37"/>
      <c r="RIQ245" s="37"/>
      <c r="RIR245" s="37"/>
      <c r="RIS245" s="37"/>
      <c r="RIT245" s="37"/>
      <c r="RIU245" s="37"/>
      <c r="RIV245" s="37"/>
      <c r="RIW245" s="37"/>
      <c r="RIX245" s="37"/>
      <c r="RIY245" s="37"/>
      <c r="RIZ245" s="37"/>
      <c r="RJA245" s="37"/>
      <c r="RJB245" s="37"/>
      <c r="RJC245" s="37"/>
      <c r="RJD245" s="37"/>
      <c r="RJE245" s="37"/>
      <c r="RJF245" s="37"/>
      <c r="RJG245" s="37"/>
      <c r="RJH245" s="37"/>
      <c r="RJI245" s="37"/>
      <c r="RJJ245" s="37"/>
      <c r="RJK245" s="37"/>
      <c r="RJL245" s="37"/>
      <c r="RJM245" s="37"/>
      <c r="RJN245" s="37"/>
      <c r="RJO245" s="37"/>
      <c r="RJP245" s="37"/>
      <c r="RJQ245" s="37"/>
      <c r="RJR245" s="37"/>
      <c r="RJS245" s="37"/>
      <c r="RJT245" s="37"/>
      <c r="RJU245" s="37"/>
      <c r="RJV245" s="37"/>
      <c r="RJW245" s="37"/>
      <c r="RJX245" s="37"/>
      <c r="RJY245" s="37"/>
      <c r="RJZ245" s="37"/>
      <c r="RKA245" s="37"/>
      <c r="RKB245" s="37"/>
      <c r="RKC245" s="37"/>
      <c r="RKD245" s="37"/>
      <c r="RKE245" s="37"/>
      <c r="RKF245" s="37"/>
      <c r="RKG245" s="37"/>
      <c r="RKH245" s="37"/>
      <c r="RKI245" s="37"/>
      <c r="RKJ245" s="37"/>
      <c r="RKK245" s="37"/>
      <c r="RKL245" s="37"/>
      <c r="RKM245" s="37"/>
      <c r="RKN245" s="37"/>
      <c r="RKO245" s="37"/>
      <c r="RKP245" s="37"/>
      <c r="RKQ245" s="37"/>
      <c r="RKR245" s="37"/>
      <c r="RKS245" s="37"/>
      <c r="RKT245" s="37"/>
      <c r="RKU245" s="37"/>
      <c r="RKV245" s="37"/>
      <c r="RKW245" s="37"/>
      <c r="RKX245" s="37"/>
      <c r="RKY245" s="37"/>
      <c r="RKZ245" s="37"/>
      <c r="RLA245" s="37"/>
      <c r="RLB245" s="37"/>
      <c r="RLC245" s="37"/>
      <c r="RLD245" s="37"/>
      <c r="RLE245" s="37"/>
      <c r="RLF245" s="37"/>
      <c r="RLG245" s="37"/>
      <c r="RLH245" s="37"/>
      <c r="RLI245" s="37"/>
      <c r="RLJ245" s="37"/>
      <c r="RLK245" s="37"/>
      <c r="RLL245" s="37"/>
      <c r="RLM245" s="37"/>
      <c r="RLN245" s="37"/>
      <c r="RLO245" s="37"/>
      <c r="RLP245" s="37"/>
      <c r="RLQ245" s="37"/>
      <c r="RLR245" s="37"/>
      <c r="RLS245" s="37"/>
      <c r="RLT245" s="37"/>
      <c r="RLU245" s="37"/>
      <c r="RLV245" s="37"/>
      <c r="RLW245" s="37"/>
      <c r="RLX245" s="37"/>
      <c r="RLY245" s="37"/>
      <c r="RLZ245" s="37"/>
      <c r="RMA245" s="37"/>
      <c r="RMB245" s="37"/>
      <c r="RMC245" s="37"/>
      <c r="RMD245" s="37"/>
      <c r="RME245" s="37"/>
      <c r="RMF245" s="37"/>
      <c r="RMG245" s="37"/>
      <c r="RMH245" s="37"/>
      <c r="RMI245" s="37"/>
      <c r="RMJ245" s="37"/>
      <c r="RMK245" s="37"/>
      <c r="RML245" s="37"/>
      <c r="RMM245" s="37"/>
      <c r="RMN245" s="37"/>
      <c r="RMO245" s="37"/>
      <c r="RMP245" s="37"/>
      <c r="RMQ245" s="37"/>
      <c r="RMR245" s="37"/>
      <c r="RMS245" s="37"/>
      <c r="RMT245" s="37"/>
      <c r="RMU245" s="37"/>
      <c r="RMV245" s="37"/>
      <c r="RMW245" s="37"/>
      <c r="RMX245" s="37"/>
      <c r="RMY245" s="37"/>
      <c r="RMZ245" s="37"/>
      <c r="RNA245" s="37"/>
      <c r="RNB245" s="37"/>
      <c r="RNC245" s="37"/>
      <c r="RND245" s="37"/>
      <c r="RNE245" s="37"/>
      <c r="RNF245" s="37"/>
      <c r="RNG245" s="37"/>
      <c r="RNH245" s="37"/>
      <c r="RNI245" s="37"/>
      <c r="RNJ245" s="37"/>
      <c r="RNK245" s="37"/>
      <c r="RNL245" s="37"/>
      <c r="RNM245" s="37"/>
      <c r="RNN245" s="37"/>
      <c r="RNO245" s="37"/>
      <c r="RNP245" s="37"/>
      <c r="RNQ245" s="37"/>
      <c r="RNR245" s="37"/>
      <c r="RNS245" s="37"/>
      <c r="RNT245" s="37"/>
      <c r="RNU245" s="37"/>
      <c r="RNV245" s="37"/>
      <c r="RNW245" s="37"/>
      <c r="RNX245" s="37"/>
      <c r="RNY245" s="37"/>
      <c r="RNZ245" s="37"/>
      <c r="ROA245" s="37"/>
      <c r="ROB245" s="37"/>
      <c r="ROC245" s="37"/>
      <c r="ROD245" s="37"/>
      <c r="ROE245" s="37"/>
      <c r="ROF245" s="37"/>
      <c r="ROG245" s="37"/>
      <c r="ROH245" s="37"/>
      <c r="ROI245" s="37"/>
      <c r="ROJ245" s="37"/>
      <c r="ROK245" s="37"/>
      <c r="ROL245" s="37"/>
      <c r="ROM245" s="37"/>
      <c r="RON245" s="37"/>
      <c r="ROO245" s="37"/>
      <c r="ROP245" s="37"/>
      <c r="ROQ245" s="37"/>
      <c r="ROR245" s="37"/>
      <c r="ROS245" s="37"/>
      <c r="ROT245" s="37"/>
      <c r="ROU245" s="37"/>
      <c r="ROV245" s="37"/>
      <c r="ROW245" s="37"/>
      <c r="ROX245" s="37"/>
      <c r="ROY245" s="37"/>
      <c r="ROZ245" s="37"/>
      <c r="RPA245" s="37"/>
      <c r="RPB245" s="37"/>
      <c r="RPC245" s="37"/>
      <c r="RPD245" s="37"/>
      <c r="RPE245" s="37"/>
      <c r="RPF245" s="37"/>
      <c r="RPG245" s="37"/>
      <c r="RPH245" s="37"/>
      <c r="RPI245" s="37"/>
      <c r="RPJ245" s="37"/>
      <c r="RPK245" s="37"/>
      <c r="RPL245" s="37"/>
      <c r="RPM245" s="37"/>
      <c r="RPN245" s="37"/>
      <c r="RPO245" s="37"/>
      <c r="RPP245" s="37"/>
      <c r="RPQ245" s="37"/>
      <c r="RPR245" s="37"/>
      <c r="RPS245" s="37"/>
      <c r="RPT245" s="37"/>
      <c r="RPU245" s="37"/>
      <c r="RPV245" s="37"/>
      <c r="RPW245" s="37"/>
      <c r="RPX245" s="37"/>
      <c r="RPY245" s="37"/>
      <c r="RPZ245" s="37"/>
      <c r="RQA245" s="37"/>
      <c r="RQB245" s="37"/>
      <c r="RQC245" s="37"/>
      <c r="RQD245" s="37"/>
      <c r="RQE245" s="37"/>
      <c r="RQF245" s="37"/>
      <c r="RQG245" s="37"/>
      <c r="RQH245" s="37"/>
      <c r="RQI245" s="37"/>
      <c r="RQJ245" s="37"/>
      <c r="RQK245" s="37"/>
      <c r="RQL245" s="37"/>
      <c r="RQM245" s="37"/>
      <c r="RQN245" s="37"/>
      <c r="RQO245" s="37"/>
      <c r="RQP245" s="37"/>
      <c r="RQQ245" s="37"/>
      <c r="RQR245" s="37"/>
      <c r="RQS245" s="37"/>
      <c r="RQT245" s="37"/>
      <c r="RQU245" s="37"/>
      <c r="RQV245" s="37"/>
      <c r="RQW245" s="37"/>
      <c r="RQX245" s="37"/>
      <c r="RQY245" s="37"/>
      <c r="RQZ245" s="37"/>
      <c r="RRA245" s="37"/>
      <c r="RRB245" s="37"/>
      <c r="RRC245" s="37"/>
      <c r="RRD245" s="37"/>
      <c r="RRE245" s="37"/>
      <c r="RRF245" s="37"/>
      <c r="RRG245" s="37"/>
      <c r="RRH245" s="37"/>
      <c r="RRI245" s="37"/>
      <c r="RRJ245" s="37"/>
      <c r="RRK245" s="37"/>
      <c r="RRL245" s="37"/>
      <c r="RRM245" s="37"/>
      <c r="RRN245" s="37"/>
      <c r="RRO245" s="37"/>
      <c r="RRP245" s="37"/>
      <c r="RRQ245" s="37"/>
      <c r="RRR245" s="37"/>
      <c r="RRS245" s="37"/>
      <c r="RRT245" s="37"/>
      <c r="RRU245" s="37"/>
      <c r="RRV245" s="37"/>
      <c r="RRW245" s="37"/>
      <c r="RRX245" s="37"/>
      <c r="RRY245" s="37"/>
      <c r="RRZ245" s="37"/>
      <c r="RSA245" s="37"/>
      <c r="RSB245" s="37"/>
      <c r="RSC245" s="37"/>
      <c r="RSD245" s="37"/>
      <c r="RSE245" s="37"/>
      <c r="RSF245" s="37"/>
      <c r="RSG245" s="37"/>
      <c r="RSH245" s="37"/>
      <c r="RSI245" s="37"/>
      <c r="RSJ245" s="37"/>
      <c r="RSK245" s="37"/>
      <c r="RSL245" s="37"/>
      <c r="RSM245" s="37"/>
      <c r="RSN245" s="37"/>
      <c r="RSO245" s="37"/>
      <c r="RSP245" s="37"/>
      <c r="RSQ245" s="37"/>
      <c r="RSR245" s="37"/>
      <c r="RSS245" s="37"/>
      <c r="RST245" s="37"/>
      <c r="RSU245" s="37"/>
      <c r="RSV245" s="37"/>
      <c r="RSW245" s="37"/>
      <c r="RSX245" s="37"/>
      <c r="RSY245" s="37"/>
      <c r="RSZ245" s="37"/>
      <c r="RTA245" s="37"/>
      <c r="RTB245" s="37"/>
      <c r="RTC245" s="37"/>
      <c r="RTD245" s="37"/>
      <c r="RTE245" s="37"/>
      <c r="RTF245" s="37"/>
      <c r="RTG245" s="37"/>
      <c r="RTH245" s="37"/>
      <c r="RTI245" s="37"/>
      <c r="RTJ245" s="37"/>
      <c r="RTK245" s="37"/>
      <c r="RTL245" s="37"/>
      <c r="RTM245" s="37"/>
      <c r="RTN245" s="37"/>
      <c r="RTO245" s="37"/>
      <c r="RTP245" s="37"/>
      <c r="RTQ245" s="37"/>
      <c r="RTR245" s="37"/>
      <c r="RTS245" s="37"/>
      <c r="RTT245" s="37"/>
      <c r="RTU245" s="37"/>
      <c r="RTV245" s="37"/>
      <c r="RTW245" s="37"/>
      <c r="RTX245" s="37"/>
      <c r="RTY245" s="37"/>
      <c r="RTZ245" s="37"/>
      <c r="RUA245" s="37"/>
      <c r="RUB245" s="37"/>
      <c r="RUC245" s="37"/>
      <c r="RUD245" s="37"/>
      <c r="RUE245" s="37"/>
      <c r="RUF245" s="37"/>
      <c r="RUG245" s="37"/>
      <c r="RUH245" s="37"/>
      <c r="RUI245" s="37"/>
      <c r="RUJ245" s="37"/>
      <c r="RUK245" s="37"/>
      <c r="RUL245" s="37"/>
      <c r="RUM245" s="37"/>
      <c r="RUN245" s="37"/>
      <c r="RUO245" s="37"/>
      <c r="RUP245" s="37"/>
      <c r="RUQ245" s="37"/>
      <c r="RUR245" s="37"/>
      <c r="RUS245" s="37"/>
      <c r="RUT245" s="37"/>
      <c r="RUU245" s="37"/>
      <c r="RUV245" s="37"/>
      <c r="RUW245" s="37"/>
      <c r="RUX245" s="37"/>
      <c r="RUY245" s="37"/>
      <c r="RUZ245" s="37"/>
      <c r="RVA245" s="37"/>
      <c r="RVB245" s="37"/>
      <c r="RVC245" s="37"/>
      <c r="RVD245" s="37"/>
      <c r="RVE245" s="37"/>
      <c r="RVF245" s="37"/>
      <c r="RVG245" s="37"/>
      <c r="RVH245" s="37"/>
      <c r="RVI245" s="37"/>
      <c r="RVJ245" s="37"/>
      <c r="RVK245" s="37"/>
      <c r="RVL245" s="37"/>
      <c r="RVM245" s="37"/>
      <c r="RVN245" s="37"/>
      <c r="RVO245" s="37"/>
      <c r="RVP245" s="37"/>
      <c r="RVQ245" s="37"/>
      <c r="RVR245" s="37"/>
      <c r="RVS245" s="37"/>
      <c r="RVT245" s="37"/>
      <c r="RVU245" s="37"/>
      <c r="RVV245" s="37"/>
      <c r="RVW245" s="37"/>
      <c r="RVX245" s="37"/>
      <c r="RVY245" s="37"/>
      <c r="RVZ245" s="37"/>
      <c r="RWA245" s="37"/>
      <c r="RWB245" s="37"/>
      <c r="RWC245" s="37"/>
      <c r="RWD245" s="37"/>
      <c r="RWE245" s="37"/>
      <c r="RWF245" s="37"/>
      <c r="RWG245" s="37"/>
      <c r="RWH245" s="37"/>
      <c r="RWI245" s="37"/>
      <c r="RWJ245" s="37"/>
      <c r="RWK245" s="37"/>
      <c r="RWL245" s="37"/>
      <c r="RWM245" s="37"/>
      <c r="RWN245" s="37"/>
      <c r="RWO245" s="37"/>
      <c r="RWP245" s="37"/>
      <c r="RWQ245" s="37"/>
      <c r="RWR245" s="37"/>
      <c r="RWS245" s="37"/>
      <c r="RWT245" s="37"/>
      <c r="RWU245" s="37"/>
      <c r="RWV245" s="37"/>
      <c r="RWW245" s="37"/>
      <c r="RWX245" s="37"/>
      <c r="RWY245" s="37"/>
      <c r="RWZ245" s="37"/>
      <c r="RXA245" s="37"/>
      <c r="RXB245" s="37"/>
      <c r="RXC245" s="37"/>
      <c r="RXD245" s="37"/>
      <c r="RXE245" s="37"/>
      <c r="RXF245" s="37"/>
      <c r="RXG245" s="37"/>
      <c r="RXH245" s="37"/>
      <c r="RXI245" s="37"/>
      <c r="RXJ245" s="37"/>
      <c r="RXK245" s="37"/>
      <c r="RXL245" s="37"/>
      <c r="RXM245" s="37"/>
      <c r="RXN245" s="37"/>
      <c r="RXO245" s="37"/>
      <c r="RXP245" s="37"/>
      <c r="RXQ245" s="37"/>
      <c r="RXR245" s="37"/>
      <c r="RXS245" s="37"/>
      <c r="RXT245" s="37"/>
      <c r="RXU245" s="37"/>
      <c r="RXV245" s="37"/>
      <c r="RXW245" s="37"/>
      <c r="RXX245" s="37"/>
      <c r="RXY245" s="37"/>
      <c r="RXZ245" s="37"/>
      <c r="RYA245" s="37"/>
      <c r="RYB245" s="37"/>
      <c r="RYC245" s="37"/>
      <c r="RYD245" s="37"/>
      <c r="RYE245" s="37"/>
      <c r="RYF245" s="37"/>
      <c r="RYG245" s="37"/>
      <c r="RYH245" s="37"/>
      <c r="RYI245" s="37"/>
      <c r="RYJ245" s="37"/>
      <c r="RYK245" s="37"/>
      <c r="RYL245" s="37"/>
      <c r="RYM245" s="37"/>
      <c r="RYN245" s="37"/>
      <c r="RYO245" s="37"/>
      <c r="RYP245" s="37"/>
      <c r="RYQ245" s="37"/>
      <c r="RYR245" s="37"/>
      <c r="RYS245" s="37"/>
      <c r="RYT245" s="37"/>
      <c r="RYU245" s="37"/>
      <c r="RYV245" s="37"/>
      <c r="RYW245" s="37"/>
      <c r="RYX245" s="37"/>
      <c r="RYY245" s="37"/>
      <c r="RYZ245" s="37"/>
      <c r="RZA245" s="37"/>
      <c r="RZB245" s="37"/>
      <c r="RZC245" s="37"/>
      <c r="RZD245" s="37"/>
      <c r="RZE245" s="37"/>
      <c r="RZF245" s="37"/>
      <c r="RZG245" s="37"/>
      <c r="RZH245" s="37"/>
      <c r="RZI245" s="37"/>
      <c r="RZJ245" s="37"/>
      <c r="RZK245" s="37"/>
      <c r="RZL245" s="37"/>
      <c r="RZM245" s="37"/>
      <c r="RZN245" s="37"/>
      <c r="RZO245" s="37"/>
      <c r="RZP245" s="37"/>
      <c r="RZQ245" s="37"/>
      <c r="RZR245" s="37"/>
      <c r="RZS245" s="37"/>
      <c r="RZT245" s="37"/>
      <c r="RZU245" s="37"/>
      <c r="RZV245" s="37"/>
      <c r="RZW245" s="37"/>
      <c r="RZX245" s="37"/>
      <c r="RZY245" s="37"/>
      <c r="RZZ245" s="37"/>
      <c r="SAA245" s="37"/>
      <c r="SAB245" s="37"/>
      <c r="SAC245" s="37"/>
      <c r="SAD245" s="37"/>
      <c r="SAE245" s="37"/>
      <c r="SAF245" s="37"/>
      <c r="SAG245" s="37"/>
      <c r="SAH245" s="37"/>
      <c r="SAI245" s="37"/>
      <c r="SAJ245" s="37"/>
      <c r="SAK245" s="37"/>
      <c r="SAL245" s="37"/>
      <c r="SAM245" s="37"/>
      <c r="SAN245" s="37"/>
      <c r="SAO245" s="37"/>
      <c r="SAP245" s="37"/>
      <c r="SAQ245" s="37"/>
      <c r="SAR245" s="37"/>
      <c r="SAS245" s="37"/>
      <c r="SAT245" s="37"/>
      <c r="SAU245" s="37"/>
      <c r="SAV245" s="37"/>
      <c r="SAW245" s="37"/>
      <c r="SAX245" s="37"/>
      <c r="SAY245" s="37"/>
      <c r="SAZ245" s="37"/>
      <c r="SBA245" s="37"/>
      <c r="SBB245" s="37"/>
      <c r="SBC245" s="37"/>
      <c r="SBD245" s="37"/>
      <c r="SBE245" s="37"/>
      <c r="SBF245" s="37"/>
      <c r="SBG245" s="37"/>
      <c r="SBH245" s="37"/>
      <c r="SBI245" s="37"/>
      <c r="SBJ245" s="37"/>
      <c r="SBK245" s="37"/>
      <c r="SBL245" s="37"/>
      <c r="SBM245" s="37"/>
      <c r="SBN245" s="37"/>
      <c r="SBO245" s="37"/>
      <c r="SBP245" s="37"/>
      <c r="SBQ245" s="37"/>
      <c r="SBR245" s="37"/>
      <c r="SBS245" s="37"/>
      <c r="SBT245" s="37"/>
      <c r="SBU245" s="37"/>
      <c r="SBV245" s="37"/>
      <c r="SBW245" s="37"/>
      <c r="SBX245" s="37"/>
      <c r="SBY245" s="37"/>
      <c r="SBZ245" s="37"/>
      <c r="SCA245" s="37"/>
      <c r="SCB245" s="37"/>
      <c r="SCC245" s="37"/>
      <c r="SCD245" s="37"/>
      <c r="SCE245" s="37"/>
      <c r="SCF245" s="37"/>
      <c r="SCG245" s="37"/>
      <c r="SCH245" s="37"/>
      <c r="SCI245" s="37"/>
      <c r="SCJ245" s="37"/>
      <c r="SCK245" s="37"/>
      <c r="SCL245" s="37"/>
      <c r="SCM245" s="37"/>
      <c r="SCN245" s="37"/>
      <c r="SCO245" s="37"/>
      <c r="SCP245" s="37"/>
      <c r="SCQ245" s="37"/>
      <c r="SCR245" s="37"/>
      <c r="SCS245" s="37"/>
      <c r="SCT245" s="37"/>
      <c r="SCU245" s="37"/>
      <c r="SCV245" s="37"/>
      <c r="SCW245" s="37"/>
      <c r="SCX245" s="37"/>
      <c r="SCY245" s="37"/>
      <c r="SCZ245" s="37"/>
      <c r="SDA245" s="37"/>
      <c r="SDB245" s="37"/>
      <c r="SDC245" s="37"/>
      <c r="SDD245" s="37"/>
      <c r="SDE245" s="37"/>
      <c r="SDF245" s="37"/>
      <c r="SDG245" s="37"/>
      <c r="SDH245" s="37"/>
      <c r="SDI245" s="37"/>
      <c r="SDJ245" s="37"/>
      <c r="SDK245" s="37"/>
      <c r="SDL245" s="37"/>
      <c r="SDM245" s="37"/>
      <c r="SDN245" s="37"/>
      <c r="SDO245" s="37"/>
      <c r="SDP245" s="37"/>
      <c r="SDQ245" s="37"/>
      <c r="SDR245" s="37"/>
      <c r="SDS245" s="37"/>
      <c r="SDT245" s="37"/>
      <c r="SDU245" s="37"/>
      <c r="SDV245" s="37"/>
      <c r="SDW245" s="37"/>
      <c r="SDX245" s="37"/>
      <c r="SDY245" s="37"/>
      <c r="SDZ245" s="37"/>
      <c r="SEA245" s="37"/>
      <c r="SEB245" s="37"/>
      <c r="SEC245" s="37"/>
      <c r="SED245" s="37"/>
      <c r="SEE245" s="37"/>
      <c r="SEF245" s="37"/>
      <c r="SEG245" s="37"/>
      <c r="SEH245" s="37"/>
      <c r="SEI245" s="37"/>
      <c r="SEJ245" s="37"/>
      <c r="SEK245" s="37"/>
      <c r="SEL245" s="37"/>
      <c r="SEM245" s="37"/>
      <c r="SEN245" s="37"/>
      <c r="SEO245" s="37"/>
      <c r="SEP245" s="37"/>
      <c r="SEQ245" s="37"/>
      <c r="SER245" s="37"/>
      <c r="SES245" s="37"/>
      <c r="SET245" s="37"/>
      <c r="SEU245" s="37"/>
      <c r="SEV245" s="37"/>
      <c r="SEW245" s="37"/>
      <c r="SEX245" s="37"/>
      <c r="SEY245" s="37"/>
      <c r="SEZ245" s="37"/>
      <c r="SFA245" s="37"/>
      <c r="SFB245" s="37"/>
      <c r="SFC245" s="37"/>
      <c r="SFD245" s="37"/>
      <c r="SFE245" s="37"/>
      <c r="SFF245" s="37"/>
      <c r="SFG245" s="37"/>
      <c r="SFH245" s="37"/>
      <c r="SFI245" s="37"/>
      <c r="SFJ245" s="37"/>
      <c r="SFK245" s="37"/>
      <c r="SFL245" s="37"/>
      <c r="SFM245" s="37"/>
      <c r="SFN245" s="37"/>
      <c r="SFO245" s="37"/>
      <c r="SFP245" s="37"/>
      <c r="SFQ245" s="37"/>
      <c r="SFR245" s="37"/>
      <c r="SFS245" s="37"/>
      <c r="SFT245" s="37"/>
      <c r="SFU245" s="37"/>
      <c r="SFV245" s="37"/>
      <c r="SFW245" s="37"/>
      <c r="SFX245" s="37"/>
      <c r="SFY245" s="37"/>
      <c r="SFZ245" s="37"/>
      <c r="SGA245" s="37"/>
      <c r="SGB245" s="37"/>
      <c r="SGC245" s="37"/>
      <c r="SGD245" s="37"/>
      <c r="SGE245" s="37"/>
      <c r="SGF245" s="37"/>
      <c r="SGG245" s="37"/>
      <c r="SGH245" s="37"/>
      <c r="SGI245" s="37"/>
      <c r="SGJ245" s="37"/>
      <c r="SGK245" s="37"/>
      <c r="SGL245" s="37"/>
      <c r="SGM245" s="37"/>
      <c r="SGN245" s="37"/>
      <c r="SGO245" s="37"/>
      <c r="SGP245" s="37"/>
      <c r="SGQ245" s="37"/>
      <c r="SGR245" s="37"/>
      <c r="SGS245" s="37"/>
      <c r="SGT245" s="37"/>
      <c r="SGU245" s="37"/>
      <c r="SGV245" s="37"/>
      <c r="SGW245" s="37"/>
      <c r="SGX245" s="37"/>
      <c r="SGY245" s="37"/>
      <c r="SGZ245" s="37"/>
      <c r="SHA245" s="37"/>
      <c r="SHB245" s="37"/>
      <c r="SHC245" s="37"/>
      <c r="SHD245" s="37"/>
      <c r="SHE245" s="37"/>
      <c r="SHF245" s="37"/>
      <c r="SHG245" s="37"/>
      <c r="SHH245" s="37"/>
      <c r="SHI245" s="37"/>
      <c r="SHJ245" s="37"/>
      <c r="SHK245" s="37"/>
      <c r="SHL245" s="37"/>
      <c r="SHM245" s="37"/>
      <c r="SHN245" s="37"/>
      <c r="SHO245" s="37"/>
      <c r="SHP245" s="37"/>
      <c r="SHQ245" s="37"/>
      <c r="SHR245" s="37"/>
      <c r="SHS245" s="37"/>
      <c r="SHT245" s="37"/>
      <c r="SHU245" s="37"/>
      <c r="SHV245" s="37"/>
      <c r="SHW245" s="37"/>
      <c r="SHX245" s="37"/>
      <c r="SHY245" s="37"/>
      <c r="SHZ245" s="37"/>
      <c r="SIA245" s="37"/>
      <c r="SIB245" s="37"/>
      <c r="SIC245" s="37"/>
      <c r="SID245" s="37"/>
      <c r="SIE245" s="37"/>
      <c r="SIF245" s="37"/>
      <c r="SIG245" s="37"/>
      <c r="SIH245" s="37"/>
      <c r="SII245" s="37"/>
      <c r="SIJ245" s="37"/>
      <c r="SIK245" s="37"/>
      <c r="SIL245" s="37"/>
      <c r="SIM245" s="37"/>
      <c r="SIN245" s="37"/>
      <c r="SIO245" s="37"/>
      <c r="SIP245" s="37"/>
      <c r="SIQ245" s="37"/>
      <c r="SIR245" s="37"/>
      <c r="SIS245" s="37"/>
      <c r="SIT245" s="37"/>
      <c r="SIU245" s="37"/>
      <c r="SIV245" s="37"/>
      <c r="SIW245" s="37"/>
      <c r="SIX245" s="37"/>
      <c r="SIY245" s="37"/>
      <c r="SIZ245" s="37"/>
      <c r="SJA245" s="37"/>
      <c r="SJB245" s="37"/>
      <c r="SJC245" s="37"/>
      <c r="SJD245" s="37"/>
      <c r="SJE245" s="37"/>
      <c r="SJF245" s="37"/>
      <c r="SJG245" s="37"/>
      <c r="SJH245" s="37"/>
      <c r="SJI245" s="37"/>
      <c r="SJJ245" s="37"/>
      <c r="SJK245" s="37"/>
      <c r="SJL245" s="37"/>
      <c r="SJM245" s="37"/>
      <c r="SJN245" s="37"/>
      <c r="SJO245" s="37"/>
      <c r="SJP245" s="37"/>
      <c r="SJQ245" s="37"/>
      <c r="SJR245" s="37"/>
      <c r="SJS245" s="37"/>
      <c r="SJT245" s="37"/>
      <c r="SJU245" s="37"/>
      <c r="SJV245" s="37"/>
      <c r="SJW245" s="37"/>
      <c r="SJX245" s="37"/>
      <c r="SJY245" s="37"/>
      <c r="SJZ245" s="37"/>
      <c r="SKA245" s="37"/>
      <c r="SKB245" s="37"/>
      <c r="SKC245" s="37"/>
      <c r="SKD245" s="37"/>
      <c r="SKE245" s="37"/>
      <c r="SKF245" s="37"/>
      <c r="SKG245" s="37"/>
      <c r="SKH245" s="37"/>
      <c r="SKI245" s="37"/>
      <c r="SKJ245" s="37"/>
      <c r="SKK245" s="37"/>
      <c r="SKL245" s="37"/>
      <c r="SKM245" s="37"/>
      <c r="SKN245" s="37"/>
      <c r="SKO245" s="37"/>
      <c r="SKP245" s="37"/>
      <c r="SKQ245" s="37"/>
      <c r="SKR245" s="37"/>
      <c r="SKS245" s="37"/>
      <c r="SKT245" s="37"/>
      <c r="SKU245" s="37"/>
      <c r="SKV245" s="37"/>
      <c r="SKW245" s="37"/>
      <c r="SKX245" s="37"/>
      <c r="SKY245" s="37"/>
      <c r="SKZ245" s="37"/>
      <c r="SLA245" s="37"/>
      <c r="SLB245" s="37"/>
      <c r="SLC245" s="37"/>
      <c r="SLD245" s="37"/>
      <c r="SLE245" s="37"/>
      <c r="SLF245" s="37"/>
      <c r="SLG245" s="37"/>
      <c r="SLH245" s="37"/>
      <c r="SLI245" s="37"/>
      <c r="SLJ245" s="37"/>
      <c r="SLK245" s="37"/>
      <c r="SLL245" s="37"/>
      <c r="SLM245" s="37"/>
      <c r="SLN245" s="37"/>
      <c r="SLO245" s="37"/>
      <c r="SLP245" s="37"/>
      <c r="SLQ245" s="37"/>
      <c r="SLR245" s="37"/>
      <c r="SLS245" s="37"/>
      <c r="SLT245" s="37"/>
      <c r="SLU245" s="37"/>
      <c r="SLV245" s="37"/>
      <c r="SLW245" s="37"/>
      <c r="SLX245" s="37"/>
      <c r="SLY245" s="37"/>
      <c r="SLZ245" s="37"/>
      <c r="SMA245" s="37"/>
      <c r="SMB245" s="37"/>
      <c r="SMC245" s="37"/>
      <c r="SMD245" s="37"/>
      <c r="SME245" s="37"/>
      <c r="SMF245" s="37"/>
      <c r="SMG245" s="37"/>
      <c r="SMH245" s="37"/>
      <c r="SMI245" s="37"/>
      <c r="SMJ245" s="37"/>
      <c r="SMK245" s="37"/>
      <c r="SML245" s="37"/>
      <c r="SMM245" s="37"/>
      <c r="SMN245" s="37"/>
      <c r="SMO245" s="37"/>
      <c r="SMP245" s="37"/>
      <c r="SMQ245" s="37"/>
      <c r="SMR245" s="37"/>
      <c r="SMS245" s="37"/>
      <c r="SMT245" s="37"/>
      <c r="SMU245" s="37"/>
      <c r="SMV245" s="37"/>
      <c r="SMW245" s="37"/>
      <c r="SMX245" s="37"/>
      <c r="SMY245" s="37"/>
      <c r="SMZ245" s="37"/>
      <c r="SNA245" s="37"/>
      <c r="SNB245" s="37"/>
      <c r="SNC245" s="37"/>
      <c r="SND245" s="37"/>
      <c r="SNE245" s="37"/>
      <c r="SNF245" s="37"/>
      <c r="SNG245" s="37"/>
      <c r="SNH245" s="37"/>
      <c r="SNI245" s="37"/>
      <c r="SNJ245" s="37"/>
      <c r="SNK245" s="37"/>
      <c r="SNL245" s="37"/>
      <c r="SNM245" s="37"/>
      <c r="SNN245" s="37"/>
      <c r="SNO245" s="37"/>
      <c r="SNP245" s="37"/>
      <c r="SNQ245" s="37"/>
      <c r="SNR245" s="37"/>
      <c r="SNS245" s="37"/>
      <c r="SNT245" s="37"/>
      <c r="SNU245" s="37"/>
      <c r="SNV245" s="37"/>
      <c r="SNW245" s="37"/>
      <c r="SNX245" s="37"/>
      <c r="SNY245" s="37"/>
      <c r="SNZ245" s="37"/>
      <c r="SOA245" s="37"/>
      <c r="SOB245" s="37"/>
      <c r="SOC245" s="37"/>
      <c r="SOD245" s="37"/>
      <c r="SOE245" s="37"/>
      <c r="SOF245" s="37"/>
      <c r="SOG245" s="37"/>
      <c r="SOH245" s="37"/>
      <c r="SOI245" s="37"/>
      <c r="SOJ245" s="37"/>
      <c r="SOK245" s="37"/>
      <c r="SOL245" s="37"/>
      <c r="SOM245" s="37"/>
      <c r="SON245" s="37"/>
      <c r="SOO245" s="37"/>
      <c r="SOP245" s="37"/>
      <c r="SOQ245" s="37"/>
      <c r="SOR245" s="37"/>
      <c r="SOS245" s="37"/>
      <c r="SOT245" s="37"/>
      <c r="SOU245" s="37"/>
      <c r="SOV245" s="37"/>
      <c r="SOW245" s="37"/>
      <c r="SOX245" s="37"/>
      <c r="SOY245" s="37"/>
      <c r="SOZ245" s="37"/>
      <c r="SPA245" s="37"/>
      <c r="SPB245" s="37"/>
      <c r="SPC245" s="37"/>
      <c r="SPD245" s="37"/>
      <c r="SPE245" s="37"/>
      <c r="SPF245" s="37"/>
      <c r="SPG245" s="37"/>
      <c r="SPH245" s="37"/>
      <c r="SPI245" s="37"/>
      <c r="SPJ245" s="37"/>
      <c r="SPK245" s="37"/>
      <c r="SPL245" s="37"/>
      <c r="SPM245" s="37"/>
      <c r="SPN245" s="37"/>
      <c r="SPO245" s="37"/>
      <c r="SPP245" s="37"/>
      <c r="SPQ245" s="37"/>
      <c r="SPR245" s="37"/>
      <c r="SPS245" s="37"/>
      <c r="SPT245" s="37"/>
      <c r="SPU245" s="37"/>
      <c r="SPV245" s="37"/>
      <c r="SPW245" s="37"/>
      <c r="SPX245" s="37"/>
      <c r="SPY245" s="37"/>
      <c r="SPZ245" s="37"/>
      <c r="SQA245" s="37"/>
      <c r="SQB245" s="37"/>
      <c r="SQC245" s="37"/>
      <c r="SQD245" s="37"/>
      <c r="SQE245" s="37"/>
      <c r="SQF245" s="37"/>
      <c r="SQG245" s="37"/>
      <c r="SQH245" s="37"/>
      <c r="SQI245" s="37"/>
      <c r="SQJ245" s="37"/>
      <c r="SQK245" s="37"/>
      <c r="SQL245" s="37"/>
      <c r="SQM245" s="37"/>
      <c r="SQN245" s="37"/>
      <c r="SQO245" s="37"/>
      <c r="SQP245" s="37"/>
      <c r="SQQ245" s="37"/>
      <c r="SQR245" s="37"/>
      <c r="SQS245" s="37"/>
      <c r="SQT245" s="37"/>
      <c r="SQU245" s="37"/>
      <c r="SQV245" s="37"/>
      <c r="SQW245" s="37"/>
      <c r="SQX245" s="37"/>
      <c r="SQY245" s="37"/>
      <c r="SQZ245" s="37"/>
      <c r="SRA245" s="37"/>
      <c r="SRB245" s="37"/>
      <c r="SRC245" s="37"/>
      <c r="SRD245" s="37"/>
      <c r="SRE245" s="37"/>
      <c r="SRF245" s="37"/>
      <c r="SRG245" s="37"/>
      <c r="SRH245" s="37"/>
      <c r="SRI245" s="37"/>
      <c r="SRJ245" s="37"/>
      <c r="SRK245" s="37"/>
      <c r="SRL245" s="37"/>
      <c r="SRM245" s="37"/>
      <c r="SRN245" s="37"/>
      <c r="SRO245" s="37"/>
      <c r="SRP245" s="37"/>
      <c r="SRQ245" s="37"/>
      <c r="SRR245" s="37"/>
      <c r="SRS245" s="37"/>
      <c r="SRT245" s="37"/>
      <c r="SRU245" s="37"/>
      <c r="SRV245" s="37"/>
      <c r="SRW245" s="37"/>
      <c r="SRX245" s="37"/>
      <c r="SRY245" s="37"/>
      <c r="SRZ245" s="37"/>
      <c r="SSA245" s="37"/>
      <c r="SSB245" s="37"/>
      <c r="SSC245" s="37"/>
      <c r="SSD245" s="37"/>
      <c r="SSE245" s="37"/>
      <c r="SSF245" s="37"/>
      <c r="SSG245" s="37"/>
      <c r="SSH245" s="37"/>
      <c r="SSI245" s="37"/>
      <c r="SSJ245" s="37"/>
      <c r="SSK245" s="37"/>
      <c r="SSL245" s="37"/>
      <c r="SSM245" s="37"/>
      <c r="SSN245" s="37"/>
      <c r="SSO245" s="37"/>
      <c r="SSP245" s="37"/>
      <c r="SSQ245" s="37"/>
      <c r="SSR245" s="37"/>
      <c r="SSS245" s="37"/>
      <c r="SST245" s="37"/>
      <c r="SSU245" s="37"/>
      <c r="SSV245" s="37"/>
      <c r="SSW245" s="37"/>
      <c r="SSX245" s="37"/>
      <c r="SSY245" s="37"/>
      <c r="SSZ245" s="37"/>
      <c r="STA245" s="37"/>
      <c r="STB245" s="37"/>
      <c r="STC245" s="37"/>
      <c r="STD245" s="37"/>
      <c r="STE245" s="37"/>
      <c r="STF245" s="37"/>
      <c r="STG245" s="37"/>
      <c r="STH245" s="37"/>
      <c r="STI245" s="37"/>
      <c r="STJ245" s="37"/>
      <c r="STK245" s="37"/>
      <c r="STL245" s="37"/>
      <c r="STM245" s="37"/>
      <c r="STN245" s="37"/>
      <c r="STO245" s="37"/>
      <c r="STP245" s="37"/>
      <c r="STQ245" s="37"/>
      <c r="STR245" s="37"/>
      <c r="STS245" s="37"/>
      <c r="STT245" s="37"/>
      <c r="STU245" s="37"/>
      <c r="STV245" s="37"/>
      <c r="STW245" s="37"/>
      <c r="STX245" s="37"/>
      <c r="STY245" s="37"/>
      <c r="STZ245" s="37"/>
      <c r="SUA245" s="37"/>
      <c r="SUB245" s="37"/>
      <c r="SUC245" s="37"/>
      <c r="SUD245" s="37"/>
      <c r="SUE245" s="37"/>
      <c r="SUF245" s="37"/>
      <c r="SUG245" s="37"/>
      <c r="SUH245" s="37"/>
      <c r="SUI245" s="37"/>
      <c r="SUJ245" s="37"/>
      <c r="SUK245" s="37"/>
      <c r="SUL245" s="37"/>
      <c r="SUM245" s="37"/>
      <c r="SUN245" s="37"/>
      <c r="SUO245" s="37"/>
      <c r="SUP245" s="37"/>
      <c r="SUQ245" s="37"/>
      <c r="SUR245" s="37"/>
      <c r="SUS245" s="37"/>
      <c r="SUT245" s="37"/>
      <c r="SUU245" s="37"/>
      <c r="SUV245" s="37"/>
      <c r="SUW245" s="37"/>
      <c r="SUX245" s="37"/>
      <c r="SUY245" s="37"/>
      <c r="SUZ245" s="37"/>
      <c r="SVA245" s="37"/>
      <c r="SVB245" s="37"/>
      <c r="SVC245" s="37"/>
      <c r="SVD245" s="37"/>
      <c r="SVE245" s="37"/>
      <c r="SVF245" s="37"/>
      <c r="SVG245" s="37"/>
      <c r="SVH245" s="37"/>
      <c r="SVI245" s="37"/>
      <c r="SVJ245" s="37"/>
      <c r="SVK245" s="37"/>
      <c r="SVL245" s="37"/>
      <c r="SVM245" s="37"/>
      <c r="SVN245" s="37"/>
      <c r="SVO245" s="37"/>
      <c r="SVP245" s="37"/>
      <c r="SVQ245" s="37"/>
      <c r="SVR245" s="37"/>
      <c r="SVS245" s="37"/>
      <c r="SVT245" s="37"/>
      <c r="SVU245" s="37"/>
      <c r="SVV245" s="37"/>
      <c r="SVW245" s="37"/>
      <c r="SVX245" s="37"/>
      <c r="SVY245" s="37"/>
      <c r="SVZ245" s="37"/>
      <c r="SWA245" s="37"/>
      <c r="SWB245" s="37"/>
      <c r="SWC245" s="37"/>
      <c r="SWD245" s="37"/>
      <c r="SWE245" s="37"/>
      <c r="SWF245" s="37"/>
      <c r="SWG245" s="37"/>
      <c r="SWH245" s="37"/>
      <c r="SWI245" s="37"/>
      <c r="SWJ245" s="37"/>
      <c r="SWK245" s="37"/>
      <c r="SWL245" s="37"/>
      <c r="SWM245" s="37"/>
      <c r="SWN245" s="37"/>
      <c r="SWO245" s="37"/>
      <c r="SWP245" s="37"/>
      <c r="SWQ245" s="37"/>
      <c r="SWR245" s="37"/>
      <c r="SWS245" s="37"/>
      <c r="SWT245" s="37"/>
      <c r="SWU245" s="37"/>
      <c r="SWV245" s="37"/>
      <c r="SWW245" s="37"/>
      <c r="SWX245" s="37"/>
      <c r="SWY245" s="37"/>
      <c r="SWZ245" s="37"/>
      <c r="SXA245" s="37"/>
      <c r="SXB245" s="37"/>
      <c r="SXC245" s="37"/>
      <c r="SXD245" s="37"/>
      <c r="SXE245" s="37"/>
      <c r="SXF245" s="37"/>
      <c r="SXG245" s="37"/>
      <c r="SXH245" s="37"/>
      <c r="SXI245" s="37"/>
      <c r="SXJ245" s="37"/>
      <c r="SXK245" s="37"/>
      <c r="SXL245" s="37"/>
      <c r="SXM245" s="37"/>
      <c r="SXN245" s="37"/>
      <c r="SXO245" s="37"/>
      <c r="SXP245" s="37"/>
      <c r="SXQ245" s="37"/>
      <c r="SXR245" s="37"/>
      <c r="SXS245" s="37"/>
      <c r="SXT245" s="37"/>
      <c r="SXU245" s="37"/>
      <c r="SXV245" s="37"/>
      <c r="SXW245" s="37"/>
      <c r="SXX245" s="37"/>
      <c r="SXY245" s="37"/>
      <c r="SXZ245" s="37"/>
      <c r="SYA245" s="37"/>
      <c r="SYB245" s="37"/>
      <c r="SYC245" s="37"/>
      <c r="SYD245" s="37"/>
      <c r="SYE245" s="37"/>
      <c r="SYF245" s="37"/>
      <c r="SYG245" s="37"/>
      <c r="SYH245" s="37"/>
      <c r="SYI245" s="37"/>
      <c r="SYJ245" s="37"/>
      <c r="SYK245" s="37"/>
      <c r="SYL245" s="37"/>
      <c r="SYM245" s="37"/>
      <c r="SYN245" s="37"/>
      <c r="SYO245" s="37"/>
      <c r="SYP245" s="37"/>
      <c r="SYQ245" s="37"/>
      <c r="SYR245" s="37"/>
      <c r="SYS245" s="37"/>
      <c r="SYT245" s="37"/>
      <c r="SYU245" s="37"/>
      <c r="SYV245" s="37"/>
      <c r="SYW245" s="37"/>
      <c r="SYX245" s="37"/>
      <c r="SYY245" s="37"/>
      <c r="SYZ245" s="37"/>
      <c r="SZA245" s="37"/>
      <c r="SZB245" s="37"/>
      <c r="SZC245" s="37"/>
      <c r="SZD245" s="37"/>
      <c r="SZE245" s="37"/>
      <c r="SZF245" s="37"/>
      <c r="SZG245" s="37"/>
      <c r="SZH245" s="37"/>
      <c r="SZI245" s="37"/>
      <c r="SZJ245" s="37"/>
      <c r="SZK245" s="37"/>
      <c r="SZL245" s="37"/>
      <c r="SZM245" s="37"/>
      <c r="SZN245" s="37"/>
      <c r="SZO245" s="37"/>
      <c r="SZP245" s="37"/>
      <c r="SZQ245" s="37"/>
      <c r="SZR245" s="37"/>
      <c r="SZS245" s="37"/>
      <c r="SZT245" s="37"/>
      <c r="SZU245" s="37"/>
      <c r="SZV245" s="37"/>
      <c r="SZW245" s="37"/>
      <c r="SZX245" s="37"/>
      <c r="SZY245" s="37"/>
      <c r="SZZ245" s="37"/>
      <c r="TAA245" s="37"/>
      <c r="TAB245" s="37"/>
      <c r="TAC245" s="37"/>
      <c r="TAD245" s="37"/>
      <c r="TAE245" s="37"/>
      <c r="TAF245" s="37"/>
      <c r="TAG245" s="37"/>
      <c r="TAH245" s="37"/>
      <c r="TAI245" s="37"/>
      <c r="TAJ245" s="37"/>
      <c r="TAK245" s="37"/>
      <c r="TAL245" s="37"/>
      <c r="TAM245" s="37"/>
      <c r="TAN245" s="37"/>
      <c r="TAO245" s="37"/>
      <c r="TAP245" s="37"/>
      <c r="TAQ245" s="37"/>
      <c r="TAR245" s="37"/>
      <c r="TAS245" s="37"/>
      <c r="TAT245" s="37"/>
      <c r="TAU245" s="37"/>
      <c r="TAV245" s="37"/>
      <c r="TAW245" s="37"/>
      <c r="TAX245" s="37"/>
      <c r="TAY245" s="37"/>
      <c r="TAZ245" s="37"/>
      <c r="TBA245" s="37"/>
      <c r="TBB245" s="37"/>
      <c r="TBC245" s="37"/>
      <c r="TBD245" s="37"/>
      <c r="TBE245" s="37"/>
      <c r="TBF245" s="37"/>
      <c r="TBG245" s="37"/>
      <c r="TBH245" s="37"/>
      <c r="TBI245" s="37"/>
      <c r="TBJ245" s="37"/>
      <c r="TBK245" s="37"/>
      <c r="TBL245" s="37"/>
      <c r="TBM245" s="37"/>
      <c r="TBN245" s="37"/>
      <c r="TBO245" s="37"/>
      <c r="TBP245" s="37"/>
      <c r="TBQ245" s="37"/>
      <c r="TBR245" s="37"/>
      <c r="TBS245" s="37"/>
      <c r="TBT245" s="37"/>
      <c r="TBU245" s="37"/>
      <c r="TBV245" s="37"/>
      <c r="TBW245" s="37"/>
      <c r="TBX245" s="37"/>
      <c r="TBY245" s="37"/>
      <c r="TBZ245" s="37"/>
      <c r="TCA245" s="37"/>
      <c r="TCB245" s="37"/>
      <c r="TCC245" s="37"/>
      <c r="TCD245" s="37"/>
      <c r="TCE245" s="37"/>
      <c r="TCF245" s="37"/>
      <c r="TCG245" s="37"/>
      <c r="TCH245" s="37"/>
      <c r="TCI245" s="37"/>
      <c r="TCJ245" s="37"/>
      <c r="TCK245" s="37"/>
      <c r="TCL245" s="37"/>
      <c r="TCM245" s="37"/>
      <c r="TCN245" s="37"/>
      <c r="TCO245" s="37"/>
      <c r="TCP245" s="37"/>
      <c r="TCQ245" s="37"/>
      <c r="TCR245" s="37"/>
      <c r="TCS245" s="37"/>
      <c r="TCT245" s="37"/>
      <c r="TCU245" s="37"/>
      <c r="TCV245" s="37"/>
      <c r="TCW245" s="37"/>
      <c r="TCX245" s="37"/>
      <c r="TCY245" s="37"/>
      <c r="TCZ245" s="37"/>
      <c r="TDA245" s="37"/>
      <c r="TDB245" s="37"/>
      <c r="TDC245" s="37"/>
      <c r="TDD245" s="37"/>
      <c r="TDE245" s="37"/>
      <c r="TDF245" s="37"/>
      <c r="TDG245" s="37"/>
      <c r="TDH245" s="37"/>
      <c r="TDI245" s="37"/>
      <c r="TDJ245" s="37"/>
      <c r="TDK245" s="37"/>
      <c r="TDL245" s="37"/>
      <c r="TDM245" s="37"/>
      <c r="TDN245" s="37"/>
      <c r="TDO245" s="37"/>
      <c r="TDP245" s="37"/>
      <c r="TDQ245" s="37"/>
      <c r="TDR245" s="37"/>
      <c r="TDS245" s="37"/>
      <c r="TDT245" s="37"/>
      <c r="TDU245" s="37"/>
      <c r="TDV245" s="37"/>
      <c r="TDW245" s="37"/>
      <c r="TDX245" s="37"/>
      <c r="TDY245" s="37"/>
      <c r="TDZ245" s="37"/>
      <c r="TEA245" s="37"/>
      <c r="TEB245" s="37"/>
      <c r="TEC245" s="37"/>
      <c r="TED245" s="37"/>
      <c r="TEE245" s="37"/>
      <c r="TEF245" s="37"/>
      <c r="TEG245" s="37"/>
      <c r="TEH245" s="37"/>
      <c r="TEI245" s="37"/>
      <c r="TEJ245" s="37"/>
      <c r="TEK245" s="37"/>
      <c r="TEL245" s="37"/>
      <c r="TEM245" s="37"/>
      <c r="TEN245" s="37"/>
      <c r="TEO245" s="37"/>
      <c r="TEP245" s="37"/>
      <c r="TEQ245" s="37"/>
      <c r="TER245" s="37"/>
      <c r="TES245" s="37"/>
      <c r="TET245" s="37"/>
      <c r="TEU245" s="37"/>
      <c r="TEV245" s="37"/>
      <c r="TEW245" s="37"/>
      <c r="TEX245" s="37"/>
      <c r="TEY245" s="37"/>
      <c r="TEZ245" s="37"/>
      <c r="TFA245" s="37"/>
      <c r="TFB245" s="37"/>
      <c r="TFC245" s="37"/>
      <c r="TFD245" s="37"/>
      <c r="TFE245" s="37"/>
      <c r="TFF245" s="37"/>
      <c r="TFG245" s="37"/>
      <c r="TFH245" s="37"/>
      <c r="TFI245" s="37"/>
      <c r="TFJ245" s="37"/>
      <c r="TFK245" s="37"/>
      <c r="TFL245" s="37"/>
      <c r="TFM245" s="37"/>
      <c r="TFN245" s="37"/>
      <c r="TFO245" s="37"/>
      <c r="TFP245" s="37"/>
      <c r="TFQ245" s="37"/>
      <c r="TFR245" s="37"/>
      <c r="TFS245" s="37"/>
      <c r="TFT245" s="37"/>
      <c r="TFU245" s="37"/>
      <c r="TFV245" s="37"/>
      <c r="TFW245" s="37"/>
      <c r="TFX245" s="37"/>
      <c r="TFY245" s="37"/>
      <c r="TFZ245" s="37"/>
      <c r="TGA245" s="37"/>
      <c r="TGB245" s="37"/>
      <c r="TGC245" s="37"/>
      <c r="TGD245" s="37"/>
      <c r="TGE245" s="37"/>
      <c r="TGF245" s="37"/>
      <c r="TGG245" s="37"/>
      <c r="TGH245" s="37"/>
      <c r="TGI245" s="37"/>
      <c r="TGJ245" s="37"/>
      <c r="TGK245" s="37"/>
      <c r="TGL245" s="37"/>
      <c r="TGM245" s="37"/>
      <c r="TGN245" s="37"/>
      <c r="TGO245" s="37"/>
      <c r="TGP245" s="37"/>
      <c r="TGQ245" s="37"/>
      <c r="TGR245" s="37"/>
      <c r="TGS245" s="37"/>
      <c r="TGT245" s="37"/>
      <c r="TGU245" s="37"/>
      <c r="TGV245" s="37"/>
      <c r="TGW245" s="37"/>
      <c r="TGX245" s="37"/>
      <c r="TGY245" s="37"/>
      <c r="TGZ245" s="37"/>
      <c r="THA245" s="37"/>
      <c r="THB245" s="37"/>
      <c r="THC245" s="37"/>
      <c r="THD245" s="37"/>
      <c r="THE245" s="37"/>
      <c r="THF245" s="37"/>
      <c r="THG245" s="37"/>
      <c r="THH245" s="37"/>
      <c r="THI245" s="37"/>
      <c r="THJ245" s="37"/>
      <c r="THK245" s="37"/>
      <c r="THL245" s="37"/>
      <c r="THM245" s="37"/>
      <c r="THN245" s="37"/>
      <c r="THO245" s="37"/>
      <c r="THP245" s="37"/>
      <c r="THQ245" s="37"/>
      <c r="THR245" s="37"/>
      <c r="THS245" s="37"/>
      <c r="THT245" s="37"/>
      <c r="THU245" s="37"/>
      <c r="THV245" s="37"/>
      <c r="THW245" s="37"/>
      <c r="THX245" s="37"/>
      <c r="THY245" s="37"/>
      <c r="THZ245" s="37"/>
      <c r="TIA245" s="37"/>
      <c r="TIB245" s="37"/>
      <c r="TIC245" s="37"/>
      <c r="TID245" s="37"/>
      <c r="TIE245" s="37"/>
      <c r="TIF245" s="37"/>
      <c r="TIG245" s="37"/>
      <c r="TIH245" s="37"/>
      <c r="TII245" s="37"/>
      <c r="TIJ245" s="37"/>
      <c r="TIK245" s="37"/>
      <c r="TIL245" s="37"/>
      <c r="TIM245" s="37"/>
      <c r="TIN245" s="37"/>
      <c r="TIO245" s="37"/>
      <c r="TIP245" s="37"/>
      <c r="TIQ245" s="37"/>
      <c r="TIR245" s="37"/>
      <c r="TIS245" s="37"/>
      <c r="TIT245" s="37"/>
      <c r="TIU245" s="37"/>
      <c r="TIV245" s="37"/>
      <c r="TIW245" s="37"/>
      <c r="TIX245" s="37"/>
      <c r="TIY245" s="37"/>
      <c r="TIZ245" s="37"/>
      <c r="TJA245" s="37"/>
      <c r="TJB245" s="37"/>
      <c r="TJC245" s="37"/>
      <c r="TJD245" s="37"/>
      <c r="TJE245" s="37"/>
      <c r="TJF245" s="37"/>
      <c r="TJG245" s="37"/>
      <c r="TJH245" s="37"/>
      <c r="TJI245" s="37"/>
      <c r="TJJ245" s="37"/>
      <c r="TJK245" s="37"/>
      <c r="TJL245" s="37"/>
      <c r="TJM245" s="37"/>
      <c r="TJN245" s="37"/>
      <c r="TJO245" s="37"/>
      <c r="TJP245" s="37"/>
      <c r="TJQ245" s="37"/>
      <c r="TJR245" s="37"/>
      <c r="TJS245" s="37"/>
      <c r="TJT245" s="37"/>
      <c r="TJU245" s="37"/>
      <c r="TJV245" s="37"/>
      <c r="TJW245" s="37"/>
      <c r="TJX245" s="37"/>
      <c r="TJY245" s="37"/>
      <c r="TJZ245" s="37"/>
      <c r="TKA245" s="37"/>
      <c r="TKB245" s="37"/>
      <c r="TKC245" s="37"/>
      <c r="TKD245" s="37"/>
      <c r="TKE245" s="37"/>
      <c r="TKF245" s="37"/>
      <c r="TKG245" s="37"/>
      <c r="TKH245" s="37"/>
      <c r="TKI245" s="37"/>
      <c r="TKJ245" s="37"/>
      <c r="TKK245" s="37"/>
      <c r="TKL245" s="37"/>
      <c r="TKM245" s="37"/>
      <c r="TKN245" s="37"/>
      <c r="TKO245" s="37"/>
      <c r="TKP245" s="37"/>
      <c r="TKQ245" s="37"/>
      <c r="TKR245" s="37"/>
      <c r="TKS245" s="37"/>
      <c r="TKT245" s="37"/>
      <c r="TKU245" s="37"/>
      <c r="TKV245" s="37"/>
      <c r="TKW245" s="37"/>
      <c r="TKX245" s="37"/>
      <c r="TKY245" s="37"/>
      <c r="TKZ245" s="37"/>
      <c r="TLA245" s="37"/>
      <c r="TLB245" s="37"/>
      <c r="TLC245" s="37"/>
      <c r="TLD245" s="37"/>
      <c r="TLE245" s="37"/>
      <c r="TLF245" s="37"/>
      <c r="TLG245" s="37"/>
      <c r="TLH245" s="37"/>
      <c r="TLI245" s="37"/>
      <c r="TLJ245" s="37"/>
      <c r="TLK245" s="37"/>
      <c r="TLL245" s="37"/>
      <c r="TLM245" s="37"/>
      <c r="TLN245" s="37"/>
      <c r="TLO245" s="37"/>
      <c r="TLP245" s="37"/>
      <c r="TLQ245" s="37"/>
      <c r="TLR245" s="37"/>
      <c r="TLS245" s="37"/>
      <c r="TLT245" s="37"/>
      <c r="TLU245" s="37"/>
      <c r="TLV245" s="37"/>
      <c r="TLW245" s="37"/>
      <c r="TLX245" s="37"/>
      <c r="TLY245" s="37"/>
      <c r="TLZ245" s="37"/>
      <c r="TMA245" s="37"/>
      <c r="TMB245" s="37"/>
      <c r="TMC245" s="37"/>
      <c r="TMD245" s="37"/>
      <c r="TME245" s="37"/>
      <c r="TMF245" s="37"/>
      <c r="TMG245" s="37"/>
      <c r="TMH245" s="37"/>
      <c r="TMI245" s="37"/>
      <c r="TMJ245" s="37"/>
      <c r="TMK245" s="37"/>
      <c r="TML245" s="37"/>
      <c r="TMM245" s="37"/>
      <c r="TMN245" s="37"/>
      <c r="TMO245" s="37"/>
      <c r="TMP245" s="37"/>
      <c r="TMQ245" s="37"/>
      <c r="TMR245" s="37"/>
      <c r="TMS245" s="37"/>
      <c r="TMT245" s="37"/>
      <c r="TMU245" s="37"/>
      <c r="TMV245" s="37"/>
      <c r="TMW245" s="37"/>
      <c r="TMX245" s="37"/>
      <c r="TMY245" s="37"/>
      <c r="TMZ245" s="37"/>
      <c r="TNA245" s="37"/>
      <c r="TNB245" s="37"/>
      <c r="TNC245" s="37"/>
      <c r="TND245" s="37"/>
      <c r="TNE245" s="37"/>
      <c r="TNF245" s="37"/>
      <c r="TNG245" s="37"/>
      <c r="TNH245" s="37"/>
      <c r="TNI245" s="37"/>
      <c r="TNJ245" s="37"/>
      <c r="TNK245" s="37"/>
      <c r="TNL245" s="37"/>
      <c r="TNM245" s="37"/>
      <c r="TNN245" s="37"/>
      <c r="TNO245" s="37"/>
      <c r="TNP245" s="37"/>
      <c r="TNQ245" s="37"/>
      <c r="TNR245" s="37"/>
      <c r="TNS245" s="37"/>
      <c r="TNT245" s="37"/>
      <c r="TNU245" s="37"/>
      <c r="TNV245" s="37"/>
      <c r="TNW245" s="37"/>
      <c r="TNX245" s="37"/>
      <c r="TNY245" s="37"/>
      <c r="TNZ245" s="37"/>
      <c r="TOA245" s="37"/>
      <c r="TOB245" s="37"/>
      <c r="TOC245" s="37"/>
      <c r="TOD245" s="37"/>
      <c r="TOE245" s="37"/>
      <c r="TOF245" s="37"/>
      <c r="TOG245" s="37"/>
      <c r="TOH245" s="37"/>
      <c r="TOI245" s="37"/>
      <c r="TOJ245" s="37"/>
      <c r="TOK245" s="37"/>
      <c r="TOL245" s="37"/>
      <c r="TOM245" s="37"/>
      <c r="TON245" s="37"/>
      <c r="TOO245" s="37"/>
      <c r="TOP245" s="37"/>
      <c r="TOQ245" s="37"/>
      <c r="TOR245" s="37"/>
      <c r="TOS245" s="37"/>
      <c r="TOT245" s="37"/>
      <c r="TOU245" s="37"/>
      <c r="TOV245" s="37"/>
      <c r="TOW245" s="37"/>
      <c r="TOX245" s="37"/>
      <c r="TOY245" s="37"/>
      <c r="TOZ245" s="37"/>
      <c r="TPA245" s="37"/>
      <c r="TPB245" s="37"/>
      <c r="TPC245" s="37"/>
      <c r="TPD245" s="37"/>
      <c r="TPE245" s="37"/>
      <c r="TPF245" s="37"/>
      <c r="TPG245" s="37"/>
      <c r="TPH245" s="37"/>
      <c r="TPI245" s="37"/>
      <c r="TPJ245" s="37"/>
      <c r="TPK245" s="37"/>
      <c r="TPL245" s="37"/>
      <c r="TPM245" s="37"/>
      <c r="TPN245" s="37"/>
      <c r="TPO245" s="37"/>
      <c r="TPP245" s="37"/>
      <c r="TPQ245" s="37"/>
      <c r="TPR245" s="37"/>
      <c r="TPS245" s="37"/>
      <c r="TPT245" s="37"/>
      <c r="TPU245" s="37"/>
      <c r="TPV245" s="37"/>
      <c r="TPW245" s="37"/>
      <c r="TPX245" s="37"/>
      <c r="TPY245" s="37"/>
      <c r="TPZ245" s="37"/>
      <c r="TQA245" s="37"/>
      <c r="TQB245" s="37"/>
      <c r="TQC245" s="37"/>
      <c r="TQD245" s="37"/>
      <c r="TQE245" s="37"/>
      <c r="TQF245" s="37"/>
      <c r="TQG245" s="37"/>
      <c r="TQH245" s="37"/>
      <c r="TQI245" s="37"/>
      <c r="TQJ245" s="37"/>
      <c r="TQK245" s="37"/>
      <c r="TQL245" s="37"/>
      <c r="TQM245" s="37"/>
      <c r="TQN245" s="37"/>
      <c r="TQO245" s="37"/>
      <c r="TQP245" s="37"/>
      <c r="TQQ245" s="37"/>
      <c r="TQR245" s="37"/>
      <c r="TQS245" s="37"/>
      <c r="TQT245" s="37"/>
      <c r="TQU245" s="37"/>
      <c r="TQV245" s="37"/>
      <c r="TQW245" s="37"/>
      <c r="TQX245" s="37"/>
      <c r="TQY245" s="37"/>
      <c r="TQZ245" s="37"/>
      <c r="TRA245" s="37"/>
      <c r="TRB245" s="37"/>
      <c r="TRC245" s="37"/>
      <c r="TRD245" s="37"/>
      <c r="TRE245" s="37"/>
      <c r="TRF245" s="37"/>
      <c r="TRG245" s="37"/>
      <c r="TRH245" s="37"/>
      <c r="TRI245" s="37"/>
      <c r="TRJ245" s="37"/>
      <c r="TRK245" s="37"/>
      <c r="TRL245" s="37"/>
      <c r="TRM245" s="37"/>
      <c r="TRN245" s="37"/>
      <c r="TRO245" s="37"/>
      <c r="TRP245" s="37"/>
      <c r="TRQ245" s="37"/>
      <c r="TRR245" s="37"/>
      <c r="TRS245" s="37"/>
      <c r="TRT245" s="37"/>
      <c r="TRU245" s="37"/>
      <c r="TRV245" s="37"/>
      <c r="TRW245" s="37"/>
      <c r="TRX245" s="37"/>
      <c r="TRY245" s="37"/>
      <c r="TRZ245" s="37"/>
      <c r="TSA245" s="37"/>
      <c r="TSB245" s="37"/>
      <c r="TSC245" s="37"/>
      <c r="TSD245" s="37"/>
      <c r="TSE245" s="37"/>
      <c r="TSF245" s="37"/>
      <c r="TSG245" s="37"/>
      <c r="TSH245" s="37"/>
      <c r="TSI245" s="37"/>
      <c r="TSJ245" s="37"/>
      <c r="TSK245" s="37"/>
      <c r="TSL245" s="37"/>
      <c r="TSM245" s="37"/>
      <c r="TSN245" s="37"/>
      <c r="TSO245" s="37"/>
      <c r="TSP245" s="37"/>
      <c r="TSQ245" s="37"/>
      <c r="TSR245" s="37"/>
      <c r="TSS245" s="37"/>
      <c r="TST245" s="37"/>
      <c r="TSU245" s="37"/>
      <c r="TSV245" s="37"/>
      <c r="TSW245" s="37"/>
      <c r="TSX245" s="37"/>
      <c r="TSY245" s="37"/>
      <c r="TSZ245" s="37"/>
      <c r="TTA245" s="37"/>
      <c r="TTB245" s="37"/>
      <c r="TTC245" s="37"/>
      <c r="TTD245" s="37"/>
      <c r="TTE245" s="37"/>
      <c r="TTF245" s="37"/>
      <c r="TTG245" s="37"/>
      <c r="TTH245" s="37"/>
      <c r="TTI245" s="37"/>
      <c r="TTJ245" s="37"/>
      <c r="TTK245" s="37"/>
      <c r="TTL245" s="37"/>
      <c r="TTM245" s="37"/>
      <c r="TTN245" s="37"/>
      <c r="TTO245" s="37"/>
      <c r="TTP245" s="37"/>
      <c r="TTQ245" s="37"/>
      <c r="TTR245" s="37"/>
      <c r="TTS245" s="37"/>
      <c r="TTT245" s="37"/>
      <c r="TTU245" s="37"/>
      <c r="TTV245" s="37"/>
      <c r="TTW245" s="37"/>
      <c r="TTX245" s="37"/>
      <c r="TTY245" s="37"/>
      <c r="TTZ245" s="37"/>
      <c r="TUA245" s="37"/>
      <c r="TUB245" s="37"/>
      <c r="TUC245" s="37"/>
      <c r="TUD245" s="37"/>
      <c r="TUE245" s="37"/>
      <c r="TUF245" s="37"/>
      <c r="TUG245" s="37"/>
      <c r="TUH245" s="37"/>
      <c r="TUI245" s="37"/>
      <c r="TUJ245" s="37"/>
      <c r="TUK245" s="37"/>
      <c r="TUL245" s="37"/>
      <c r="TUM245" s="37"/>
      <c r="TUN245" s="37"/>
      <c r="TUO245" s="37"/>
      <c r="TUP245" s="37"/>
      <c r="TUQ245" s="37"/>
      <c r="TUR245" s="37"/>
      <c r="TUS245" s="37"/>
      <c r="TUT245" s="37"/>
      <c r="TUU245" s="37"/>
      <c r="TUV245" s="37"/>
      <c r="TUW245" s="37"/>
      <c r="TUX245" s="37"/>
      <c r="TUY245" s="37"/>
      <c r="TUZ245" s="37"/>
      <c r="TVA245" s="37"/>
      <c r="TVB245" s="37"/>
      <c r="TVC245" s="37"/>
      <c r="TVD245" s="37"/>
      <c r="TVE245" s="37"/>
      <c r="TVF245" s="37"/>
      <c r="TVG245" s="37"/>
      <c r="TVH245" s="37"/>
      <c r="TVI245" s="37"/>
      <c r="TVJ245" s="37"/>
      <c r="TVK245" s="37"/>
      <c r="TVL245" s="37"/>
      <c r="TVM245" s="37"/>
      <c r="TVN245" s="37"/>
      <c r="TVO245" s="37"/>
      <c r="TVP245" s="37"/>
      <c r="TVQ245" s="37"/>
      <c r="TVR245" s="37"/>
      <c r="TVS245" s="37"/>
      <c r="TVT245" s="37"/>
      <c r="TVU245" s="37"/>
      <c r="TVV245" s="37"/>
      <c r="TVW245" s="37"/>
      <c r="TVX245" s="37"/>
      <c r="TVY245" s="37"/>
      <c r="TVZ245" s="37"/>
      <c r="TWA245" s="37"/>
      <c r="TWB245" s="37"/>
      <c r="TWC245" s="37"/>
      <c r="TWD245" s="37"/>
      <c r="TWE245" s="37"/>
      <c r="TWF245" s="37"/>
      <c r="TWG245" s="37"/>
      <c r="TWH245" s="37"/>
      <c r="TWI245" s="37"/>
      <c r="TWJ245" s="37"/>
      <c r="TWK245" s="37"/>
      <c r="TWL245" s="37"/>
      <c r="TWM245" s="37"/>
      <c r="TWN245" s="37"/>
      <c r="TWO245" s="37"/>
      <c r="TWP245" s="37"/>
      <c r="TWQ245" s="37"/>
      <c r="TWR245" s="37"/>
      <c r="TWS245" s="37"/>
      <c r="TWT245" s="37"/>
      <c r="TWU245" s="37"/>
      <c r="TWV245" s="37"/>
      <c r="TWW245" s="37"/>
      <c r="TWX245" s="37"/>
      <c r="TWY245" s="37"/>
      <c r="TWZ245" s="37"/>
      <c r="TXA245" s="37"/>
      <c r="TXB245" s="37"/>
      <c r="TXC245" s="37"/>
      <c r="TXD245" s="37"/>
      <c r="TXE245" s="37"/>
      <c r="TXF245" s="37"/>
      <c r="TXG245" s="37"/>
      <c r="TXH245" s="37"/>
      <c r="TXI245" s="37"/>
      <c r="TXJ245" s="37"/>
      <c r="TXK245" s="37"/>
      <c r="TXL245" s="37"/>
      <c r="TXM245" s="37"/>
      <c r="TXN245" s="37"/>
      <c r="TXO245" s="37"/>
      <c r="TXP245" s="37"/>
      <c r="TXQ245" s="37"/>
      <c r="TXR245" s="37"/>
      <c r="TXS245" s="37"/>
      <c r="TXT245" s="37"/>
      <c r="TXU245" s="37"/>
      <c r="TXV245" s="37"/>
      <c r="TXW245" s="37"/>
      <c r="TXX245" s="37"/>
      <c r="TXY245" s="37"/>
      <c r="TXZ245" s="37"/>
      <c r="TYA245" s="37"/>
      <c r="TYB245" s="37"/>
      <c r="TYC245" s="37"/>
      <c r="TYD245" s="37"/>
      <c r="TYE245" s="37"/>
      <c r="TYF245" s="37"/>
      <c r="TYG245" s="37"/>
      <c r="TYH245" s="37"/>
      <c r="TYI245" s="37"/>
      <c r="TYJ245" s="37"/>
      <c r="TYK245" s="37"/>
      <c r="TYL245" s="37"/>
      <c r="TYM245" s="37"/>
      <c r="TYN245" s="37"/>
      <c r="TYO245" s="37"/>
      <c r="TYP245" s="37"/>
      <c r="TYQ245" s="37"/>
      <c r="TYR245" s="37"/>
      <c r="TYS245" s="37"/>
      <c r="TYT245" s="37"/>
      <c r="TYU245" s="37"/>
      <c r="TYV245" s="37"/>
      <c r="TYW245" s="37"/>
      <c r="TYX245" s="37"/>
      <c r="TYY245" s="37"/>
      <c r="TYZ245" s="37"/>
      <c r="TZA245" s="37"/>
      <c r="TZB245" s="37"/>
      <c r="TZC245" s="37"/>
      <c r="TZD245" s="37"/>
      <c r="TZE245" s="37"/>
      <c r="TZF245" s="37"/>
      <c r="TZG245" s="37"/>
      <c r="TZH245" s="37"/>
      <c r="TZI245" s="37"/>
      <c r="TZJ245" s="37"/>
      <c r="TZK245" s="37"/>
      <c r="TZL245" s="37"/>
      <c r="TZM245" s="37"/>
      <c r="TZN245" s="37"/>
      <c r="TZO245" s="37"/>
      <c r="TZP245" s="37"/>
      <c r="TZQ245" s="37"/>
      <c r="TZR245" s="37"/>
      <c r="TZS245" s="37"/>
      <c r="TZT245" s="37"/>
      <c r="TZU245" s="37"/>
      <c r="TZV245" s="37"/>
      <c r="TZW245" s="37"/>
      <c r="TZX245" s="37"/>
      <c r="TZY245" s="37"/>
      <c r="TZZ245" s="37"/>
      <c r="UAA245" s="37"/>
      <c r="UAB245" s="37"/>
      <c r="UAC245" s="37"/>
      <c r="UAD245" s="37"/>
      <c r="UAE245" s="37"/>
      <c r="UAF245" s="37"/>
      <c r="UAG245" s="37"/>
      <c r="UAH245" s="37"/>
      <c r="UAI245" s="37"/>
      <c r="UAJ245" s="37"/>
      <c r="UAK245" s="37"/>
      <c r="UAL245" s="37"/>
      <c r="UAM245" s="37"/>
      <c r="UAN245" s="37"/>
      <c r="UAO245" s="37"/>
      <c r="UAP245" s="37"/>
      <c r="UAQ245" s="37"/>
      <c r="UAR245" s="37"/>
      <c r="UAS245" s="37"/>
      <c r="UAT245" s="37"/>
      <c r="UAU245" s="37"/>
      <c r="UAV245" s="37"/>
      <c r="UAW245" s="37"/>
      <c r="UAX245" s="37"/>
      <c r="UAY245" s="37"/>
      <c r="UAZ245" s="37"/>
      <c r="UBA245" s="37"/>
      <c r="UBB245" s="37"/>
      <c r="UBC245" s="37"/>
      <c r="UBD245" s="37"/>
      <c r="UBE245" s="37"/>
      <c r="UBF245" s="37"/>
      <c r="UBG245" s="37"/>
      <c r="UBH245" s="37"/>
      <c r="UBI245" s="37"/>
      <c r="UBJ245" s="37"/>
      <c r="UBK245" s="37"/>
      <c r="UBL245" s="37"/>
      <c r="UBM245" s="37"/>
      <c r="UBN245" s="37"/>
      <c r="UBO245" s="37"/>
      <c r="UBP245" s="37"/>
      <c r="UBQ245" s="37"/>
      <c r="UBR245" s="37"/>
      <c r="UBS245" s="37"/>
      <c r="UBT245" s="37"/>
      <c r="UBU245" s="37"/>
      <c r="UBV245" s="37"/>
      <c r="UBW245" s="37"/>
      <c r="UBX245" s="37"/>
      <c r="UBY245" s="37"/>
      <c r="UBZ245" s="37"/>
      <c r="UCA245" s="37"/>
      <c r="UCB245" s="37"/>
      <c r="UCC245" s="37"/>
      <c r="UCD245" s="37"/>
      <c r="UCE245" s="37"/>
      <c r="UCF245" s="37"/>
      <c r="UCG245" s="37"/>
      <c r="UCH245" s="37"/>
      <c r="UCI245" s="37"/>
      <c r="UCJ245" s="37"/>
      <c r="UCK245" s="37"/>
      <c r="UCL245" s="37"/>
      <c r="UCM245" s="37"/>
      <c r="UCN245" s="37"/>
      <c r="UCO245" s="37"/>
      <c r="UCP245" s="37"/>
      <c r="UCQ245" s="37"/>
      <c r="UCR245" s="37"/>
      <c r="UCS245" s="37"/>
      <c r="UCT245" s="37"/>
      <c r="UCU245" s="37"/>
      <c r="UCV245" s="37"/>
      <c r="UCW245" s="37"/>
      <c r="UCX245" s="37"/>
      <c r="UCY245" s="37"/>
      <c r="UCZ245" s="37"/>
      <c r="UDA245" s="37"/>
      <c r="UDB245" s="37"/>
      <c r="UDC245" s="37"/>
      <c r="UDD245" s="37"/>
      <c r="UDE245" s="37"/>
      <c r="UDF245" s="37"/>
      <c r="UDG245" s="37"/>
      <c r="UDH245" s="37"/>
      <c r="UDI245" s="37"/>
      <c r="UDJ245" s="37"/>
      <c r="UDK245" s="37"/>
      <c r="UDL245" s="37"/>
      <c r="UDM245" s="37"/>
      <c r="UDN245" s="37"/>
      <c r="UDO245" s="37"/>
      <c r="UDP245" s="37"/>
      <c r="UDQ245" s="37"/>
      <c r="UDR245" s="37"/>
      <c r="UDS245" s="37"/>
      <c r="UDT245" s="37"/>
      <c r="UDU245" s="37"/>
      <c r="UDV245" s="37"/>
      <c r="UDW245" s="37"/>
      <c r="UDX245" s="37"/>
      <c r="UDY245" s="37"/>
      <c r="UDZ245" s="37"/>
      <c r="UEA245" s="37"/>
      <c r="UEB245" s="37"/>
      <c r="UEC245" s="37"/>
      <c r="UED245" s="37"/>
      <c r="UEE245" s="37"/>
      <c r="UEF245" s="37"/>
      <c r="UEG245" s="37"/>
      <c r="UEH245" s="37"/>
      <c r="UEI245" s="37"/>
      <c r="UEJ245" s="37"/>
      <c r="UEK245" s="37"/>
      <c r="UEL245" s="37"/>
      <c r="UEM245" s="37"/>
      <c r="UEN245" s="37"/>
      <c r="UEO245" s="37"/>
      <c r="UEP245" s="37"/>
      <c r="UEQ245" s="37"/>
      <c r="UER245" s="37"/>
      <c r="UES245" s="37"/>
      <c r="UET245" s="37"/>
      <c r="UEU245" s="37"/>
      <c r="UEV245" s="37"/>
      <c r="UEW245" s="37"/>
      <c r="UEX245" s="37"/>
      <c r="UEY245" s="37"/>
      <c r="UEZ245" s="37"/>
      <c r="UFA245" s="37"/>
      <c r="UFB245" s="37"/>
      <c r="UFC245" s="37"/>
      <c r="UFD245" s="37"/>
      <c r="UFE245" s="37"/>
      <c r="UFF245" s="37"/>
      <c r="UFG245" s="37"/>
      <c r="UFH245" s="37"/>
      <c r="UFI245" s="37"/>
      <c r="UFJ245" s="37"/>
      <c r="UFK245" s="37"/>
      <c r="UFL245" s="37"/>
      <c r="UFM245" s="37"/>
      <c r="UFN245" s="37"/>
      <c r="UFO245" s="37"/>
      <c r="UFP245" s="37"/>
      <c r="UFQ245" s="37"/>
      <c r="UFR245" s="37"/>
      <c r="UFS245" s="37"/>
      <c r="UFT245" s="37"/>
      <c r="UFU245" s="37"/>
      <c r="UFV245" s="37"/>
      <c r="UFW245" s="37"/>
      <c r="UFX245" s="37"/>
      <c r="UFY245" s="37"/>
      <c r="UFZ245" s="37"/>
      <c r="UGA245" s="37"/>
      <c r="UGB245" s="37"/>
      <c r="UGC245" s="37"/>
      <c r="UGD245" s="37"/>
      <c r="UGE245" s="37"/>
      <c r="UGF245" s="37"/>
      <c r="UGG245" s="37"/>
      <c r="UGH245" s="37"/>
      <c r="UGI245" s="37"/>
      <c r="UGJ245" s="37"/>
      <c r="UGK245" s="37"/>
      <c r="UGL245" s="37"/>
      <c r="UGM245" s="37"/>
      <c r="UGN245" s="37"/>
      <c r="UGO245" s="37"/>
      <c r="UGP245" s="37"/>
      <c r="UGQ245" s="37"/>
      <c r="UGR245" s="37"/>
      <c r="UGS245" s="37"/>
      <c r="UGT245" s="37"/>
      <c r="UGU245" s="37"/>
      <c r="UGV245" s="37"/>
      <c r="UGW245" s="37"/>
      <c r="UGX245" s="37"/>
      <c r="UGY245" s="37"/>
      <c r="UGZ245" s="37"/>
      <c r="UHA245" s="37"/>
      <c r="UHB245" s="37"/>
      <c r="UHC245" s="37"/>
      <c r="UHD245" s="37"/>
      <c r="UHE245" s="37"/>
      <c r="UHF245" s="37"/>
      <c r="UHG245" s="37"/>
      <c r="UHH245" s="37"/>
      <c r="UHI245" s="37"/>
      <c r="UHJ245" s="37"/>
      <c r="UHK245" s="37"/>
      <c r="UHL245" s="37"/>
      <c r="UHM245" s="37"/>
      <c r="UHN245" s="37"/>
      <c r="UHO245" s="37"/>
      <c r="UHP245" s="37"/>
      <c r="UHQ245" s="37"/>
      <c r="UHR245" s="37"/>
      <c r="UHS245" s="37"/>
      <c r="UHT245" s="37"/>
      <c r="UHU245" s="37"/>
      <c r="UHV245" s="37"/>
      <c r="UHW245" s="37"/>
      <c r="UHX245" s="37"/>
      <c r="UHY245" s="37"/>
      <c r="UHZ245" s="37"/>
      <c r="UIA245" s="37"/>
      <c r="UIB245" s="37"/>
      <c r="UIC245" s="37"/>
      <c r="UID245" s="37"/>
      <c r="UIE245" s="37"/>
      <c r="UIF245" s="37"/>
      <c r="UIG245" s="37"/>
      <c r="UIH245" s="37"/>
      <c r="UII245" s="37"/>
      <c r="UIJ245" s="37"/>
      <c r="UIK245" s="37"/>
      <c r="UIL245" s="37"/>
      <c r="UIM245" s="37"/>
      <c r="UIN245" s="37"/>
      <c r="UIO245" s="37"/>
      <c r="UIP245" s="37"/>
      <c r="UIQ245" s="37"/>
      <c r="UIR245" s="37"/>
      <c r="UIS245" s="37"/>
      <c r="UIT245" s="37"/>
      <c r="UIU245" s="37"/>
      <c r="UIV245" s="37"/>
      <c r="UIW245" s="37"/>
      <c r="UIX245" s="37"/>
      <c r="UIY245" s="37"/>
      <c r="UIZ245" s="37"/>
      <c r="UJA245" s="37"/>
      <c r="UJB245" s="37"/>
      <c r="UJC245" s="37"/>
      <c r="UJD245" s="37"/>
      <c r="UJE245" s="37"/>
      <c r="UJF245" s="37"/>
      <c r="UJG245" s="37"/>
      <c r="UJH245" s="37"/>
      <c r="UJI245" s="37"/>
      <c r="UJJ245" s="37"/>
      <c r="UJK245" s="37"/>
      <c r="UJL245" s="37"/>
      <c r="UJM245" s="37"/>
      <c r="UJN245" s="37"/>
      <c r="UJO245" s="37"/>
      <c r="UJP245" s="37"/>
      <c r="UJQ245" s="37"/>
      <c r="UJR245" s="37"/>
      <c r="UJS245" s="37"/>
      <c r="UJT245" s="37"/>
      <c r="UJU245" s="37"/>
      <c r="UJV245" s="37"/>
      <c r="UJW245" s="37"/>
      <c r="UJX245" s="37"/>
      <c r="UJY245" s="37"/>
      <c r="UJZ245" s="37"/>
      <c r="UKA245" s="37"/>
      <c r="UKB245" s="37"/>
      <c r="UKC245" s="37"/>
      <c r="UKD245" s="37"/>
      <c r="UKE245" s="37"/>
      <c r="UKF245" s="37"/>
      <c r="UKG245" s="37"/>
      <c r="UKH245" s="37"/>
      <c r="UKI245" s="37"/>
      <c r="UKJ245" s="37"/>
      <c r="UKK245" s="37"/>
      <c r="UKL245" s="37"/>
      <c r="UKM245" s="37"/>
      <c r="UKN245" s="37"/>
      <c r="UKO245" s="37"/>
      <c r="UKP245" s="37"/>
      <c r="UKQ245" s="37"/>
      <c r="UKR245" s="37"/>
      <c r="UKS245" s="37"/>
      <c r="UKT245" s="37"/>
      <c r="UKU245" s="37"/>
      <c r="UKV245" s="37"/>
      <c r="UKW245" s="37"/>
      <c r="UKX245" s="37"/>
      <c r="UKY245" s="37"/>
      <c r="UKZ245" s="37"/>
      <c r="ULA245" s="37"/>
      <c r="ULB245" s="37"/>
      <c r="ULC245" s="37"/>
      <c r="ULD245" s="37"/>
      <c r="ULE245" s="37"/>
      <c r="ULF245" s="37"/>
      <c r="ULG245" s="37"/>
      <c r="ULH245" s="37"/>
      <c r="ULI245" s="37"/>
      <c r="ULJ245" s="37"/>
      <c r="ULK245" s="37"/>
      <c r="ULL245" s="37"/>
      <c r="ULM245" s="37"/>
      <c r="ULN245" s="37"/>
      <c r="ULO245" s="37"/>
      <c r="ULP245" s="37"/>
      <c r="ULQ245" s="37"/>
      <c r="ULR245" s="37"/>
      <c r="ULS245" s="37"/>
      <c r="ULT245" s="37"/>
      <c r="ULU245" s="37"/>
      <c r="ULV245" s="37"/>
      <c r="ULW245" s="37"/>
      <c r="ULX245" s="37"/>
      <c r="ULY245" s="37"/>
      <c r="ULZ245" s="37"/>
      <c r="UMA245" s="37"/>
      <c r="UMB245" s="37"/>
      <c r="UMC245" s="37"/>
      <c r="UMD245" s="37"/>
      <c r="UME245" s="37"/>
      <c r="UMF245" s="37"/>
      <c r="UMG245" s="37"/>
      <c r="UMH245" s="37"/>
      <c r="UMI245" s="37"/>
      <c r="UMJ245" s="37"/>
      <c r="UMK245" s="37"/>
      <c r="UML245" s="37"/>
      <c r="UMM245" s="37"/>
      <c r="UMN245" s="37"/>
      <c r="UMO245" s="37"/>
      <c r="UMP245" s="37"/>
      <c r="UMQ245" s="37"/>
      <c r="UMR245" s="37"/>
      <c r="UMS245" s="37"/>
      <c r="UMT245" s="37"/>
      <c r="UMU245" s="37"/>
      <c r="UMV245" s="37"/>
      <c r="UMW245" s="37"/>
      <c r="UMX245" s="37"/>
      <c r="UMY245" s="37"/>
      <c r="UMZ245" s="37"/>
      <c r="UNA245" s="37"/>
      <c r="UNB245" s="37"/>
      <c r="UNC245" s="37"/>
      <c r="UND245" s="37"/>
      <c r="UNE245" s="37"/>
      <c r="UNF245" s="37"/>
      <c r="UNG245" s="37"/>
      <c r="UNH245" s="37"/>
      <c r="UNI245" s="37"/>
      <c r="UNJ245" s="37"/>
      <c r="UNK245" s="37"/>
      <c r="UNL245" s="37"/>
      <c r="UNM245" s="37"/>
      <c r="UNN245" s="37"/>
      <c r="UNO245" s="37"/>
      <c r="UNP245" s="37"/>
      <c r="UNQ245" s="37"/>
      <c r="UNR245" s="37"/>
      <c r="UNS245" s="37"/>
      <c r="UNT245" s="37"/>
      <c r="UNU245" s="37"/>
      <c r="UNV245" s="37"/>
      <c r="UNW245" s="37"/>
      <c r="UNX245" s="37"/>
      <c r="UNY245" s="37"/>
      <c r="UNZ245" s="37"/>
      <c r="UOA245" s="37"/>
      <c r="UOB245" s="37"/>
      <c r="UOC245" s="37"/>
      <c r="UOD245" s="37"/>
      <c r="UOE245" s="37"/>
      <c r="UOF245" s="37"/>
      <c r="UOG245" s="37"/>
      <c r="UOH245" s="37"/>
      <c r="UOI245" s="37"/>
      <c r="UOJ245" s="37"/>
      <c r="UOK245" s="37"/>
      <c r="UOL245" s="37"/>
      <c r="UOM245" s="37"/>
      <c r="UON245" s="37"/>
      <c r="UOO245" s="37"/>
      <c r="UOP245" s="37"/>
      <c r="UOQ245" s="37"/>
      <c r="UOR245" s="37"/>
      <c r="UOS245" s="37"/>
      <c r="UOT245" s="37"/>
      <c r="UOU245" s="37"/>
      <c r="UOV245" s="37"/>
      <c r="UOW245" s="37"/>
      <c r="UOX245" s="37"/>
      <c r="UOY245" s="37"/>
      <c r="UOZ245" s="37"/>
      <c r="UPA245" s="37"/>
      <c r="UPB245" s="37"/>
      <c r="UPC245" s="37"/>
      <c r="UPD245" s="37"/>
      <c r="UPE245" s="37"/>
      <c r="UPF245" s="37"/>
      <c r="UPG245" s="37"/>
      <c r="UPH245" s="37"/>
      <c r="UPI245" s="37"/>
      <c r="UPJ245" s="37"/>
      <c r="UPK245" s="37"/>
      <c r="UPL245" s="37"/>
      <c r="UPM245" s="37"/>
      <c r="UPN245" s="37"/>
      <c r="UPO245" s="37"/>
      <c r="UPP245" s="37"/>
      <c r="UPQ245" s="37"/>
      <c r="UPR245" s="37"/>
      <c r="UPS245" s="37"/>
      <c r="UPT245" s="37"/>
      <c r="UPU245" s="37"/>
      <c r="UPV245" s="37"/>
      <c r="UPW245" s="37"/>
      <c r="UPX245" s="37"/>
      <c r="UPY245" s="37"/>
      <c r="UPZ245" s="37"/>
      <c r="UQA245" s="37"/>
      <c r="UQB245" s="37"/>
      <c r="UQC245" s="37"/>
      <c r="UQD245" s="37"/>
      <c r="UQE245" s="37"/>
      <c r="UQF245" s="37"/>
      <c r="UQG245" s="37"/>
      <c r="UQH245" s="37"/>
      <c r="UQI245" s="37"/>
      <c r="UQJ245" s="37"/>
      <c r="UQK245" s="37"/>
      <c r="UQL245" s="37"/>
      <c r="UQM245" s="37"/>
      <c r="UQN245" s="37"/>
      <c r="UQO245" s="37"/>
      <c r="UQP245" s="37"/>
      <c r="UQQ245" s="37"/>
      <c r="UQR245" s="37"/>
      <c r="UQS245" s="37"/>
      <c r="UQT245" s="37"/>
      <c r="UQU245" s="37"/>
      <c r="UQV245" s="37"/>
      <c r="UQW245" s="37"/>
      <c r="UQX245" s="37"/>
      <c r="UQY245" s="37"/>
      <c r="UQZ245" s="37"/>
      <c r="URA245" s="37"/>
      <c r="URB245" s="37"/>
      <c r="URC245" s="37"/>
      <c r="URD245" s="37"/>
      <c r="URE245" s="37"/>
      <c r="URF245" s="37"/>
      <c r="URG245" s="37"/>
      <c r="URH245" s="37"/>
      <c r="URI245" s="37"/>
      <c r="URJ245" s="37"/>
      <c r="URK245" s="37"/>
      <c r="URL245" s="37"/>
      <c r="URM245" s="37"/>
      <c r="URN245" s="37"/>
      <c r="URO245" s="37"/>
      <c r="URP245" s="37"/>
      <c r="URQ245" s="37"/>
      <c r="URR245" s="37"/>
      <c r="URS245" s="37"/>
      <c r="URT245" s="37"/>
      <c r="URU245" s="37"/>
      <c r="URV245" s="37"/>
      <c r="URW245" s="37"/>
      <c r="URX245" s="37"/>
      <c r="URY245" s="37"/>
      <c r="URZ245" s="37"/>
      <c r="USA245" s="37"/>
      <c r="USB245" s="37"/>
      <c r="USC245" s="37"/>
      <c r="USD245" s="37"/>
      <c r="USE245" s="37"/>
      <c r="USF245" s="37"/>
      <c r="USG245" s="37"/>
      <c r="USH245" s="37"/>
      <c r="USI245" s="37"/>
      <c r="USJ245" s="37"/>
      <c r="USK245" s="37"/>
      <c r="USL245" s="37"/>
      <c r="USM245" s="37"/>
      <c r="USN245" s="37"/>
      <c r="USO245" s="37"/>
      <c r="USP245" s="37"/>
      <c r="USQ245" s="37"/>
      <c r="USR245" s="37"/>
      <c r="USS245" s="37"/>
      <c r="UST245" s="37"/>
      <c r="USU245" s="37"/>
      <c r="USV245" s="37"/>
      <c r="USW245" s="37"/>
      <c r="USX245" s="37"/>
      <c r="USY245" s="37"/>
      <c r="USZ245" s="37"/>
      <c r="UTA245" s="37"/>
      <c r="UTB245" s="37"/>
      <c r="UTC245" s="37"/>
      <c r="UTD245" s="37"/>
      <c r="UTE245" s="37"/>
      <c r="UTF245" s="37"/>
      <c r="UTG245" s="37"/>
      <c r="UTH245" s="37"/>
      <c r="UTI245" s="37"/>
      <c r="UTJ245" s="37"/>
      <c r="UTK245" s="37"/>
      <c r="UTL245" s="37"/>
      <c r="UTM245" s="37"/>
      <c r="UTN245" s="37"/>
      <c r="UTO245" s="37"/>
      <c r="UTP245" s="37"/>
      <c r="UTQ245" s="37"/>
      <c r="UTR245" s="37"/>
      <c r="UTS245" s="37"/>
      <c r="UTT245" s="37"/>
      <c r="UTU245" s="37"/>
      <c r="UTV245" s="37"/>
      <c r="UTW245" s="37"/>
      <c r="UTX245" s="37"/>
      <c r="UTY245" s="37"/>
      <c r="UTZ245" s="37"/>
      <c r="UUA245" s="37"/>
      <c r="UUB245" s="37"/>
      <c r="UUC245" s="37"/>
      <c r="UUD245" s="37"/>
      <c r="UUE245" s="37"/>
      <c r="UUF245" s="37"/>
      <c r="UUG245" s="37"/>
      <c r="UUH245" s="37"/>
      <c r="UUI245" s="37"/>
      <c r="UUJ245" s="37"/>
      <c r="UUK245" s="37"/>
      <c r="UUL245" s="37"/>
      <c r="UUM245" s="37"/>
      <c r="UUN245" s="37"/>
      <c r="UUO245" s="37"/>
      <c r="UUP245" s="37"/>
      <c r="UUQ245" s="37"/>
      <c r="UUR245" s="37"/>
      <c r="UUS245" s="37"/>
      <c r="UUT245" s="37"/>
      <c r="UUU245" s="37"/>
      <c r="UUV245" s="37"/>
      <c r="UUW245" s="37"/>
      <c r="UUX245" s="37"/>
      <c r="UUY245" s="37"/>
      <c r="UUZ245" s="37"/>
      <c r="UVA245" s="37"/>
      <c r="UVB245" s="37"/>
      <c r="UVC245" s="37"/>
      <c r="UVD245" s="37"/>
      <c r="UVE245" s="37"/>
      <c r="UVF245" s="37"/>
      <c r="UVG245" s="37"/>
      <c r="UVH245" s="37"/>
      <c r="UVI245" s="37"/>
      <c r="UVJ245" s="37"/>
      <c r="UVK245" s="37"/>
      <c r="UVL245" s="37"/>
      <c r="UVM245" s="37"/>
      <c r="UVN245" s="37"/>
      <c r="UVO245" s="37"/>
      <c r="UVP245" s="37"/>
      <c r="UVQ245" s="37"/>
      <c r="UVR245" s="37"/>
      <c r="UVS245" s="37"/>
      <c r="UVT245" s="37"/>
      <c r="UVU245" s="37"/>
      <c r="UVV245" s="37"/>
      <c r="UVW245" s="37"/>
      <c r="UVX245" s="37"/>
      <c r="UVY245" s="37"/>
      <c r="UVZ245" s="37"/>
      <c r="UWA245" s="37"/>
      <c r="UWB245" s="37"/>
      <c r="UWC245" s="37"/>
      <c r="UWD245" s="37"/>
      <c r="UWE245" s="37"/>
      <c r="UWF245" s="37"/>
      <c r="UWG245" s="37"/>
      <c r="UWH245" s="37"/>
      <c r="UWI245" s="37"/>
      <c r="UWJ245" s="37"/>
      <c r="UWK245" s="37"/>
      <c r="UWL245" s="37"/>
      <c r="UWM245" s="37"/>
      <c r="UWN245" s="37"/>
      <c r="UWO245" s="37"/>
      <c r="UWP245" s="37"/>
      <c r="UWQ245" s="37"/>
      <c r="UWR245" s="37"/>
      <c r="UWS245" s="37"/>
      <c r="UWT245" s="37"/>
      <c r="UWU245" s="37"/>
      <c r="UWV245" s="37"/>
      <c r="UWW245" s="37"/>
      <c r="UWX245" s="37"/>
      <c r="UWY245" s="37"/>
      <c r="UWZ245" s="37"/>
      <c r="UXA245" s="37"/>
      <c r="UXB245" s="37"/>
      <c r="UXC245" s="37"/>
      <c r="UXD245" s="37"/>
      <c r="UXE245" s="37"/>
      <c r="UXF245" s="37"/>
      <c r="UXG245" s="37"/>
      <c r="UXH245" s="37"/>
      <c r="UXI245" s="37"/>
      <c r="UXJ245" s="37"/>
      <c r="UXK245" s="37"/>
      <c r="UXL245" s="37"/>
      <c r="UXM245" s="37"/>
      <c r="UXN245" s="37"/>
      <c r="UXO245" s="37"/>
      <c r="UXP245" s="37"/>
      <c r="UXQ245" s="37"/>
      <c r="UXR245" s="37"/>
      <c r="UXS245" s="37"/>
      <c r="UXT245" s="37"/>
      <c r="UXU245" s="37"/>
      <c r="UXV245" s="37"/>
      <c r="UXW245" s="37"/>
      <c r="UXX245" s="37"/>
      <c r="UXY245" s="37"/>
      <c r="UXZ245" s="37"/>
      <c r="UYA245" s="37"/>
      <c r="UYB245" s="37"/>
      <c r="UYC245" s="37"/>
      <c r="UYD245" s="37"/>
      <c r="UYE245" s="37"/>
      <c r="UYF245" s="37"/>
      <c r="UYG245" s="37"/>
      <c r="UYH245" s="37"/>
      <c r="UYI245" s="37"/>
      <c r="UYJ245" s="37"/>
      <c r="UYK245" s="37"/>
      <c r="UYL245" s="37"/>
      <c r="UYM245" s="37"/>
      <c r="UYN245" s="37"/>
      <c r="UYO245" s="37"/>
      <c r="UYP245" s="37"/>
      <c r="UYQ245" s="37"/>
      <c r="UYR245" s="37"/>
      <c r="UYS245" s="37"/>
      <c r="UYT245" s="37"/>
      <c r="UYU245" s="37"/>
      <c r="UYV245" s="37"/>
      <c r="UYW245" s="37"/>
      <c r="UYX245" s="37"/>
      <c r="UYY245" s="37"/>
      <c r="UYZ245" s="37"/>
      <c r="UZA245" s="37"/>
      <c r="UZB245" s="37"/>
      <c r="UZC245" s="37"/>
      <c r="UZD245" s="37"/>
      <c r="UZE245" s="37"/>
      <c r="UZF245" s="37"/>
      <c r="UZG245" s="37"/>
      <c r="UZH245" s="37"/>
      <c r="UZI245" s="37"/>
      <c r="UZJ245" s="37"/>
      <c r="UZK245" s="37"/>
      <c r="UZL245" s="37"/>
      <c r="UZM245" s="37"/>
      <c r="UZN245" s="37"/>
      <c r="UZO245" s="37"/>
      <c r="UZP245" s="37"/>
      <c r="UZQ245" s="37"/>
      <c r="UZR245" s="37"/>
      <c r="UZS245" s="37"/>
      <c r="UZT245" s="37"/>
      <c r="UZU245" s="37"/>
      <c r="UZV245" s="37"/>
      <c r="UZW245" s="37"/>
      <c r="UZX245" s="37"/>
      <c r="UZY245" s="37"/>
      <c r="UZZ245" s="37"/>
      <c r="VAA245" s="37"/>
      <c r="VAB245" s="37"/>
      <c r="VAC245" s="37"/>
      <c r="VAD245" s="37"/>
      <c r="VAE245" s="37"/>
      <c r="VAF245" s="37"/>
      <c r="VAG245" s="37"/>
      <c r="VAH245" s="37"/>
      <c r="VAI245" s="37"/>
      <c r="VAJ245" s="37"/>
      <c r="VAK245" s="37"/>
      <c r="VAL245" s="37"/>
      <c r="VAM245" s="37"/>
      <c r="VAN245" s="37"/>
      <c r="VAO245" s="37"/>
      <c r="VAP245" s="37"/>
      <c r="VAQ245" s="37"/>
      <c r="VAR245" s="37"/>
      <c r="VAS245" s="37"/>
      <c r="VAT245" s="37"/>
      <c r="VAU245" s="37"/>
      <c r="VAV245" s="37"/>
      <c r="VAW245" s="37"/>
      <c r="VAX245" s="37"/>
      <c r="VAY245" s="37"/>
      <c r="VAZ245" s="37"/>
      <c r="VBA245" s="37"/>
      <c r="VBB245" s="37"/>
      <c r="VBC245" s="37"/>
      <c r="VBD245" s="37"/>
      <c r="VBE245" s="37"/>
      <c r="VBF245" s="37"/>
      <c r="VBG245" s="37"/>
      <c r="VBH245" s="37"/>
      <c r="VBI245" s="37"/>
      <c r="VBJ245" s="37"/>
      <c r="VBK245" s="37"/>
      <c r="VBL245" s="37"/>
      <c r="VBM245" s="37"/>
      <c r="VBN245" s="37"/>
      <c r="VBO245" s="37"/>
      <c r="VBP245" s="37"/>
      <c r="VBQ245" s="37"/>
      <c r="VBR245" s="37"/>
      <c r="VBS245" s="37"/>
      <c r="VBT245" s="37"/>
      <c r="VBU245" s="37"/>
      <c r="VBV245" s="37"/>
      <c r="VBW245" s="37"/>
      <c r="VBX245" s="37"/>
      <c r="VBY245" s="37"/>
      <c r="VBZ245" s="37"/>
      <c r="VCA245" s="37"/>
      <c r="VCB245" s="37"/>
      <c r="VCC245" s="37"/>
      <c r="VCD245" s="37"/>
      <c r="VCE245" s="37"/>
      <c r="VCF245" s="37"/>
      <c r="VCG245" s="37"/>
      <c r="VCH245" s="37"/>
      <c r="VCI245" s="37"/>
      <c r="VCJ245" s="37"/>
      <c r="VCK245" s="37"/>
      <c r="VCL245" s="37"/>
      <c r="VCM245" s="37"/>
      <c r="VCN245" s="37"/>
      <c r="VCO245" s="37"/>
      <c r="VCP245" s="37"/>
      <c r="VCQ245" s="37"/>
      <c r="VCR245" s="37"/>
      <c r="VCS245" s="37"/>
      <c r="VCT245" s="37"/>
      <c r="VCU245" s="37"/>
      <c r="VCV245" s="37"/>
      <c r="VCW245" s="37"/>
      <c r="VCX245" s="37"/>
      <c r="VCY245" s="37"/>
      <c r="VCZ245" s="37"/>
      <c r="VDA245" s="37"/>
      <c r="VDB245" s="37"/>
      <c r="VDC245" s="37"/>
      <c r="VDD245" s="37"/>
      <c r="VDE245" s="37"/>
      <c r="VDF245" s="37"/>
      <c r="VDG245" s="37"/>
      <c r="VDH245" s="37"/>
      <c r="VDI245" s="37"/>
      <c r="VDJ245" s="37"/>
      <c r="VDK245" s="37"/>
      <c r="VDL245" s="37"/>
      <c r="VDM245" s="37"/>
      <c r="VDN245" s="37"/>
      <c r="VDO245" s="37"/>
      <c r="VDP245" s="37"/>
      <c r="VDQ245" s="37"/>
      <c r="VDR245" s="37"/>
      <c r="VDS245" s="37"/>
      <c r="VDT245" s="37"/>
      <c r="VDU245" s="37"/>
      <c r="VDV245" s="37"/>
      <c r="VDW245" s="37"/>
      <c r="VDX245" s="37"/>
      <c r="VDY245" s="37"/>
      <c r="VDZ245" s="37"/>
      <c r="VEA245" s="37"/>
      <c r="VEB245" s="37"/>
      <c r="VEC245" s="37"/>
      <c r="VED245" s="37"/>
      <c r="VEE245" s="37"/>
      <c r="VEF245" s="37"/>
      <c r="VEG245" s="37"/>
      <c r="VEH245" s="37"/>
      <c r="VEI245" s="37"/>
      <c r="VEJ245" s="37"/>
      <c r="VEK245" s="37"/>
      <c r="VEL245" s="37"/>
      <c r="VEM245" s="37"/>
      <c r="VEN245" s="37"/>
      <c r="VEO245" s="37"/>
      <c r="VEP245" s="37"/>
      <c r="VEQ245" s="37"/>
      <c r="VER245" s="37"/>
      <c r="VES245" s="37"/>
      <c r="VET245" s="37"/>
      <c r="VEU245" s="37"/>
      <c r="VEV245" s="37"/>
      <c r="VEW245" s="37"/>
      <c r="VEX245" s="37"/>
      <c r="VEY245" s="37"/>
      <c r="VEZ245" s="37"/>
      <c r="VFA245" s="37"/>
      <c r="VFB245" s="37"/>
      <c r="VFC245" s="37"/>
      <c r="VFD245" s="37"/>
      <c r="VFE245" s="37"/>
      <c r="VFF245" s="37"/>
      <c r="VFG245" s="37"/>
      <c r="VFH245" s="37"/>
      <c r="VFI245" s="37"/>
      <c r="VFJ245" s="37"/>
      <c r="VFK245" s="37"/>
      <c r="VFL245" s="37"/>
      <c r="VFM245" s="37"/>
      <c r="VFN245" s="37"/>
      <c r="VFO245" s="37"/>
      <c r="VFP245" s="37"/>
      <c r="VFQ245" s="37"/>
      <c r="VFR245" s="37"/>
      <c r="VFS245" s="37"/>
      <c r="VFT245" s="37"/>
      <c r="VFU245" s="37"/>
      <c r="VFV245" s="37"/>
      <c r="VFW245" s="37"/>
      <c r="VFX245" s="37"/>
      <c r="VFY245" s="37"/>
      <c r="VFZ245" s="37"/>
      <c r="VGA245" s="37"/>
      <c r="VGB245" s="37"/>
      <c r="VGC245" s="37"/>
      <c r="VGD245" s="37"/>
      <c r="VGE245" s="37"/>
      <c r="VGF245" s="37"/>
      <c r="VGG245" s="37"/>
      <c r="VGH245" s="37"/>
      <c r="VGI245" s="37"/>
      <c r="VGJ245" s="37"/>
      <c r="VGK245" s="37"/>
      <c r="VGL245" s="37"/>
      <c r="VGM245" s="37"/>
      <c r="VGN245" s="37"/>
      <c r="VGO245" s="37"/>
      <c r="VGP245" s="37"/>
      <c r="VGQ245" s="37"/>
      <c r="VGR245" s="37"/>
      <c r="VGS245" s="37"/>
      <c r="VGT245" s="37"/>
      <c r="VGU245" s="37"/>
      <c r="VGV245" s="37"/>
      <c r="VGW245" s="37"/>
      <c r="VGX245" s="37"/>
      <c r="VGY245" s="37"/>
      <c r="VGZ245" s="37"/>
      <c r="VHA245" s="37"/>
      <c r="VHB245" s="37"/>
      <c r="VHC245" s="37"/>
      <c r="VHD245" s="37"/>
      <c r="VHE245" s="37"/>
      <c r="VHF245" s="37"/>
      <c r="VHG245" s="37"/>
      <c r="VHH245" s="37"/>
      <c r="VHI245" s="37"/>
      <c r="VHJ245" s="37"/>
      <c r="VHK245" s="37"/>
      <c r="VHL245" s="37"/>
      <c r="VHM245" s="37"/>
      <c r="VHN245" s="37"/>
      <c r="VHO245" s="37"/>
      <c r="VHP245" s="37"/>
      <c r="VHQ245" s="37"/>
      <c r="VHR245" s="37"/>
      <c r="VHS245" s="37"/>
      <c r="VHT245" s="37"/>
      <c r="VHU245" s="37"/>
      <c r="VHV245" s="37"/>
      <c r="VHW245" s="37"/>
      <c r="VHX245" s="37"/>
      <c r="VHY245" s="37"/>
      <c r="VHZ245" s="37"/>
      <c r="VIA245" s="37"/>
      <c r="VIB245" s="37"/>
      <c r="VIC245" s="37"/>
      <c r="VID245" s="37"/>
      <c r="VIE245" s="37"/>
      <c r="VIF245" s="37"/>
      <c r="VIG245" s="37"/>
      <c r="VIH245" s="37"/>
      <c r="VII245" s="37"/>
      <c r="VIJ245" s="37"/>
      <c r="VIK245" s="37"/>
      <c r="VIL245" s="37"/>
      <c r="VIM245" s="37"/>
      <c r="VIN245" s="37"/>
      <c r="VIO245" s="37"/>
      <c r="VIP245" s="37"/>
      <c r="VIQ245" s="37"/>
      <c r="VIR245" s="37"/>
      <c r="VIS245" s="37"/>
      <c r="VIT245" s="37"/>
      <c r="VIU245" s="37"/>
      <c r="VIV245" s="37"/>
      <c r="VIW245" s="37"/>
      <c r="VIX245" s="37"/>
      <c r="VIY245" s="37"/>
      <c r="VIZ245" s="37"/>
      <c r="VJA245" s="37"/>
      <c r="VJB245" s="37"/>
      <c r="VJC245" s="37"/>
      <c r="VJD245" s="37"/>
      <c r="VJE245" s="37"/>
      <c r="VJF245" s="37"/>
      <c r="VJG245" s="37"/>
      <c r="VJH245" s="37"/>
      <c r="VJI245" s="37"/>
      <c r="VJJ245" s="37"/>
      <c r="VJK245" s="37"/>
      <c r="VJL245" s="37"/>
      <c r="VJM245" s="37"/>
      <c r="VJN245" s="37"/>
      <c r="VJO245" s="37"/>
      <c r="VJP245" s="37"/>
      <c r="VJQ245" s="37"/>
      <c r="VJR245" s="37"/>
      <c r="VJS245" s="37"/>
      <c r="VJT245" s="37"/>
      <c r="VJU245" s="37"/>
      <c r="VJV245" s="37"/>
      <c r="VJW245" s="37"/>
      <c r="VJX245" s="37"/>
      <c r="VJY245" s="37"/>
      <c r="VJZ245" s="37"/>
      <c r="VKA245" s="37"/>
      <c r="VKB245" s="37"/>
      <c r="VKC245" s="37"/>
      <c r="VKD245" s="37"/>
      <c r="VKE245" s="37"/>
      <c r="VKF245" s="37"/>
      <c r="VKG245" s="37"/>
      <c r="VKH245" s="37"/>
      <c r="VKI245" s="37"/>
      <c r="VKJ245" s="37"/>
      <c r="VKK245" s="37"/>
      <c r="VKL245" s="37"/>
      <c r="VKM245" s="37"/>
      <c r="VKN245" s="37"/>
      <c r="VKO245" s="37"/>
      <c r="VKP245" s="37"/>
      <c r="VKQ245" s="37"/>
      <c r="VKR245" s="37"/>
      <c r="VKS245" s="37"/>
      <c r="VKT245" s="37"/>
      <c r="VKU245" s="37"/>
      <c r="VKV245" s="37"/>
      <c r="VKW245" s="37"/>
      <c r="VKX245" s="37"/>
      <c r="VKY245" s="37"/>
      <c r="VKZ245" s="37"/>
      <c r="VLA245" s="37"/>
      <c r="VLB245" s="37"/>
      <c r="VLC245" s="37"/>
      <c r="VLD245" s="37"/>
      <c r="VLE245" s="37"/>
      <c r="VLF245" s="37"/>
      <c r="VLG245" s="37"/>
      <c r="VLH245" s="37"/>
      <c r="VLI245" s="37"/>
      <c r="VLJ245" s="37"/>
      <c r="VLK245" s="37"/>
      <c r="VLL245" s="37"/>
      <c r="VLM245" s="37"/>
      <c r="VLN245" s="37"/>
      <c r="VLO245" s="37"/>
      <c r="VLP245" s="37"/>
      <c r="VLQ245" s="37"/>
      <c r="VLR245" s="37"/>
      <c r="VLS245" s="37"/>
      <c r="VLT245" s="37"/>
      <c r="VLU245" s="37"/>
      <c r="VLV245" s="37"/>
      <c r="VLW245" s="37"/>
      <c r="VLX245" s="37"/>
      <c r="VLY245" s="37"/>
      <c r="VLZ245" s="37"/>
      <c r="VMA245" s="37"/>
      <c r="VMB245" s="37"/>
      <c r="VMC245" s="37"/>
      <c r="VMD245" s="37"/>
      <c r="VME245" s="37"/>
      <c r="VMF245" s="37"/>
      <c r="VMG245" s="37"/>
      <c r="VMH245" s="37"/>
      <c r="VMI245" s="37"/>
      <c r="VMJ245" s="37"/>
      <c r="VMK245" s="37"/>
      <c r="VML245" s="37"/>
      <c r="VMM245" s="37"/>
      <c r="VMN245" s="37"/>
      <c r="VMO245" s="37"/>
      <c r="VMP245" s="37"/>
      <c r="VMQ245" s="37"/>
      <c r="VMR245" s="37"/>
      <c r="VMS245" s="37"/>
      <c r="VMT245" s="37"/>
      <c r="VMU245" s="37"/>
      <c r="VMV245" s="37"/>
      <c r="VMW245" s="37"/>
      <c r="VMX245" s="37"/>
      <c r="VMY245" s="37"/>
      <c r="VMZ245" s="37"/>
      <c r="VNA245" s="37"/>
      <c r="VNB245" s="37"/>
      <c r="VNC245" s="37"/>
      <c r="VND245" s="37"/>
      <c r="VNE245" s="37"/>
      <c r="VNF245" s="37"/>
      <c r="VNG245" s="37"/>
      <c r="VNH245" s="37"/>
      <c r="VNI245" s="37"/>
      <c r="VNJ245" s="37"/>
      <c r="VNK245" s="37"/>
      <c r="VNL245" s="37"/>
      <c r="VNM245" s="37"/>
      <c r="VNN245" s="37"/>
      <c r="VNO245" s="37"/>
      <c r="VNP245" s="37"/>
      <c r="VNQ245" s="37"/>
      <c r="VNR245" s="37"/>
      <c r="VNS245" s="37"/>
      <c r="VNT245" s="37"/>
      <c r="VNU245" s="37"/>
      <c r="VNV245" s="37"/>
      <c r="VNW245" s="37"/>
      <c r="VNX245" s="37"/>
      <c r="VNY245" s="37"/>
      <c r="VNZ245" s="37"/>
      <c r="VOA245" s="37"/>
      <c r="VOB245" s="37"/>
      <c r="VOC245" s="37"/>
      <c r="VOD245" s="37"/>
      <c r="VOE245" s="37"/>
      <c r="VOF245" s="37"/>
      <c r="VOG245" s="37"/>
      <c r="VOH245" s="37"/>
      <c r="VOI245" s="37"/>
      <c r="VOJ245" s="37"/>
      <c r="VOK245" s="37"/>
      <c r="VOL245" s="37"/>
      <c r="VOM245" s="37"/>
      <c r="VON245" s="37"/>
      <c r="VOO245" s="37"/>
      <c r="VOP245" s="37"/>
      <c r="VOQ245" s="37"/>
      <c r="VOR245" s="37"/>
      <c r="VOS245" s="37"/>
      <c r="VOT245" s="37"/>
      <c r="VOU245" s="37"/>
      <c r="VOV245" s="37"/>
      <c r="VOW245" s="37"/>
      <c r="VOX245" s="37"/>
      <c r="VOY245" s="37"/>
      <c r="VOZ245" s="37"/>
      <c r="VPA245" s="37"/>
      <c r="VPB245" s="37"/>
      <c r="VPC245" s="37"/>
      <c r="VPD245" s="37"/>
      <c r="VPE245" s="37"/>
      <c r="VPF245" s="37"/>
      <c r="VPG245" s="37"/>
      <c r="VPH245" s="37"/>
      <c r="VPI245" s="37"/>
      <c r="VPJ245" s="37"/>
      <c r="VPK245" s="37"/>
      <c r="VPL245" s="37"/>
      <c r="VPM245" s="37"/>
      <c r="VPN245" s="37"/>
      <c r="VPO245" s="37"/>
      <c r="VPP245" s="37"/>
      <c r="VPQ245" s="37"/>
      <c r="VPR245" s="37"/>
      <c r="VPS245" s="37"/>
      <c r="VPT245" s="37"/>
      <c r="VPU245" s="37"/>
      <c r="VPV245" s="37"/>
      <c r="VPW245" s="37"/>
      <c r="VPX245" s="37"/>
      <c r="VPY245" s="37"/>
      <c r="VPZ245" s="37"/>
      <c r="VQA245" s="37"/>
      <c r="VQB245" s="37"/>
      <c r="VQC245" s="37"/>
      <c r="VQD245" s="37"/>
      <c r="VQE245" s="37"/>
      <c r="VQF245" s="37"/>
      <c r="VQG245" s="37"/>
      <c r="VQH245" s="37"/>
      <c r="VQI245" s="37"/>
      <c r="VQJ245" s="37"/>
      <c r="VQK245" s="37"/>
      <c r="VQL245" s="37"/>
      <c r="VQM245" s="37"/>
      <c r="VQN245" s="37"/>
      <c r="VQO245" s="37"/>
      <c r="VQP245" s="37"/>
      <c r="VQQ245" s="37"/>
      <c r="VQR245" s="37"/>
      <c r="VQS245" s="37"/>
      <c r="VQT245" s="37"/>
      <c r="VQU245" s="37"/>
      <c r="VQV245" s="37"/>
      <c r="VQW245" s="37"/>
      <c r="VQX245" s="37"/>
      <c r="VQY245" s="37"/>
      <c r="VQZ245" s="37"/>
      <c r="VRA245" s="37"/>
      <c r="VRB245" s="37"/>
      <c r="VRC245" s="37"/>
      <c r="VRD245" s="37"/>
      <c r="VRE245" s="37"/>
      <c r="VRF245" s="37"/>
      <c r="VRG245" s="37"/>
      <c r="VRH245" s="37"/>
      <c r="VRI245" s="37"/>
      <c r="VRJ245" s="37"/>
      <c r="VRK245" s="37"/>
      <c r="VRL245" s="37"/>
      <c r="VRM245" s="37"/>
      <c r="VRN245" s="37"/>
      <c r="VRO245" s="37"/>
      <c r="VRP245" s="37"/>
      <c r="VRQ245" s="37"/>
      <c r="VRR245" s="37"/>
      <c r="VRS245" s="37"/>
      <c r="VRT245" s="37"/>
      <c r="VRU245" s="37"/>
      <c r="VRV245" s="37"/>
      <c r="VRW245" s="37"/>
      <c r="VRX245" s="37"/>
      <c r="VRY245" s="37"/>
      <c r="VRZ245" s="37"/>
      <c r="VSA245" s="37"/>
      <c r="VSB245" s="37"/>
      <c r="VSC245" s="37"/>
      <c r="VSD245" s="37"/>
      <c r="VSE245" s="37"/>
      <c r="VSF245" s="37"/>
      <c r="VSG245" s="37"/>
      <c r="VSH245" s="37"/>
      <c r="VSI245" s="37"/>
      <c r="VSJ245" s="37"/>
      <c r="VSK245" s="37"/>
      <c r="VSL245" s="37"/>
      <c r="VSM245" s="37"/>
      <c r="VSN245" s="37"/>
      <c r="VSO245" s="37"/>
      <c r="VSP245" s="37"/>
      <c r="VSQ245" s="37"/>
      <c r="VSR245" s="37"/>
      <c r="VSS245" s="37"/>
      <c r="VST245" s="37"/>
      <c r="VSU245" s="37"/>
      <c r="VSV245" s="37"/>
      <c r="VSW245" s="37"/>
      <c r="VSX245" s="37"/>
      <c r="VSY245" s="37"/>
      <c r="VSZ245" s="37"/>
      <c r="VTA245" s="37"/>
      <c r="VTB245" s="37"/>
      <c r="VTC245" s="37"/>
      <c r="VTD245" s="37"/>
      <c r="VTE245" s="37"/>
      <c r="VTF245" s="37"/>
      <c r="VTG245" s="37"/>
      <c r="VTH245" s="37"/>
      <c r="VTI245" s="37"/>
      <c r="VTJ245" s="37"/>
      <c r="VTK245" s="37"/>
      <c r="VTL245" s="37"/>
      <c r="VTM245" s="37"/>
      <c r="VTN245" s="37"/>
      <c r="VTO245" s="37"/>
      <c r="VTP245" s="37"/>
      <c r="VTQ245" s="37"/>
      <c r="VTR245" s="37"/>
      <c r="VTS245" s="37"/>
      <c r="VTT245" s="37"/>
      <c r="VTU245" s="37"/>
      <c r="VTV245" s="37"/>
      <c r="VTW245" s="37"/>
      <c r="VTX245" s="37"/>
      <c r="VTY245" s="37"/>
      <c r="VTZ245" s="37"/>
      <c r="VUA245" s="37"/>
      <c r="VUB245" s="37"/>
      <c r="VUC245" s="37"/>
      <c r="VUD245" s="37"/>
      <c r="VUE245" s="37"/>
      <c r="VUF245" s="37"/>
      <c r="VUG245" s="37"/>
      <c r="VUH245" s="37"/>
      <c r="VUI245" s="37"/>
      <c r="VUJ245" s="37"/>
      <c r="VUK245" s="37"/>
      <c r="VUL245" s="37"/>
      <c r="VUM245" s="37"/>
      <c r="VUN245" s="37"/>
      <c r="VUO245" s="37"/>
      <c r="VUP245" s="37"/>
      <c r="VUQ245" s="37"/>
      <c r="VUR245" s="37"/>
      <c r="VUS245" s="37"/>
      <c r="VUT245" s="37"/>
      <c r="VUU245" s="37"/>
      <c r="VUV245" s="37"/>
      <c r="VUW245" s="37"/>
      <c r="VUX245" s="37"/>
      <c r="VUY245" s="37"/>
      <c r="VUZ245" s="37"/>
      <c r="VVA245" s="37"/>
      <c r="VVB245" s="37"/>
      <c r="VVC245" s="37"/>
      <c r="VVD245" s="37"/>
      <c r="VVE245" s="37"/>
      <c r="VVF245" s="37"/>
      <c r="VVG245" s="37"/>
      <c r="VVH245" s="37"/>
      <c r="VVI245" s="37"/>
      <c r="VVJ245" s="37"/>
      <c r="VVK245" s="37"/>
      <c r="VVL245" s="37"/>
      <c r="VVM245" s="37"/>
      <c r="VVN245" s="37"/>
      <c r="VVO245" s="37"/>
      <c r="VVP245" s="37"/>
      <c r="VVQ245" s="37"/>
      <c r="VVR245" s="37"/>
      <c r="VVS245" s="37"/>
      <c r="VVT245" s="37"/>
      <c r="VVU245" s="37"/>
      <c r="VVV245" s="37"/>
      <c r="VVW245" s="37"/>
      <c r="VVX245" s="37"/>
      <c r="VVY245" s="37"/>
      <c r="VVZ245" s="37"/>
      <c r="VWA245" s="37"/>
      <c r="VWB245" s="37"/>
      <c r="VWC245" s="37"/>
      <c r="VWD245" s="37"/>
      <c r="VWE245" s="37"/>
      <c r="VWF245" s="37"/>
      <c r="VWG245" s="37"/>
      <c r="VWH245" s="37"/>
      <c r="VWI245" s="37"/>
      <c r="VWJ245" s="37"/>
      <c r="VWK245" s="37"/>
      <c r="VWL245" s="37"/>
      <c r="VWM245" s="37"/>
      <c r="VWN245" s="37"/>
      <c r="VWO245" s="37"/>
      <c r="VWP245" s="37"/>
      <c r="VWQ245" s="37"/>
      <c r="VWR245" s="37"/>
      <c r="VWS245" s="37"/>
      <c r="VWT245" s="37"/>
      <c r="VWU245" s="37"/>
      <c r="VWV245" s="37"/>
      <c r="VWW245" s="37"/>
      <c r="VWX245" s="37"/>
      <c r="VWY245" s="37"/>
      <c r="VWZ245" s="37"/>
      <c r="VXA245" s="37"/>
      <c r="VXB245" s="37"/>
      <c r="VXC245" s="37"/>
      <c r="VXD245" s="37"/>
      <c r="VXE245" s="37"/>
      <c r="VXF245" s="37"/>
      <c r="VXG245" s="37"/>
      <c r="VXH245" s="37"/>
      <c r="VXI245" s="37"/>
      <c r="VXJ245" s="37"/>
      <c r="VXK245" s="37"/>
      <c r="VXL245" s="37"/>
      <c r="VXM245" s="37"/>
      <c r="VXN245" s="37"/>
      <c r="VXO245" s="37"/>
      <c r="VXP245" s="37"/>
      <c r="VXQ245" s="37"/>
      <c r="VXR245" s="37"/>
      <c r="VXS245" s="37"/>
      <c r="VXT245" s="37"/>
      <c r="VXU245" s="37"/>
      <c r="VXV245" s="37"/>
      <c r="VXW245" s="37"/>
      <c r="VXX245" s="37"/>
      <c r="VXY245" s="37"/>
      <c r="VXZ245" s="37"/>
      <c r="VYA245" s="37"/>
      <c r="VYB245" s="37"/>
      <c r="VYC245" s="37"/>
      <c r="VYD245" s="37"/>
      <c r="VYE245" s="37"/>
      <c r="VYF245" s="37"/>
      <c r="VYG245" s="37"/>
      <c r="VYH245" s="37"/>
      <c r="VYI245" s="37"/>
      <c r="VYJ245" s="37"/>
      <c r="VYK245" s="37"/>
      <c r="VYL245" s="37"/>
      <c r="VYM245" s="37"/>
      <c r="VYN245" s="37"/>
      <c r="VYO245" s="37"/>
      <c r="VYP245" s="37"/>
      <c r="VYQ245" s="37"/>
      <c r="VYR245" s="37"/>
      <c r="VYS245" s="37"/>
      <c r="VYT245" s="37"/>
      <c r="VYU245" s="37"/>
      <c r="VYV245" s="37"/>
      <c r="VYW245" s="37"/>
      <c r="VYX245" s="37"/>
      <c r="VYY245" s="37"/>
      <c r="VYZ245" s="37"/>
      <c r="VZA245" s="37"/>
      <c r="VZB245" s="37"/>
      <c r="VZC245" s="37"/>
      <c r="VZD245" s="37"/>
      <c r="VZE245" s="37"/>
      <c r="VZF245" s="37"/>
      <c r="VZG245" s="37"/>
      <c r="VZH245" s="37"/>
      <c r="VZI245" s="37"/>
      <c r="VZJ245" s="37"/>
      <c r="VZK245" s="37"/>
      <c r="VZL245" s="37"/>
      <c r="VZM245" s="37"/>
      <c r="VZN245" s="37"/>
      <c r="VZO245" s="37"/>
      <c r="VZP245" s="37"/>
      <c r="VZQ245" s="37"/>
      <c r="VZR245" s="37"/>
      <c r="VZS245" s="37"/>
      <c r="VZT245" s="37"/>
      <c r="VZU245" s="37"/>
      <c r="VZV245" s="37"/>
      <c r="VZW245" s="37"/>
      <c r="VZX245" s="37"/>
      <c r="VZY245" s="37"/>
      <c r="VZZ245" s="37"/>
      <c r="WAA245" s="37"/>
      <c r="WAB245" s="37"/>
      <c r="WAC245" s="37"/>
      <c r="WAD245" s="37"/>
      <c r="WAE245" s="37"/>
      <c r="WAF245" s="37"/>
      <c r="WAG245" s="37"/>
      <c r="WAH245" s="37"/>
      <c r="WAI245" s="37"/>
      <c r="WAJ245" s="37"/>
      <c r="WAK245" s="37"/>
      <c r="WAL245" s="37"/>
      <c r="WAM245" s="37"/>
      <c r="WAN245" s="37"/>
      <c r="WAO245" s="37"/>
      <c r="WAP245" s="37"/>
      <c r="WAQ245" s="37"/>
      <c r="WAR245" s="37"/>
      <c r="WAS245" s="37"/>
      <c r="WAT245" s="37"/>
      <c r="WAU245" s="37"/>
      <c r="WAV245" s="37"/>
      <c r="WAW245" s="37"/>
      <c r="WAX245" s="37"/>
      <c r="WAY245" s="37"/>
      <c r="WAZ245" s="37"/>
      <c r="WBA245" s="37"/>
      <c r="WBB245" s="37"/>
      <c r="WBC245" s="37"/>
      <c r="WBD245" s="37"/>
      <c r="WBE245" s="37"/>
      <c r="WBF245" s="37"/>
      <c r="WBG245" s="37"/>
      <c r="WBH245" s="37"/>
      <c r="WBI245" s="37"/>
      <c r="WBJ245" s="37"/>
      <c r="WBK245" s="37"/>
      <c r="WBL245" s="37"/>
      <c r="WBM245" s="37"/>
      <c r="WBN245" s="37"/>
      <c r="WBO245" s="37"/>
      <c r="WBP245" s="37"/>
      <c r="WBQ245" s="37"/>
      <c r="WBR245" s="37"/>
      <c r="WBS245" s="37"/>
      <c r="WBT245" s="37"/>
      <c r="WBU245" s="37"/>
      <c r="WBV245" s="37"/>
      <c r="WBW245" s="37"/>
      <c r="WBX245" s="37"/>
      <c r="WBY245" s="37"/>
      <c r="WBZ245" s="37"/>
      <c r="WCA245" s="37"/>
      <c r="WCB245" s="37"/>
      <c r="WCC245" s="37"/>
      <c r="WCD245" s="37"/>
      <c r="WCE245" s="37"/>
      <c r="WCF245" s="37"/>
      <c r="WCG245" s="37"/>
      <c r="WCH245" s="37"/>
      <c r="WCI245" s="37"/>
      <c r="WCJ245" s="37"/>
      <c r="WCK245" s="37"/>
      <c r="WCL245" s="37"/>
      <c r="WCM245" s="37"/>
      <c r="WCN245" s="37"/>
      <c r="WCO245" s="37"/>
      <c r="WCP245" s="37"/>
      <c r="WCQ245" s="37"/>
      <c r="WCR245" s="37"/>
      <c r="WCS245" s="37"/>
      <c r="WCT245" s="37"/>
      <c r="WCU245" s="37"/>
      <c r="WCV245" s="37"/>
      <c r="WCW245" s="37"/>
      <c r="WCX245" s="37"/>
      <c r="WCY245" s="37"/>
      <c r="WCZ245" s="37"/>
      <c r="WDA245" s="37"/>
      <c r="WDB245" s="37"/>
      <c r="WDC245" s="37"/>
      <c r="WDD245" s="37"/>
      <c r="WDE245" s="37"/>
      <c r="WDF245" s="37"/>
      <c r="WDG245" s="37"/>
      <c r="WDH245" s="37"/>
      <c r="WDI245" s="37"/>
      <c r="WDJ245" s="37"/>
      <c r="WDK245" s="37"/>
      <c r="WDL245" s="37"/>
      <c r="WDM245" s="37"/>
      <c r="WDN245" s="37"/>
      <c r="WDO245" s="37"/>
      <c r="WDP245" s="37"/>
      <c r="WDQ245" s="37"/>
      <c r="WDR245" s="37"/>
      <c r="WDS245" s="37"/>
      <c r="WDT245" s="37"/>
      <c r="WDU245" s="37"/>
      <c r="WDV245" s="37"/>
      <c r="WDW245" s="37"/>
      <c r="WDX245" s="37"/>
      <c r="WDY245" s="37"/>
      <c r="WDZ245" s="37"/>
      <c r="WEA245" s="37"/>
      <c r="WEB245" s="37"/>
      <c r="WEC245" s="37"/>
      <c r="WED245" s="37"/>
      <c r="WEE245" s="37"/>
      <c r="WEF245" s="37"/>
      <c r="WEG245" s="37"/>
      <c r="WEH245" s="37"/>
      <c r="WEI245" s="37"/>
      <c r="WEJ245" s="37"/>
      <c r="WEK245" s="37"/>
      <c r="WEL245" s="37"/>
      <c r="WEM245" s="37"/>
      <c r="WEN245" s="37"/>
      <c r="WEO245" s="37"/>
      <c r="WEP245" s="37"/>
      <c r="WEQ245" s="37"/>
      <c r="WER245" s="37"/>
      <c r="WES245" s="37"/>
      <c r="WET245" s="37"/>
      <c r="WEU245" s="37"/>
      <c r="WEV245" s="37"/>
      <c r="WEW245" s="37"/>
      <c r="WEX245" s="37"/>
      <c r="WEY245" s="37"/>
      <c r="WEZ245" s="37"/>
      <c r="WFA245" s="37"/>
      <c r="WFB245" s="37"/>
      <c r="WFC245" s="37"/>
      <c r="WFD245" s="37"/>
      <c r="WFE245" s="37"/>
      <c r="WFF245" s="37"/>
      <c r="WFG245" s="37"/>
      <c r="WFH245" s="37"/>
      <c r="WFI245" s="37"/>
      <c r="WFJ245" s="37"/>
      <c r="WFK245" s="37"/>
      <c r="WFL245" s="37"/>
      <c r="WFM245" s="37"/>
      <c r="WFN245" s="37"/>
      <c r="WFO245" s="37"/>
      <c r="WFP245" s="37"/>
      <c r="WFQ245" s="37"/>
      <c r="WFR245" s="37"/>
      <c r="WFS245" s="37"/>
      <c r="WFT245" s="37"/>
      <c r="WFU245" s="37"/>
      <c r="WFV245" s="37"/>
      <c r="WFW245" s="37"/>
      <c r="WFX245" s="37"/>
      <c r="WFY245" s="37"/>
      <c r="WFZ245" s="37"/>
      <c r="WGA245" s="37"/>
      <c r="WGB245" s="37"/>
      <c r="WGC245" s="37"/>
      <c r="WGD245" s="37"/>
      <c r="WGE245" s="37"/>
      <c r="WGF245" s="37"/>
      <c r="WGG245" s="37"/>
      <c r="WGH245" s="37"/>
      <c r="WGI245" s="37"/>
      <c r="WGJ245" s="37"/>
      <c r="WGK245" s="37"/>
      <c r="WGL245" s="37"/>
      <c r="WGM245" s="37"/>
      <c r="WGN245" s="37"/>
      <c r="WGO245" s="37"/>
      <c r="WGP245" s="37"/>
      <c r="WGQ245" s="37"/>
      <c r="WGR245" s="37"/>
      <c r="WGS245" s="37"/>
      <c r="WGT245" s="37"/>
      <c r="WGU245" s="37"/>
      <c r="WGV245" s="37"/>
      <c r="WGW245" s="37"/>
      <c r="WGX245" s="37"/>
      <c r="WGY245" s="37"/>
      <c r="WGZ245" s="37"/>
      <c r="WHA245" s="37"/>
      <c r="WHB245" s="37"/>
      <c r="WHC245" s="37"/>
      <c r="WHD245" s="37"/>
      <c r="WHE245" s="37"/>
      <c r="WHF245" s="37"/>
      <c r="WHG245" s="37"/>
      <c r="WHH245" s="37"/>
      <c r="WHI245" s="37"/>
      <c r="WHJ245" s="37"/>
      <c r="WHK245" s="37"/>
      <c r="WHL245" s="37"/>
      <c r="WHM245" s="37"/>
      <c r="WHN245" s="37"/>
      <c r="WHO245" s="37"/>
      <c r="WHP245" s="37"/>
      <c r="WHQ245" s="37"/>
      <c r="WHR245" s="37"/>
      <c r="WHS245" s="37"/>
      <c r="WHT245" s="37"/>
      <c r="WHU245" s="37"/>
      <c r="WHV245" s="37"/>
      <c r="WHW245" s="37"/>
      <c r="WHX245" s="37"/>
      <c r="WHY245" s="37"/>
      <c r="WHZ245" s="37"/>
      <c r="WIA245" s="37"/>
      <c r="WIB245" s="37"/>
      <c r="WIC245" s="37"/>
      <c r="WID245" s="37"/>
      <c r="WIE245" s="37"/>
      <c r="WIF245" s="37"/>
      <c r="WIG245" s="37"/>
      <c r="WIH245" s="37"/>
      <c r="WII245" s="37"/>
      <c r="WIJ245" s="37"/>
      <c r="WIK245" s="37"/>
      <c r="WIL245" s="37"/>
      <c r="WIM245" s="37"/>
      <c r="WIN245" s="37"/>
      <c r="WIO245" s="37"/>
      <c r="WIP245" s="37"/>
      <c r="WIQ245" s="37"/>
      <c r="WIR245" s="37"/>
      <c r="WIS245" s="37"/>
      <c r="WIT245" s="37"/>
      <c r="WIU245" s="37"/>
      <c r="WIV245" s="37"/>
      <c r="WIW245" s="37"/>
      <c r="WIX245" s="37"/>
      <c r="WIY245" s="37"/>
      <c r="WIZ245" s="37"/>
      <c r="WJA245" s="37"/>
      <c r="WJB245" s="37"/>
      <c r="WJC245" s="37"/>
      <c r="WJD245" s="37"/>
      <c r="WJE245" s="37"/>
      <c r="WJF245" s="37"/>
      <c r="WJG245" s="37"/>
      <c r="WJH245" s="37"/>
      <c r="WJI245" s="37"/>
      <c r="WJJ245" s="37"/>
      <c r="WJK245" s="37"/>
      <c r="WJL245" s="37"/>
      <c r="WJM245" s="37"/>
      <c r="WJN245" s="37"/>
      <c r="WJO245" s="37"/>
      <c r="WJP245" s="37"/>
      <c r="WJQ245" s="37"/>
      <c r="WJR245" s="37"/>
      <c r="WJS245" s="37"/>
      <c r="WJT245" s="37"/>
      <c r="WJU245" s="37"/>
      <c r="WJV245" s="37"/>
      <c r="WJW245" s="37"/>
      <c r="WJX245" s="37"/>
      <c r="WJY245" s="37"/>
      <c r="WJZ245" s="37"/>
      <c r="WKA245" s="37"/>
      <c r="WKB245" s="37"/>
      <c r="WKC245" s="37"/>
      <c r="WKD245" s="37"/>
      <c r="WKE245" s="37"/>
      <c r="WKF245" s="37"/>
      <c r="WKG245" s="37"/>
      <c r="WKH245" s="37"/>
      <c r="WKI245" s="37"/>
      <c r="WKJ245" s="37"/>
      <c r="WKK245" s="37"/>
      <c r="WKL245" s="37"/>
      <c r="WKM245" s="37"/>
      <c r="WKN245" s="37"/>
      <c r="WKO245" s="37"/>
      <c r="WKP245" s="37"/>
      <c r="WKQ245" s="37"/>
      <c r="WKR245" s="37"/>
      <c r="WKS245" s="37"/>
      <c r="WKT245" s="37"/>
      <c r="WKU245" s="37"/>
      <c r="WKV245" s="37"/>
      <c r="WKW245" s="37"/>
      <c r="WKX245" s="37"/>
      <c r="WKY245" s="37"/>
      <c r="WKZ245" s="37"/>
      <c r="WLA245" s="37"/>
      <c r="WLB245" s="37"/>
      <c r="WLC245" s="37"/>
      <c r="WLD245" s="37"/>
      <c r="WLE245" s="37"/>
      <c r="WLF245" s="37"/>
      <c r="WLG245" s="37"/>
      <c r="WLH245" s="37"/>
      <c r="WLI245" s="37"/>
      <c r="WLJ245" s="37"/>
      <c r="WLK245" s="37"/>
      <c r="WLL245" s="37"/>
      <c r="WLM245" s="37"/>
      <c r="WLN245" s="37"/>
      <c r="WLO245" s="37"/>
      <c r="WLP245" s="37"/>
      <c r="WLQ245" s="37"/>
      <c r="WLR245" s="37"/>
      <c r="WLS245" s="37"/>
      <c r="WLT245" s="37"/>
      <c r="WLU245" s="37"/>
      <c r="WLV245" s="37"/>
      <c r="WLW245" s="37"/>
      <c r="WLX245" s="37"/>
      <c r="WLY245" s="37"/>
      <c r="WLZ245" s="37"/>
      <c r="WMA245" s="37"/>
      <c r="WMB245" s="37"/>
      <c r="WMC245" s="37"/>
      <c r="WMD245" s="37"/>
      <c r="WME245" s="37"/>
      <c r="WMF245" s="37"/>
      <c r="WMG245" s="37"/>
      <c r="WMH245" s="37"/>
      <c r="WMI245" s="37"/>
      <c r="WMJ245" s="37"/>
      <c r="WMK245" s="37"/>
      <c r="WML245" s="37"/>
      <c r="WMM245" s="37"/>
      <c r="WMN245" s="37"/>
      <c r="WMO245" s="37"/>
      <c r="WMP245" s="37"/>
      <c r="WMQ245" s="37"/>
      <c r="WMR245" s="37"/>
      <c r="WMS245" s="37"/>
      <c r="WMT245" s="37"/>
      <c r="WMU245" s="37"/>
      <c r="WMV245" s="37"/>
      <c r="WMW245" s="37"/>
      <c r="WMX245" s="37"/>
      <c r="WMY245" s="37"/>
      <c r="WMZ245" s="37"/>
      <c r="WNA245" s="37"/>
      <c r="WNB245" s="37"/>
      <c r="WNC245" s="37"/>
      <c r="WND245" s="37"/>
      <c r="WNE245" s="37"/>
      <c r="WNF245" s="37"/>
      <c r="WNG245" s="37"/>
      <c r="WNH245" s="37"/>
      <c r="WNI245" s="37"/>
      <c r="WNJ245" s="37"/>
      <c r="WNK245" s="37"/>
      <c r="WNL245" s="37"/>
      <c r="WNM245" s="37"/>
      <c r="WNN245" s="37"/>
      <c r="WNO245" s="37"/>
      <c r="WNP245" s="37"/>
      <c r="WNQ245" s="37"/>
      <c r="WNR245" s="37"/>
      <c r="WNS245" s="37"/>
      <c r="WNT245" s="37"/>
      <c r="WNU245" s="37"/>
      <c r="WNV245" s="37"/>
      <c r="WNW245" s="37"/>
      <c r="WNX245" s="37"/>
      <c r="WNY245" s="37"/>
      <c r="WNZ245" s="37"/>
      <c r="WOA245" s="37"/>
      <c r="WOB245" s="37"/>
      <c r="WOC245" s="37"/>
      <c r="WOD245" s="37"/>
      <c r="WOE245" s="37"/>
      <c r="WOF245" s="37"/>
      <c r="WOG245" s="37"/>
      <c r="WOH245" s="37"/>
      <c r="WOI245" s="37"/>
      <c r="WOJ245" s="37"/>
      <c r="WOK245" s="37"/>
      <c r="WOL245" s="37"/>
      <c r="WOM245" s="37"/>
      <c r="WON245" s="37"/>
      <c r="WOO245" s="37"/>
      <c r="WOP245" s="37"/>
      <c r="WOQ245" s="37"/>
      <c r="WOR245" s="37"/>
      <c r="WOS245" s="37"/>
      <c r="WOT245" s="37"/>
      <c r="WOU245" s="37"/>
      <c r="WOV245" s="37"/>
      <c r="WOW245" s="37"/>
      <c r="WOX245" s="37"/>
      <c r="WOY245" s="37"/>
      <c r="WOZ245" s="37"/>
      <c r="WPA245" s="37"/>
      <c r="WPB245" s="37"/>
      <c r="WPC245" s="37"/>
      <c r="WPD245" s="37"/>
      <c r="WPE245" s="37"/>
      <c r="WPF245" s="37"/>
      <c r="WPG245" s="37"/>
      <c r="WPH245" s="37"/>
      <c r="WPI245" s="37"/>
      <c r="WPJ245" s="37"/>
      <c r="WPK245" s="37"/>
      <c r="WPL245" s="37"/>
      <c r="WPM245" s="37"/>
      <c r="WPN245" s="37"/>
      <c r="WPO245" s="37"/>
      <c r="WPP245" s="37"/>
      <c r="WPQ245" s="37"/>
      <c r="WPR245" s="37"/>
      <c r="WPS245" s="37"/>
      <c r="WPT245" s="37"/>
      <c r="WPU245" s="37"/>
      <c r="WPV245" s="37"/>
      <c r="WPW245" s="37"/>
      <c r="WPX245" s="37"/>
      <c r="WPY245" s="37"/>
      <c r="WPZ245" s="37"/>
      <c r="WQA245" s="37"/>
      <c r="WQB245" s="37"/>
      <c r="WQC245" s="37"/>
      <c r="WQD245" s="37"/>
      <c r="WQE245" s="37"/>
      <c r="WQF245" s="37"/>
      <c r="WQG245" s="37"/>
      <c r="WQH245" s="37"/>
      <c r="WQI245" s="37"/>
      <c r="WQJ245" s="37"/>
      <c r="WQK245" s="37"/>
      <c r="WQL245" s="37"/>
      <c r="WQM245" s="37"/>
      <c r="WQN245" s="37"/>
      <c r="WQO245" s="37"/>
      <c r="WQP245" s="37"/>
      <c r="WQQ245" s="37"/>
      <c r="WQR245" s="37"/>
      <c r="WQS245" s="37"/>
      <c r="WQT245" s="37"/>
      <c r="WQU245" s="37"/>
      <c r="WQV245" s="37"/>
      <c r="WQW245" s="37"/>
      <c r="WQX245" s="37"/>
      <c r="WQY245" s="37"/>
      <c r="WQZ245" s="37"/>
      <c r="WRA245" s="37"/>
      <c r="WRB245" s="37"/>
      <c r="WRC245" s="37"/>
      <c r="WRD245" s="37"/>
      <c r="WRE245" s="37"/>
      <c r="WRF245" s="37"/>
      <c r="WRG245" s="37"/>
      <c r="WRH245" s="37"/>
      <c r="WRI245" s="37"/>
      <c r="WRJ245" s="37"/>
      <c r="WRK245" s="37"/>
      <c r="WRL245" s="37"/>
      <c r="WRM245" s="37"/>
      <c r="WRN245" s="37"/>
      <c r="WRO245" s="37"/>
      <c r="WRP245" s="37"/>
      <c r="WRQ245" s="37"/>
      <c r="WRR245" s="37"/>
      <c r="WRS245" s="37"/>
      <c r="WRT245" s="37"/>
      <c r="WRU245" s="37"/>
      <c r="WRV245" s="37"/>
      <c r="WRW245" s="37"/>
      <c r="WRX245" s="37"/>
      <c r="WRY245" s="37"/>
      <c r="WRZ245" s="37"/>
      <c r="WSA245" s="37"/>
      <c r="WSB245" s="37"/>
      <c r="WSC245" s="37"/>
      <c r="WSD245" s="37"/>
      <c r="WSE245" s="37"/>
      <c r="WSF245" s="37"/>
      <c r="WSG245" s="37"/>
      <c r="WSH245" s="37"/>
      <c r="WSI245" s="37"/>
      <c r="WSJ245" s="37"/>
      <c r="WSK245" s="37"/>
      <c r="WSL245" s="37"/>
      <c r="WSM245" s="37"/>
      <c r="WSN245" s="37"/>
      <c r="WSO245" s="37"/>
      <c r="WSP245" s="37"/>
      <c r="WSQ245" s="37"/>
      <c r="WSR245" s="37"/>
      <c r="WSS245" s="37"/>
      <c r="WST245" s="37"/>
      <c r="WSU245" s="37"/>
      <c r="WSV245" s="37"/>
      <c r="WSW245" s="37"/>
      <c r="WSX245" s="37"/>
      <c r="WSY245" s="37"/>
      <c r="WSZ245" s="37"/>
      <c r="WTA245" s="37"/>
      <c r="WTB245" s="37"/>
      <c r="WTC245" s="37"/>
      <c r="WTD245" s="37"/>
      <c r="WTE245" s="37"/>
      <c r="WTF245" s="37"/>
      <c r="WTG245" s="37"/>
      <c r="WTH245" s="37"/>
      <c r="WTI245" s="37"/>
      <c r="WTJ245" s="37"/>
      <c r="WTK245" s="37"/>
      <c r="WTL245" s="37"/>
      <c r="WTM245" s="37"/>
      <c r="WTN245" s="37"/>
      <c r="WTO245" s="37"/>
      <c r="WTP245" s="37"/>
      <c r="WTQ245" s="37"/>
      <c r="WTR245" s="37"/>
      <c r="WTS245" s="37"/>
      <c r="WTT245" s="37"/>
      <c r="WTU245" s="37"/>
      <c r="WTV245" s="37"/>
      <c r="WTW245" s="37"/>
      <c r="WTX245" s="37"/>
      <c r="WTY245" s="37"/>
      <c r="WTZ245" s="37"/>
      <c r="WUA245" s="37"/>
      <c r="WUB245" s="37"/>
      <c r="WUC245" s="37"/>
      <c r="WUD245" s="37"/>
      <c r="WUE245" s="37"/>
      <c r="WUF245" s="37"/>
      <c r="WUG245" s="37"/>
      <c r="WUH245" s="37"/>
      <c r="WUI245" s="37"/>
      <c r="WUJ245" s="37"/>
      <c r="WUK245" s="37"/>
      <c r="WUL245" s="37"/>
      <c r="WUM245" s="37"/>
      <c r="WUN245" s="37"/>
      <c r="WUO245" s="37"/>
      <c r="WUP245" s="37"/>
      <c r="WUQ245" s="37"/>
      <c r="WUR245" s="37"/>
      <c r="WUS245" s="37"/>
      <c r="WUT245" s="37"/>
      <c r="WUU245" s="37"/>
      <c r="WUV245" s="37"/>
      <c r="WUW245" s="37"/>
      <c r="WUX245" s="37"/>
      <c r="WUY245" s="37"/>
      <c r="WUZ245" s="37"/>
      <c r="WVA245" s="37"/>
      <c r="WVB245" s="37"/>
      <c r="WVC245" s="37"/>
      <c r="WVD245" s="37"/>
      <c r="WVE245" s="37"/>
      <c r="WVF245" s="37"/>
      <c r="WVG245" s="37"/>
      <c r="WVH245" s="37"/>
      <c r="WVI245" s="37"/>
      <c r="WVJ245" s="37"/>
      <c r="WVK245" s="37"/>
      <c r="WVL245" s="37"/>
      <c r="WVM245" s="37"/>
      <c r="WVN245" s="37"/>
      <c r="WVO245" s="37"/>
      <c r="WVP245" s="37"/>
      <c r="WVQ245" s="37"/>
      <c r="WVR245" s="37"/>
      <c r="WVS245" s="37"/>
      <c r="WVT245" s="37"/>
      <c r="WVU245" s="37"/>
      <c r="WVV245" s="37"/>
      <c r="WVW245" s="37"/>
      <c r="WVX245" s="37"/>
      <c r="WVY245" s="37"/>
      <c r="WVZ245" s="37"/>
      <c r="WWA245" s="37"/>
      <c r="WWB245" s="37"/>
      <c r="WWC245" s="37"/>
      <c r="WWD245" s="37"/>
      <c r="WWE245" s="37"/>
      <c r="WWF245" s="37"/>
      <c r="WWG245" s="37"/>
      <c r="WWH245" s="37"/>
      <c r="WWI245" s="37"/>
      <c r="WWJ245" s="37"/>
      <c r="WWK245" s="37"/>
      <c r="WWL245" s="37"/>
      <c r="WWM245" s="37"/>
      <c r="WWN245" s="37"/>
      <c r="WWO245" s="37"/>
      <c r="WWP245" s="37"/>
      <c r="WWQ245" s="37"/>
      <c r="WWR245" s="37"/>
      <c r="WWS245" s="37"/>
      <c r="WWT245" s="37"/>
      <c r="WWU245" s="37"/>
      <c r="WWV245" s="37"/>
      <c r="WWW245" s="37"/>
      <c r="WWX245" s="37"/>
      <c r="WWY245" s="37"/>
      <c r="WWZ245" s="37"/>
      <c r="WXA245" s="37"/>
      <c r="WXB245" s="37"/>
      <c r="WXC245" s="37"/>
      <c r="WXD245" s="37"/>
      <c r="WXE245" s="37"/>
      <c r="WXF245" s="37"/>
      <c r="WXG245" s="37"/>
      <c r="WXH245" s="37"/>
      <c r="WXI245" s="37"/>
      <c r="WXJ245" s="37"/>
      <c r="WXK245" s="37"/>
      <c r="WXL245" s="37"/>
      <c r="WXM245" s="37"/>
      <c r="WXN245" s="37"/>
      <c r="WXO245" s="37"/>
      <c r="WXP245" s="37"/>
      <c r="WXQ245" s="37"/>
      <c r="WXR245" s="37"/>
      <c r="WXS245" s="37"/>
      <c r="WXT245" s="37"/>
      <c r="WXU245" s="37"/>
      <c r="WXV245" s="37"/>
      <c r="WXW245" s="37"/>
      <c r="WXX245" s="37"/>
      <c r="WXY245" s="37"/>
      <c r="WXZ245" s="37"/>
      <c r="WYA245" s="37"/>
      <c r="WYB245" s="37"/>
      <c r="WYC245" s="37"/>
      <c r="WYD245" s="37"/>
      <c r="WYE245" s="37"/>
      <c r="WYF245" s="37"/>
      <c r="WYG245" s="37"/>
      <c r="WYH245" s="37"/>
      <c r="WYI245" s="37"/>
      <c r="WYJ245" s="37"/>
      <c r="WYK245" s="37"/>
      <c r="WYL245" s="37"/>
      <c r="WYM245" s="37"/>
      <c r="WYN245" s="37"/>
      <c r="WYO245" s="37"/>
      <c r="WYP245" s="37"/>
      <c r="WYQ245" s="37"/>
      <c r="WYR245" s="37"/>
      <c r="WYS245" s="37"/>
      <c r="WYT245" s="37"/>
      <c r="WYU245" s="37"/>
      <c r="WYV245" s="37"/>
      <c r="WYW245" s="37"/>
      <c r="WYX245" s="37"/>
      <c r="WYY245" s="37"/>
      <c r="WYZ245" s="37"/>
      <c r="WZA245" s="37"/>
      <c r="WZB245" s="37"/>
    </row>
    <row r="246" spans="1:16384" ht="20.25" x14ac:dyDescent="0.25">
      <c r="A246" s="141" t="s">
        <v>78</v>
      </c>
      <c r="B246" s="141"/>
      <c r="C246" s="141"/>
      <c r="D246" s="141"/>
      <c r="E246" s="141"/>
      <c r="F246" s="141"/>
      <c r="G246" s="141"/>
      <c r="H246" s="141"/>
      <c r="I246" s="141"/>
    </row>
    <row r="247" spans="1:16384" ht="20.25" x14ac:dyDescent="0.25">
      <c r="A247" s="122" t="s">
        <v>72</v>
      </c>
      <c r="B247" s="122"/>
      <c r="C247" s="122"/>
      <c r="D247" s="2" t="s">
        <v>4</v>
      </c>
      <c r="E247" s="69" t="str">
        <f>E3</f>
        <v>Runwal Bliss ­ Wing F, G &amp; H</v>
      </c>
      <c r="F247" s="114"/>
      <c r="G247" s="114"/>
      <c r="H247" s="114"/>
      <c r="I247" s="70"/>
    </row>
    <row r="248" spans="1:16384" ht="40.5" customHeight="1" x14ac:dyDescent="0.25">
      <c r="A248" s="122" t="s">
        <v>113</v>
      </c>
      <c r="B248" s="122"/>
      <c r="C248" s="122"/>
      <c r="D248" s="2" t="s">
        <v>4</v>
      </c>
      <c r="E248" s="69" t="str">
        <f>E9</f>
        <v>Runwal Bliss Wing H, near Fern Arkade Earth, Kanjur Village Road, Kanjur, Kanjurmarg East, Kurla, Mumbai - 400042.</v>
      </c>
      <c r="F248" s="114"/>
      <c r="G248" s="114"/>
      <c r="H248" s="114"/>
      <c r="I248" s="70"/>
    </row>
    <row r="249" spans="1:16384" ht="20.25" customHeight="1" x14ac:dyDescent="0.25">
      <c r="A249" s="115" t="s">
        <v>120</v>
      </c>
      <c r="B249" s="115"/>
      <c r="C249" s="115"/>
      <c r="D249" s="16" t="s">
        <v>4</v>
      </c>
      <c r="E249" s="69" t="str">
        <f>I3</f>
        <v>07/07/2025 at 01:29PM</v>
      </c>
      <c r="F249" s="114"/>
      <c r="G249" s="114"/>
      <c r="H249" s="114"/>
      <c r="I249" s="70"/>
    </row>
    <row r="250" spans="1:16384" ht="20.25" x14ac:dyDescent="0.25">
      <c r="A250" s="31"/>
      <c r="B250" s="32"/>
      <c r="C250" s="32"/>
      <c r="D250" s="32"/>
      <c r="E250" s="32"/>
      <c r="F250" s="32"/>
      <c r="G250" s="32"/>
      <c r="H250" s="32"/>
      <c r="I250" s="24"/>
    </row>
    <row r="251" spans="1:16384" ht="20.25" x14ac:dyDescent="0.25">
      <c r="A251" s="33"/>
      <c r="B251" s="34"/>
      <c r="C251" s="34"/>
      <c r="D251" s="34"/>
      <c r="E251" s="34"/>
      <c r="F251" s="34"/>
      <c r="G251" s="34"/>
      <c r="H251" s="34"/>
      <c r="I251" s="25"/>
    </row>
    <row r="252" spans="1:16384" ht="20.25" x14ac:dyDescent="0.25">
      <c r="A252" s="33"/>
      <c r="B252" s="34"/>
      <c r="C252" s="34"/>
      <c r="D252" s="34"/>
      <c r="E252" s="34"/>
      <c r="F252" s="34"/>
      <c r="G252" s="34"/>
      <c r="H252" s="34"/>
      <c r="I252" s="25"/>
    </row>
    <row r="253" spans="1:16384" ht="20.25" x14ac:dyDescent="0.25">
      <c r="A253" s="33"/>
      <c r="B253" s="34"/>
      <c r="C253" s="34"/>
      <c r="D253" s="34"/>
      <c r="E253" s="34"/>
      <c r="F253" s="34"/>
      <c r="G253" s="34"/>
      <c r="H253" s="34"/>
      <c r="I253" s="25"/>
    </row>
    <row r="254" spans="1:16384" ht="20.25" x14ac:dyDescent="0.25">
      <c r="A254" s="33"/>
      <c r="B254" s="34"/>
      <c r="C254" s="34"/>
      <c r="D254" s="34"/>
      <c r="E254" s="34"/>
      <c r="F254" s="34"/>
      <c r="G254" s="34"/>
      <c r="H254" s="34"/>
      <c r="I254" s="25"/>
    </row>
    <row r="255" spans="1:16384" ht="20.25" x14ac:dyDescent="0.25">
      <c r="A255" s="33"/>
      <c r="B255" s="34"/>
      <c r="C255" s="34"/>
      <c r="D255" s="34"/>
      <c r="E255" s="34"/>
      <c r="F255" s="34"/>
      <c r="G255" s="34"/>
      <c r="H255" s="34"/>
      <c r="I255" s="25"/>
    </row>
    <row r="256" spans="1:16384" ht="20.25" x14ac:dyDescent="0.25">
      <c r="A256" s="33"/>
      <c r="B256" s="34"/>
      <c r="C256" s="34"/>
      <c r="D256" s="34"/>
      <c r="E256" s="34"/>
      <c r="F256" s="34"/>
      <c r="G256" s="34"/>
      <c r="H256" s="34"/>
      <c r="I256" s="25"/>
    </row>
    <row r="257" spans="1:9" ht="20.25" x14ac:dyDescent="0.25">
      <c r="A257" s="33"/>
      <c r="B257" s="34"/>
      <c r="C257" s="34"/>
      <c r="D257" s="34"/>
      <c r="E257" s="34"/>
      <c r="F257" s="34"/>
      <c r="G257" s="34"/>
      <c r="H257" s="34"/>
      <c r="I257" s="25"/>
    </row>
    <row r="258" spans="1:9" ht="20.25" x14ac:dyDescent="0.25">
      <c r="A258" s="33"/>
      <c r="B258" s="34"/>
      <c r="C258" s="34"/>
      <c r="D258" s="34"/>
      <c r="E258" s="34"/>
      <c r="F258" s="34"/>
      <c r="G258" s="34"/>
      <c r="H258" s="34"/>
      <c r="I258" s="25"/>
    </row>
    <row r="259" spans="1:9" ht="20.25" x14ac:dyDescent="0.25">
      <c r="A259" s="33"/>
      <c r="B259" s="34"/>
      <c r="C259" s="34"/>
      <c r="D259" s="34"/>
      <c r="E259" s="34"/>
      <c r="F259" s="34"/>
      <c r="G259" s="34"/>
      <c r="H259" s="34"/>
      <c r="I259" s="25"/>
    </row>
    <row r="260" spans="1:9" ht="20.25" x14ac:dyDescent="0.25">
      <c r="A260" s="33"/>
      <c r="B260" s="34"/>
      <c r="C260" s="34"/>
      <c r="D260" s="34"/>
      <c r="E260" s="34"/>
      <c r="F260" s="34"/>
      <c r="G260" s="34"/>
      <c r="H260" s="34"/>
      <c r="I260" s="25"/>
    </row>
    <row r="261" spans="1:9" ht="20.25" x14ac:dyDescent="0.25">
      <c r="A261" s="33"/>
      <c r="B261" s="34"/>
      <c r="C261" s="34"/>
      <c r="D261" s="34"/>
      <c r="E261" s="34"/>
      <c r="F261" s="34"/>
      <c r="G261" s="34"/>
      <c r="H261" s="34"/>
      <c r="I261" s="25"/>
    </row>
    <row r="262" spans="1:9" ht="20.25" x14ac:dyDescent="0.25">
      <c r="A262" s="33"/>
      <c r="B262" s="34"/>
      <c r="C262" s="34"/>
      <c r="D262" s="34"/>
      <c r="E262" s="34"/>
      <c r="F262" s="34"/>
      <c r="G262" s="34"/>
      <c r="H262" s="34"/>
      <c r="I262" s="25"/>
    </row>
    <row r="263" spans="1:9" ht="20.25" x14ac:dyDescent="0.25">
      <c r="A263" s="33"/>
      <c r="B263" s="34"/>
      <c r="C263" s="34"/>
      <c r="D263" s="34"/>
      <c r="E263" s="34"/>
      <c r="F263" s="34"/>
      <c r="G263" s="34"/>
      <c r="H263" s="34"/>
      <c r="I263" s="25"/>
    </row>
    <row r="264" spans="1:9" ht="20.25" x14ac:dyDescent="0.25">
      <c r="A264" s="33"/>
      <c r="B264" s="34"/>
      <c r="C264" s="34"/>
      <c r="D264" s="34"/>
      <c r="E264" s="34"/>
      <c r="F264" s="34"/>
      <c r="G264" s="34"/>
      <c r="H264" s="34"/>
      <c r="I264" s="25"/>
    </row>
    <row r="265" spans="1:9" ht="20.25" x14ac:dyDescent="0.25">
      <c r="A265" s="33"/>
      <c r="B265" s="34"/>
      <c r="C265" s="34"/>
      <c r="D265" s="34"/>
      <c r="E265" s="34"/>
      <c r="F265" s="34"/>
      <c r="G265" s="34"/>
      <c r="H265" s="34"/>
      <c r="I265" s="25"/>
    </row>
    <row r="266" spans="1:9" ht="20.25" x14ac:dyDescent="0.25">
      <c r="A266" s="33"/>
      <c r="B266" s="34"/>
      <c r="C266" s="34"/>
      <c r="D266" s="34"/>
      <c r="E266" s="34"/>
      <c r="F266" s="34"/>
      <c r="G266" s="34"/>
      <c r="H266" s="34"/>
      <c r="I266" s="25"/>
    </row>
    <row r="267" spans="1:9" ht="20.25" x14ac:dyDescent="0.25">
      <c r="A267" s="33"/>
      <c r="B267" s="34"/>
      <c r="C267" s="34"/>
      <c r="D267" s="34"/>
      <c r="E267" s="34"/>
      <c r="F267" s="34"/>
      <c r="G267" s="34"/>
      <c r="H267" s="34"/>
      <c r="I267" s="25"/>
    </row>
    <row r="268" spans="1:9" ht="20.25" x14ac:dyDescent="0.25">
      <c r="A268" s="33"/>
      <c r="B268" s="34"/>
      <c r="C268" s="34"/>
      <c r="D268" s="34"/>
      <c r="E268" s="34"/>
      <c r="F268" s="34"/>
      <c r="G268" s="34"/>
      <c r="H268" s="34"/>
      <c r="I268" s="25"/>
    </row>
    <row r="269" spans="1:9" ht="20.25" x14ac:dyDescent="0.25">
      <c r="A269" s="33"/>
      <c r="B269" s="34"/>
      <c r="C269" s="34"/>
      <c r="D269" s="34"/>
      <c r="E269" s="34"/>
      <c r="F269" s="34"/>
      <c r="G269" s="34"/>
      <c r="H269" s="34"/>
      <c r="I269" s="25"/>
    </row>
    <row r="270" spans="1:9" ht="20.25" x14ac:dyDescent="0.25">
      <c r="A270" s="33"/>
      <c r="B270" s="34"/>
      <c r="C270" s="34"/>
      <c r="D270" s="34"/>
      <c r="E270" s="34"/>
      <c r="F270" s="34"/>
      <c r="G270" s="34"/>
      <c r="H270" s="34"/>
      <c r="I270" s="25"/>
    </row>
    <row r="271" spans="1:9" ht="20.25" x14ac:dyDescent="0.25">
      <c r="A271" s="33"/>
      <c r="B271" s="34"/>
      <c r="C271" s="34"/>
      <c r="D271" s="34"/>
      <c r="E271" s="34"/>
      <c r="F271" s="34"/>
      <c r="G271" s="34"/>
      <c r="H271" s="34"/>
      <c r="I271" s="25"/>
    </row>
    <row r="272" spans="1:9" ht="20.25" x14ac:dyDescent="0.25">
      <c r="A272" s="33"/>
      <c r="B272" s="34"/>
      <c r="C272" s="34"/>
      <c r="D272" s="34"/>
      <c r="E272" s="34"/>
      <c r="F272" s="34"/>
      <c r="G272" s="34"/>
      <c r="H272" s="34"/>
      <c r="I272" s="25"/>
    </row>
    <row r="273" spans="1:9" ht="20.25" x14ac:dyDescent="0.25">
      <c r="A273" s="33"/>
      <c r="B273" s="34"/>
      <c r="C273" s="34"/>
      <c r="D273" s="34"/>
      <c r="E273" s="34"/>
      <c r="F273" s="34"/>
      <c r="G273" s="34"/>
      <c r="H273" s="34"/>
      <c r="I273" s="25"/>
    </row>
    <row r="274" spans="1:9" ht="20.25" x14ac:dyDescent="0.25">
      <c r="A274" s="33"/>
      <c r="B274" s="34"/>
      <c r="C274" s="34"/>
      <c r="D274" s="34"/>
      <c r="E274" s="34"/>
      <c r="F274" s="34"/>
      <c r="G274" s="34"/>
      <c r="H274" s="34"/>
      <c r="I274" s="25"/>
    </row>
    <row r="275" spans="1:9" ht="20.25" x14ac:dyDescent="0.25">
      <c r="A275" s="33"/>
      <c r="B275" s="34"/>
      <c r="C275" s="34"/>
      <c r="D275" s="34"/>
      <c r="E275" s="34"/>
      <c r="F275" s="34"/>
      <c r="G275" s="34"/>
      <c r="H275" s="34"/>
      <c r="I275" s="25"/>
    </row>
    <row r="276" spans="1:9" ht="20.25" x14ac:dyDescent="0.25">
      <c r="A276" s="33"/>
      <c r="B276" s="34"/>
      <c r="C276" s="34"/>
      <c r="D276" s="34"/>
      <c r="E276" s="34"/>
      <c r="F276" s="34"/>
      <c r="G276" s="34"/>
      <c r="H276" s="34"/>
      <c r="I276" s="25"/>
    </row>
    <row r="277" spans="1:9" ht="20.25" x14ac:dyDescent="0.25">
      <c r="A277" s="33"/>
      <c r="B277" s="34"/>
      <c r="C277" s="34"/>
      <c r="D277" s="34"/>
      <c r="E277" s="34"/>
      <c r="F277" s="34"/>
      <c r="G277" s="34"/>
      <c r="H277" s="34"/>
      <c r="I277" s="25"/>
    </row>
    <row r="278" spans="1:9" ht="20.25" x14ac:dyDescent="0.25">
      <c r="A278" s="33"/>
      <c r="B278" s="34"/>
      <c r="C278" s="34"/>
      <c r="D278" s="34"/>
      <c r="E278" s="34"/>
      <c r="F278" s="34"/>
      <c r="G278" s="34"/>
      <c r="H278" s="34"/>
      <c r="I278" s="25"/>
    </row>
    <row r="279" spans="1:9" ht="20.25" x14ac:dyDescent="0.25">
      <c r="A279" s="33"/>
      <c r="B279" s="34"/>
      <c r="C279" s="34"/>
      <c r="D279" s="34"/>
      <c r="E279" s="34"/>
      <c r="F279" s="34"/>
      <c r="G279" s="34"/>
      <c r="H279" s="34"/>
      <c r="I279" s="25"/>
    </row>
    <row r="280" spans="1:9" ht="20.25" x14ac:dyDescent="0.25">
      <c r="A280" s="33"/>
      <c r="B280" s="34"/>
      <c r="C280" s="34"/>
      <c r="D280" s="34"/>
      <c r="E280" s="34"/>
      <c r="F280" s="34"/>
      <c r="G280" s="34"/>
      <c r="H280" s="34"/>
      <c r="I280" s="25"/>
    </row>
    <row r="281" spans="1:9" ht="20.25" x14ac:dyDescent="0.25">
      <c r="A281" s="33"/>
      <c r="B281" s="34"/>
      <c r="C281" s="34"/>
      <c r="D281" s="34"/>
      <c r="E281" s="34"/>
      <c r="F281" s="34"/>
      <c r="G281" s="34"/>
      <c r="H281" s="34"/>
      <c r="I281" s="25"/>
    </row>
    <row r="282" spans="1:9" ht="20.25" x14ac:dyDescent="0.25">
      <c r="A282" s="33"/>
      <c r="B282" s="34"/>
      <c r="C282" s="34"/>
      <c r="D282" s="34"/>
      <c r="E282" s="34"/>
      <c r="F282" s="34"/>
      <c r="G282" s="34"/>
      <c r="H282" s="34"/>
      <c r="I282" s="25"/>
    </row>
    <row r="283" spans="1:9" ht="20.25" x14ac:dyDescent="0.25">
      <c r="A283" s="33"/>
      <c r="B283" s="34"/>
      <c r="C283" s="34"/>
      <c r="D283" s="34"/>
      <c r="E283" s="34"/>
      <c r="F283" s="34"/>
      <c r="G283" s="34"/>
      <c r="H283" s="34"/>
      <c r="I283" s="25"/>
    </row>
    <row r="284" spans="1:9" ht="20.25" x14ac:dyDescent="0.25">
      <c r="A284" s="33"/>
      <c r="B284" s="34"/>
      <c r="C284" s="34"/>
      <c r="D284" s="34"/>
      <c r="E284" s="34"/>
      <c r="F284" s="34"/>
      <c r="G284" s="34"/>
      <c r="H284" s="34"/>
      <c r="I284" s="25"/>
    </row>
    <row r="285" spans="1:9" ht="20.25" hidden="1" x14ac:dyDescent="0.25">
      <c r="A285" s="33"/>
      <c r="B285" s="34"/>
      <c r="C285" s="34"/>
      <c r="D285" s="34"/>
      <c r="E285" s="34"/>
      <c r="F285" s="34"/>
      <c r="G285" s="34"/>
      <c r="H285" s="34"/>
      <c r="I285" s="25"/>
    </row>
    <row r="286" spans="1:9" ht="20.25" hidden="1" x14ac:dyDescent="0.25">
      <c r="A286" s="33"/>
      <c r="B286" s="34"/>
      <c r="C286" s="34"/>
      <c r="D286" s="34"/>
      <c r="E286" s="34"/>
      <c r="F286" s="34"/>
      <c r="G286" s="34"/>
      <c r="H286" s="34"/>
      <c r="I286" s="25"/>
    </row>
    <row r="287" spans="1:9" ht="20.25" hidden="1" x14ac:dyDescent="0.25">
      <c r="A287" s="33"/>
      <c r="B287" s="34"/>
      <c r="C287" s="34"/>
      <c r="D287" s="34"/>
      <c r="E287" s="34"/>
      <c r="F287" s="34"/>
      <c r="G287" s="34"/>
      <c r="H287" s="34"/>
      <c r="I287" s="25"/>
    </row>
    <row r="288" spans="1:9" ht="20.25" hidden="1" x14ac:dyDescent="0.25">
      <c r="A288" s="33"/>
      <c r="B288" s="34"/>
      <c r="C288" s="34"/>
      <c r="D288" s="34"/>
      <c r="E288" s="34"/>
      <c r="F288" s="34"/>
      <c r="G288" s="34"/>
      <c r="H288" s="34"/>
      <c r="I288" s="25"/>
    </row>
    <row r="289" spans="1:9" ht="20.25" hidden="1" x14ac:dyDescent="0.25">
      <c r="A289" s="33"/>
      <c r="B289" s="34"/>
      <c r="C289" s="34"/>
      <c r="D289" s="34"/>
      <c r="E289" s="34"/>
      <c r="F289" s="34"/>
      <c r="G289" s="34"/>
      <c r="H289" s="34"/>
      <c r="I289" s="25"/>
    </row>
    <row r="290" spans="1:9" ht="20.25" hidden="1" x14ac:dyDescent="0.25">
      <c r="A290" s="33"/>
      <c r="B290" s="34"/>
      <c r="C290" s="34"/>
      <c r="D290" s="34"/>
      <c r="E290" s="34"/>
      <c r="F290" s="34"/>
      <c r="G290" s="34"/>
      <c r="H290" s="34"/>
      <c r="I290" s="25"/>
    </row>
    <row r="291" spans="1:9" ht="20.25" hidden="1" x14ac:dyDescent="0.25">
      <c r="A291" s="33"/>
      <c r="B291" s="34"/>
      <c r="C291" s="34"/>
      <c r="D291" s="34"/>
      <c r="E291" s="34"/>
      <c r="F291" s="34"/>
      <c r="G291" s="34"/>
      <c r="H291" s="34"/>
      <c r="I291" s="25"/>
    </row>
    <row r="292" spans="1:9" ht="20.25" hidden="1" x14ac:dyDescent="0.25">
      <c r="A292" s="33"/>
      <c r="B292" s="34"/>
      <c r="C292" s="34"/>
      <c r="D292" s="34"/>
      <c r="E292" s="34"/>
      <c r="F292" s="34"/>
      <c r="G292" s="34"/>
      <c r="H292" s="34"/>
      <c r="I292" s="25"/>
    </row>
    <row r="293" spans="1:9" ht="20.25" hidden="1" x14ac:dyDescent="0.25">
      <c r="A293" s="33"/>
      <c r="B293" s="34"/>
      <c r="C293" s="34"/>
      <c r="D293" s="34"/>
      <c r="E293" s="34"/>
      <c r="F293" s="34"/>
      <c r="G293" s="34"/>
      <c r="H293" s="34"/>
      <c r="I293" s="25"/>
    </row>
    <row r="294" spans="1:9" ht="20.25" hidden="1" x14ac:dyDescent="0.25">
      <c r="A294" s="33"/>
      <c r="B294" s="34"/>
      <c r="C294" s="34"/>
      <c r="D294" s="34"/>
      <c r="E294" s="34"/>
      <c r="F294" s="34"/>
      <c r="G294" s="34"/>
      <c r="H294" s="34"/>
      <c r="I294" s="25"/>
    </row>
    <row r="295" spans="1:9" ht="20.25" hidden="1" x14ac:dyDescent="0.25">
      <c r="A295" s="33"/>
      <c r="B295" s="34"/>
      <c r="C295" s="34"/>
      <c r="D295" s="34"/>
      <c r="E295" s="34"/>
      <c r="F295" s="34"/>
      <c r="G295" s="34"/>
      <c r="H295" s="34"/>
      <c r="I295" s="25"/>
    </row>
    <row r="296" spans="1:9" ht="20.25" hidden="1" x14ac:dyDescent="0.25">
      <c r="A296" s="33"/>
      <c r="B296" s="34"/>
      <c r="C296" s="34"/>
      <c r="D296" s="34"/>
      <c r="E296" s="34"/>
      <c r="F296" s="34"/>
      <c r="G296" s="34"/>
      <c r="H296" s="34"/>
      <c r="I296" s="25"/>
    </row>
    <row r="297" spans="1:9" ht="20.25" hidden="1" x14ac:dyDescent="0.25">
      <c r="A297" s="33"/>
      <c r="B297" s="34"/>
      <c r="C297" s="34"/>
      <c r="D297" s="34"/>
      <c r="E297" s="34"/>
      <c r="F297" s="34"/>
      <c r="G297" s="34"/>
      <c r="H297" s="34"/>
      <c r="I297" s="25"/>
    </row>
    <row r="298" spans="1:9" ht="20.25" hidden="1" x14ac:dyDescent="0.25">
      <c r="A298" s="33"/>
      <c r="B298" s="34"/>
      <c r="C298" s="34"/>
      <c r="D298" s="34"/>
      <c r="E298" s="34"/>
      <c r="F298" s="34"/>
      <c r="G298" s="34"/>
      <c r="H298" s="34"/>
      <c r="I298" s="25"/>
    </row>
    <row r="299" spans="1:9" ht="20.25" hidden="1" x14ac:dyDescent="0.25">
      <c r="A299" s="151"/>
      <c r="B299" s="152"/>
      <c r="C299" s="152"/>
      <c r="D299" s="152"/>
      <c r="E299" s="152"/>
      <c r="F299" s="152"/>
      <c r="G299" s="152"/>
      <c r="H299" s="152"/>
      <c r="I299" s="152"/>
    </row>
    <row r="300" spans="1:9" ht="20.25" x14ac:dyDescent="0.25">
      <c r="A300" s="151"/>
      <c r="B300" s="152"/>
      <c r="C300" s="152"/>
      <c r="D300" s="152"/>
      <c r="E300" s="152"/>
      <c r="F300" s="152"/>
      <c r="G300" s="152"/>
      <c r="H300" s="152"/>
      <c r="I300" s="152"/>
    </row>
    <row r="301" spans="1:9" ht="20.25" x14ac:dyDescent="0.25">
      <c r="A301" s="151"/>
      <c r="B301" s="152"/>
      <c r="C301" s="152"/>
      <c r="D301" s="152"/>
      <c r="E301" s="152"/>
      <c r="F301" s="152"/>
      <c r="G301" s="152"/>
      <c r="H301" s="152"/>
      <c r="I301" s="152"/>
    </row>
    <row r="302" spans="1:9" ht="20.25" x14ac:dyDescent="0.25">
      <c r="A302" s="151"/>
      <c r="B302" s="152"/>
      <c r="C302" s="152"/>
      <c r="D302" s="152"/>
      <c r="E302" s="152"/>
      <c r="F302" s="152"/>
      <c r="G302" s="152"/>
      <c r="H302" s="152"/>
      <c r="I302" s="152"/>
    </row>
    <row r="303" spans="1:9" ht="20.25" x14ac:dyDescent="0.25">
      <c r="A303" s="151"/>
      <c r="B303" s="152"/>
      <c r="C303" s="152"/>
      <c r="D303" s="152"/>
      <c r="E303" s="152"/>
      <c r="F303" s="152"/>
      <c r="G303" s="152"/>
      <c r="H303" s="152"/>
      <c r="I303" s="152"/>
    </row>
    <row r="304" spans="1:9" ht="20.25" x14ac:dyDescent="0.25">
      <c r="A304" s="151"/>
      <c r="B304" s="152"/>
      <c r="C304" s="152"/>
      <c r="D304" s="152"/>
      <c r="E304" s="152"/>
      <c r="F304" s="152"/>
      <c r="G304" s="152"/>
      <c r="H304" s="152"/>
      <c r="I304" s="152"/>
    </row>
    <row r="305" spans="1:9" ht="20.25" x14ac:dyDescent="0.25">
      <c r="A305" s="153"/>
      <c r="B305" s="154"/>
      <c r="C305" s="154"/>
      <c r="D305" s="154"/>
      <c r="E305" s="154"/>
      <c r="F305" s="154"/>
      <c r="G305" s="154"/>
      <c r="H305" s="154"/>
      <c r="I305" s="154"/>
    </row>
    <row r="306" spans="1:9" ht="40.5" customHeight="1" x14ac:dyDescent="0.25">
      <c r="A306" s="155" t="s">
        <v>245</v>
      </c>
      <c r="B306" s="156"/>
      <c r="C306" s="156"/>
      <c r="D306" s="156"/>
      <c r="E306" s="156"/>
      <c r="F306" s="156"/>
      <c r="G306" s="156"/>
      <c r="H306" s="156"/>
      <c r="I306" s="157"/>
    </row>
    <row r="307" spans="1:9" ht="20.25" customHeight="1" x14ac:dyDescent="0.25">
      <c r="A307" s="34"/>
      <c r="B307" s="34"/>
      <c r="C307" s="34"/>
      <c r="D307" s="34"/>
      <c r="E307" s="34"/>
      <c r="F307" s="34"/>
      <c r="G307" s="34"/>
      <c r="H307" s="34"/>
      <c r="I307" s="34"/>
    </row>
    <row r="308" spans="1:9" ht="20.25" x14ac:dyDescent="0.25">
      <c r="A308" s="34"/>
      <c r="B308" s="34"/>
      <c r="C308" s="34"/>
      <c r="D308" s="34"/>
      <c r="E308" s="34"/>
      <c r="F308" s="34"/>
      <c r="G308" s="34"/>
      <c r="H308" s="34"/>
      <c r="I308" s="34"/>
    </row>
    <row r="309" spans="1:9" ht="20.25" x14ac:dyDescent="0.25">
      <c r="A309" s="33"/>
      <c r="B309" s="34"/>
      <c r="C309" s="34"/>
      <c r="D309" s="34"/>
      <c r="E309" s="34"/>
      <c r="F309" s="34"/>
      <c r="G309" s="34"/>
      <c r="H309" s="34"/>
      <c r="I309" s="25"/>
    </row>
    <row r="310" spans="1:9" ht="20.25" x14ac:dyDescent="0.25">
      <c r="A310" s="33"/>
      <c r="B310" s="34"/>
      <c r="C310" s="34"/>
      <c r="D310" s="34"/>
      <c r="E310" s="34"/>
      <c r="F310" s="34"/>
      <c r="G310" s="34"/>
      <c r="H310" s="34"/>
      <c r="I310" s="25"/>
    </row>
    <row r="311" spans="1:9" ht="20.25" x14ac:dyDescent="0.25">
      <c r="A311" s="33"/>
      <c r="B311" s="34"/>
      <c r="C311" s="34"/>
      <c r="D311" s="34"/>
      <c r="E311" s="34"/>
      <c r="F311" s="34"/>
      <c r="G311" s="34"/>
      <c r="H311" s="34"/>
      <c r="I311" s="25"/>
    </row>
    <row r="312" spans="1:9" ht="20.25" x14ac:dyDescent="0.25">
      <c r="A312" s="33"/>
      <c r="B312" s="34"/>
      <c r="C312" s="34"/>
      <c r="D312" s="34"/>
      <c r="E312" s="34"/>
      <c r="F312" s="34"/>
      <c r="G312" s="34"/>
      <c r="H312" s="34"/>
      <c r="I312" s="25"/>
    </row>
    <row r="313" spans="1:9" ht="20.25" x14ac:dyDescent="0.25">
      <c r="A313" s="33"/>
      <c r="B313" s="34"/>
      <c r="C313" s="34"/>
      <c r="D313" s="34"/>
      <c r="E313" s="34"/>
      <c r="F313" s="34"/>
      <c r="G313" s="34"/>
      <c r="H313" s="34"/>
      <c r="I313" s="25"/>
    </row>
    <row r="314" spans="1:9" ht="20.25" x14ac:dyDescent="0.25">
      <c r="A314" s="33"/>
      <c r="B314" s="34"/>
      <c r="C314" s="34"/>
      <c r="D314" s="34"/>
      <c r="E314" s="34"/>
      <c r="F314" s="34"/>
      <c r="G314" s="34"/>
      <c r="H314" s="34"/>
      <c r="I314" s="25"/>
    </row>
    <row r="315" spans="1:9" ht="20.25" x14ac:dyDescent="0.25">
      <c r="A315" s="33"/>
      <c r="B315" s="34"/>
      <c r="C315" s="34"/>
      <c r="D315" s="34"/>
      <c r="E315" s="34"/>
      <c r="F315" s="34"/>
      <c r="G315" s="34"/>
      <c r="H315" s="34"/>
      <c r="I315" s="25"/>
    </row>
    <row r="316" spans="1:9" ht="20.25" x14ac:dyDescent="0.25">
      <c r="A316" s="33"/>
      <c r="B316" s="34"/>
      <c r="C316" s="34"/>
      <c r="D316" s="34"/>
      <c r="E316" s="34"/>
      <c r="F316" s="34"/>
      <c r="G316" s="34"/>
      <c r="H316" s="34"/>
      <c r="I316" s="25"/>
    </row>
    <row r="317" spans="1:9" ht="20.25" x14ac:dyDescent="0.25">
      <c r="A317" s="33"/>
      <c r="B317" s="34"/>
      <c r="C317" s="34"/>
      <c r="D317" s="34"/>
      <c r="E317" s="34"/>
      <c r="F317" s="34"/>
      <c r="G317" s="34"/>
      <c r="H317" s="34"/>
      <c r="I317" s="25"/>
    </row>
    <row r="318" spans="1:9" ht="20.25" x14ac:dyDescent="0.25">
      <c r="A318" s="33"/>
      <c r="B318" s="34"/>
      <c r="C318" s="34"/>
      <c r="D318" s="34"/>
      <c r="E318" s="34"/>
      <c r="F318" s="34"/>
      <c r="G318" s="34"/>
      <c r="H318" s="34"/>
      <c r="I318" s="25"/>
    </row>
    <row r="319" spans="1:9" ht="20.25" x14ac:dyDescent="0.25">
      <c r="A319" s="33"/>
      <c r="B319" s="34"/>
      <c r="C319" s="34"/>
      <c r="D319" s="34"/>
      <c r="E319" s="34"/>
      <c r="F319" s="34"/>
      <c r="G319" s="34"/>
      <c r="H319" s="34"/>
      <c r="I319" s="25"/>
    </row>
    <row r="320" spans="1:9" ht="20.25" x14ac:dyDescent="0.25">
      <c r="A320" s="33"/>
      <c r="B320" s="34"/>
      <c r="C320" s="34"/>
      <c r="D320" s="34"/>
      <c r="E320" s="34"/>
      <c r="F320" s="34"/>
      <c r="G320" s="34"/>
      <c r="H320" s="34"/>
      <c r="I320" s="25"/>
    </row>
    <row r="321" spans="1:9" ht="20.25" x14ac:dyDescent="0.25">
      <c r="A321" s="33"/>
      <c r="B321" s="34"/>
      <c r="C321" s="34"/>
      <c r="D321" s="34"/>
      <c r="E321" s="34"/>
      <c r="F321" s="34"/>
      <c r="G321" s="34"/>
      <c r="H321" s="34"/>
      <c r="I321" s="25"/>
    </row>
    <row r="322" spans="1:9" ht="20.25" x14ac:dyDescent="0.25">
      <c r="A322" s="33"/>
      <c r="B322" s="34"/>
      <c r="C322" s="34"/>
      <c r="D322" s="34"/>
      <c r="E322" s="34"/>
      <c r="F322" s="34"/>
      <c r="G322" s="34"/>
      <c r="H322" s="34"/>
      <c r="I322" s="25"/>
    </row>
    <row r="323" spans="1:9" ht="20.25" x14ac:dyDescent="0.25">
      <c r="A323" s="33"/>
      <c r="B323" s="34"/>
      <c r="C323" s="34"/>
      <c r="D323" s="34"/>
      <c r="E323" s="34"/>
      <c r="F323" s="34"/>
      <c r="G323" s="34"/>
      <c r="H323" s="34"/>
      <c r="I323" s="25"/>
    </row>
    <row r="324" spans="1:9" ht="20.25" x14ac:dyDescent="0.25">
      <c r="A324" s="33"/>
      <c r="B324" s="34"/>
      <c r="C324" s="34"/>
      <c r="D324" s="34"/>
      <c r="E324" s="34"/>
      <c r="F324" s="34"/>
      <c r="G324" s="34"/>
      <c r="H324" s="34"/>
      <c r="I324" s="25"/>
    </row>
    <row r="325" spans="1:9" ht="20.25" x14ac:dyDescent="0.25">
      <c r="A325" s="33"/>
      <c r="B325" s="34"/>
      <c r="C325" s="34"/>
      <c r="D325" s="34"/>
      <c r="E325" s="34"/>
      <c r="F325" s="34"/>
      <c r="G325" s="34"/>
      <c r="H325" s="34"/>
      <c r="I325" s="25"/>
    </row>
    <row r="326" spans="1:9" ht="20.25" x14ac:dyDescent="0.25">
      <c r="A326" s="33"/>
      <c r="B326" s="34"/>
      <c r="C326" s="34"/>
      <c r="D326" s="34"/>
      <c r="E326" s="34"/>
      <c r="F326" s="34"/>
      <c r="G326" s="34"/>
      <c r="H326" s="34"/>
      <c r="I326" s="25"/>
    </row>
    <row r="327" spans="1:9" ht="20.25" x14ac:dyDescent="0.25">
      <c r="A327" s="33"/>
      <c r="B327" s="34"/>
      <c r="C327" s="34"/>
      <c r="D327" s="34"/>
      <c r="E327" s="34"/>
      <c r="F327" s="34"/>
      <c r="G327" s="34"/>
      <c r="H327" s="34"/>
      <c r="I327" s="25"/>
    </row>
    <row r="328" spans="1:9" ht="20.25" x14ac:dyDescent="0.25">
      <c r="A328" s="33"/>
      <c r="B328" s="34"/>
      <c r="C328" s="34"/>
      <c r="D328" s="34"/>
      <c r="E328" s="34"/>
      <c r="F328" s="34"/>
      <c r="G328" s="34"/>
      <c r="H328" s="34"/>
      <c r="I328" s="25"/>
    </row>
    <row r="329" spans="1:9" ht="20.25" x14ac:dyDescent="0.25">
      <c r="A329" s="33"/>
      <c r="B329" s="34"/>
      <c r="C329" s="34"/>
      <c r="D329" s="34"/>
      <c r="E329" s="34"/>
      <c r="F329" s="34"/>
      <c r="G329" s="34"/>
      <c r="H329" s="34"/>
      <c r="I329" s="25"/>
    </row>
    <row r="330" spans="1:9" ht="20.25" x14ac:dyDescent="0.25">
      <c r="A330" s="33"/>
      <c r="B330" s="34"/>
      <c r="C330" s="34"/>
      <c r="D330" s="34"/>
      <c r="E330" s="34"/>
      <c r="F330" s="34"/>
      <c r="G330" s="34"/>
      <c r="H330" s="34"/>
      <c r="I330" s="25"/>
    </row>
    <row r="331" spans="1:9" ht="20.25" x14ac:dyDescent="0.25">
      <c r="A331" s="33"/>
      <c r="B331" s="34"/>
      <c r="C331" s="34"/>
      <c r="D331" s="34"/>
      <c r="E331" s="34"/>
      <c r="F331" s="34"/>
      <c r="G331" s="34"/>
      <c r="H331" s="34"/>
      <c r="I331" s="25"/>
    </row>
    <row r="332" spans="1:9" ht="20.25" x14ac:dyDescent="0.25">
      <c r="A332" s="33"/>
      <c r="B332" s="34"/>
      <c r="C332" s="34"/>
      <c r="D332" s="34"/>
      <c r="E332" s="34"/>
      <c r="F332" s="34"/>
      <c r="G332" s="34"/>
      <c r="H332" s="34"/>
      <c r="I332" s="25"/>
    </row>
    <row r="333" spans="1:9" ht="20.25" x14ac:dyDescent="0.25">
      <c r="A333" s="33"/>
      <c r="B333" s="34"/>
      <c r="C333" s="34"/>
      <c r="D333" s="34"/>
      <c r="E333" s="34"/>
      <c r="F333" s="34"/>
      <c r="G333" s="34"/>
      <c r="H333" s="34"/>
      <c r="I333" s="25"/>
    </row>
    <row r="334" spans="1:9" ht="20.25" x14ac:dyDescent="0.25">
      <c r="A334" s="33"/>
      <c r="B334" s="34"/>
      <c r="C334" s="34"/>
      <c r="D334" s="34"/>
      <c r="E334" s="34"/>
      <c r="F334" s="34"/>
      <c r="G334" s="34"/>
      <c r="H334" s="34"/>
      <c r="I334" s="25"/>
    </row>
    <row r="335" spans="1:9" ht="20.25" x14ac:dyDescent="0.25">
      <c r="A335" s="33"/>
      <c r="B335" s="34"/>
      <c r="C335" s="34"/>
      <c r="D335" s="34"/>
      <c r="E335" s="34"/>
      <c r="F335" s="34"/>
      <c r="G335" s="34"/>
      <c r="H335" s="34"/>
      <c r="I335" s="25"/>
    </row>
    <row r="336" spans="1:9" ht="20.25" x14ac:dyDescent="0.25">
      <c r="A336" s="33"/>
      <c r="B336" s="34"/>
      <c r="C336" s="34"/>
      <c r="D336" s="34"/>
      <c r="E336" s="34"/>
      <c r="F336" s="34"/>
      <c r="G336" s="34"/>
      <c r="H336" s="34"/>
      <c r="I336" s="25"/>
    </row>
    <row r="337" spans="1:9" ht="20.25" x14ac:dyDescent="0.25">
      <c r="A337" s="33"/>
      <c r="B337" s="34"/>
      <c r="C337" s="34"/>
      <c r="D337" s="34"/>
      <c r="E337" s="34"/>
      <c r="F337" s="34"/>
      <c r="G337" s="34"/>
      <c r="H337" s="34"/>
      <c r="I337" s="25"/>
    </row>
    <row r="338" spans="1:9" ht="20.25" x14ac:dyDescent="0.25">
      <c r="A338" s="33"/>
      <c r="B338" s="34"/>
      <c r="C338" s="34"/>
      <c r="D338" s="34"/>
      <c r="E338" s="34"/>
      <c r="F338" s="34"/>
      <c r="G338" s="34"/>
      <c r="H338" s="34"/>
      <c r="I338" s="25"/>
    </row>
    <row r="339" spans="1:9" ht="20.25" x14ac:dyDescent="0.25">
      <c r="A339" s="33"/>
      <c r="B339" s="34"/>
      <c r="C339" s="34"/>
      <c r="D339" s="34"/>
      <c r="E339" s="34"/>
      <c r="F339" s="34"/>
      <c r="G339" s="34"/>
      <c r="H339" s="34"/>
      <c r="I339" s="25"/>
    </row>
    <row r="340" spans="1:9" ht="20.25" x14ac:dyDescent="0.25">
      <c r="A340" s="33"/>
      <c r="B340" s="34"/>
      <c r="C340" s="34"/>
      <c r="D340" s="34"/>
      <c r="E340" s="34"/>
      <c r="F340" s="34"/>
      <c r="G340" s="34"/>
      <c r="H340" s="34"/>
      <c r="I340" s="25"/>
    </row>
    <row r="341" spans="1:9" ht="20.25" x14ac:dyDescent="0.25">
      <c r="A341" s="33"/>
      <c r="B341" s="34"/>
      <c r="C341" s="34"/>
      <c r="D341" s="34"/>
      <c r="E341" s="34"/>
      <c r="F341" s="34"/>
      <c r="G341" s="34"/>
      <c r="H341" s="34"/>
      <c r="I341" s="25"/>
    </row>
    <row r="342" spans="1:9" ht="20.25" x14ac:dyDescent="0.25">
      <c r="A342" s="33"/>
      <c r="B342" s="34"/>
      <c r="C342" s="34"/>
      <c r="D342" s="34"/>
      <c r="E342" s="34"/>
      <c r="F342" s="34"/>
      <c r="G342" s="34"/>
      <c r="H342" s="34"/>
      <c r="I342" s="25"/>
    </row>
    <row r="343" spans="1:9" ht="20.25" x14ac:dyDescent="0.25">
      <c r="A343" s="33"/>
      <c r="B343" s="34"/>
      <c r="C343" s="34"/>
      <c r="D343" s="34"/>
      <c r="E343" s="34"/>
      <c r="F343" s="34"/>
      <c r="G343" s="34"/>
      <c r="H343" s="34"/>
      <c r="I343" s="25"/>
    </row>
    <row r="344" spans="1:9" ht="20.25" x14ac:dyDescent="0.25">
      <c r="A344" s="33"/>
      <c r="B344" s="34"/>
      <c r="C344" s="34"/>
      <c r="D344" s="34"/>
      <c r="E344" s="34"/>
      <c r="F344" s="34"/>
      <c r="G344" s="34"/>
      <c r="H344" s="34"/>
      <c r="I344" s="25"/>
    </row>
    <row r="345" spans="1:9" ht="20.25" x14ac:dyDescent="0.25">
      <c r="A345" s="33"/>
      <c r="B345" s="34"/>
      <c r="C345" s="34"/>
      <c r="D345" s="34"/>
      <c r="E345" s="34"/>
      <c r="F345" s="34"/>
      <c r="G345" s="34"/>
      <c r="H345" s="34"/>
      <c r="I345" s="25"/>
    </row>
    <row r="346" spans="1:9" ht="20.25" x14ac:dyDescent="0.25">
      <c r="A346" s="33"/>
      <c r="B346" s="34"/>
      <c r="C346" s="34"/>
      <c r="D346" s="34"/>
      <c r="E346" s="34"/>
      <c r="F346" s="34"/>
      <c r="G346" s="34"/>
      <c r="H346" s="34"/>
      <c r="I346" s="25"/>
    </row>
    <row r="347" spans="1:9" ht="20.25" x14ac:dyDescent="0.25">
      <c r="A347" s="33"/>
      <c r="B347" s="34"/>
      <c r="C347" s="34"/>
      <c r="D347" s="34"/>
      <c r="E347" s="34"/>
      <c r="F347" s="34"/>
      <c r="G347" s="34"/>
      <c r="H347" s="34"/>
      <c r="I347" s="25"/>
    </row>
    <row r="348" spans="1:9" ht="20.25" x14ac:dyDescent="0.25">
      <c r="A348" s="33"/>
      <c r="B348" s="34"/>
      <c r="C348" s="34"/>
      <c r="D348" s="34"/>
      <c r="E348" s="34"/>
      <c r="F348" s="34"/>
      <c r="G348" s="34"/>
      <c r="H348" s="34"/>
      <c r="I348" s="25"/>
    </row>
    <row r="349" spans="1:9" ht="20.25" hidden="1" x14ac:dyDescent="0.25">
      <c r="A349" s="33"/>
      <c r="B349" s="34"/>
      <c r="C349" s="34"/>
      <c r="D349" s="34"/>
      <c r="E349" s="34"/>
      <c r="F349" s="34"/>
      <c r="G349" s="34"/>
      <c r="H349" s="34"/>
      <c r="I349" s="25"/>
    </row>
    <row r="350" spans="1:9" ht="20.25" hidden="1" x14ac:dyDescent="0.25">
      <c r="A350" s="33"/>
      <c r="B350" s="34"/>
      <c r="C350" s="34"/>
      <c r="D350" s="34"/>
      <c r="E350" s="34"/>
      <c r="F350" s="34"/>
      <c r="G350" s="34"/>
      <c r="H350" s="34"/>
      <c r="I350" s="25"/>
    </row>
    <row r="351" spans="1:9" ht="20.25" hidden="1" x14ac:dyDescent="0.25">
      <c r="A351" s="33"/>
      <c r="B351" s="34"/>
      <c r="C351" s="34"/>
      <c r="D351" s="34"/>
      <c r="E351" s="34"/>
      <c r="F351" s="34"/>
      <c r="G351" s="34"/>
      <c r="H351" s="34"/>
      <c r="I351" s="25"/>
    </row>
    <row r="352" spans="1:9" ht="20.25" hidden="1" x14ac:dyDescent="0.25">
      <c r="A352" s="33"/>
      <c r="B352" s="34"/>
      <c r="C352" s="34"/>
      <c r="D352" s="34"/>
      <c r="E352" s="34"/>
      <c r="F352" s="34"/>
      <c r="G352" s="34"/>
      <c r="H352" s="34"/>
      <c r="I352" s="25"/>
    </row>
    <row r="353" spans="1:9" ht="20.25" hidden="1" x14ac:dyDescent="0.25">
      <c r="A353" s="33"/>
      <c r="B353" s="34"/>
      <c r="C353" s="34"/>
      <c r="D353" s="34"/>
      <c r="E353" s="34"/>
      <c r="F353" s="34"/>
      <c r="G353" s="34"/>
      <c r="H353" s="34"/>
      <c r="I353" s="25"/>
    </row>
    <row r="354" spans="1:9" ht="20.25" hidden="1" x14ac:dyDescent="0.25">
      <c r="A354" s="33"/>
      <c r="B354" s="34"/>
      <c r="C354" s="34"/>
      <c r="D354" s="34"/>
      <c r="E354" s="34"/>
      <c r="F354" s="34"/>
      <c r="G354" s="34"/>
      <c r="H354" s="34"/>
      <c r="I354" s="25"/>
    </row>
    <row r="355" spans="1:9" ht="20.25" hidden="1" x14ac:dyDescent="0.25">
      <c r="A355" s="33"/>
      <c r="B355" s="34"/>
      <c r="C355" s="34"/>
      <c r="D355" s="34"/>
      <c r="E355" s="34"/>
      <c r="F355" s="34"/>
      <c r="G355" s="34"/>
      <c r="H355" s="34"/>
      <c r="I355" s="25"/>
    </row>
    <row r="356" spans="1:9" ht="20.25" x14ac:dyDescent="0.25">
      <c r="A356" s="33"/>
      <c r="B356" s="34"/>
      <c r="C356" s="34"/>
      <c r="D356" s="34"/>
      <c r="E356" s="34"/>
      <c r="F356" s="34"/>
      <c r="G356" s="34"/>
      <c r="H356" s="34"/>
      <c r="I356" s="25"/>
    </row>
    <row r="357" spans="1:9" ht="20.25" x14ac:dyDescent="0.25">
      <c r="A357" s="33"/>
      <c r="B357" s="34"/>
      <c r="C357" s="34"/>
      <c r="D357" s="34"/>
      <c r="E357" s="34"/>
      <c r="F357" s="34"/>
      <c r="G357" s="34"/>
      <c r="H357" s="34"/>
      <c r="I357" s="25"/>
    </row>
    <row r="358" spans="1:9" ht="20.25" x14ac:dyDescent="0.25">
      <c r="A358" s="33"/>
      <c r="B358" s="34"/>
      <c r="C358" s="34"/>
      <c r="D358" s="34"/>
      <c r="E358" s="34"/>
      <c r="F358" s="34"/>
      <c r="G358" s="34"/>
      <c r="H358" s="34"/>
      <c r="I358" s="25"/>
    </row>
    <row r="359" spans="1:9" ht="20.25" x14ac:dyDescent="0.25">
      <c r="A359" s="33"/>
      <c r="B359" s="34"/>
      <c r="C359" s="34"/>
      <c r="D359" s="34"/>
      <c r="E359" s="34"/>
      <c r="F359" s="34"/>
      <c r="G359" s="34"/>
      <c r="H359" s="34"/>
      <c r="I359" s="25"/>
    </row>
    <row r="360" spans="1:9" ht="20.25" x14ac:dyDescent="0.25">
      <c r="A360" s="33"/>
      <c r="B360" s="34"/>
      <c r="C360" s="34"/>
      <c r="D360" s="34"/>
      <c r="E360" s="34"/>
      <c r="F360" s="34"/>
      <c r="G360" s="34"/>
      <c r="H360" s="34"/>
      <c r="I360" s="25"/>
    </row>
    <row r="361" spans="1:9" ht="20.25" x14ac:dyDescent="0.25">
      <c r="A361" s="35"/>
      <c r="B361" s="36"/>
      <c r="C361" s="36"/>
      <c r="D361" s="36"/>
      <c r="E361" s="36"/>
      <c r="F361" s="36"/>
      <c r="G361" s="36"/>
      <c r="H361" s="36"/>
      <c r="I361" s="26"/>
    </row>
    <row r="362" spans="1:9" ht="20.25" x14ac:dyDescent="0.25">
      <c r="A362" s="132" t="s">
        <v>79</v>
      </c>
      <c r="B362" s="133"/>
      <c r="C362" s="133"/>
      <c r="D362" s="133"/>
      <c r="E362" s="133"/>
      <c r="F362" s="133"/>
      <c r="G362" s="133"/>
      <c r="H362" s="133"/>
      <c r="I362" s="134"/>
    </row>
    <row r="363" spans="1:9" ht="20.25" hidden="1" x14ac:dyDescent="0.25">
      <c r="A363" s="31"/>
      <c r="B363" s="32"/>
      <c r="C363" s="32"/>
      <c r="D363" s="32"/>
      <c r="E363" s="32"/>
      <c r="F363" s="32"/>
      <c r="G363" s="32"/>
      <c r="H363" s="32"/>
      <c r="I363" s="24"/>
    </row>
    <row r="364" spans="1:9" ht="20.25" x14ac:dyDescent="0.25">
      <c r="A364" s="33"/>
      <c r="B364" s="34"/>
      <c r="C364" s="34"/>
      <c r="D364" s="34"/>
      <c r="E364" s="34"/>
      <c r="F364" s="34"/>
      <c r="G364" s="34"/>
      <c r="H364" s="34"/>
      <c r="I364" s="25"/>
    </row>
    <row r="365" spans="1:9" ht="20.25" x14ac:dyDescent="0.25">
      <c r="A365" s="33"/>
      <c r="B365" s="34"/>
      <c r="C365" s="34"/>
      <c r="D365" s="34"/>
      <c r="E365" s="34"/>
      <c r="F365" s="34"/>
      <c r="G365" s="34"/>
      <c r="H365" s="34"/>
      <c r="I365" s="25"/>
    </row>
    <row r="366" spans="1:9" ht="20.25" x14ac:dyDescent="0.25">
      <c r="A366" s="33"/>
      <c r="B366" s="34"/>
      <c r="C366" s="34"/>
      <c r="D366" s="34"/>
      <c r="E366" s="34"/>
      <c r="F366" s="34"/>
      <c r="G366" s="34"/>
      <c r="H366" s="34"/>
      <c r="I366" s="25"/>
    </row>
    <row r="367" spans="1:9" ht="20.25" x14ac:dyDescent="0.25">
      <c r="A367" s="33"/>
      <c r="B367" s="34"/>
      <c r="C367" s="34"/>
      <c r="D367" s="34"/>
      <c r="E367" s="34"/>
      <c r="F367" s="34"/>
      <c r="G367" s="34"/>
      <c r="H367" s="34"/>
      <c r="I367" s="25"/>
    </row>
    <row r="368" spans="1:9" ht="20.25" x14ac:dyDescent="0.25">
      <c r="A368" s="33"/>
      <c r="B368" s="34"/>
      <c r="C368" s="34"/>
      <c r="D368" s="34"/>
      <c r="E368" s="34"/>
      <c r="F368" s="34"/>
      <c r="G368" s="34"/>
      <c r="H368" s="34"/>
      <c r="I368" s="25"/>
    </row>
    <row r="369" spans="1:9" ht="20.25" x14ac:dyDescent="0.25">
      <c r="A369" s="33"/>
      <c r="B369" s="34"/>
      <c r="C369" s="34"/>
      <c r="D369" s="34"/>
      <c r="E369" s="34"/>
      <c r="F369" s="34"/>
      <c r="G369" s="34"/>
      <c r="H369" s="34"/>
      <c r="I369" s="25"/>
    </row>
    <row r="370" spans="1:9" ht="20.25" x14ac:dyDescent="0.25">
      <c r="A370" s="33"/>
      <c r="B370" s="34"/>
      <c r="C370" s="34"/>
      <c r="D370" s="34"/>
      <c r="E370" s="34"/>
      <c r="F370" s="34"/>
      <c r="G370" s="34"/>
      <c r="H370" s="34"/>
      <c r="I370" s="25"/>
    </row>
    <row r="371" spans="1:9" ht="20.25" x14ac:dyDescent="0.25">
      <c r="A371" s="33"/>
      <c r="B371" s="34"/>
      <c r="C371" s="34"/>
      <c r="D371" s="34"/>
      <c r="E371" s="34"/>
      <c r="F371" s="34"/>
      <c r="G371" s="34"/>
      <c r="H371" s="34"/>
      <c r="I371" s="25"/>
    </row>
    <row r="372" spans="1:9" ht="20.25" x14ac:dyDescent="0.25">
      <c r="A372" s="33"/>
      <c r="B372" s="34"/>
      <c r="C372" s="34"/>
      <c r="D372" s="34"/>
      <c r="E372" s="34"/>
      <c r="F372" s="34"/>
      <c r="G372" s="34"/>
      <c r="H372" s="34"/>
      <c r="I372" s="25"/>
    </row>
    <row r="373" spans="1:9" ht="20.25" x14ac:dyDescent="0.25">
      <c r="A373" s="33"/>
      <c r="B373" s="34"/>
      <c r="C373" s="34"/>
      <c r="D373" s="34"/>
      <c r="E373" s="34"/>
      <c r="F373" s="34"/>
      <c r="G373" s="34"/>
      <c r="H373" s="34"/>
      <c r="I373" s="25"/>
    </row>
    <row r="374" spans="1:9" ht="20.25" x14ac:dyDescent="0.25">
      <c r="A374" s="33"/>
      <c r="B374" s="34"/>
      <c r="C374" s="34"/>
      <c r="D374" s="34"/>
      <c r="E374" s="34"/>
      <c r="F374" s="34"/>
      <c r="G374" s="34"/>
      <c r="H374" s="34"/>
      <c r="I374" s="25"/>
    </row>
    <row r="375" spans="1:9" ht="20.25" x14ac:dyDescent="0.25">
      <c r="A375" s="33"/>
      <c r="B375" s="34"/>
      <c r="C375" s="34"/>
      <c r="D375" s="34"/>
      <c r="E375" s="34"/>
      <c r="F375" s="34"/>
      <c r="G375" s="34"/>
      <c r="H375" s="34"/>
      <c r="I375" s="25"/>
    </row>
    <row r="376" spans="1:9" ht="20.25" x14ac:dyDescent="0.25">
      <c r="A376" s="33"/>
      <c r="B376" s="34"/>
      <c r="C376" s="34"/>
      <c r="D376" s="34"/>
      <c r="E376" s="34"/>
      <c r="F376" s="34"/>
      <c r="G376" s="34"/>
      <c r="H376" s="34"/>
      <c r="I376" s="25"/>
    </row>
    <row r="377" spans="1:9" ht="20.25" x14ac:dyDescent="0.25">
      <c r="A377" s="33"/>
      <c r="B377" s="34"/>
      <c r="C377" s="34"/>
      <c r="D377" s="34"/>
      <c r="E377" s="34"/>
      <c r="F377" s="34"/>
      <c r="G377" s="34"/>
      <c r="H377" s="34"/>
      <c r="I377" s="25"/>
    </row>
    <row r="378" spans="1:9" ht="20.25" x14ac:dyDescent="0.25">
      <c r="A378" s="33"/>
      <c r="B378" s="34"/>
      <c r="C378" s="34"/>
      <c r="D378" s="34"/>
      <c r="E378" s="34"/>
      <c r="F378" s="34"/>
      <c r="G378" s="34"/>
      <c r="H378" s="34"/>
      <c r="I378" s="25"/>
    </row>
    <row r="379" spans="1:9" ht="20.25" x14ac:dyDescent="0.25">
      <c r="A379" s="33"/>
      <c r="B379" s="34"/>
      <c r="C379" s="34"/>
      <c r="D379" s="34"/>
      <c r="E379" s="34"/>
      <c r="F379" s="34"/>
      <c r="G379" s="34"/>
      <c r="H379" s="34"/>
      <c r="I379" s="25"/>
    </row>
    <row r="380" spans="1:9" ht="20.25" x14ac:dyDescent="0.25">
      <c r="A380" s="33"/>
      <c r="B380" s="34"/>
      <c r="C380" s="34"/>
      <c r="D380" s="34"/>
      <c r="E380" s="34"/>
      <c r="F380" s="34"/>
      <c r="G380" s="34"/>
      <c r="H380" s="34"/>
      <c r="I380" s="25"/>
    </row>
    <row r="381" spans="1:9" ht="20.25" x14ac:dyDescent="0.25">
      <c r="A381" s="33"/>
      <c r="B381" s="34"/>
      <c r="C381" s="34"/>
      <c r="D381" s="34"/>
      <c r="E381" s="34"/>
      <c r="F381" s="34"/>
      <c r="G381" s="34"/>
      <c r="H381" s="34"/>
      <c r="I381" s="25"/>
    </row>
    <row r="382" spans="1:9" ht="20.25" x14ac:dyDescent="0.25">
      <c r="A382" s="33"/>
      <c r="B382" s="34"/>
      <c r="C382" s="34"/>
      <c r="D382" s="34"/>
      <c r="E382" s="34"/>
      <c r="F382" s="34"/>
      <c r="G382" s="34"/>
      <c r="H382" s="34"/>
      <c r="I382" s="25"/>
    </row>
    <row r="383" spans="1:9" ht="20.25" x14ac:dyDescent="0.25">
      <c r="A383" s="33"/>
      <c r="B383" s="34"/>
      <c r="C383" s="34"/>
      <c r="D383" s="34"/>
      <c r="E383" s="34"/>
      <c r="F383" s="34"/>
      <c r="G383" s="34"/>
      <c r="H383" s="34"/>
      <c r="I383" s="25"/>
    </row>
    <row r="384" spans="1:9" ht="20.25" x14ac:dyDescent="0.25">
      <c r="A384" s="33"/>
      <c r="B384" s="34"/>
      <c r="C384" s="34"/>
      <c r="D384" s="34"/>
      <c r="E384" s="34"/>
      <c r="F384" s="34"/>
      <c r="G384" s="34"/>
      <c r="H384" s="34"/>
      <c r="I384" s="25"/>
    </row>
    <row r="385" spans="1:9" ht="20.25" x14ac:dyDescent="0.25">
      <c r="A385" s="33"/>
      <c r="B385" s="34"/>
      <c r="C385" s="34"/>
      <c r="D385" s="34"/>
      <c r="E385" s="34"/>
      <c r="F385" s="34"/>
      <c r="G385" s="34"/>
      <c r="H385" s="34"/>
      <c r="I385" s="25"/>
    </row>
    <row r="386" spans="1:9" ht="20.25" x14ac:dyDescent="0.25">
      <c r="A386" s="33"/>
      <c r="B386" s="34"/>
      <c r="C386" s="34"/>
      <c r="D386" s="34"/>
      <c r="E386" s="34"/>
      <c r="F386" s="34"/>
      <c r="G386" s="34"/>
      <c r="H386" s="34"/>
      <c r="I386" s="25"/>
    </row>
    <row r="387" spans="1:9" ht="20.25" x14ac:dyDescent="0.25">
      <c r="A387" s="33"/>
      <c r="B387" s="34"/>
      <c r="C387" s="34"/>
      <c r="D387" s="34"/>
      <c r="E387" s="34"/>
      <c r="F387" s="34"/>
      <c r="G387" s="34"/>
      <c r="H387" s="34"/>
      <c r="I387" s="25"/>
    </row>
    <row r="388" spans="1:9" ht="20.25" x14ac:dyDescent="0.25">
      <c r="A388" s="33"/>
      <c r="B388" s="34"/>
      <c r="C388" s="34"/>
      <c r="D388" s="34"/>
      <c r="E388" s="34"/>
      <c r="F388" s="34"/>
      <c r="G388" s="34"/>
      <c r="H388" s="34"/>
      <c r="I388" s="25"/>
    </row>
    <row r="389" spans="1:9" ht="20.25" x14ac:dyDescent="0.25">
      <c r="A389" s="33"/>
      <c r="B389" s="34"/>
      <c r="C389" s="34"/>
      <c r="D389" s="34"/>
      <c r="E389" s="34"/>
      <c r="F389" s="34"/>
      <c r="G389" s="34"/>
      <c r="H389" s="34"/>
      <c r="I389" s="25"/>
    </row>
    <row r="390" spans="1:9" ht="20.25" x14ac:dyDescent="0.25">
      <c r="A390" s="33"/>
      <c r="B390" s="34"/>
      <c r="C390" s="34"/>
      <c r="D390" s="34"/>
      <c r="E390" s="34"/>
      <c r="F390" s="34"/>
      <c r="G390" s="34"/>
      <c r="H390" s="34"/>
      <c r="I390" s="25"/>
    </row>
    <row r="391" spans="1:9" ht="20.25" x14ac:dyDescent="0.25">
      <c r="A391" s="33"/>
      <c r="B391" s="34"/>
      <c r="C391" s="34"/>
      <c r="D391" s="34"/>
      <c r="E391" s="34"/>
      <c r="F391" s="34"/>
      <c r="G391" s="34"/>
      <c r="H391" s="34"/>
      <c r="I391" s="25"/>
    </row>
    <row r="392" spans="1:9" ht="20.25" x14ac:dyDescent="0.25">
      <c r="A392" s="33"/>
      <c r="B392" s="34"/>
      <c r="C392" s="34"/>
      <c r="D392" s="34"/>
      <c r="E392" s="34"/>
      <c r="F392" s="34"/>
      <c r="G392" s="34"/>
      <c r="H392" s="34"/>
      <c r="I392" s="25"/>
    </row>
    <row r="393" spans="1:9" ht="20.25" x14ac:dyDescent="0.25">
      <c r="A393" s="33"/>
      <c r="B393" s="34"/>
      <c r="C393" s="34"/>
      <c r="D393" s="34"/>
      <c r="E393" s="34"/>
      <c r="F393" s="34"/>
      <c r="G393" s="34"/>
      <c r="H393" s="34"/>
      <c r="I393" s="25"/>
    </row>
    <row r="394" spans="1:9" ht="20.25" x14ac:dyDescent="0.25">
      <c r="A394" s="33"/>
      <c r="B394" s="34"/>
      <c r="C394" s="34"/>
      <c r="D394" s="34"/>
      <c r="E394" s="34"/>
      <c r="F394" s="34"/>
      <c r="G394" s="34"/>
      <c r="H394" s="34"/>
      <c r="I394" s="25"/>
    </row>
    <row r="395" spans="1:9" ht="20.25" x14ac:dyDescent="0.25">
      <c r="A395" s="33"/>
      <c r="B395" s="34"/>
      <c r="C395" s="34"/>
      <c r="D395" s="34"/>
      <c r="E395" s="34"/>
      <c r="F395" s="34"/>
      <c r="G395" s="34"/>
      <c r="H395" s="34"/>
      <c r="I395" s="25"/>
    </row>
    <row r="396" spans="1:9" ht="20.25" hidden="1" x14ac:dyDescent="0.25">
      <c r="A396" s="33"/>
      <c r="B396" s="34"/>
      <c r="C396" s="34"/>
      <c r="D396" s="34"/>
      <c r="E396" s="34"/>
      <c r="F396" s="34"/>
      <c r="G396" s="34"/>
      <c r="H396" s="34"/>
      <c r="I396" s="25"/>
    </row>
    <row r="397" spans="1:9" ht="15" hidden="1" customHeight="1" x14ac:dyDescent="0.25">
      <c r="A397" s="33"/>
      <c r="B397" s="34"/>
      <c r="C397" s="34"/>
      <c r="D397" s="34"/>
      <c r="E397" s="34"/>
      <c r="F397" s="34"/>
      <c r="G397" s="34"/>
      <c r="H397" s="34"/>
      <c r="I397" s="25"/>
    </row>
    <row r="398" spans="1:9" ht="20.25" hidden="1" x14ac:dyDescent="0.25">
      <c r="A398" s="33"/>
      <c r="B398" s="34"/>
      <c r="C398" s="34"/>
      <c r="D398" s="34"/>
      <c r="E398" s="34"/>
      <c r="F398" s="34"/>
      <c r="G398" s="34"/>
      <c r="H398" s="34"/>
      <c r="I398" s="25"/>
    </row>
    <row r="399" spans="1:9" ht="20.25" hidden="1" x14ac:dyDescent="0.25">
      <c r="A399" s="33"/>
      <c r="B399" s="34"/>
      <c r="C399" s="34"/>
      <c r="D399" s="34"/>
      <c r="E399" s="34"/>
      <c r="F399" s="34"/>
      <c r="G399" s="34"/>
      <c r="H399" s="34"/>
      <c r="I399" s="25"/>
    </row>
    <row r="400" spans="1:9" ht="20.25" hidden="1" x14ac:dyDescent="0.25">
      <c r="A400" s="33"/>
      <c r="B400" s="34"/>
      <c r="C400" s="34"/>
      <c r="D400" s="34"/>
      <c r="E400" s="34"/>
      <c r="F400" s="34"/>
      <c r="G400" s="34"/>
      <c r="H400" s="34"/>
      <c r="I400" s="25"/>
    </row>
    <row r="401" spans="1:9" ht="20.25" hidden="1" x14ac:dyDescent="0.25">
      <c r="A401" s="33"/>
      <c r="B401" s="34"/>
      <c r="C401" s="34"/>
      <c r="D401" s="34"/>
      <c r="E401" s="34"/>
      <c r="F401" s="34"/>
      <c r="G401" s="34"/>
      <c r="H401" s="34"/>
      <c r="I401" s="25"/>
    </row>
    <row r="402" spans="1:9" ht="20.25" hidden="1" x14ac:dyDescent="0.25">
      <c r="A402" s="33"/>
      <c r="B402" s="34"/>
      <c r="C402" s="34"/>
      <c r="D402" s="34"/>
      <c r="E402" s="34"/>
      <c r="F402" s="34"/>
      <c r="G402" s="34"/>
      <c r="H402" s="34"/>
      <c r="I402" s="25"/>
    </row>
    <row r="403" spans="1:9" ht="20.25" hidden="1" x14ac:dyDescent="0.25">
      <c r="A403" s="33"/>
      <c r="B403" s="34"/>
      <c r="C403" s="34"/>
      <c r="D403" s="34"/>
      <c r="E403" s="34"/>
      <c r="F403" s="34"/>
      <c r="G403" s="34"/>
      <c r="H403" s="34"/>
      <c r="I403" s="25"/>
    </row>
    <row r="404" spans="1:9" ht="20.25" hidden="1" x14ac:dyDescent="0.25">
      <c r="A404" s="35"/>
      <c r="B404" s="36"/>
      <c r="C404" s="36"/>
      <c r="D404" s="36"/>
      <c r="E404" s="36"/>
      <c r="F404" s="36"/>
      <c r="G404" s="36"/>
      <c r="H404" s="36"/>
      <c r="I404" s="26"/>
    </row>
    <row r="405" spans="1:9" ht="20.25" x14ac:dyDescent="0.25">
      <c r="A405" s="76" t="s">
        <v>28</v>
      </c>
      <c r="B405" s="76"/>
      <c r="C405" s="76"/>
      <c r="D405" s="76"/>
      <c r="E405" s="76"/>
      <c r="F405" s="76"/>
      <c r="G405" s="76"/>
      <c r="H405" s="76"/>
      <c r="I405" s="76"/>
    </row>
    <row r="406" spans="1:9" ht="20.25" x14ac:dyDescent="0.25">
      <c r="A406" s="142" t="s">
        <v>81</v>
      </c>
      <c r="B406" s="143"/>
      <c r="C406" s="143"/>
      <c r="D406" s="143"/>
      <c r="E406" s="143"/>
      <c r="F406" s="143"/>
      <c r="G406" s="143"/>
      <c r="H406" s="143"/>
      <c r="I406" s="144"/>
    </row>
    <row r="407" spans="1:9" ht="20.25" x14ac:dyDescent="0.25">
      <c r="A407" s="145" t="s">
        <v>82</v>
      </c>
      <c r="B407" s="146"/>
      <c r="C407" s="146"/>
      <c r="D407" s="146"/>
      <c r="E407" s="146"/>
      <c r="F407" s="146"/>
      <c r="G407" s="146"/>
      <c r="H407" s="146"/>
      <c r="I407" s="147"/>
    </row>
    <row r="408" spans="1:9" ht="45" customHeight="1" x14ac:dyDescent="0.25">
      <c r="A408" s="145" t="s">
        <v>83</v>
      </c>
      <c r="B408" s="146"/>
      <c r="C408" s="146"/>
      <c r="D408" s="146"/>
      <c r="E408" s="146"/>
      <c r="F408" s="146"/>
      <c r="G408" s="146"/>
      <c r="H408" s="146"/>
      <c r="I408" s="147"/>
    </row>
    <row r="409" spans="1:9" ht="42.75" customHeight="1" x14ac:dyDescent="0.25">
      <c r="A409" s="145" t="s">
        <v>84</v>
      </c>
      <c r="B409" s="146"/>
      <c r="C409" s="146"/>
      <c r="D409" s="146"/>
      <c r="E409" s="146"/>
      <c r="F409" s="146"/>
      <c r="G409" s="146"/>
      <c r="H409" s="146"/>
      <c r="I409" s="147"/>
    </row>
    <row r="410" spans="1:9" ht="20.25" x14ac:dyDescent="0.25">
      <c r="A410" s="145" t="s">
        <v>85</v>
      </c>
      <c r="B410" s="146"/>
      <c r="C410" s="146"/>
      <c r="D410" s="146"/>
      <c r="E410" s="146"/>
      <c r="F410" s="146"/>
      <c r="G410" s="146"/>
      <c r="H410" s="146"/>
      <c r="I410" s="147"/>
    </row>
    <row r="411" spans="1:9" ht="20.25" x14ac:dyDescent="0.25">
      <c r="A411" s="145" t="s">
        <v>86</v>
      </c>
      <c r="B411" s="146"/>
      <c r="C411" s="146"/>
      <c r="D411" s="146"/>
      <c r="E411" s="146"/>
      <c r="F411" s="146"/>
      <c r="G411" s="146"/>
      <c r="H411" s="146"/>
      <c r="I411" s="147"/>
    </row>
    <row r="412" spans="1:9" ht="45" customHeight="1" x14ac:dyDescent="0.25">
      <c r="A412" s="145" t="s">
        <v>87</v>
      </c>
      <c r="B412" s="146"/>
      <c r="C412" s="146"/>
      <c r="D412" s="146"/>
      <c r="E412" s="146"/>
      <c r="F412" s="146"/>
      <c r="G412" s="146"/>
      <c r="H412" s="146"/>
      <c r="I412" s="147"/>
    </row>
    <row r="413" spans="1:9" ht="45" customHeight="1" x14ac:dyDescent="0.25">
      <c r="A413" s="145" t="s">
        <v>88</v>
      </c>
      <c r="B413" s="146"/>
      <c r="C413" s="146"/>
      <c r="D413" s="146"/>
      <c r="E413" s="146"/>
      <c r="F413" s="146"/>
      <c r="G413" s="146"/>
      <c r="H413" s="146"/>
      <c r="I413" s="147"/>
    </row>
    <row r="414" spans="1:9" ht="20.25" x14ac:dyDescent="0.25">
      <c r="A414" s="148" t="s">
        <v>89</v>
      </c>
      <c r="B414" s="149"/>
      <c r="C414" s="149"/>
      <c r="D414" s="149"/>
      <c r="E414" s="149"/>
      <c r="F414" s="149"/>
      <c r="G414" s="149"/>
      <c r="H414" s="149"/>
      <c r="I414" s="150"/>
    </row>
    <row r="415" spans="1:9" ht="70.5" customHeight="1" x14ac:dyDescent="0.25">
      <c r="A415" s="139" t="s">
        <v>34</v>
      </c>
      <c r="B415" s="139"/>
      <c r="C415" s="139"/>
      <c r="D415" s="2" t="s">
        <v>4</v>
      </c>
      <c r="E415" s="56" t="s">
        <v>246</v>
      </c>
      <c r="F415" s="13" t="s">
        <v>10</v>
      </c>
      <c r="G415" s="2" t="s">
        <v>4</v>
      </c>
      <c r="H415" s="140"/>
      <c r="I415" s="140"/>
    </row>
  </sheetData>
  <mergeCells count="605">
    <mergeCell ref="C14:E14"/>
    <mergeCell ref="C15:E15"/>
    <mergeCell ref="C16:E16"/>
    <mergeCell ref="C18:E18"/>
    <mergeCell ref="C19:E19"/>
    <mergeCell ref="C20:E20"/>
    <mergeCell ref="C21:E21"/>
    <mergeCell ref="C22:E22"/>
    <mergeCell ref="C24:I24"/>
    <mergeCell ref="C17:I17"/>
    <mergeCell ref="C23:I23"/>
    <mergeCell ref="H14:I14"/>
    <mergeCell ref="H15:I15"/>
    <mergeCell ref="H18:I18"/>
    <mergeCell ref="H19:I19"/>
    <mergeCell ref="H22:I22"/>
    <mergeCell ref="C30:E30"/>
    <mergeCell ref="C27:E27"/>
    <mergeCell ref="H16:I16"/>
    <mergeCell ref="C245:I245"/>
    <mergeCell ref="A244:I244"/>
    <mergeCell ref="A102:I102"/>
    <mergeCell ref="A103:C103"/>
    <mergeCell ref="H103:I103"/>
    <mergeCell ref="H36:I36"/>
    <mergeCell ref="A36:C36"/>
    <mergeCell ref="H35:I35"/>
    <mergeCell ref="A204:B204"/>
    <mergeCell ref="A202:I202"/>
    <mergeCell ref="A203:B203"/>
    <mergeCell ref="C123:D123"/>
    <mergeCell ref="F123:G123"/>
    <mergeCell ref="C124:D124"/>
    <mergeCell ref="F124:G124"/>
    <mergeCell ref="A119:I119"/>
    <mergeCell ref="C127:D127"/>
    <mergeCell ref="C48:E48"/>
    <mergeCell ref="E45:G45"/>
    <mergeCell ref="H45:I45"/>
    <mergeCell ref="C49:E49"/>
    <mergeCell ref="H7:I7"/>
    <mergeCell ref="E9:I9"/>
    <mergeCell ref="G2:H2"/>
    <mergeCell ref="G3:H3"/>
    <mergeCell ref="G4:H4"/>
    <mergeCell ref="H43:I43"/>
    <mergeCell ref="A3:C3"/>
    <mergeCell ref="E3:F3"/>
    <mergeCell ref="A25:I25"/>
    <mergeCell ref="H26:I26"/>
    <mergeCell ref="G40:H40"/>
    <mergeCell ref="H20:I20"/>
    <mergeCell ref="H21:I21"/>
    <mergeCell ref="A9:A11"/>
    <mergeCell ref="E10:I10"/>
    <mergeCell ref="E11:I11"/>
    <mergeCell ref="H6:I6"/>
    <mergeCell ref="A5:I5"/>
    <mergeCell ref="A12:C12"/>
    <mergeCell ref="A33:I33"/>
    <mergeCell ref="H30:I30"/>
    <mergeCell ref="H29:I29"/>
    <mergeCell ref="C28:E28"/>
    <mergeCell ref="C29:E29"/>
    <mergeCell ref="A13:I13"/>
    <mergeCell ref="C26:E26"/>
    <mergeCell ref="E249:I249"/>
    <mergeCell ref="A299:I305"/>
    <mergeCell ref="A306:I306"/>
    <mergeCell ref="A1:I1"/>
    <mergeCell ref="A4:C4"/>
    <mergeCell ref="A247:C247"/>
    <mergeCell ref="H27:I27"/>
    <mergeCell ref="H28:I28"/>
    <mergeCell ref="A37:I37"/>
    <mergeCell ref="H48:I48"/>
    <mergeCell ref="A42:I42"/>
    <mergeCell ref="A47:I47"/>
    <mergeCell ref="A110:I110"/>
    <mergeCell ref="H108:I108"/>
    <mergeCell ref="A2:C2"/>
    <mergeCell ref="E2:F2"/>
    <mergeCell ref="A41:C41"/>
    <mergeCell ref="H41:I41"/>
    <mergeCell ref="E4:F4"/>
    <mergeCell ref="E12:I12"/>
    <mergeCell ref="A6:C6"/>
    <mergeCell ref="A7:C7"/>
    <mergeCell ref="A8:C8"/>
    <mergeCell ref="E8:I8"/>
    <mergeCell ref="A105:C105"/>
    <mergeCell ref="A34:C34"/>
    <mergeCell ref="H34:I34"/>
    <mergeCell ref="G38:H38"/>
    <mergeCell ref="A39:C39"/>
    <mergeCell ref="A35:C35"/>
    <mergeCell ref="A415:C415"/>
    <mergeCell ref="H415:I415"/>
    <mergeCell ref="A246:I246"/>
    <mergeCell ref="E248:I248"/>
    <mergeCell ref="A406:I406"/>
    <mergeCell ref="A412:I412"/>
    <mergeCell ref="A413:I413"/>
    <mergeCell ref="A414:I414"/>
    <mergeCell ref="A407:I407"/>
    <mergeCell ref="A408:I408"/>
    <mergeCell ref="A409:I409"/>
    <mergeCell ref="A410:I410"/>
    <mergeCell ref="A248:C248"/>
    <mergeCell ref="A405:I405"/>
    <mergeCell ref="A411:I411"/>
    <mergeCell ref="A362:I362"/>
    <mergeCell ref="C31:E31"/>
    <mergeCell ref="C32:I32"/>
    <mergeCell ref="A115:I115"/>
    <mergeCell ref="F111:G111"/>
    <mergeCell ref="F113:G113"/>
    <mergeCell ref="F112:G112"/>
    <mergeCell ref="H46:I46"/>
    <mergeCell ref="H31:I31"/>
    <mergeCell ref="G39:H39"/>
    <mergeCell ref="A107:F107"/>
    <mergeCell ref="H52:I52"/>
    <mergeCell ref="H49:I49"/>
    <mergeCell ref="A106:I106"/>
    <mergeCell ref="A43:B43"/>
    <mergeCell ref="A46:B46"/>
    <mergeCell ref="E46:G46"/>
    <mergeCell ref="A109:F109"/>
    <mergeCell ref="A45:B45"/>
    <mergeCell ref="C45:D45"/>
    <mergeCell ref="E44:G44"/>
    <mergeCell ref="H44:I44"/>
    <mergeCell ref="C50:E50"/>
    <mergeCell ref="H50:I50"/>
    <mergeCell ref="A44:B44"/>
    <mergeCell ref="F134:G134"/>
    <mergeCell ref="A135:B135"/>
    <mergeCell ref="E247:I247"/>
    <mergeCell ref="A249:C249"/>
    <mergeCell ref="A40:C40"/>
    <mergeCell ref="A38:C38"/>
    <mergeCell ref="C43:D43"/>
    <mergeCell ref="C46:D46"/>
    <mergeCell ref="H105:I105"/>
    <mergeCell ref="F122:G122"/>
    <mergeCell ref="C120:D120"/>
    <mergeCell ref="F120:G120"/>
    <mergeCell ref="C121:D121"/>
    <mergeCell ref="F121:G121"/>
    <mergeCell ref="C122:D122"/>
    <mergeCell ref="C125:D125"/>
    <mergeCell ref="F125:G125"/>
    <mergeCell ref="A132:B132"/>
    <mergeCell ref="C132:D132"/>
    <mergeCell ref="F132:G132"/>
    <mergeCell ref="E43:G43"/>
    <mergeCell ref="A104:C104"/>
    <mergeCell ref="C52:E52"/>
    <mergeCell ref="C51:I51"/>
    <mergeCell ref="C44:D44"/>
    <mergeCell ref="A101:G101"/>
    <mergeCell ref="H101:I101"/>
    <mergeCell ref="A53:I53"/>
    <mergeCell ref="A54:C55"/>
    <mergeCell ref="D54:D55"/>
    <mergeCell ref="F54:G54"/>
    <mergeCell ref="F55:G55"/>
    <mergeCell ref="A56:B56"/>
    <mergeCell ref="C56:D56"/>
    <mergeCell ref="F56:G56"/>
    <mergeCell ref="A57:B57"/>
    <mergeCell ref="C57:D57"/>
    <mergeCell ref="F57:G68"/>
    <mergeCell ref="H57:I68"/>
    <mergeCell ref="A58:B58"/>
    <mergeCell ref="C58:D58"/>
    <mergeCell ref="A59:B59"/>
    <mergeCell ref="C59:D59"/>
    <mergeCell ref="A60:B60"/>
    <mergeCell ref="C60:D60"/>
    <mergeCell ref="A61:B61"/>
    <mergeCell ref="C61:D61"/>
    <mergeCell ref="A62:B62"/>
    <mergeCell ref="F127:G127"/>
    <mergeCell ref="C215:D215"/>
    <mergeCell ref="F215:G215"/>
    <mergeCell ref="A211:I211"/>
    <mergeCell ref="A212:B212"/>
    <mergeCell ref="A207:B207"/>
    <mergeCell ref="C207:D207"/>
    <mergeCell ref="F207:G207"/>
    <mergeCell ref="A209:B209"/>
    <mergeCell ref="C209:D209"/>
    <mergeCell ref="F209:G209"/>
    <mergeCell ref="A210:B210"/>
    <mergeCell ref="C210:D210"/>
    <mergeCell ref="F210:G210"/>
    <mergeCell ref="F131:G131"/>
    <mergeCell ref="C134:D134"/>
    <mergeCell ref="A205:B205"/>
    <mergeCell ref="A208:B208"/>
    <mergeCell ref="C208:D208"/>
    <mergeCell ref="F212:G212"/>
    <mergeCell ref="A206:B206"/>
    <mergeCell ref="A133:B133"/>
    <mergeCell ref="C133:D133"/>
    <mergeCell ref="F133:G133"/>
    <mergeCell ref="F130:G130"/>
    <mergeCell ref="A121:B121"/>
    <mergeCell ref="A122:B122"/>
    <mergeCell ref="A123:B123"/>
    <mergeCell ref="A120:B120"/>
    <mergeCell ref="C221:D221"/>
    <mergeCell ref="F221:G221"/>
    <mergeCell ref="A216:B216"/>
    <mergeCell ref="C216:D216"/>
    <mergeCell ref="F216:G216"/>
    <mergeCell ref="A217:B217"/>
    <mergeCell ref="C217:D217"/>
    <mergeCell ref="F217:G217"/>
    <mergeCell ref="A218:B218"/>
    <mergeCell ref="C218:D218"/>
    <mergeCell ref="F218:G218"/>
    <mergeCell ref="A213:B213"/>
    <mergeCell ref="C213:D213"/>
    <mergeCell ref="F213:G213"/>
    <mergeCell ref="A214:B214"/>
    <mergeCell ref="C214:D214"/>
    <mergeCell ref="F214:G214"/>
    <mergeCell ref="A215:B215"/>
    <mergeCell ref="A134:B134"/>
    <mergeCell ref="H107:I107"/>
    <mergeCell ref="A118:I118"/>
    <mergeCell ref="F114:G114"/>
    <mergeCell ref="A111:B111"/>
    <mergeCell ref="C111:D111"/>
    <mergeCell ref="A113:B113"/>
    <mergeCell ref="C113:D113"/>
    <mergeCell ref="A112:B112"/>
    <mergeCell ref="C112:D112"/>
    <mergeCell ref="A114:B114"/>
    <mergeCell ref="C114:D114"/>
    <mergeCell ref="A117:I117"/>
    <mergeCell ref="A108:F108"/>
    <mergeCell ref="H109:I109"/>
    <mergeCell ref="F116:G116"/>
    <mergeCell ref="C116:D116"/>
    <mergeCell ref="A116:B116"/>
    <mergeCell ref="A137:B137"/>
    <mergeCell ref="C137:D137"/>
    <mergeCell ref="F137:G137"/>
    <mergeCell ref="C135:D135"/>
    <mergeCell ref="F135:G135"/>
    <mergeCell ref="A136:B136"/>
    <mergeCell ref="C136:D136"/>
    <mergeCell ref="F136:G136"/>
    <mergeCell ref="A124:B124"/>
    <mergeCell ref="A125:B125"/>
    <mergeCell ref="A126:B126"/>
    <mergeCell ref="A127:B127"/>
    <mergeCell ref="C126:D126"/>
    <mergeCell ref="A131:B131"/>
    <mergeCell ref="C131:D131"/>
    <mergeCell ref="A128:B128"/>
    <mergeCell ref="C128:D128"/>
    <mergeCell ref="F126:G126"/>
    <mergeCell ref="F128:G128"/>
    <mergeCell ref="A129:B129"/>
    <mergeCell ref="C129:D129"/>
    <mergeCell ref="F129:G129"/>
    <mergeCell ref="A130:B130"/>
    <mergeCell ref="C130:D130"/>
    <mergeCell ref="A138:B138"/>
    <mergeCell ref="C138:D138"/>
    <mergeCell ref="F138:G138"/>
    <mergeCell ref="A139:B139"/>
    <mergeCell ref="C139:D139"/>
    <mergeCell ref="F139:G139"/>
    <mergeCell ref="A140:B140"/>
    <mergeCell ref="C140:D140"/>
    <mergeCell ref="F140:G140"/>
    <mergeCell ref="F145:G145"/>
    <mergeCell ref="A146:B146"/>
    <mergeCell ref="C146:D146"/>
    <mergeCell ref="F146:G146"/>
    <mergeCell ref="A141:B141"/>
    <mergeCell ref="C141:D141"/>
    <mergeCell ref="F141:G141"/>
    <mergeCell ref="A142:B142"/>
    <mergeCell ref="C142:D142"/>
    <mergeCell ref="F142:G142"/>
    <mergeCell ref="A150:B150"/>
    <mergeCell ref="C150:D150"/>
    <mergeCell ref="F150:G150"/>
    <mergeCell ref="A151:B151"/>
    <mergeCell ref="C151:D151"/>
    <mergeCell ref="F151:G151"/>
    <mergeCell ref="A143:I143"/>
    <mergeCell ref="A152:B152"/>
    <mergeCell ref="C152:D152"/>
    <mergeCell ref="F152:G152"/>
    <mergeCell ref="A147:B147"/>
    <mergeCell ref="C147:D147"/>
    <mergeCell ref="F147:G147"/>
    <mergeCell ref="A148:B148"/>
    <mergeCell ref="C148:D148"/>
    <mergeCell ref="F148:G148"/>
    <mergeCell ref="A149:B149"/>
    <mergeCell ref="C149:D149"/>
    <mergeCell ref="F149:G149"/>
    <mergeCell ref="A144:B144"/>
    <mergeCell ref="C144:D144"/>
    <mergeCell ref="F144:G144"/>
    <mergeCell ref="A145:B145"/>
    <mergeCell ref="C145:D145"/>
    <mergeCell ref="A153:B153"/>
    <mergeCell ref="C153:D153"/>
    <mergeCell ref="F153:G153"/>
    <mergeCell ref="A154:B154"/>
    <mergeCell ref="C154:D154"/>
    <mergeCell ref="F154:G154"/>
    <mergeCell ref="A155:B155"/>
    <mergeCell ref="C155:D155"/>
    <mergeCell ref="F155:G155"/>
    <mergeCell ref="A156:B156"/>
    <mergeCell ref="C156:D156"/>
    <mergeCell ref="F156:G156"/>
    <mergeCell ref="A157:B157"/>
    <mergeCell ref="C157:D157"/>
    <mergeCell ref="F157:G157"/>
    <mergeCell ref="A158:B158"/>
    <mergeCell ref="C158:D158"/>
    <mergeCell ref="F158:G158"/>
    <mergeCell ref="A159:B159"/>
    <mergeCell ref="C159:D159"/>
    <mergeCell ref="F159:G159"/>
    <mergeCell ref="A160:B160"/>
    <mergeCell ref="C160:D160"/>
    <mergeCell ref="F160:G160"/>
    <mergeCell ref="A161:B161"/>
    <mergeCell ref="C161:D161"/>
    <mergeCell ref="F161:G161"/>
    <mergeCell ref="A162:B162"/>
    <mergeCell ref="C162:D162"/>
    <mergeCell ref="F162:G162"/>
    <mergeCell ref="A163:B163"/>
    <mergeCell ref="C163:D163"/>
    <mergeCell ref="F163:G163"/>
    <mergeCell ref="A164:B164"/>
    <mergeCell ref="C164:D164"/>
    <mergeCell ref="F164:G164"/>
    <mergeCell ref="A165:B165"/>
    <mergeCell ref="C165:D165"/>
    <mergeCell ref="F165:G165"/>
    <mergeCell ref="A166:B166"/>
    <mergeCell ref="C166:D166"/>
    <mergeCell ref="F166:G166"/>
    <mergeCell ref="A167:B167"/>
    <mergeCell ref="C167:D167"/>
    <mergeCell ref="F167:G167"/>
    <mergeCell ref="A168:B168"/>
    <mergeCell ref="C168:D168"/>
    <mergeCell ref="F168:G168"/>
    <mergeCell ref="A169:B169"/>
    <mergeCell ref="C169:D169"/>
    <mergeCell ref="F169:G169"/>
    <mergeCell ref="A170:B170"/>
    <mergeCell ref="C170:D170"/>
    <mergeCell ref="F170:G170"/>
    <mergeCell ref="A171:B171"/>
    <mergeCell ref="C171:D171"/>
    <mergeCell ref="F171:G171"/>
    <mergeCell ref="A172:B172"/>
    <mergeCell ref="C172:D172"/>
    <mergeCell ref="F172:G172"/>
    <mergeCell ref="A173:B173"/>
    <mergeCell ref="C173:D173"/>
    <mergeCell ref="F173:G173"/>
    <mergeCell ref="A177:B177"/>
    <mergeCell ref="C177:D177"/>
    <mergeCell ref="F177:G177"/>
    <mergeCell ref="A174:B174"/>
    <mergeCell ref="C174:D174"/>
    <mergeCell ref="F174:G174"/>
    <mergeCell ref="A175:B175"/>
    <mergeCell ref="C175:D175"/>
    <mergeCell ref="F175:G175"/>
    <mergeCell ref="A176:B176"/>
    <mergeCell ref="C176:D176"/>
    <mergeCell ref="F176:G176"/>
    <mergeCell ref="A178:I178"/>
    <mergeCell ref="A179:B179"/>
    <mergeCell ref="C179:D179"/>
    <mergeCell ref="F179:G179"/>
    <mergeCell ref="A183:B183"/>
    <mergeCell ref="C183:D183"/>
    <mergeCell ref="F183:G183"/>
    <mergeCell ref="A184:B184"/>
    <mergeCell ref="C184:D184"/>
    <mergeCell ref="F184:G184"/>
    <mergeCell ref="A180:B180"/>
    <mergeCell ref="C180:D180"/>
    <mergeCell ref="F180:G180"/>
    <mergeCell ref="A181:B181"/>
    <mergeCell ref="C181:D181"/>
    <mergeCell ref="F181:G181"/>
    <mergeCell ref="A182:B182"/>
    <mergeCell ref="C182:D182"/>
    <mergeCell ref="F182:G182"/>
    <mergeCell ref="A185:B185"/>
    <mergeCell ref="C185:D185"/>
    <mergeCell ref="F185:G185"/>
    <mergeCell ref="A186:B186"/>
    <mergeCell ref="C186:D186"/>
    <mergeCell ref="F186:G186"/>
    <mergeCell ref="A187:B187"/>
    <mergeCell ref="C187:D187"/>
    <mergeCell ref="F187:G187"/>
    <mergeCell ref="A188:B188"/>
    <mergeCell ref="C188:D188"/>
    <mergeCell ref="F188:G188"/>
    <mergeCell ref="A189:B189"/>
    <mergeCell ref="C189:D189"/>
    <mergeCell ref="F189:G189"/>
    <mergeCell ref="A190:B190"/>
    <mergeCell ref="C190:D190"/>
    <mergeCell ref="F190:G190"/>
    <mergeCell ref="A191:B191"/>
    <mergeCell ref="C191:D191"/>
    <mergeCell ref="F191:G191"/>
    <mergeCell ref="A192:B192"/>
    <mergeCell ref="C192:D192"/>
    <mergeCell ref="F192:G192"/>
    <mergeCell ref="A193:B193"/>
    <mergeCell ref="C193:D193"/>
    <mergeCell ref="F193:G193"/>
    <mergeCell ref="A194:B194"/>
    <mergeCell ref="C194:D194"/>
    <mergeCell ref="F194:G194"/>
    <mergeCell ref="A195:B195"/>
    <mergeCell ref="C195:D195"/>
    <mergeCell ref="F195:G195"/>
    <mergeCell ref="A196:B196"/>
    <mergeCell ref="C196:D196"/>
    <mergeCell ref="F196:G196"/>
    <mergeCell ref="A200:B200"/>
    <mergeCell ref="C200:D200"/>
    <mergeCell ref="F200:G200"/>
    <mergeCell ref="A201:B201"/>
    <mergeCell ref="C201:D201"/>
    <mergeCell ref="F201:G201"/>
    <mergeCell ref="A197:B197"/>
    <mergeCell ref="C197:D197"/>
    <mergeCell ref="F197:G197"/>
    <mergeCell ref="A198:B198"/>
    <mergeCell ref="C198:D198"/>
    <mergeCell ref="F198:G198"/>
    <mergeCell ref="A199:B199"/>
    <mergeCell ref="C199:D199"/>
    <mergeCell ref="F199:G199"/>
    <mergeCell ref="A225:B225"/>
    <mergeCell ref="C225:D225"/>
    <mergeCell ref="F225:G225"/>
    <mergeCell ref="A226:B226"/>
    <mergeCell ref="C226:D226"/>
    <mergeCell ref="F226:G226"/>
    <mergeCell ref="A227:B227"/>
    <mergeCell ref="C212:D212"/>
    <mergeCell ref="C203:I206"/>
    <mergeCell ref="A222:I222"/>
    <mergeCell ref="A223:B223"/>
    <mergeCell ref="C223:D223"/>
    <mergeCell ref="F223:G223"/>
    <mergeCell ref="A224:B224"/>
    <mergeCell ref="C224:D224"/>
    <mergeCell ref="F224:G224"/>
    <mergeCell ref="F208:G208"/>
    <mergeCell ref="A219:B219"/>
    <mergeCell ref="C219:D219"/>
    <mergeCell ref="F219:G219"/>
    <mergeCell ref="A220:B220"/>
    <mergeCell ref="C220:D220"/>
    <mergeCell ref="F220:G220"/>
    <mergeCell ref="A221:B221"/>
    <mergeCell ref="C227:I228"/>
    <mergeCell ref="A233:I233"/>
    <mergeCell ref="A234:B234"/>
    <mergeCell ref="C234:D234"/>
    <mergeCell ref="F234:G234"/>
    <mergeCell ref="A228:B228"/>
    <mergeCell ref="A229:B229"/>
    <mergeCell ref="C229:D229"/>
    <mergeCell ref="F229:G229"/>
    <mergeCell ref="A230:B230"/>
    <mergeCell ref="C230:D230"/>
    <mergeCell ref="F230:G230"/>
    <mergeCell ref="A235:B235"/>
    <mergeCell ref="C235:D235"/>
    <mergeCell ref="F235:G235"/>
    <mergeCell ref="A236:B236"/>
    <mergeCell ref="C236:D236"/>
    <mergeCell ref="F236:G236"/>
    <mergeCell ref="A237:B237"/>
    <mergeCell ref="A231:B231"/>
    <mergeCell ref="C231:D231"/>
    <mergeCell ref="F231:G231"/>
    <mergeCell ref="A232:B232"/>
    <mergeCell ref="C232:D232"/>
    <mergeCell ref="F232:G232"/>
    <mergeCell ref="A242:B242"/>
    <mergeCell ref="C242:D242"/>
    <mergeCell ref="F242:G242"/>
    <mergeCell ref="A243:B243"/>
    <mergeCell ref="C243:D243"/>
    <mergeCell ref="F243:G243"/>
    <mergeCell ref="C237:I240"/>
    <mergeCell ref="A238:B238"/>
    <mergeCell ref="A239:B239"/>
    <mergeCell ref="A240:B240"/>
    <mergeCell ref="A241:B241"/>
    <mergeCell ref="C241:D241"/>
    <mergeCell ref="F241:G241"/>
    <mergeCell ref="C62:D62"/>
    <mergeCell ref="A63:B63"/>
    <mergeCell ref="C63:D63"/>
    <mergeCell ref="A64:B64"/>
    <mergeCell ref="C64:D64"/>
    <mergeCell ref="A65:B65"/>
    <mergeCell ref="C65:D65"/>
    <mergeCell ref="A66:B66"/>
    <mergeCell ref="C66:D66"/>
    <mergeCell ref="A67:B67"/>
    <mergeCell ref="C67:D67"/>
    <mergeCell ref="A68:B68"/>
    <mergeCell ref="C68:D68"/>
    <mergeCell ref="A69:I69"/>
    <mergeCell ref="A70:C71"/>
    <mergeCell ref="D70:D71"/>
    <mergeCell ref="F70:G70"/>
    <mergeCell ref="F71:G71"/>
    <mergeCell ref="A72:B72"/>
    <mergeCell ref="C72:D72"/>
    <mergeCell ref="F72:G72"/>
    <mergeCell ref="A73:B73"/>
    <mergeCell ref="C73:D73"/>
    <mergeCell ref="F73:G84"/>
    <mergeCell ref="H73:I84"/>
    <mergeCell ref="A74:B74"/>
    <mergeCell ref="C74:D74"/>
    <mergeCell ref="A75:B75"/>
    <mergeCell ref="C75:D75"/>
    <mergeCell ref="A76:B76"/>
    <mergeCell ref="C76:D76"/>
    <mergeCell ref="A77:B77"/>
    <mergeCell ref="C77:D77"/>
    <mergeCell ref="A78:B78"/>
    <mergeCell ref="C78:D78"/>
    <mergeCell ref="A79:B79"/>
    <mergeCell ref="C79:D79"/>
    <mergeCell ref="A80:B80"/>
    <mergeCell ref="C80:D80"/>
    <mergeCell ref="A81:B81"/>
    <mergeCell ref="C81:D81"/>
    <mergeCell ref="A82:B82"/>
    <mergeCell ref="C98:D98"/>
    <mergeCell ref="C82:D82"/>
    <mergeCell ref="A83:B83"/>
    <mergeCell ref="C83:D83"/>
    <mergeCell ref="A99:B99"/>
    <mergeCell ref="C99:D99"/>
    <mergeCell ref="A84:B84"/>
    <mergeCell ref="C84:D84"/>
    <mergeCell ref="A85:I85"/>
    <mergeCell ref="A86:C87"/>
    <mergeCell ref="D86:D87"/>
    <mergeCell ref="F86:G86"/>
    <mergeCell ref="F87:G87"/>
    <mergeCell ref="A88:B88"/>
    <mergeCell ref="C88:D88"/>
    <mergeCell ref="F88:G88"/>
    <mergeCell ref="J4:K4"/>
    <mergeCell ref="A100:B100"/>
    <mergeCell ref="C100:D100"/>
    <mergeCell ref="A89:B89"/>
    <mergeCell ref="C89:D89"/>
    <mergeCell ref="F89:G100"/>
    <mergeCell ref="H89:I100"/>
    <mergeCell ref="A90:B90"/>
    <mergeCell ref="C90:D90"/>
    <mergeCell ref="A91:B91"/>
    <mergeCell ref="C91:D91"/>
    <mergeCell ref="A92:B92"/>
    <mergeCell ref="C92:D92"/>
    <mergeCell ref="A93:B93"/>
    <mergeCell ref="C93:D93"/>
    <mergeCell ref="A94:B94"/>
    <mergeCell ref="C94:D94"/>
    <mergeCell ref="A95:B95"/>
    <mergeCell ref="C95:D95"/>
    <mergeCell ref="A96:B96"/>
    <mergeCell ref="C96:D96"/>
    <mergeCell ref="A97:B97"/>
    <mergeCell ref="C97:D97"/>
    <mergeCell ref="A98:B98"/>
  </mergeCells>
  <hyperlinks>
    <hyperlink ref="C23" r:id="rId1"/>
  </hyperlinks>
  <printOptions horizontalCentered="1"/>
  <pageMargins left="0.27559055118110237" right="0.27559055118110237" top="0.70866141732283472" bottom="0.47244094488188981" header="0.15748031496062992" footer="0.15748031496062992"/>
  <pageSetup paperSize="9" scale="63" fitToHeight="0" orientation="portrait" r:id="rId2"/>
  <headerFooter>
    <oddHeader>&amp;C&amp;25&amp;G</oddHeader>
    <oddFooter>&amp;L&amp;"Times New Roman,Bold"&amp;16Ref No: &amp;F&amp;R&amp;"Times New Roman,Bold"&amp;16&amp;P</oddFooter>
  </headerFooter>
  <rowBreaks count="4" manualBreakCount="4">
    <brk id="68" max="16383" man="1"/>
    <brk id="245" max="8" man="1"/>
    <brk id="305" max="16383" man="1"/>
    <brk id="361" max="16383" man="1"/>
  </rowBreaks>
  <drawing r:id="rId3"/>
  <legacyDrawingHF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Report</vt:lpstr>
      <vt:lpstr>Report!Print_Area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VSJC</cp:lastModifiedBy>
  <cp:lastPrinted>2025-07-07T10:27:45Z</cp:lastPrinted>
  <dcterms:created xsi:type="dcterms:W3CDTF">2010-11-23T11:42:48Z</dcterms:created>
  <dcterms:modified xsi:type="dcterms:W3CDTF">2025-07-07T10:29:08Z</dcterms:modified>
</cp:coreProperties>
</file>