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E:\Shruti\July 25\Old\"/>
    </mc:Choice>
  </mc:AlternateContent>
  <bookViews>
    <workbookView xWindow="0" yWindow="0" windowWidth="20490" windowHeight="7755"/>
  </bookViews>
  <sheets>
    <sheet name="Report" sheetId="3" r:id="rId1"/>
    <sheet name="Construction table" sheetId="4" r:id="rId2"/>
  </sheets>
  <definedNames>
    <definedName name="_xlnm.Print_Area" localSheetId="0">Report!$A$1:$I$403</definedName>
  </definedNames>
  <calcPr calcId="152511"/>
</workbook>
</file>

<file path=xl/calcChain.xml><?xml version="1.0" encoding="utf-8"?>
<calcChain xmlns="http://schemas.openxmlformats.org/spreadsheetml/2006/main">
  <c r="K100" i="3" l="1"/>
  <c r="A53" i="3" l="1"/>
  <c r="K80" i="3"/>
  <c r="K79" i="3"/>
  <c r="K78" i="3"/>
  <c r="K64" i="3"/>
  <c r="K63" i="3"/>
  <c r="K62" i="3"/>
  <c r="I54" i="3"/>
  <c r="I70" i="3"/>
  <c r="E83" i="3" l="1"/>
  <c r="K74" i="3"/>
  <c r="K75" i="3" s="1"/>
  <c r="E78" i="3"/>
  <c r="K72" i="3"/>
  <c r="K73" i="3"/>
  <c r="C72" i="3" s="1"/>
  <c r="E72" i="3" s="1"/>
  <c r="K71" i="3"/>
  <c r="E81" i="3"/>
  <c r="E79" i="3"/>
  <c r="E77" i="3"/>
  <c r="E75" i="3"/>
  <c r="E82" i="3"/>
  <c r="E80" i="3"/>
  <c r="E76" i="3"/>
  <c r="E74" i="3"/>
  <c r="K57" i="3"/>
  <c r="C56" i="3" s="1"/>
  <c r="K55" i="3"/>
  <c r="E65" i="3"/>
  <c r="E63" i="3"/>
  <c r="E61" i="3"/>
  <c r="E59" i="3"/>
  <c r="E67" i="3"/>
  <c r="K58" i="3"/>
  <c r="K59" i="3" s="1"/>
  <c r="E66" i="3"/>
  <c r="E64" i="3"/>
  <c r="E62" i="3"/>
  <c r="E60" i="3"/>
  <c r="E58" i="3"/>
  <c r="K56" i="3"/>
  <c r="K76" i="3" l="1"/>
  <c r="K77" i="3" s="1"/>
  <c r="K60" i="3"/>
  <c r="K61" i="3" s="1"/>
  <c r="E56" i="3"/>
  <c r="K81" i="3" l="1"/>
  <c r="K65" i="3"/>
  <c r="C57" i="3" s="1"/>
  <c r="C73" i="3" l="1"/>
  <c r="E73" i="3" s="1"/>
  <c r="E57" i="3"/>
  <c r="F56" i="3"/>
  <c r="F72" i="3" l="1"/>
  <c r="J69" i="3" s="1"/>
  <c r="H72" i="3" s="1"/>
  <c r="J53" i="3"/>
  <c r="H56" i="3" s="1"/>
  <c r="H101" i="3" l="1"/>
  <c r="H49" i="3"/>
  <c r="E128" i="3" l="1"/>
  <c r="E127" i="3"/>
  <c r="I127" i="3" s="1"/>
  <c r="J140" i="3"/>
  <c r="J200" i="3"/>
  <c r="E241" i="3"/>
  <c r="I241" i="3" s="1"/>
  <c r="E240" i="3"/>
  <c r="I240" i="3" s="1"/>
  <c r="E239" i="3"/>
  <c r="I239" i="3" s="1"/>
  <c r="E238" i="3"/>
  <c r="I238" i="3" s="1"/>
  <c r="E237" i="3"/>
  <c r="I237" i="3" s="1"/>
  <c r="E236" i="3"/>
  <c r="I236" i="3" s="1"/>
  <c r="E235" i="3"/>
  <c r="I235" i="3" s="1"/>
  <c r="E234" i="3"/>
  <c r="I234" i="3" s="1"/>
  <c r="E231" i="3"/>
  <c r="I231" i="3" s="1"/>
  <c r="E230" i="3"/>
  <c r="I230" i="3" s="1"/>
  <c r="A230" i="3"/>
  <c r="A231" i="3" s="1"/>
  <c r="A232" i="3" s="1"/>
  <c r="A233" i="3" s="1"/>
  <c r="A234" i="3" s="1"/>
  <c r="A235" i="3" s="1"/>
  <c r="A236" i="3" s="1"/>
  <c r="A237" i="3" s="1"/>
  <c r="A238" i="3" s="1"/>
  <c r="A239" i="3" s="1"/>
  <c r="A240" i="3" s="1"/>
  <c r="E229" i="3"/>
  <c r="I229" i="3" s="1"/>
  <c r="E203" i="3"/>
  <c r="I203" i="3" s="1"/>
  <c r="E204" i="3"/>
  <c r="I204" i="3"/>
  <c r="E205" i="3"/>
  <c r="I205" i="3" s="1"/>
  <c r="E206" i="3"/>
  <c r="I206" i="3" s="1"/>
  <c r="E227" i="3"/>
  <c r="I227" i="3" s="1"/>
  <c r="E226" i="3"/>
  <c r="I226" i="3" s="1"/>
  <c r="E225" i="3"/>
  <c r="I225" i="3" s="1"/>
  <c r="E224" i="3"/>
  <c r="I224" i="3" s="1"/>
  <c r="E223" i="3"/>
  <c r="I223" i="3" s="1"/>
  <c r="E222" i="3"/>
  <c r="I222" i="3" s="1"/>
  <c r="E221" i="3"/>
  <c r="I221" i="3" s="1"/>
  <c r="E216" i="3"/>
  <c r="I216" i="3" s="1"/>
  <c r="A216" i="3"/>
  <c r="A217" i="3" s="1"/>
  <c r="A218" i="3" s="1"/>
  <c r="A219" i="3" s="1"/>
  <c r="A220" i="3" s="1"/>
  <c r="A221" i="3" s="1"/>
  <c r="A222" i="3" s="1"/>
  <c r="A223" i="3" s="1"/>
  <c r="A224" i="3" s="1"/>
  <c r="A225" i="3" s="1"/>
  <c r="A226" i="3" s="1"/>
  <c r="E215" i="3"/>
  <c r="I215" i="3" s="1"/>
  <c r="E213" i="3"/>
  <c r="I213" i="3" s="1"/>
  <c r="E202" i="3"/>
  <c r="I202" i="3" s="1"/>
  <c r="E201" i="3"/>
  <c r="I201" i="3" s="1"/>
  <c r="E212" i="3"/>
  <c r="I212" i="3" s="1"/>
  <c r="E211" i="3"/>
  <c r="I211" i="3" s="1"/>
  <c r="E210" i="3"/>
  <c r="I210" i="3" s="1"/>
  <c r="E209" i="3"/>
  <c r="I209" i="3" s="1"/>
  <c r="E208" i="3"/>
  <c r="I208" i="3" s="1"/>
  <c r="E207" i="3"/>
  <c r="I207" i="3" s="1"/>
  <c r="A202" i="3"/>
  <c r="A203" i="3" s="1"/>
  <c r="A204" i="3" s="1"/>
  <c r="A205" i="3" s="1"/>
  <c r="A206" i="3" s="1"/>
  <c r="A207" i="3" s="1"/>
  <c r="A208" i="3" s="1"/>
  <c r="A209" i="3" s="1"/>
  <c r="A210" i="3" s="1"/>
  <c r="A211" i="3" s="1"/>
  <c r="A212" i="3" s="1"/>
  <c r="E197" i="3"/>
  <c r="E196" i="3"/>
  <c r="I196" i="3" s="1"/>
  <c r="E195" i="3"/>
  <c r="I195" i="3" s="1"/>
  <c r="E194" i="3"/>
  <c r="I194" i="3" s="1"/>
  <c r="E193" i="3"/>
  <c r="I193" i="3" s="1"/>
  <c r="E192" i="3"/>
  <c r="I192" i="3" s="1"/>
  <c r="E191" i="3"/>
  <c r="I191" i="3" s="1"/>
  <c r="E190" i="3"/>
  <c r="I190" i="3" s="1"/>
  <c r="E189" i="3"/>
  <c r="E183" i="3"/>
  <c r="I183" i="3" s="1"/>
  <c r="E182" i="3"/>
  <c r="E181" i="3"/>
  <c r="E180" i="3"/>
  <c r="E179" i="3"/>
  <c r="E178" i="3"/>
  <c r="E177" i="3"/>
  <c r="E176" i="3"/>
  <c r="E175" i="3"/>
  <c r="I197" i="3"/>
  <c r="I189" i="3"/>
  <c r="A188" i="3"/>
  <c r="A189" i="3" s="1"/>
  <c r="A190" i="3" s="1"/>
  <c r="A191" i="3" s="1"/>
  <c r="A192" i="3" s="1"/>
  <c r="A193" i="3" s="1"/>
  <c r="A194" i="3" s="1"/>
  <c r="A195" i="3" s="1"/>
  <c r="A196" i="3" s="1"/>
  <c r="A197" i="3" s="1"/>
  <c r="A198" i="3" s="1"/>
  <c r="A174" i="3"/>
  <c r="A175" i="3" s="1"/>
  <c r="A176" i="3" s="1"/>
  <c r="A177" i="3" s="1"/>
  <c r="A178" i="3" s="1"/>
  <c r="A179" i="3" s="1"/>
  <c r="A180" i="3" s="1"/>
  <c r="A181" i="3" s="1"/>
  <c r="A182" i="3" s="1"/>
  <c r="A183" i="3" s="1"/>
  <c r="A184" i="3" s="1"/>
  <c r="E166" i="3"/>
  <c r="I166" i="3" s="1"/>
  <c r="E165" i="3"/>
  <c r="I165" i="3" s="1"/>
  <c r="E164" i="3"/>
  <c r="I164" i="3" s="1"/>
  <c r="E163" i="3"/>
  <c r="I163" i="3" s="1"/>
  <c r="E162" i="3"/>
  <c r="I162" i="3" s="1"/>
  <c r="A160" i="3"/>
  <c r="A161" i="3" s="1"/>
  <c r="A162" i="3" s="1"/>
  <c r="A163" i="3" s="1"/>
  <c r="A164" i="3" s="1"/>
  <c r="A165" i="3" s="1"/>
  <c r="A166" i="3" s="1"/>
  <c r="E159" i="3"/>
  <c r="I159" i="3" s="1"/>
  <c r="I157" i="3"/>
  <c r="E157" i="3"/>
  <c r="E156" i="3"/>
  <c r="I156" i="3" s="1"/>
  <c r="E155" i="3"/>
  <c r="I155" i="3" s="1"/>
  <c r="E154" i="3"/>
  <c r="I154" i="3" s="1"/>
  <c r="E153" i="3"/>
  <c r="I153" i="3" s="1"/>
  <c r="A151" i="3"/>
  <c r="A152" i="3" s="1"/>
  <c r="A153" i="3" s="1"/>
  <c r="A154" i="3" s="1"/>
  <c r="A155" i="3" s="1"/>
  <c r="A156" i="3" s="1"/>
  <c r="A157" i="3" s="1"/>
  <c r="E150" i="3"/>
  <c r="I150" i="3" s="1"/>
  <c r="E148" i="3"/>
  <c r="I148" i="3" s="1"/>
  <c r="E147" i="3"/>
  <c r="I147" i="3" s="1"/>
  <c r="E146" i="3"/>
  <c r="I146" i="3" s="1"/>
  <c r="E145" i="3"/>
  <c r="I145" i="3" s="1"/>
  <c r="I144" i="3"/>
  <c r="E144" i="3"/>
  <c r="E143" i="3"/>
  <c r="I143" i="3" s="1"/>
  <c r="E142" i="3"/>
  <c r="I142" i="3" s="1"/>
  <c r="A142" i="3"/>
  <c r="A143" i="3" s="1"/>
  <c r="A144" i="3" s="1"/>
  <c r="A145" i="3" s="1"/>
  <c r="A146" i="3" s="1"/>
  <c r="A147" i="3" s="1"/>
  <c r="A148" i="3" s="1"/>
  <c r="E141" i="3"/>
  <c r="I141" i="3" s="1"/>
  <c r="F137" i="3"/>
  <c r="F136" i="3"/>
  <c r="F135" i="3"/>
  <c r="F134" i="3"/>
  <c r="E139" i="3"/>
  <c r="E138" i="3"/>
  <c r="E137" i="3"/>
  <c r="E136" i="3"/>
  <c r="E135" i="3"/>
  <c r="E134" i="3"/>
  <c r="E133" i="3"/>
  <c r="E132" i="3"/>
  <c r="J127" i="3"/>
  <c r="K127" i="3"/>
  <c r="I128" i="3"/>
  <c r="A128" i="3"/>
  <c r="W229" i="3"/>
  <c r="W215" i="3"/>
  <c r="V215" i="3"/>
  <c r="V229" i="3"/>
  <c r="W187" i="3"/>
  <c r="V187" i="3"/>
  <c r="W201" i="3"/>
  <c r="V201" i="3"/>
  <c r="F118" i="3" l="1"/>
  <c r="H118" i="3"/>
  <c r="W230" i="3"/>
  <c r="W231" i="3" s="1"/>
  <c r="W232" i="3" s="1"/>
  <c r="W233" i="3" s="1"/>
  <c r="W234" i="3" s="1"/>
  <c r="W235" i="3" s="1"/>
  <c r="W236" i="3" s="1"/>
  <c r="W237" i="3" s="1"/>
  <c r="W238" i="3" s="1"/>
  <c r="W239" i="3" s="1"/>
  <c r="W240" i="3" s="1"/>
  <c r="W241" i="3" s="1"/>
  <c r="U229" i="3"/>
  <c r="V230" i="3"/>
  <c r="W216" i="3"/>
  <c r="W217" i="3" s="1"/>
  <c r="W218" i="3" s="1"/>
  <c r="W219" i="3" s="1"/>
  <c r="W220" i="3" s="1"/>
  <c r="W221" i="3" s="1"/>
  <c r="W222" i="3" s="1"/>
  <c r="W223" i="3" s="1"/>
  <c r="W224" i="3" s="1"/>
  <c r="W225" i="3" s="1"/>
  <c r="W226" i="3" s="1"/>
  <c r="W227" i="3" s="1"/>
  <c r="U215" i="3"/>
  <c r="V216" i="3"/>
  <c r="U201" i="3"/>
  <c r="V202" i="3"/>
  <c r="W202" i="3"/>
  <c r="W203" i="3" s="1"/>
  <c r="W204" i="3" s="1"/>
  <c r="W205" i="3" s="1"/>
  <c r="W206" i="3" s="1"/>
  <c r="W207" i="3" s="1"/>
  <c r="W208" i="3" s="1"/>
  <c r="W209" i="3" s="1"/>
  <c r="W210" i="3" s="1"/>
  <c r="W211" i="3" s="1"/>
  <c r="W212" i="3" s="1"/>
  <c r="W213" i="3" s="1"/>
  <c r="U187" i="3"/>
  <c r="V188" i="3"/>
  <c r="W188" i="3"/>
  <c r="W189" i="3" s="1"/>
  <c r="W190" i="3" s="1"/>
  <c r="W191" i="3" s="1"/>
  <c r="W192" i="3" s="1"/>
  <c r="W193" i="3" s="1"/>
  <c r="W194" i="3" s="1"/>
  <c r="W195" i="3" s="1"/>
  <c r="W196" i="3" s="1"/>
  <c r="W197" i="3" s="1"/>
  <c r="W198" i="3" s="1"/>
  <c r="W199" i="3" s="1"/>
  <c r="H114" i="3"/>
  <c r="H113" i="3"/>
  <c r="P23" i="3"/>
  <c r="N22" i="3"/>
  <c r="L22" i="3"/>
  <c r="P22" i="3" s="1"/>
  <c r="C21" i="3"/>
  <c r="U230" i="3" l="1"/>
  <c r="V231" i="3"/>
  <c r="U216" i="3"/>
  <c r="V217" i="3"/>
  <c r="V203" i="3"/>
  <c r="U202" i="3"/>
  <c r="U188" i="3"/>
  <c r="V189" i="3"/>
  <c r="C38" i="4"/>
  <c r="G37" i="4"/>
  <c r="F37" i="4"/>
  <c r="G36" i="4"/>
  <c r="F36" i="4"/>
  <c r="G35" i="4"/>
  <c r="F35" i="4"/>
  <c r="G34" i="4"/>
  <c r="F34" i="4"/>
  <c r="G33" i="4"/>
  <c r="F33" i="4"/>
  <c r="G32" i="4"/>
  <c r="F32" i="4"/>
  <c r="G31" i="4"/>
  <c r="F31" i="4"/>
  <c r="G30" i="4"/>
  <c r="F30" i="4"/>
  <c r="G29" i="4"/>
  <c r="F29" i="4"/>
  <c r="G28" i="4"/>
  <c r="F28" i="4"/>
  <c r="G27" i="4"/>
  <c r="F27" i="4"/>
  <c r="G26" i="4"/>
  <c r="F26" i="4"/>
  <c r="K15" i="4"/>
  <c r="K14" i="4"/>
  <c r="K13" i="4"/>
  <c r="I5" i="4"/>
  <c r="G38" i="4" l="1"/>
  <c r="F38" i="4"/>
  <c r="U231" i="3"/>
  <c r="V232" i="3"/>
  <c r="U217" i="3"/>
  <c r="V218" i="3"/>
  <c r="U203" i="3"/>
  <c r="V204" i="3"/>
  <c r="U189" i="3"/>
  <c r="V190" i="3"/>
  <c r="E18" i="4"/>
  <c r="E15" i="4"/>
  <c r="E17" i="4"/>
  <c r="E11" i="4"/>
  <c r="K6" i="4"/>
  <c r="E9" i="4"/>
  <c r="K8" i="4"/>
  <c r="C7" i="4" s="1"/>
  <c r="E14" i="4"/>
  <c r="E12" i="4"/>
  <c r="E16" i="4"/>
  <c r="E10" i="4"/>
  <c r="K9" i="4"/>
  <c r="K10" i="4" s="1"/>
  <c r="K11" i="4" s="1"/>
  <c r="E13" i="4"/>
  <c r="K7" i="4"/>
  <c r="V233" i="3" l="1"/>
  <c r="U232" i="3"/>
  <c r="V219" i="3"/>
  <c r="U218" i="3"/>
  <c r="U204" i="3"/>
  <c r="V205" i="3"/>
  <c r="V191" i="3"/>
  <c r="U190" i="3"/>
  <c r="K12" i="4"/>
  <c r="K16" i="4" s="1"/>
  <c r="C8" i="4" s="1"/>
  <c r="E8" i="4" s="1"/>
  <c r="E7" i="4"/>
  <c r="I182" i="3"/>
  <c r="I181" i="3"/>
  <c r="I180" i="3"/>
  <c r="I179" i="3"/>
  <c r="I178" i="3"/>
  <c r="I177" i="3"/>
  <c r="I176" i="3"/>
  <c r="I175" i="3"/>
  <c r="I133" i="3"/>
  <c r="I134" i="3"/>
  <c r="I135" i="3"/>
  <c r="I136" i="3"/>
  <c r="I137" i="3"/>
  <c r="I138" i="3"/>
  <c r="I139" i="3"/>
  <c r="I132" i="3"/>
  <c r="A133" i="3"/>
  <c r="A134" i="3" s="1"/>
  <c r="A135" i="3" s="1"/>
  <c r="A136" i="3" s="1"/>
  <c r="A137" i="3" s="1"/>
  <c r="A138" i="3" s="1"/>
  <c r="A139" i="3" s="1"/>
  <c r="H119" i="3" l="1"/>
  <c r="F119" i="3"/>
  <c r="F120" i="3"/>
  <c r="H120" i="3"/>
  <c r="U233" i="3"/>
  <c r="V234" i="3"/>
  <c r="U219" i="3"/>
  <c r="V220" i="3"/>
  <c r="U205" i="3"/>
  <c r="V206" i="3"/>
  <c r="U191" i="3"/>
  <c r="V192" i="3"/>
  <c r="F7" i="4"/>
  <c r="J4" i="4" s="1"/>
  <c r="H7" i="4" s="1"/>
  <c r="H121" i="3" l="1"/>
  <c r="F121" i="3"/>
  <c r="U234" i="3"/>
  <c r="V235" i="3"/>
  <c r="U220" i="3"/>
  <c r="V221" i="3"/>
  <c r="V207" i="3"/>
  <c r="U206" i="3"/>
  <c r="U192" i="3"/>
  <c r="V193" i="3"/>
  <c r="U235" i="3" l="1"/>
  <c r="V236" i="3"/>
  <c r="U221" i="3"/>
  <c r="V222" i="3"/>
  <c r="U207" i="3"/>
  <c r="V208" i="3"/>
  <c r="V194" i="3"/>
  <c r="U193" i="3"/>
  <c r="K96" i="3"/>
  <c r="K95" i="3"/>
  <c r="K94" i="3"/>
  <c r="I86" i="3"/>
  <c r="V237" i="3" l="1"/>
  <c r="U236" i="3"/>
  <c r="V223" i="3"/>
  <c r="U222" i="3"/>
  <c r="U208" i="3"/>
  <c r="V209" i="3"/>
  <c r="U194" i="3"/>
  <c r="V195" i="3"/>
  <c r="E99" i="3"/>
  <c r="K90" i="3"/>
  <c r="K91" i="3" s="1"/>
  <c r="E98" i="3"/>
  <c r="E96" i="3"/>
  <c r="E94" i="3"/>
  <c r="E92" i="3"/>
  <c r="E90" i="3"/>
  <c r="K88" i="3"/>
  <c r="E97" i="3"/>
  <c r="E93" i="3"/>
  <c r="E91" i="3"/>
  <c r="K89" i="3"/>
  <c r="C88" i="3" s="1"/>
  <c r="E88" i="3" s="1"/>
  <c r="K87" i="3"/>
  <c r="E95" i="3"/>
  <c r="K92" i="3" l="1"/>
  <c r="K93" i="3" s="1"/>
  <c r="U237" i="3"/>
  <c r="V238" i="3"/>
  <c r="U223" i="3"/>
  <c r="V224" i="3"/>
  <c r="U209" i="3"/>
  <c r="V210" i="3"/>
  <c r="U195" i="3"/>
  <c r="V196" i="3"/>
  <c r="K97" i="3" l="1"/>
  <c r="U238" i="3"/>
  <c r="V239" i="3"/>
  <c r="U224" i="3"/>
  <c r="V225" i="3"/>
  <c r="V211" i="3"/>
  <c r="U210" i="3"/>
  <c r="U196" i="3"/>
  <c r="V197" i="3"/>
  <c r="I4" i="3"/>
  <c r="C89" i="3" l="1"/>
  <c r="F88" i="3" s="1"/>
  <c r="J85" i="3" s="1"/>
  <c r="H88" i="3" s="1"/>
  <c r="U239" i="3"/>
  <c r="V240" i="3"/>
  <c r="U225" i="3"/>
  <c r="V226" i="3"/>
  <c r="U211" i="3"/>
  <c r="V212" i="3"/>
  <c r="U197" i="3"/>
  <c r="V198" i="3"/>
  <c r="I121" i="3"/>
  <c r="E121" i="3"/>
  <c r="C121" i="3"/>
  <c r="H100" i="3" l="1"/>
  <c r="E89" i="3"/>
  <c r="V241" i="3"/>
  <c r="U241" i="3" s="1"/>
  <c r="U240" i="3"/>
  <c r="V227" i="3"/>
  <c r="U227" i="3" s="1"/>
  <c r="U226" i="3"/>
  <c r="V213" i="3"/>
  <c r="U213" i="3" s="1"/>
  <c r="U212" i="3"/>
  <c r="V199" i="3"/>
  <c r="U199" i="3" s="1"/>
  <c r="U198" i="3"/>
  <c r="E246" i="3"/>
  <c r="E245" i="3"/>
  <c r="H115" i="3"/>
  <c r="V173" i="3"/>
  <c r="W173" i="3"/>
  <c r="W174" i="3" l="1"/>
  <c r="W175" i="3" s="1"/>
  <c r="W176" i="3" s="1"/>
  <c r="W177" i="3" s="1"/>
  <c r="W178" i="3" s="1"/>
  <c r="W179" i="3" s="1"/>
  <c r="W180" i="3" s="1"/>
  <c r="W181" i="3" s="1"/>
  <c r="W182" i="3" s="1"/>
  <c r="W183" i="3" s="1"/>
  <c r="W184" i="3" s="1"/>
  <c r="W185" i="3" s="1"/>
  <c r="V174" i="3"/>
  <c r="U173" i="3"/>
  <c r="V175" i="3" l="1"/>
  <c r="U174" i="3"/>
  <c r="V176" i="3" l="1"/>
  <c r="U175" i="3"/>
  <c r="V177" i="3" l="1"/>
  <c r="U176" i="3"/>
  <c r="V178" i="3" l="1"/>
  <c r="U177" i="3"/>
  <c r="V179" i="3" l="1"/>
  <c r="U178" i="3"/>
  <c r="V180" i="3" l="1"/>
  <c r="U179" i="3"/>
  <c r="V181" i="3" l="1"/>
  <c r="U180" i="3"/>
  <c r="V182" i="3" l="1"/>
  <c r="U181" i="3"/>
  <c r="U182" i="3" l="1"/>
  <c r="V183" i="3"/>
  <c r="V184" i="3" l="1"/>
  <c r="U183" i="3"/>
  <c r="E247" i="3"/>
  <c r="U184" i="3" l="1"/>
  <c r="V185" i="3"/>
  <c r="U185" i="3" s="1"/>
</calcChain>
</file>

<file path=xl/comments1.xml><?xml version="1.0" encoding="utf-8"?>
<comments xmlns="http://schemas.openxmlformats.org/spreadsheetml/2006/main">
  <authors>
    <author>SACHIN</author>
  </authors>
  <commentList>
    <comment ref="E9" authorId="0" shapeId="0">
      <text>
        <r>
          <rPr>
            <b/>
            <sz val="18"/>
            <color indexed="81"/>
            <rFont val="Tahoma"/>
            <family val="2"/>
          </rPr>
          <t>Initiation  Address</t>
        </r>
      </text>
    </comment>
    <comment ref="E10" authorId="0" shapeId="0">
      <text>
        <r>
          <rPr>
            <b/>
            <sz val="18"/>
            <color indexed="81"/>
            <rFont val="Tahoma"/>
            <family val="2"/>
          </rPr>
          <t>Plan Address</t>
        </r>
      </text>
    </comment>
    <comment ref="E11" authorId="0" shapeId="0">
      <text>
        <r>
          <rPr>
            <b/>
            <sz val="18"/>
            <color indexed="81"/>
            <rFont val="Tahoma"/>
            <family val="2"/>
          </rPr>
          <t>Plan Address</t>
        </r>
      </text>
    </comment>
    <comment ref="C17" authorId="0" shapeId="0">
      <text>
        <r>
          <rPr>
            <b/>
            <sz val="12"/>
            <color indexed="81"/>
            <rFont val="Tahoma"/>
            <family val="2"/>
          </rPr>
          <t>Maybe same as RERA Registration Validity or different</t>
        </r>
      </text>
    </comment>
    <comment ref="H17" authorId="0" shapeId="0">
      <text>
        <r>
          <rPr>
            <b/>
            <sz val="18"/>
            <color indexed="81"/>
            <rFont val="Tahoma"/>
            <family val="2"/>
          </rPr>
          <t>From Rera</t>
        </r>
      </text>
    </comment>
    <comment ref="H21" authorId="0" shapeId="0">
      <text>
        <r>
          <rPr>
            <b/>
            <sz val="16"/>
            <color indexed="81"/>
            <rFont val="Tahoma"/>
            <family val="2"/>
          </rPr>
          <t>From RERA</t>
        </r>
      </text>
    </comment>
    <comment ref="A40" authorId="0" shapeId="0">
      <text>
        <r>
          <rPr>
            <b/>
            <sz val="16"/>
            <color indexed="81"/>
            <rFont val="Tahoma"/>
            <family val="2"/>
          </rPr>
          <t>As per Layout</t>
        </r>
      </text>
    </comment>
    <comment ref="H113" authorId="0" shapeId="0">
      <text>
        <r>
          <rPr>
            <b/>
            <sz val="16"/>
            <color indexed="81"/>
            <rFont val="Tahoma"/>
            <family val="2"/>
          </rPr>
          <t>Ready Recknor</t>
        </r>
      </text>
    </comment>
  </commentList>
</comments>
</file>

<file path=xl/sharedStrings.xml><?xml version="1.0" encoding="utf-8"?>
<sst xmlns="http://schemas.openxmlformats.org/spreadsheetml/2006/main" count="662" uniqueCount="344">
  <si>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</si>
  <si>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</si>
  <si>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</si>
  <si>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</si>
  <si>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</si>
  <si>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</si>
  <si>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</si>
  <si>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</si>
  <si>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</si>
  <si>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</si>
  <si>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</si>
  <si>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</si>
  <si>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</si>
  <si>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</si>
  <si>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</si>
  <si>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</si>
  <si>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</si>
  <si>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</si>
  <si>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</si>
  <si>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</si>
  <si>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</si>
  <si>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</si>
  <si>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</si>
  <si>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</si>
  <si>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</si>
  <si>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</si>
  <si>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</si>
  <si>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</si>
  <si>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</si>
  <si>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</si>
  <si>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</si>
  <si>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</si>
  <si>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</si>
  <si>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</si>
  <si>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</si>
  <si>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</si>
  <si>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</si>
  <si>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</si>
  <si>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</si>
  <si>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</si>
  <si>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</si>
  <si>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</si>
  <si>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</si>
  <si>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</si>
  <si>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</si>
  <si>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</si>
  <si>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</si>
  <si>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</si>
  <si>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</si>
  <si>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</si>
  <si>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</si>
  <si>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</si>
  <si>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</si>
  <si>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</si>
  <si>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</si>
  <si>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</si>
  <si>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</si>
  <si>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</si>
  <si>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</si>
  <si>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</si>
  <si>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</si>
  <si>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</si>
  <si>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</si>
  <si>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</si>
  <si>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</si>
  <si>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</si>
  <si>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</si>
  <si>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</si>
  <si>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</si>
  <si>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Environmental Clearance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</si>
  <si>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</si>
  <si>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</si>
  <si>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</si>
  <si>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</si>
  <si>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</si>
  <si>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</si>
  <si>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</si>
  <si>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</si>
  <si>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</si>
  <si>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</si>
  <si>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</si>
  <si>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</si>
  <si>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</si>
  <si>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</si>
  <si>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</si>
  <si>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</si>
  <si>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</si>
  <si>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</si>
  <si>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</si>
  <si>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</si>
  <si>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</si>
  <si>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</si>
  <si>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</si>
  <si>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</si>
  <si>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</si>
  <si>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</si>
  <si>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</si>
  <si>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</si>
  <si>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</si>
  <si>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</si>
  <si>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</si>
  <si>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</si>
  <si>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</si>
  <si>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</si>
  <si>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</si>
  <si>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</si>
  <si>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</si>
  <si>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</si>
  <si>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</si>
  <si>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</si>
  <si>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</si>
  <si>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</si>
  <si>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</si>
  <si>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</si>
  <si>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</si>
  <si>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</si>
  <si>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</si>
  <si>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</si>
  <si>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</si>
  <si>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</si>
  <si>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</si>
  <si>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</si>
  <si>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</si>
  <si>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</si>
  <si>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</si>
  <si>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</si>
  <si>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</si>
  <si>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</si>
  <si>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</si>
  <si>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</si>
  <si>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</si>
  <si>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</si>
  <si>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</si>
  <si>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</si>
  <si>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</si>
  <si>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</si>
  <si>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</si>
  <si>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</si>
  <si>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</si>
  <si>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</si>
  <si>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</si>
  <si>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</si>
  <si>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</si>
  <si>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</si>
  <si>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</si>
  <si>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</si>
  <si>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</si>
  <si>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</si>
  <si>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</si>
  <si>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</si>
  <si>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</si>
  <si>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</si>
  <si>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</si>
  <si>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</si>
  <si>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</si>
  <si>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</si>
  <si>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</si>
  <si>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</si>
  <si>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</si>
  <si>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</si>
  <si>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</si>
  <si>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</si>
  <si>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</si>
  <si>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</si>
  <si>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</si>
  <si>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</si>
  <si>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</si>
  <si>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</si>
  <si>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</si>
  <si>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</si>
  <si>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</si>
  <si>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</si>
  <si>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</si>
  <si>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</si>
  <si>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</si>
  <si>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Project Address</t>
  </si>
  <si>
    <t>Width of the Road</t>
  </si>
  <si>
    <t>Details of Flats in Building</t>
  </si>
  <si>
    <t>No. of Unit</t>
  </si>
  <si>
    <t>Building &amp; Wing</t>
  </si>
  <si>
    <t>Sale / Rehab</t>
  </si>
  <si>
    <t>Flats/ Shops/ Offices</t>
  </si>
  <si>
    <t>Total</t>
  </si>
  <si>
    <t>Rate of Flat Per Sq. Ft. 
(on Carpet area)</t>
  </si>
  <si>
    <t>Floor Rise Per Sq. Ft.
(on Carpet area)</t>
  </si>
  <si>
    <t>Date &amp; Time of Site Visit</t>
  </si>
  <si>
    <t xml:space="preserve">Door &amp; Window Frames </t>
  </si>
  <si>
    <t>Ext.Plaster</t>
  </si>
  <si>
    <t>Plumb.&amp; Electri.</t>
  </si>
  <si>
    <t>Painting</t>
  </si>
  <si>
    <t>Residential + Commercial</t>
  </si>
  <si>
    <t>On Carpet area</t>
  </si>
  <si>
    <t xml:space="preserve">
Date:</t>
  </si>
  <si>
    <t>Location Link</t>
  </si>
  <si>
    <t xml:space="preserve">Layout </t>
  </si>
  <si>
    <t>Latitude, Longitude</t>
  </si>
  <si>
    <t>Landmark</t>
  </si>
  <si>
    <t>Middle</t>
  </si>
  <si>
    <t>Total Gross Carpet Area</t>
  </si>
  <si>
    <t>Carpet area</t>
  </si>
  <si>
    <t>External Plumbing, Elevation and Waterproofing</t>
  </si>
  <si>
    <t>Electrical &amp; Sanitary fittings</t>
  </si>
  <si>
    <t>Wooden Work</t>
  </si>
  <si>
    <t>External Plaster</t>
  </si>
  <si>
    <t>Construction Linked Plan</t>
  </si>
  <si>
    <t>Milestones</t>
  </si>
  <si>
    <t>Weightage</t>
  </si>
  <si>
    <t>No. of Floors</t>
  </si>
  <si>
    <t>Floors Completed</t>
  </si>
  <si>
    <t>Completion %</t>
  </si>
  <si>
    <t>Recommendation %</t>
  </si>
  <si>
    <t>Completion of excavation</t>
  </si>
  <si>
    <t>Completion of footing</t>
  </si>
  <si>
    <t>Completion of plinth</t>
  </si>
  <si>
    <t>Completion of RCC</t>
  </si>
  <si>
    <t>Completion of Brickwork</t>
  </si>
  <si>
    <t>Completion of Internal Plaster</t>
  </si>
  <si>
    <t>Completion of External plaster</t>
  </si>
  <si>
    <t>Completion of external plumbing, elevation and waterproofing</t>
  </si>
  <si>
    <t>Completion of Flooring, tiling, doors and windows</t>
  </si>
  <si>
    <t>Completion of Electrical and sanitary fittings</t>
  </si>
  <si>
    <t>Completion of lifts, entrance lobbies, plinth protection and paving of area</t>
  </si>
  <si>
    <t>On possesssion OR receipt of Occupancy/Completion certificate</t>
  </si>
  <si>
    <t>Total %</t>
  </si>
  <si>
    <t>Approval Matrix For Accelerated Disbursement (If Builder Demand is more than GHFL Recommendation)</t>
  </si>
  <si>
    <t xml:space="preserve">Accelerated Disbursement % </t>
  </si>
  <si>
    <t>Approving Authority</t>
  </si>
  <si>
    <t>Up to 10%</t>
  </si>
  <si>
    <t>ATM</t>
  </si>
  <si>
    <t>&gt;10% - 15%</t>
  </si>
  <si>
    <t>Head-Technical</t>
  </si>
  <si>
    <t>&gt;15%</t>
  </si>
  <si>
    <t>CCO</t>
  </si>
  <si>
    <t>Sr. no.</t>
  </si>
  <si>
    <t>GHF Stage %</t>
  </si>
  <si>
    <t>GHF Reco %</t>
  </si>
  <si>
    <t>RERA Threshold</t>
  </si>
  <si>
    <t>On or before execution of the agreement</t>
  </si>
  <si>
    <t>On execution of Agreement</t>
  </si>
  <si>
    <t>1-10%</t>
  </si>
  <si>
    <t>11-20%</t>
  </si>
  <si>
    <t>On completion of the Plinth of the building or wing inwhich the said Apartment is located</t>
  </si>
  <si>
    <t>11-25%</t>
  </si>
  <si>
    <t>21-35%</t>
  </si>
  <si>
    <t>On completion of the slabs including podiums and stilts of the building or wing in which the said Apartment is located</t>
  </si>
  <si>
    <t>26-50%</t>
  </si>
  <si>
    <t>36-60%</t>
  </si>
  <si>
    <t>On completion of the walls, internal plaster, floorings, doors and windows of the said Apartment</t>
  </si>
  <si>
    <t>51-65%</t>
  </si>
  <si>
    <t>61-75%</t>
  </si>
  <si>
    <t>On completion of the Sanitary fittings, staircases, lift wells, lobbies upto the floor level of the said Apartment</t>
  </si>
  <si>
    <t>66-70%</t>
  </si>
  <si>
    <t>76-80%</t>
  </si>
  <si>
    <t>On completion of the external plumbing and external plaster, elevation, terraces with waterproofing, of the building or wing in whichthe said Apartment is located</t>
  </si>
  <si>
    <t>71-80%</t>
  </si>
  <si>
    <t>81-85%</t>
  </si>
  <si>
    <t>On completion of the lifts, water pumps, electrical fittings, electro, mechanical and environment requirements, entrance lobby/s, plinth protection, paving of areas appertain and all other requirements as maybe prescribed in the Agreement of sale of the building or wing in which the said Apartment is located.</t>
  </si>
  <si>
    <t>81-90%</t>
  </si>
  <si>
    <t>85-95%</t>
  </si>
  <si>
    <t>At the time of handing over of the possession of the Apartment to the Allottee on or after receipt of Occupancy Certificate or Completion Certificate</t>
  </si>
  <si>
    <t>91-100%</t>
  </si>
  <si>
    <t>96-100%</t>
  </si>
  <si>
    <t>Raunak Centrum</t>
  </si>
  <si>
    <t>Raunak Group</t>
  </si>
  <si>
    <t>Raunak Jigna Associates</t>
  </si>
  <si>
    <t>Raunak Group 1st Floor Plot Number 1 Mohan Mill Compound, Ghodbunder Rd, above Ford Showroom, Thane West, Thane, Maharashtra 400607</t>
  </si>
  <si>
    <t>Raunak Centrum 12, Rahul Nagar, Everard Nagar, Chembur, Mumbai, Maharashtra 400024</t>
  </si>
  <si>
    <t>19.051386,72.878980</t>
  </si>
  <si>
    <t>https://maps.app.goo.gl/y4Hp7SWLQfAUt7h29</t>
  </si>
  <si>
    <t>Vasantdada Patil Pratishthan's College</t>
  </si>
  <si>
    <t>Vasantdada Patil Pratishthan's College of Engineering</t>
  </si>
  <si>
    <t>Raunak Centrum, CTS No. 126(PT), Near Vasantdada Patil Pratishthan's College of Engineering, Eastern Express Highway, Chembur, Chunabhatti East, Kurla, Mumbai 400022</t>
  </si>
  <si>
    <t>Slum Rehabilitation Authority (SRA)</t>
  </si>
  <si>
    <t>Raunak Centrum = P51800006705
Raunak Centrum A = P51800033269</t>
  </si>
  <si>
    <t>Raunak Centrum = 30/12/2027
Raunak Centrum A = 31/12/2028</t>
  </si>
  <si>
    <t>Raunak Centrum = 16/08/2017
Raunak Centrum A = 10/02/2022</t>
  </si>
  <si>
    <t>ICICI BANK LIMITED
IFSC Code = ICIC0000035</t>
  </si>
  <si>
    <t>Proposed Built up Area For Sale (In Sq.Mt)</t>
  </si>
  <si>
    <t>Net Plot Area (In Sq.Mt)</t>
  </si>
  <si>
    <t>Raunak Centrum A</t>
  </si>
  <si>
    <t>Flats</t>
  </si>
  <si>
    <t>Office</t>
  </si>
  <si>
    <t xml:space="preserve">As per RERA Site Flats =  547 &amp; Office = 16 </t>
  </si>
  <si>
    <t>Pleasant Open Spaces, Central Landscape, Jogging Track, Garden, Outdoor Kids Play Area, Life-Size Game Plaza, Aerial Seating Area, High-End Gym, Steam &amp; Sauna, Aerobics And Zumba Studio, Dance And Music Studio, Creche, Mini Theatre, Banquet, Rooftop Sky-Lounge, Star Gazing Deck, Open-Air Theatre</t>
  </si>
  <si>
    <t>9M</t>
  </si>
  <si>
    <t>About 1KM from ORCHIDS The International School</t>
  </si>
  <si>
    <t>About 1KM form K.J. Somaiya Hospital</t>
  </si>
  <si>
    <t>1. Approx. 2.90KM from East Point Mall.
2. Approx. 3KM from East Point Mall</t>
  </si>
  <si>
    <t>350M from Everard Colony Bus Stop</t>
  </si>
  <si>
    <t>Eastern Express Highway</t>
  </si>
  <si>
    <t>Other Plot</t>
  </si>
  <si>
    <t>Slum</t>
  </si>
  <si>
    <t>Open Plot</t>
  </si>
  <si>
    <t>SRA/ENG/2655/L/STGL/AP
Date: 22/12/2023</t>
  </si>
  <si>
    <t>SRA/ENG/2655/L/STGL/AP
Date: 22/12/2023
Valid Up to: This C.C. is re-endorsed for composite building (3 level basement, Rehab wing A, B &amp; C from Ground to 21st (pt) upper floor, Sale wing 'D' from Ground to 29th upper floor, plinth C.C. for sale wing 'E') as per approved amended plan dated 22/12/2023.</t>
  </si>
  <si>
    <t>Wing D</t>
  </si>
  <si>
    <t>Wing E</t>
  </si>
  <si>
    <t>SIA/MH/MIS/266431/2022
Date: 10/08/2022
Valid For : 
Plot Area = 12420.20 Sqm
Proposed BUA = 124603.76 Sqm</t>
  </si>
  <si>
    <t>1st to 3rd Basement Floor For Parking</t>
  </si>
  <si>
    <t>Sale Wing D (As per Approved Plan) = Sale Wing B (As per Builder letter &amp; Index II)</t>
  </si>
  <si>
    <t xml:space="preserve">Ground Floor Commercial, Entrance Lobby, Substation, Meter Room, Fire Control Room. </t>
  </si>
  <si>
    <t>Shop (Duplex With 1st Floor)</t>
  </si>
  <si>
    <t>1st Floor (Shop Duplex With Ground Floor)</t>
  </si>
  <si>
    <t>2nd Floor for Amenities</t>
  </si>
  <si>
    <t xml:space="preserve">3rd Floor For Residential </t>
  </si>
  <si>
    <t>1BHK</t>
  </si>
  <si>
    <t>2BHK</t>
  </si>
  <si>
    <t>4th to 6th, 8th to 13th, 15th to 20th, 22nd to 29th Floor</t>
  </si>
  <si>
    <t>7th &amp; 14th Floor ( Part Refuge Area)</t>
  </si>
  <si>
    <t>Refuge Area</t>
  </si>
  <si>
    <t>21st Floor ( Part Refuge Area)</t>
  </si>
  <si>
    <t>Sale Wing E (As per Approved Plan) = Sale Wing A (As per Builder letter &amp; Index II)</t>
  </si>
  <si>
    <t>1st &amp; 2nd Basement Floor For Parking</t>
  </si>
  <si>
    <t>Ground Floor Commercial, Entrance Lobby, College Area,  Society Office &amp; Meter Room.</t>
  </si>
  <si>
    <t>1st Floor For Commercial (Shop &amp; Office) &amp; College Area</t>
  </si>
  <si>
    <t>2nd Floor For Commercial (Shop &amp; Office), College Area, Multipurpose Hall, Fitness Centre, Game Room, Reading Lounge.</t>
  </si>
  <si>
    <t>12A</t>
  </si>
  <si>
    <t>3rd &amp; 4th Floor For Residential, Commercial &amp; College Area</t>
  </si>
  <si>
    <t>Commercial &amp; College Area</t>
  </si>
  <si>
    <t>5th Floor For Residential ( Terrace Area as Refuge Floor)</t>
  </si>
  <si>
    <t>Terrace Area as Refuge Floor</t>
  </si>
  <si>
    <t>6th, 8th to 13th, 15th to 20th, 22nd to 27th, 29th &amp; 30th Floor</t>
  </si>
  <si>
    <t>3BHK</t>
  </si>
  <si>
    <t xml:space="preserve"> All work completed. OC received.</t>
  </si>
  <si>
    <t>Deck Area</t>
  </si>
  <si>
    <t>Shops</t>
  </si>
  <si>
    <t>Flats = 548</t>
  </si>
  <si>
    <t>Shop = 07, Office = 18</t>
  </si>
  <si>
    <t>2.20KM from Chunnabhatti Railway Station
2.60KM from Kurla Railway Station</t>
  </si>
  <si>
    <t>Approved Layout &amp; Floor Plans, CC, RERA certificate, EC.</t>
  </si>
  <si>
    <t>Mr.Sunil (Sales) 9769963390</t>
  </si>
  <si>
    <t>28th Floor (Part Refuge Area)</t>
  </si>
  <si>
    <t>7th, 14th &amp; 21st Floor ( Part Refuge Area)</t>
  </si>
  <si>
    <t>3B + G + 1st to 30th Floor</t>
  </si>
  <si>
    <t>3B + G + 1st to 29th Floor</t>
  </si>
  <si>
    <t>28000 to 29000</t>
  </si>
  <si>
    <t>jkcgn</t>
  </si>
  <si>
    <t>Part II Wing E = 3B + G + 1st to 30th Floor</t>
  </si>
  <si>
    <t>Average of Part I &amp; Part II Wing E</t>
  </si>
  <si>
    <t>Mr. Akash Kadam</t>
  </si>
  <si>
    <t>04/07/2025 at 03:46 PM</t>
  </si>
  <si>
    <t>Mr. Suraj Khare</t>
  </si>
  <si>
    <t>Wing E = 3B + G + 1st to 30th Floor</t>
  </si>
  <si>
    <t>1. Wing D (Wing B) = Construction work is in process at the time of Visit. Internal visit not allowed. 
Wing E (Wing A) = Construction work is in process at the time of Visit.
2. We considered  Saleable area as per our calculation.
3. We considered Carpet area as per Approved Plan.
4. We considered Gross carpet area = Net carpet + Deck.
5. We have considered rate by verifying it from market inquire.
6. Car parking is subjected to authentic documentation.
7. We have not drafted Commercial area of Wing E (Ground to 4th Floor Consist of Commercial(Offices &amp; Shops) Beceause shop/office Numbering was not mentioned on it.
8. Nomenclature for Project 
    Sale Wing D (As per Approved Plan) = Sale Wing B (As per Builder letter &amp; Index II)
    Sale Wing E (As per Approved Plan) = Sale Wing A (As per Builder letter &amp; Index II)
9. High Tension lines are passing between Wing D &amp; Wing E
10. Flat No. 1, 2 &amp; 12A consist of seperate servent room.
11. Please Provide latest approved plan &amp; CC For Sale Wing D = Sale Wing B</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</si>
</sst>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12"/>
      <color indexed="81"/>
      <name val="Tahoma"/>
      <family val="2"/>
    </font>
    <font>
      <b/>
      <sz val="11"/>
      <color theme="1"/>
      <name val="Calibri"/>
      <family val="2"/>
      <scheme val="minor"/>
    </font>
    <font>
      <b/>
      <sz val="11"/>
      <name val="Calibri"/>
      <family val="2"/>
      <scheme val="minor"/>
    </font>
    <font>
      <sz val="11"/>
      <color rgb="FF203864"/>
      <name val="Calibri"/>
      <family val="2"/>
      <scheme val="minor"/>
    </font>
    <font>
      <b/>
      <sz val="12"/>
      <color theme="1"/>
      <name val="Calibri"/>
      <family val="2"/>
      <scheme val="minor"/>
    </font>
    <font>
      <b/>
      <sz val="12"/>
      <color rgb="FF203864"/>
      <name val="Calibri"/>
      <family val="2"/>
      <scheme val="minor"/>
    </font>
    <font>
      <u/>
      <sz val="11"/>
      <color theme="10"/>
      <name val="Calibri"/>
      <family val="2"/>
    </font>
    <font>
      <u/>
      <sz val="15"/>
      <color theme="10"/>
      <name val="Calibri"/>
      <family val="2"/>
    </font>
  </fonts>
  <fills count="12">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D9E2F3"/>
        <bgColor indexed="64"/>
      </patternFill>
    </fill>
    <fill>
      <patternFill patternType="solid">
        <fgColor theme="6" tint="0.7999816888943144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s>
  <cellStyleXfs count="3">
    <xf numFmtId="0" fontId="0" fillId="0" borderId="0"/>
    <xf numFmtId="0" fontId="1" fillId="0" borderId="0"/>
    <xf numFmtId="0" fontId="19" fillId="0" borderId="0" applyNumberFormat="0" applyFill="0" applyBorder="0" applyAlignment="0" applyProtection="0"/>
  </cellStyleXfs>
  <cellXfs count="204">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9" fillId="0" borderId="0" xfId="0" applyFont="1" applyProtection="1">
      <protection hidden="1"/>
    </xf>
    <xf numFmtId="9" fontId="9" fillId="0" borderId="0" xfId="0" applyNumberFormat="1" applyFont="1" applyProtection="1">
      <protection hidden="1"/>
    </xf>
    <xf numFmtId="0" fontId="9" fillId="0" borderId="18" xfId="0" applyFont="1" applyBorder="1" applyProtection="1">
      <protection hidden="1"/>
    </xf>
    <xf numFmtId="0" fontId="7" fillId="0" borderId="0" xfId="1" applyFont="1" applyAlignment="1">
      <alignment horizontal="center" vertical="center"/>
    </xf>
    <xf numFmtId="0" fontId="9" fillId="0" borderId="17" xfId="0" applyFont="1" applyBorder="1" applyProtection="1">
      <protection hidden="1"/>
    </xf>
    <xf numFmtId="1" fontId="10" fillId="0" borderId="17" xfId="0" applyNumberFormat="1" applyFont="1" applyBorder="1"/>
    <xf numFmtId="1" fontId="10" fillId="0" borderId="17" xfId="0" applyNumberFormat="1" applyFont="1" applyBorder="1" applyAlignment="1">
      <alignment horizontal="right"/>
    </xf>
    <xf numFmtId="1" fontId="10" fillId="0" borderId="19" xfId="0" applyNumberFormat="1" applyFont="1" applyBorder="1"/>
    <xf numFmtId="0" fontId="4" fillId="2" borderId="1" xfId="0" applyFont="1" applyFill="1" applyBorder="1" applyAlignment="1">
      <alignment horizontal="center" vertical="top"/>
    </xf>
    <xf numFmtId="0" fontId="4" fillId="2" borderId="1" xfId="0" applyFont="1" applyFill="1" applyBorder="1" applyAlignment="1">
      <alignment vertical="top"/>
    </xf>
    <xf numFmtId="0" fontId="4" fillId="0" borderId="2" xfId="0" applyFont="1" applyBorder="1" applyAlignment="1">
      <alignment vertical="top" wrapText="1"/>
    </xf>
    <xf numFmtId="0" fontId="4" fillId="4" borderId="1" xfId="1" applyFont="1" applyFill="1" applyBorder="1" applyAlignment="1" applyProtection="1">
      <alignment horizontal="center" vertical="center" wrapText="1"/>
      <protection hidden="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center" wrapText="1"/>
    </xf>
    <xf numFmtId="1" fontId="5" fillId="0" borderId="1" xfId="1" applyNumberFormat="1" applyFont="1" applyBorder="1" applyAlignment="1">
      <alignment horizontal="center" vertical="top"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0" fontId="0" fillId="7" borderId="1" xfId="0" applyFill="1" applyBorder="1" applyAlignment="1">
      <alignment horizontal="left" vertical="center" wrapText="1"/>
    </xf>
    <xf numFmtId="0" fontId="16" fillId="0" borderId="1" xfId="0" applyFont="1" applyBorder="1" applyAlignment="1">
      <alignment horizontal="right" vertical="center"/>
    </xf>
    <xf numFmtId="0" fontId="0" fillId="0" borderId="1" xfId="0" applyBorder="1"/>
    <xf numFmtId="1" fontId="0" fillId="0" borderId="1" xfId="0" applyNumberFormat="1" applyBorder="1"/>
    <xf numFmtId="0" fontId="0" fillId="8" borderId="1" xfId="0" applyFill="1" applyBorder="1" applyAlignment="1">
      <alignment horizontal="left" vertical="center" wrapText="1"/>
    </xf>
    <xf numFmtId="0" fontId="0" fillId="9" borderId="1" xfId="0" applyFill="1" applyBorder="1" applyAlignment="1">
      <alignment horizontal="left" vertical="center" wrapText="1"/>
    </xf>
    <xf numFmtId="0" fontId="17" fillId="0" borderId="1" xfId="0" applyFont="1" applyBorder="1"/>
    <xf numFmtId="1" fontId="17" fillId="0" borderId="1" xfId="0" applyNumberFormat="1" applyFont="1" applyBorder="1"/>
    <xf numFmtId="0" fontId="18" fillId="10" borderId="20" xfId="0" applyFont="1" applyFill="1" applyBorder="1" applyAlignment="1">
      <alignment vertical="center"/>
    </xf>
    <xf numFmtId="0" fontId="18" fillId="10" borderId="20" xfId="0" applyFont="1" applyFill="1" applyBorder="1" applyAlignment="1">
      <alignment horizontal="center" vertical="center"/>
    </xf>
    <xf numFmtId="0" fontId="16" fillId="0" borderId="20" xfId="0" applyFont="1" applyBorder="1" applyAlignment="1">
      <alignment horizontal="right" vertical="center"/>
    </xf>
    <xf numFmtId="0" fontId="16" fillId="0" borderId="20" xfId="0" applyFont="1" applyBorder="1" applyAlignment="1">
      <alignment vertical="center" wrapText="1"/>
    </xf>
    <xf numFmtId="9" fontId="16" fillId="0" borderId="20" xfId="0" applyNumberFormat="1" applyFont="1" applyBorder="1" applyAlignment="1">
      <alignment horizontal="center" vertical="center"/>
    </xf>
    <xf numFmtId="9" fontId="16" fillId="0" borderId="21" xfId="0" applyNumberFormat="1" applyFont="1" applyBorder="1" applyAlignment="1">
      <alignment horizontal="center" vertical="center"/>
    </xf>
    <xf numFmtId="0" fontId="4" fillId="0" borderId="1" xfId="0" applyFont="1" applyBorder="1" applyAlignment="1">
      <alignment horizontal="center"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14" fontId="4" fillId="4" borderId="1" xfId="0" applyNumberFormat="1" applyFont="1" applyFill="1" applyBorder="1" applyAlignment="1">
      <alignment horizontal="left" vertical="top"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8" fillId="0" borderId="0" xfId="0" applyFont="1" applyAlignment="1">
      <alignment vertical="top"/>
    </xf>
    <xf numFmtId="1" fontId="6" fillId="0" borderId="0" xfId="1" applyNumberFormat="1" applyFont="1" applyFill="1" applyBorder="1" applyAlignment="1">
      <alignment horizontal="center" vertical="center" wrapText="1"/>
    </xf>
    <xf numFmtId="1" fontId="6" fillId="0" borderId="0" xfId="1" applyNumberFormat="1" applyFont="1" applyFill="1" applyBorder="1" applyAlignment="1">
      <alignment vertical="center" wrapText="1"/>
    </xf>
    <xf numFmtId="0" fontId="4" fillId="4" borderId="1" xfId="0" applyFont="1" applyFill="1" applyBorder="1" applyAlignment="1">
      <alignment horizontal="left" vertical="top" wrapText="1"/>
    </xf>
    <xf numFmtId="0" fontId="4" fillId="4" borderId="1" xfId="0" applyFont="1" applyFill="1" applyBorder="1" applyAlignment="1">
      <alignment vertical="top" wrapText="1"/>
    </xf>
    <xf numFmtId="0" fontId="4" fillId="4" borderId="1" xfId="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9" fontId="4" fillId="11" borderId="3" xfId="1" applyNumberFormat="1" applyFont="1" applyFill="1" applyBorder="1" applyAlignment="1" applyProtection="1">
      <alignment vertical="center" wrapText="1"/>
      <protection hidden="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2" fillId="2" borderId="1" xfId="0" applyFont="1" applyFill="1" applyBorder="1" applyAlignment="1">
      <alignment horizontal="center" vertical="top"/>
    </xf>
    <xf numFmtId="0"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4"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9" fontId="2" fillId="4" borderId="1" xfId="1" applyNumberFormat="1" applyFont="1" applyFill="1" applyBorder="1" applyAlignment="1" applyProtection="1">
      <alignment horizontal="left" vertical="top" wrapText="1"/>
      <protection hidden="1"/>
    </xf>
    <xf numFmtId="1" fontId="2" fillId="0" borderId="1" xfId="1" applyNumberFormat="1" applyFont="1" applyBorder="1" applyAlignment="1">
      <alignment horizontal="center" vertical="top" wrapText="1"/>
    </xf>
    <xf numFmtId="1" fontId="5" fillId="0" borderId="1" xfId="1" applyNumberFormat="1" applyFont="1" applyBorder="1" applyAlignment="1">
      <alignment horizontal="center" vertical="top" wrapText="1"/>
    </xf>
    <xf numFmtId="1" fontId="6" fillId="4" borderId="1" xfId="1" applyNumberFormat="1" applyFont="1" applyFill="1" applyBorder="1" applyAlignment="1">
      <alignment horizontal="center" vertical="center" wrapText="1"/>
    </xf>
    <xf numFmtId="1" fontId="5" fillId="4" borderId="14" xfId="1" applyNumberFormat="1" applyFont="1" applyFill="1" applyBorder="1" applyAlignment="1">
      <alignment horizontal="center" vertical="center" wrapText="1"/>
    </xf>
    <xf numFmtId="1" fontId="5" fillId="4" borderId="9"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4" fillId="4" borderId="1"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5" xfId="0" applyFont="1" applyFill="1" applyBorder="1" applyAlignment="1">
      <alignment horizontal="left" vertical="top" wrapText="1"/>
    </xf>
    <xf numFmtId="0" fontId="4" fillId="3" borderId="1" xfId="0" applyFont="1" applyFill="1" applyBorder="1" applyAlignment="1">
      <alignment horizontal="left" vertical="top" wrapText="1"/>
    </xf>
    <xf numFmtId="0" fontId="4" fillId="0" borderId="1" xfId="0" applyFont="1" applyBorder="1" applyAlignment="1">
      <alignment horizontal="left" vertical="top"/>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4" fillId="0" borderId="5" xfId="0" applyFont="1" applyBorder="1" applyAlignment="1">
      <alignment horizontal="left" vertical="center"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0" fontId="4" fillId="4" borderId="7" xfId="0" applyFont="1" applyFill="1" applyBorder="1" applyAlignment="1">
      <alignment horizontal="left" vertical="top" wrapText="1"/>
    </xf>
    <xf numFmtId="0" fontId="4" fillId="4" borderId="11" xfId="0" applyFont="1" applyFill="1" applyBorder="1" applyAlignment="1">
      <alignment horizontal="left" vertical="top" wrapText="1"/>
    </xf>
    <xf numFmtId="0" fontId="4" fillId="4" borderId="2" xfId="0" applyFont="1" applyFill="1" applyBorder="1" applyAlignment="1">
      <alignment horizontal="center" vertical="center" wrapText="1"/>
    </xf>
    <xf numFmtId="0" fontId="4" fillId="4" borderId="5" xfId="0" applyFont="1" applyFill="1" applyBorder="1" applyAlignment="1">
      <alignment horizontal="center" vertical="center" wrapText="1"/>
    </xf>
    <xf numFmtId="0" fontId="20" fillId="4" borderId="2" xfId="2" applyFont="1" applyFill="1" applyBorder="1" applyAlignment="1">
      <alignment horizontal="left" vertical="top" wrapText="1"/>
    </xf>
    <xf numFmtId="0" fontId="20" fillId="4" borderId="3" xfId="2" applyFont="1" applyFill="1" applyBorder="1" applyAlignment="1">
      <alignment horizontal="left" vertical="top" wrapText="1"/>
    </xf>
    <xf numFmtId="0" fontId="4" fillId="4" borderId="4" xfId="0" applyFont="1" applyFill="1" applyBorder="1" applyAlignment="1">
      <alignment horizontal="left" vertical="top" wrapText="1"/>
    </xf>
    <xf numFmtId="0" fontId="2" fillId="0" borderId="1" xfId="0" applyFont="1" applyBorder="1" applyAlignment="1">
      <alignment horizontal="left" vertical="top" wrapText="1"/>
    </xf>
    <xf numFmtId="0" fontId="4" fillId="4" borderId="1" xfId="0" applyFont="1" applyFill="1" applyBorder="1" applyAlignment="1">
      <alignment horizontal="center" vertical="top" wrapText="1"/>
    </xf>
    <xf numFmtId="0" fontId="2" fillId="2" borderId="1" xfId="0" applyFont="1" applyFill="1" applyBorder="1" applyAlignment="1">
      <alignment horizontal="left" vertical="top"/>
    </xf>
    <xf numFmtId="0" fontId="4" fillId="4" borderId="3"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0" borderId="6"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4"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center" wrapText="1"/>
    </xf>
    <xf numFmtId="0" fontId="2" fillId="0" borderId="1" xfId="0" applyFont="1" applyBorder="1" applyAlignment="1">
      <alignment horizontal="center"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1" xfId="0" applyFont="1" applyFill="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2" fontId="4" fillId="4" borderId="2" xfId="0" applyNumberFormat="1" applyFont="1" applyFill="1" applyBorder="1" applyAlignment="1">
      <alignment horizontal="left" vertical="top" wrapText="1"/>
    </xf>
    <xf numFmtId="2" fontId="4" fillId="4" borderId="5" xfId="0" applyNumberFormat="1" applyFont="1" applyFill="1" applyBorder="1" applyAlignment="1">
      <alignment horizontal="left" vertical="top"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0" fontId="4" fillId="0" borderId="1" xfId="0" applyFont="1" applyBorder="1" applyAlignment="1">
      <alignment horizontal="center" vertical="top" wrapText="1"/>
    </xf>
    <xf numFmtId="0" fontId="3" fillId="0" borderId="0" xfId="0" applyFont="1" applyAlignment="1">
      <alignment horizontal="center" vertical="top" wrapText="1"/>
    </xf>
    <xf numFmtId="0" fontId="3" fillId="0" borderId="0" xfId="0" applyFont="1" applyAlignment="1">
      <alignment horizontal="center" vertical="top"/>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9" fontId="4" fillId="11" borderId="2" xfId="1" applyNumberFormat="1" applyFont="1" applyFill="1" applyBorder="1" applyAlignment="1" applyProtection="1">
      <alignment horizontal="center" vertical="center" wrapText="1"/>
      <protection hidden="1"/>
    </xf>
    <xf numFmtId="9" fontId="4" fillId="11" borderId="3" xfId="1" applyNumberFormat="1" applyFont="1" applyFill="1" applyBorder="1" applyAlignment="1" applyProtection="1">
      <alignment horizontal="center" vertical="center" wrapText="1"/>
      <protection hidden="1"/>
    </xf>
    <xf numFmtId="9" fontId="4" fillId="11" borderId="1" xfId="1" applyNumberFormat="1" applyFont="1" applyFill="1" applyBorder="1" applyAlignment="1" applyProtection="1">
      <alignment horizontal="center" vertical="center" wrapText="1"/>
      <protection hidden="1"/>
    </xf>
    <xf numFmtId="9" fontId="4" fillId="11" borderId="5" xfId="1" applyNumberFormat="1" applyFont="1" applyFill="1" applyBorder="1" applyAlignment="1" applyProtection="1">
      <alignment horizontal="center" vertical="center" wrapText="1"/>
      <protection hidden="1"/>
    </xf>
    <xf numFmtId="1" fontId="6" fillId="4" borderId="12" xfId="1" applyNumberFormat="1" applyFont="1" applyFill="1" applyBorder="1" applyAlignment="1">
      <alignment horizontal="center" vertical="center" wrapText="1"/>
    </xf>
    <xf numFmtId="1" fontId="6" fillId="4" borderId="0" xfId="1" applyNumberFormat="1" applyFont="1" applyFill="1" applyBorder="1" applyAlignment="1">
      <alignment horizontal="center" vertical="center" wrapText="1"/>
    </xf>
    <xf numFmtId="1" fontId="6" fillId="4" borderId="13" xfId="1" applyNumberFormat="1" applyFont="1" applyFill="1" applyBorder="1" applyAlignment="1">
      <alignment horizontal="center" vertical="center" wrapText="1"/>
    </xf>
    <xf numFmtId="0" fontId="14" fillId="5" borderId="1" xfId="0" applyFont="1" applyFill="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center"/>
    </xf>
    <xf numFmtId="0" fontId="15" fillId="6" borderId="1" xfId="0" applyFont="1" applyFill="1" applyBorder="1" applyAlignment="1">
      <alignment horizontal="center" vertical="center"/>
    </xf>
    <xf numFmtId="0" fontId="14" fillId="6" borderId="1" xfId="0" applyFont="1" applyFill="1" applyBorder="1" applyAlignment="1">
      <alignment horizontal="center" vertical="center"/>
    </xf>
    <xf numFmtId="0" fontId="14" fillId="0" borderId="1" xfId="0" applyFont="1" applyBorder="1" applyAlignment="1">
      <alignment horizontal="center" vertical="center"/>
    </xf>
    <xf numFmtId="0" fontId="15"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cellXfs>
  <cellStyles count="3">
    <cellStyle name="Hyperlink" xfId="2" builtinId="8"/>
    <cellStyle name="Normal" xfId="0" builtinId="0"/>
    <cellStyle name="Normal 3" xfId="1"/>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9</xdr:col>
      <xdr:colOff>312965</xdr:colOff>
      <xdr:row>45</xdr:row>
      <xdr:rowOff>95251</xdr:rowOff>
    </xdr:from>
    <xdr:to>
      <xdr:col>14</xdr:col>
      <xdr:colOff>100608</xdr:colOff>
      <xdr:row>48</xdr:row>
      <xdr:rowOff>1491171</xdr:rowOff>
    </xdr:to>
    <xdr:pic>
      <xdr:nvPicPr>
        <xdr:cNvPr id="2" name="Picture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10723230" y="22126016"/>
          <a:ext cx="4650996" cy="2449273"/>
        </a:xfrm>
        <a:prstGeom prst="rect">
          <a:avLst/>
        </a:prstGeom>
        <a:ln>
          <a:solidFill>
            <a:sysClr val="windowText" lastClr="000000"/>
          </a:solidFill>
        </a:ln>
      </xdr:spPr>
    </xdr:pic>
    <xdr:clientData/>
  </xdr:twoCellAnchor>
  <xdr:twoCellAnchor editAs="oneCell">
    <xdr:from>
      <xdr:col>9</xdr:col>
      <xdr:colOff>340178</xdr:colOff>
      <xdr:row>102</xdr:row>
      <xdr:rowOff>68037</xdr:rowOff>
    </xdr:from>
    <xdr:to>
      <xdr:col>13</xdr:col>
      <xdr:colOff>60964</xdr:colOff>
      <xdr:row>112</xdr:row>
      <xdr:rowOff>96336</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750443" y="38055978"/>
          <a:ext cx="3979021" cy="2168623"/>
        </a:xfrm>
        <a:prstGeom prst="rect">
          <a:avLst/>
        </a:prstGeom>
        <a:ln>
          <a:solidFill>
            <a:schemeClr val="tx1"/>
          </a:solidFill>
        </a:ln>
      </xdr:spPr>
    </xdr:pic>
    <xdr:clientData/>
  </xdr:twoCellAnchor>
  <xdr:twoCellAnchor>
    <xdr:from>
      <xdr:col>11</xdr:col>
      <xdr:colOff>556430</xdr:colOff>
      <xdr:row>252</xdr:row>
      <xdr:rowOff>1602</xdr:rowOff>
    </xdr:from>
    <xdr:to>
      <xdr:col>13</xdr:col>
      <xdr:colOff>333350</xdr:colOff>
      <xdr:row>253</xdr:row>
      <xdr:rowOff>169204</xdr:rowOff>
    </xdr:to>
    <xdr:sp macro="" textlink="">
      <xdr:nvSpPr>
        <xdr:cNvPr id="12" name="TextBox 11">
          <a:extLst>
            <a:ext uri="{FF2B5EF4-FFF2-40B4-BE49-F238E27FC236}">
              <a16:creationId xmlns:a16="http://schemas.microsoft.com/office/drawing/2014/main" xmlns="" id="{00000000-0008-0000-0000-00000C000000}"/>
            </a:ext>
          </a:extLst>
        </xdr:cNvPr>
        <xdr:cNvSpPr txBox="1"/>
      </xdr:nvSpPr>
      <xdr:spPr>
        <a:xfrm>
          <a:off x="14013894" y="79970781"/>
          <a:ext cx="1001563" cy="426137"/>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D</a:t>
          </a:r>
          <a:endParaRPr lang="en-IN" b="1"/>
        </a:p>
      </xdr:txBody>
    </xdr:sp>
    <xdr:clientData/>
  </xdr:twoCellAnchor>
  <xdr:twoCellAnchor>
    <xdr:from>
      <xdr:col>9</xdr:col>
      <xdr:colOff>1797075</xdr:colOff>
      <xdr:row>254</xdr:row>
      <xdr:rowOff>128166</xdr:rowOff>
    </xdr:from>
    <xdr:to>
      <xdr:col>10</xdr:col>
      <xdr:colOff>515482</xdr:colOff>
      <xdr:row>256</xdr:row>
      <xdr:rowOff>38031</xdr:rowOff>
    </xdr:to>
    <xdr:sp macro="" textlink="">
      <xdr:nvSpPr>
        <xdr:cNvPr id="13" name="TextBox 12">
          <a:extLst>
            <a:ext uri="{FF2B5EF4-FFF2-40B4-BE49-F238E27FC236}">
              <a16:creationId xmlns:a16="http://schemas.microsoft.com/office/drawing/2014/main" xmlns="" id="{00000000-0008-0000-0000-00000D000000}"/>
            </a:ext>
          </a:extLst>
        </xdr:cNvPr>
        <xdr:cNvSpPr txBox="1"/>
      </xdr:nvSpPr>
      <xdr:spPr>
        <a:xfrm>
          <a:off x="12192932" y="80614416"/>
          <a:ext cx="977193" cy="426936"/>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FF00"/>
              </a:solidFill>
            </a:rPr>
            <a:t>Wing E</a:t>
          </a:r>
          <a:endParaRPr lang="en-IN" b="1">
            <a:solidFill>
              <a:srgbClr val="FFFF00"/>
            </a:solidFill>
          </a:endParaRPr>
        </a:p>
      </xdr:txBody>
    </xdr:sp>
    <xdr:clientData/>
  </xdr:twoCellAnchor>
  <xdr:twoCellAnchor>
    <xdr:from>
      <xdr:col>0</xdr:col>
      <xdr:colOff>462641</xdr:colOff>
      <xdr:row>297</xdr:row>
      <xdr:rowOff>108857</xdr:rowOff>
    </xdr:from>
    <xdr:to>
      <xdr:col>8</xdr:col>
      <xdr:colOff>879641</xdr:colOff>
      <xdr:row>332</xdr:row>
      <xdr:rowOff>168107</xdr:rowOff>
    </xdr:to>
    <xdr:grpSp>
      <xdr:nvGrpSpPr>
        <xdr:cNvPr id="20" name="Group 19">
          <a:extLst>
            <a:ext uri="{FF2B5EF4-FFF2-40B4-BE49-F238E27FC236}">
              <a16:creationId xmlns:a16="http://schemas.microsoft.com/office/drawing/2014/main" xmlns="" id="{00000000-0008-0000-0000-000014000000}"/>
            </a:ext>
          </a:extLst>
        </xdr:cNvPr>
        <xdr:cNvGrpSpPr/>
      </xdr:nvGrpSpPr>
      <xdr:grpSpPr>
        <a:xfrm>
          <a:off x="462641" y="91780178"/>
          <a:ext cx="9180000" cy="9108000"/>
          <a:chOff x="-342000" y="400050"/>
          <a:chExt cx="7200000" cy="6986982"/>
        </a:xfrm>
      </xdr:grpSpPr>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3"/>
          <a:stretch>
            <a:fillRect/>
          </a:stretch>
        </xdr:blipFill>
        <xdr:spPr>
          <a:xfrm>
            <a:off x="-342000" y="400050"/>
            <a:ext cx="7200000" cy="6986982"/>
          </a:xfrm>
          <a:prstGeom prst="rect">
            <a:avLst/>
          </a:prstGeom>
          <a:ln>
            <a:solidFill>
              <a:schemeClr val="tx1"/>
            </a:solidFill>
          </a:ln>
        </xdr:spPr>
      </xdr:pic>
      <xdr:sp macro="" textlink="">
        <xdr:nvSpPr>
          <xdr:cNvPr id="22" name="Rectangle 21">
            <a:extLst>
              <a:ext uri="{FF2B5EF4-FFF2-40B4-BE49-F238E27FC236}">
                <a16:creationId xmlns:a16="http://schemas.microsoft.com/office/drawing/2014/main" xmlns="" id="{00000000-0008-0000-0000-000016000000}"/>
              </a:ext>
            </a:extLst>
          </xdr:cNvPr>
          <xdr:cNvSpPr/>
        </xdr:nvSpPr>
        <xdr:spPr>
          <a:xfrm rot="1025763">
            <a:off x="3086100" y="2019300"/>
            <a:ext cx="1546860" cy="113538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3" name="Rectangle 22">
            <a:extLst>
              <a:ext uri="{FF2B5EF4-FFF2-40B4-BE49-F238E27FC236}">
                <a16:creationId xmlns:a16="http://schemas.microsoft.com/office/drawing/2014/main" xmlns="" id="{00000000-0008-0000-0000-000017000000}"/>
              </a:ext>
            </a:extLst>
          </xdr:cNvPr>
          <xdr:cNvSpPr/>
        </xdr:nvSpPr>
        <xdr:spPr>
          <a:xfrm rot="743903">
            <a:off x="1619778" y="3921501"/>
            <a:ext cx="1460131" cy="528632"/>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4" name="Rectangle 23">
            <a:extLst>
              <a:ext uri="{FF2B5EF4-FFF2-40B4-BE49-F238E27FC236}">
                <a16:creationId xmlns:a16="http://schemas.microsoft.com/office/drawing/2014/main" xmlns="" id="{00000000-0008-0000-0000-000018000000}"/>
              </a:ext>
            </a:extLst>
          </xdr:cNvPr>
          <xdr:cNvSpPr/>
        </xdr:nvSpPr>
        <xdr:spPr>
          <a:xfrm rot="1197523">
            <a:off x="1080113" y="4458858"/>
            <a:ext cx="1341120" cy="1797769"/>
          </a:xfrm>
          <a:prstGeom prst="rect">
            <a:avLst/>
          </a:prstGeom>
          <a:no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xnSp macro="">
        <xdr:nvCxnSpPr>
          <xdr:cNvPr id="25" name="Straight Connector 24">
            <a:extLst>
              <a:ext uri="{FF2B5EF4-FFF2-40B4-BE49-F238E27FC236}">
                <a16:creationId xmlns:a16="http://schemas.microsoft.com/office/drawing/2014/main" xmlns="" id="{00000000-0008-0000-0000-000019000000}"/>
              </a:ext>
            </a:extLst>
          </xdr:cNvPr>
          <xdr:cNvCxnSpPr/>
        </xdr:nvCxnSpPr>
        <xdr:spPr>
          <a:xfrm>
            <a:off x="175260" y="3238500"/>
            <a:ext cx="5212080" cy="127254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xmlns="" id="{00000000-0008-0000-0000-00001A000000}"/>
              </a:ext>
            </a:extLst>
          </xdr:cNvPr>
          <xdr:cNvCxnSpPr/>
        </xdr:nvCxnSpPr>
        <xdr:spPr>
          <a:xfrm>
            <a:off x="175260" y="2991485"/>
            <a:ext cx="5212080" cy="127254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xmlns="" id="{00000000-0008-0000-0000-00001B000000}"/>
              </a:ext>
            </a:extLst>
          </xdr:cNvPr>
          <xdr:cNvCxnSpPr/>
        </xdr:nvCxnSpPr>
        <xdr:spPr>
          <a:xfrm>
            <a:off x="347348" y="2772570"/>
            <a:ext cx="5212080" cy="127254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xmlns="" id="{00000000-0008-0000-0000-00001C000000}"/>
              </a:ext>
            </a:extLst>
          </xdr:cNvPr>
          <xdr:cNvCxnSpPr/>
        </xdr:nvCxnSpPr>
        <xdr:spPr>
          <a:xfrm>
            <a:off x="403860" y="2525555"/>
            <a:ext cx="5212080" cy="127254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29" name="TextBox 10">
            <a:extLst>
              <a:ext uri="{FF2B5EF4-FFF2-40B4-BE49-F238E27FC236}">
                <a16:creationId xmlns:a16="http://schemas.microsoft.com/office/drawing/2014/main" xmlns="" id="{00000000-0008-0000-0000-00001D000000}"/>
              </a:ext>
            </a:extLst>
          </xdr:cNvPr>
          <xdr:cNvSpPr txBox="1"/>
        </xdr:nvSpPr>
        <xdr:spPr>
          <a:xfrm>
            <a:off x="3568700" y="1550117"/>
            <a:ext cx="92044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a:t>
            </a:r>
            <a:endParaRPr lang="en-IN" b="1">
              <a:solidFill>
                <a:srgbClr val="FF0000"/>
              </a:solidFill>
            </a:endParaRPr>
          </a:p>
        </xdr:txBody>
      </xdr:sp>
      <xdr:sp macro="" textlink="">
        <xdr:nvSpPr>
          <xdr:cNvPr id="30" name="TextBox 11">
            <a:extLst>
              <a:ext uri="{FF2B5EF4-FFF2-40B4-BE49-F238E27FC236}">
                <a16:creationId xmlns:a16="http://schemas.microsoft.com/office/drawing/2014/main" xmlns="" id="{00000000-0008-0000-0000-00001E000000}"/>
              </a:ext>
            </a:extLst>
          </xdr:cNvPr>
          <xdr:cNvSpPr txBox="1"/>
        </xdr:nvSpPr>
        <xdr:spPr>
          <a:xfrm>
            <a:off x="2436833" y="5401033"/>
            <a:ext cx="2165401"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002060"/>
                </a:solidFill>
              </a:rPr>
              <a:t>Rehab Wing A, B &amp; C</a:t>
            </a:r>
            <a:endParaRPr lang="en-IN" b="1">
              <a:solidFill>
                <a:srgbClr val="002060"/>
              </a:solidFill>
            </a:endParaRPr>
          </a:p>
        </xdr:txBody>
      </xdr:sp>
      <xdr:sp macro="" textlink="">
        <xdr:nvSpPr>
          <xdr:cNvPr id="31" name="TextBox 12">
            <a:extLst>
              <a:ext uri="{FF2B5EF4-FFF2-40B4-BE49-F238E27FC236}">
                <a16:creationId xmlns:a16="http://schemas.microsoft.com/office/drawing/2014/main" xmlns="" id="{00000000-0008-0000-0000-00001F000000}"/>
              </a:ext>
            </a:extLst>
          </xdr:cNvPr>
          <xdr:cNvSpPr txBox="1"/>
        </xdr:nvSpPr>
        <xdr:spPr>
          <a:xfrm>
            <a:off x="3012923" y="4192355"/>
            <a:ext cx="954107"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sp macro="" textlink="">
        <xdr:nvSpPr>
          <xdr:cNvPr id="32" name="TextBox 13">
            <a:extLst>
              <a:ext uri="{FF2B5EF4-FFF2-40B4-BE49-F238E27FC236}">
                <a16:creationId xmlns:a16="http://schemas.microsoft.com/office/drawing/2014/main" xmlns="" id="{00000000-0008-0000-0000-000020000000}"/>
              </a:ext>
            </a:extLst>
          </xdr:cNvPr>
          <xdr:cNvSpPr txBox="1"/>
        </xdr:nvSpPr>
        <xdr:spPr>
          <a:xfrm rot="812460">
            <a:off x="4736338" y="3462764"/>
            <a:ext cx="1844672"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High Tension Line</a:t>
            </a:r>
            <a:endParaRPr lang="en-IN" b="1">
              <a:solidFill>
                <a:srgbClr val="FF0000"/>
              </a:solidFill>
            </a:endParaRPr>
          </a:p>
        </xdr:txBody>
      </xdr:sp>
    </xdr:grpSp>
    <xdr:clientData/>
  </xdr:twoCellAnchor>
  <xdr:twoCellAnchor>
    <xdr:from>
      <xdr:col>0</xdr:col>
      <xdr:colOff>1865779</xdr:colOff>
      <xdr:row>353</xdr:row>
      <xdr:rowOff>27215</xdr:rowOff>
    </xdr:from>
    <xdr:to>
      <xdr:col>7</xdr:col>
      <xdr:colOff>1355911</xdr:colOff>
      <xdr:row>386</xdr:row>
      <xdr:rowOff>224118</xdr:rowOff>
    </xdr:to>
    <xdr:grpSp>
      <xdr:nvGrpSpPr>
        <xdr:cNvPr id="37" name="Group 36">
          <a:extLst>
            <a:ext uri="{FF2B5EF4-FFF2-40B4-BE49-F238E27FC236}">
              <a16:creationId xmlns:a16="http://schemas.microsoft.com/office/drawing/2014/main" xmlns="" id="{00000000-0008-0000-0000-000025000000}"/>
            </a:ext>
          </a:extLst>
        </xdr:cNvPr>
        <xdr:cNvGrpSpPr/>
      </xdr:nvGrpSpPr>
      <xdr:grpSpPr>
        <a:xfrm>
          <a:off x="1865779" y="106176536"/>
          <a:ext cx="6620275" cy="8728582"/>
          <a:chOff x="419100" y="385762"/>
          <a:chExt cx="7200000" cy="9061346"/>
        </a:xfrm>
      </xdr:grpSpPr>
      <xdr:pic>
        <xdr:nvPicPr>
          <xdr:cNvPr id="38" name="Picture 37">
            <a:extLst>
              <a:ext uri="{FF2B5EF4-FFF2-40B4-BE49-F238E27FC236}">
                <a16:creationId xmlns:a16="http://schemas.microsoft.com/office/drawing/2014/main" xmlns="" id="{00000000-0008-0000-0000-000026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419100" y="4533901"/>
            <a:ext cx="7200000" cy="4913207"/>
          </a:xfrm>
          <a:prstGeom prst="rect">
            <a:avLst/>
          </a:prstGeom>
          <a:ln>
            <a:solidFill>
              <a:schemeClr val="tx1"/>
            </a:solidFill>
          </a:ln>
        </xdr:spPr>
      </xdr:pic>
      <xdr:sp macro="" textlink="">
        <xdr:nvSpPr>
          <xdr:cNvPr id="39" name="Rectangle 38">
            <a:extLst>
              <a:ext uri="{FF2B5EF4-FFF2-40B4-BE49-F238E27FC236}">
                <a16:creationId xmlns:a16="http://schemas.microsoft.com/office/drawing/2014/main" xmlns="" id="{00000000-0008-0000-0000-000027000000}"/>
              </a:ext>
            </a:extLst>
          </xdr:cNvPr>
          <xdr:cNvSpPr/>
        </xdr:nvSpPr>
        <xdr:spPr>
          <a:xfrm rot="20756899">
            <a:off x="3495676" y="5362574"/>
            <a:ext cx="1619250" cy="2305050"/>
          </a:xfrm>
          <a:prstGeom prst="rect">
            <a:avLst/>
          </a:prstGeom>
          <a:noFill/>
          <a:ln w="571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pic>
        <xdr:nvPicPr>
          <xdr:cNvPr id="40" name="Picture 39">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5"/>
          <a:stretch>
            <a:fillRect/>
          </a:stretch>
        </xdr:blipFill>
        <xdr:spPr>
          <a:xfrm>
            <a:off x="419100" y="385762"/>
            <a:ext cx="7200000" cy="3955765"/>
          </a:xfrm>
          <a:prstGeom prst="rect">
            <a:avLst/>
          </a:prstGeom>
          <a:ln>
            <a:solidFill>
              <a:schemeClr val="tx1"/>
            </a:solidFill>
          </a:ln>
        </xdr:spPr>
      </xdr:pic>
    </xdr:grpSp>
    <xdr:clientData/>
  </xdr:twoCellAnchor>
  <xdr:twoCellAnchor>
    <xdr:from>
      <xdr:col>0</xdr:col>
      <xdr:colOff>1687284</xdr:colOff>
      <xdr:row>333</xdr:row>
      <xdr:rowOff>86684</xdr:rowOff>
    </xdr:from>
    <xdr:to>
      <xdr:col>7</xdr:col>
      <xdr:colOff>1374320</xdr:colOff>
      <xdr:row>349</xdr:row>
      <xdr:rowOff>90112</xdr:rowOff>
    </xdr:to>
    <xdr:grpSp>
      <xdr:nvGrpSpPr>
        <xdr:cNvPr id="50" name="Group 49">
          <a:extLst>
            <a:ext uri="{FF2B5EF4-FFF2-40B4-BE49-F238E27FC236}">
              <a16:creationId xmlns:a16="http://schemas.microsoft.com/office/drawing/2014/main" xmlns="" id="{00000000-0008-0000-0000-000032000000}"/>
            </a:ext>
          </a:extLst>
        </xdr:cNvPr>
        <xdr:cNvGrpSpPr/>
      </xdr:nvGrpSpPr>
      <xdr:grpSpPr>
        <a:xfrm>
          <a:off x="1687284" y="101065291"/>
          <a:ext cx="6817179" cy="4140000"/>
          <a:chOff x="639535" y="86287933"/>
          <a:chExt cx="6817179" cy="4308424"/>
        </a:xfrm>
      </xdr:grpSpPr>
      <xdr:grpSp>
        <xdr:nvGrpSpPr>
          <xdr:cNvPr id="36" name="Group 35">
            <a:extLst>
              <a:ext uri="{FF2B5EF4-FFF2-40B4-BE49-F238E27FC236}">
                <a16:creationId xmlns:a16="http://schemas.microsoft.com/office/drawing/2014/main" xmlns="" id="{00000000-0008-0000-0000-000024000000}"/>
              </a:ext>
            </a:extLst>
          </xdr:cNvPr>
          <xdr:cNvGrpSpPr/>
        </xdr:nvGrpSpPr>
        <xdr:grpSpPr>
          <a:xfrm>
            <a:off x="639535" y="86287933"/>
            <a:ext cx="3265715" cy="4308424"/>
            <a:chOff x="530678" y="83416826"/>
            <a:chExt cx="3153777" cy="4161154"/>
          </a:xfrm>
        </xdr:grpSpPr>
        <xdr:pic>
          <xdr:nvPicPr>
            <xdr:cNvPr id="11" name="Picture 10" descr="https://vsjcllp.vsjadon.com/upload/insp-174098-1022.jpg">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6" cstate="screen">
              <a:extLst>
                <a:ext uri="{28A0092B-C50C-407E-A947-70E740481C1C}">
                  <a14:useLocalDpi xmlns:a14="http://schemas.microsoft.com/office/drawing/2010/main"/>
                </a:ext>
              </a:extLst>
            </a:blip>
            <a:srcRect/>
            <a:stretch>
              <a:fillRect/>
            </a:stretch>
          </xdr:blipFill>
          <xdr:spPr bwMode="auto">
            <a:xfrm>
              <a:off x="530678" y="83419289"/>
              <a:ext cx="3093364" cy="415869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xnSp macro="">
          <xdr:nvCxnSpPr>
            <xdr:cNvPr id="14" name="Straight Connector 13">
              <a:extLst>
                <a:ext uri="{FF2B5EF4-FFF2-40B4-BE49-F238E27FC236}">
                  <a16:creationId xmlns:a16="http://schemas.microsoft.com/office/drawing/2014/main" xmlns="" id="{00000000-0008-0000-0000-00000E000000}"/>
                </a:ext>
              </a:extLst>
            </xdr:cNvPr>
            <xdr:cNvCxnSpPr>
              <a:endCxn id="11" idx="3"/>
            </xdr:cNvCxnSpPr>
          </xdr:nvCxnSpPr>
          <xdr:spPr>
            <a:xfrm>
              <a:off x="530678" y="83416826"/>
              <a:ext cx="3093364" cy="2081809"/>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xmlns="" id="{00000000-0008-0000-0000-00000F000000}"/>
                </a:ext>
              </a:extLst>
            </xdr:cNvPr>
            <xdr:cNvCxnSpPr/>
          </xdr:nvCxnSpPr>
          <xdr:spPr>
            <a:xfrm>
              <a:off x="556729" y="84089261"/>
              <a:ext cx="2984888" cy="163548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xmlns="" id="{00000000-0008-0000-0000-000010000000}"/>
                </a:ext>
              </a:extLst>
            </xdr:cNvPr>
            <xdr:cNvCxnSpPr>
              <a:endCxn id="11" idx="3"/>
            </xdr:cNvCxnSpPr>
          </xdr:nvCxnSpPr>
          <xdr:spPr>
            <a:xfrm>
              <a:off x="556729" y="83636629"/>
              <a:ext cx="3067313" cy="186200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xmlns="" id="{00000000-0008-0000-0000-000011000000}"/>
                </a:ext>
              </a:extLst>
            </xdr:cNvPr>
            <xdr:cNvCxnSpPr/>
          </xdr:nvCxnSpPr>
          <xdr:spPr>
            <a:xfrm>
              <a:off x="556729" y="84445998"/>
              <a:ext cx="2946486" cy="133864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xmlns="" id="{00000000-0008-0000-0000-000012000000}"/>
                </a:ext>
              </a:extLst>
            </xdr:cNvPr>
            <xdr:cNvCxnSpPr/>
          </xdr:nvCxnSpPr>
          <xdr:spPr>
            <a:xfrm>
              <a:off x="631151" y="84012476"/>
              <a:ext cx="2981000" cy="1682983"/>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19" name="TextBox 30">
              <a:extLst>
                <a:ext uri="{FF2B5EF4-FFF2-40B4-BE49-F238E27FC236}">
                  <a16:creationId xmlns:a16="http://schemas.microsoft.com/office/drawing/2014/main" xmlns="" id="{00000000-0008-0000-0000-000013000000}"/>
                </a:ext>
              </a:extLst>
            </xdr:cNvPr>
            <xdr:cNvSpPr txBox="1"/>
          </xdr:nvSpPr>
          <xdr:spPr>
            <a:xfrm>
              <a:off x="2433017" y="84204965"/>
              <a:ext cx="1251438" cy="60415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400" b="1">
                  <a:solidFill>
                    <a:srgbClr val="FF0000"/>
                  </a:solidFill>
                </a:rPr>
                <a:t>High </a:t>
              </a:r>
            </a:p>
            <a:p>
              <a:pPr algn="ctr"/>
              <a:r>
                <a:rPr lang="en-US" sz="1400" b="1">
                  <a:solidFill>
                    <a:srgbClr val="FF0000"/>
                  </a:solidFill>
                </a:rPr>
                <a:t>Tension Line</a:t>
              </a:r>
              <a:endParaRPr lang="en-IN" sz="1400" b="1">
                <a:solidFill>
                  <a:srgbClr val="FF0000"/>
                </a:solidFill>
              </a:endParaRPr>
            </a:p>
          </xdr:txBody>
        </xdr:sp>
      </xdr:grpSp>
      <xdr:sp macro="" textlink="">
        <xdr:nvSpPr>
          <xdr:cNvPr id="47" name="Oval Callout 46">
            <a:extLst>
              <a:ext uri="{FF2B5EF4-FFF2-40B4-BE49-F238E27FC236}">
                <a16:creationId xmlns:a16="http://schemas.microsoft.com/office/drawing/2014/main" xmlns="" id="{00000000-0008-0000-0000-00002F000000}"/>
              </a:ext>
            </a:extLst>
          </xdr:cNvPr>
          <xdr:cNvSpPr/>
        </xdr:nvSpPr>
        <xdr:spPr>
          <a:xfrm>
            <a:off x="3946072" y="87085716"/>
            <a:ext cx="3510642" cy="1986640"/>
          </a:xfrm>
          <a:prstGeom prst="wedgeEllipseCallout">
            <a:avLst>
              <a:gd name="adj1" fmla="val -54320"/>
              <a:gd name="adj2" fmla="val 64045"/>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200" b="1">
                <a:solidFill>
                  <a:schemeClr val="tx1"/>
                </a:solidFill>
              </a:rPr>
              <a:t>This</a:t>
            </a:r>
            <a:r>
              <a:rPr lang="en-IN" sz="1200" b="1" baseline="0">
                <a:solidFill>
                  <a:schemeClr val="tx1"/>
                </a:solidFill>
              </a:rPr>
              <a:t> Picture is attached to show high tension lines only. This picture should not be considered for stage construction as picture is of visit dtd 13/03/2024.</a:t>
            </a:r>
            <a:endParaRPr lang="en-IN" sz="1200" b="1">
              <a:solidFill>
                <a:schemeClr val="tx1"/>
              </a:solidFill>
            </a:endParaRPr>
          </a:p>
        </xdr:txBody>
      </xdr:sp>
    </xdr:grpSp>
    <xdr:clientData/>
  </xdr:twoCellAnchor>
  <xdr:oneCellAnchor>
    <xdr:from>
      <xdr:col>9</xdr:col>
      <xdr:colOff>1415143</xdr:colOff>
      <xdr:row>278</xdr:row>
      <xdr:rowOff>68036</xdr:rowOff>
    </xdr:from>
    <xdr:ext cx="184731" cy="264560"/>
    <xdr:sp macro="" textlink="">
      <xdr:nvSpPr>
        <xdr:cNvPr id="48" name="TextBox 47">
          <a:extLst>
            <a:ext uri="{FF2B5EF4-FFF2-40B4-BE49-F238E27FC236}">
              <a16:creationId xmlns:a16="http://schemas.microsoft.com/office/drawing/2014/main" xmlns="" id="{00000000-0008-0000-0000-000030000000}"/>
            </a:ext>
          </a:extLst>
        </xdr:cNvPr>
        <xdr:cNvSpPr txBox="1"/>
      </xdr:nvSpPr>
      <xdr:spPr>
        <a:xfrm>
          <a:off x="11811000" y="86759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IN" sz="1100"/>
        </a:p>
      </xdr:txBody>
    </xdr:sp>
    <xdr:clientData/>
  </xdr:oneCellAnchor>
  <xdr:twoCellAnchor>
    <xdr:from>
      <xdr:col>9</xdr:col>
      <xdr:colOff>1144598</xdr:colOff>
      <xdr:row>247</xdr:row>
      <xdr:rowOff>118486</xdr:rowOff>
    </xdr:from>
    <xdr:to>
      <xdr:col>27</xdr:col>
      <xdr:colOff>87244</xdr:colOff>
      <xdr:row>283</xdr:row>
      <xdr:rowOff>229721</xdr:rowOff>
    </xdr:to>
    <xdr:grpSp>
      <xdr:nvGrpSpPr>
        <xdr:cNvPr id="49" name="Group 48">
          <a:extLst>
            <a:ext uri="{FF2B5EF4-FFF2-40B4-BE49-F238E27FC236}">
              <a16:creationId xmlns:a16="http://schemas.microsoft.com/office/drawing/2014/main" xmlns="" id="{38BC4DA2-3EDA-48D6-BC74-9FC9A5D92580}"/>
            </a:ext>
          </a:extLst>
        </xdr:cNvPr>
        <xdr:cNvGrpSpPr/>
      </xdr:nvGrpSpPr>
      <xdr:grpSpPr>
        <a:xfrm>
          <a:off x="11540455" y="78863022"/>
          <a:ext cx="9882789" cy="9418520"/>
          <a:chOff x="-1371000" y="217200"/>
          <a:chExt cx="7764459" cy="8282118"/>
        </a:xfrm>
      </xdr:grpSpPr>
      <xdr:pic>
        <xdr:nvPicPr>
          <xdr:cNvPr id="71" name="Picture 70">
            <a:extLst>
              <a:ext uri="{FF2B5EF4-FFF2-40B4-BE49-F238E27FC236}">
                <a16:creationId xmlns:a16="http://schemas.microsoft.com/office/drawing/2014/main" xmlns="" id="{5FC028E0-6A44-450B-B19A-051451F7653E}"/>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371000" y="217200"/>
            <a:ext cx="4800000" cy="3600000"/>
          </a:xfrm>
          <a:prstGeom prst="rect">
            <a:avLst/>
          </a:prstGeom>
          <a:ln>
            <a:solidFill>
              <a:schemeClr val="tx1"/>
            </a:solidFill>
          </a:ln>
        </xdr:spPr>
      </xdr:pic>
      <xdr:pic>
        <xdr:nvPicPr>
          <xdr:cNvPr id="72" name="Picture 71">
            <a:extLst>
              <a:ext uri="{FF2B5EF4-FFF2-40B4-BE49-F238E27FC236}">
                <a16:creationId xmlns:a16="http://schemas.microsoft.com/office/drawing/2014/main" xmlns="" id="{6EDD1FCF-A035-426D-8C38-839A0753C78E}"/>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693459" y="217200"/>
            <a:ext cx="2700000" cy="3600000"/>
          </a:xfrm>
          <a:prstGeom prst="rect">
            <a:avLst/>
          </a:prstGeom>
          <a:ln>
            <a:solidFill>
              <a:schemeClr val="tx1"/>
            </a:solidFill>
          </a:ln>
        </xdr:spPr>
      </xdr:pic>
      <xdr:pic>
        <xdr:nvPicPr>
          <xdr:cNvPr id="73" name="Picture 72">
            <a:extLst>
              <a:ext uri="{FF2B5EF4-FFF2-40B4-BE49-F238E27FC236}">
                <a16:creationId xmlns:a16="http://schemas.microsoft.com/office/drawing/2014/main" xmlns="" id="{E886670E-5916-4442-BE6C-2CE68D84F76F}"/>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968193" y="3998259"/>
            <a:ext cx="1755000" cy="2340000"/>
          </a:xfrm>
          <a:prstGeom prst="rect">
            <a:avLst/>
          </a:prstGeom>
          <a:ln>
            <a:solidFill>
              <a:schemeClr val="tx1"/>
            </a:solidFill>
          </a:ln>
        </xdr:spPr>
      </xdr:pic>
      <xdr:pic>
        <xdr:nvPicPr>
          <xdr:cNvPr id="74" name="Picture 73">
            <a:extLst>
              <a:ext uri="{FF2B5EF4-FFF2-40B4-BE49-F238E27FC236}">
                <a16:creationId xmlns:a16="http://schemas.microsoft.com/office/drawing/2014/main" xmlns="" id="{4EC5E7CB-DF77-44D1-A1F0-22F6631C16B6}"/>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986113" y="3998259"/>
            <a:ext cx="1755000" cy="2340000"/>
          </a:xfrm>
          <a:prstGeom prst="rect">
            <a:avLst/>
          </a:prstGeom>
          <a:ln>
            <a:solidFill>
              <a:schemeClr val="tx1"/>
            </a:solidFill>
          </a:ln>
        </xdr:spPr>
      </xdr:pic>
      <xdr:pic>
        <xdr:nvPicPr>
          <xdr:cNvPr id="75" name="Picture 74">
            <a:extLst>
              <a:ext uri="{FF2B5EF4-FFF2-40B4-BE49-F238E27FC236}">
                <a16:creationId xmlns:a16="http://schemas.microsoft.com/office/drawing/2014/main" xmlns="" id="{14A1E4D3-2A0D-419F-B0BF-89F423B9FC3C}"/>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968193" y="6519318"/>
            <a:ext cx="2640000" cy="1980000"/>
          </a:xfrm>
          <a:prstGeom prst="rect">
            <a:avLst/>
          </a:prstGeom>
          <a:ln>
            <a:solidFill>
              <a:schemeClr val="tx1"/>
            </a:solidFill>
          </a:ln>
        </xdr:spPr>
      </xdr:pic>
      <xdr:pic>
        <xdr:nvPicPr>
          <xdr:cNvPr id="76" name="Picture 75">
            <a:extLst>
              <a:ext uri="{FF2B5EF4-FFF2-40B4-BE49-F238E27FC236}">
                <a16:creationId xmlns:a16="http://schemas.microsoft.com/office/drawing/2014/main" xmlns="" id="{9437AE49-C5A7-4291-BD71-D853435A7CDD}"/>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852707" y="6519318"/>
            <a:ext cx="1485000" cy="1980000"/>
          </a:xfrm>
          <a:prstGeom prst="rect">
            <a:avLst/>
          </a:prstGeom>
          <a:ln>
            <a:solidFill>
              <a:schemeClr val="tx1"/>
            </a:solidFill>
          </a:ln>
        </xdr:spPr>
      </xdr:pic>
      <xdr:pic>
        <xdr:nvPicPr>
          <xdr:cNvPr id="77" name="Picture 76">
            <a:extLst>
              <a:ext uri="{FF2B5EF4-FFF2-40B4-BE49-F238E27FC236}">
                <a16:creationId xmlns:a16="http://schemas.microsoft.com/office/drawing/2014/main" xmlns="" id="{0DD4CF2A-66B2-43DC-B9D0-11369DDEE4B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2940419" y="3998259"/>
            <a:ext cx="3120000" cy="2340000"/>
          </a:xfrm>
          <a:prstGeom prst="rect">
            <a:avLst/>
          </a:prstGeom>
          <a:ln>
            <a:solidFill>
              <a:schemeClr val="tx1"/>
            </a:solidFill>
          </a:ln>
        </xdr:spPr>
      </xdr:pic>
      <xdr:pic>
        <xdr:nvPicPr>
          <xdr:cNvPr id="78" name="Picture 77">
            <a:extLst>
              <a:ext uri="{FF2B5EF4-FFF2-40B4-BE49-F238E27FC236}">
                <a16:creationId xmlns:a16="http://schemas.microsoft.com/office/drawing/2014/main" xmlns="" id="{FBAD65D8-6E7F-4627-B2B5-828F0322C459}"/>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3518607" y="6519318"/>
            <a:ext cx="2640000" cy="1980000"/>
          </a:xfrm>
          <a:prstGeom prst="rect">
            <a:avLst/>
          </a:prstGeom>
          <a:ln>
            <a:solidFill>
              <a:schemeClr val="tx1"/>
            </a:solidFill>
          </a:ln>
        </xdr:spPr>
      </xdr:pic>
    </xdr:grpSp>
    <xdr:clientData/>
  </xdr:twoCellAnchor>
  <xdr:twoCellAnchor>
    <xdr:from>
      <xdr:col>10</xdr:col>
      <xdr:colOff>401739</xdr:colOff>
      <xdr:row>248</xdr:row>
      <xdr:rowOff>17211</xdr:rowOff>
    </xdr:from>
    <xdr:to>
      <xdr:col>12</xdr:col>
      <xdr:colOff>17131</xdr:colOff>
      <xdr:row>249</xdr:row>
      <xdr:rowOff>213685</xdr:rowOff>
    </xdr:to>
    <xdr:sp macro="" textlink="">
      <xdr:nvSpPr>
        <xdr:cNvPr id="51" name="TextBox 94">
          <a:extLst>
            <a:ext uri="{FF2B5EF4-FFF2-40B4-BE49-F238E27FC236}">
              <a16:creationId xmlns:a16="http://schemas.microsoft.com/office/drawing/2014/main" xmlns="" id="{4B0FBEC1-2FEF-4201-8B4D-C53F0FE1EB91}"/>
            </a:ext>
          </a:extLst>
        </xdr:cNvPr>
        <xdr:cNvSpPr txBox="1"/>
      </xdr:nvSpPr>
      <xdr:spPr>
        <a:xfrm>
          <a:off x="13056382" y="83741961"/>
          <a:ext cx="1030535" cy="4550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Part 1</a:t>
          </a:r>
          <a:endParaRPr lang="en-IN" sz="2000" b="1">
            <a:solidFill>
              <a:srgbClr val="FF0000"/>
            </a:solidFill>
          </a:endParaRPr>
        </a:p>
      </xdr:txBody>
    </xdr:sp>
    <xdr:clientData/>
  </xdr:twoCellAnchor>
  <xdr:twoCellAnchor>
    <xdr:from>
      <xdr:col>11</xdr:col>
      <xdr:colOff>419312</xdr:colOff>
      <xdr:row>249</xdr:row>
      <xdr:rowOff>192082</xdr:rowOff>
    </xdr:from>
    <xdr:to>
      <xdr:col>12</xdr:col>
      <xdr:colOff>88614</xdr:colOff>
      <xdr:row>250</xdr:row>
      <xdr:rowOff>179071</xdr:rowOff>
    </xdr:to>
    <xdr:cxnSp macro="">
      <xdr:nvCxnSpPr>
        <xdr:cNvPr id="52" name="Straight Arrow Connector 51">
          <a:extLst>
            <a:ext uri="{FF2B5EF4-FFF2-40B4-BE49-F238E27FC236}">
              <a16:creationId xmlns:a16="http://schemas.microsoft.com/office/drawing/2014/main" xmlns="" id="{E4CBCFC0-5A04-45A3-ADF5-1019F861E497}"/>
            </a:ext>
          </a:extLst>
        </xdr:cNvPr>
        <xdr:cNvCxnSpPr/>
      </xdr:nvCxnSpPr>
      <xdr:spPr>
        <a:xfrm>
          <a:off x="13876776" y="84175368"/>
          <a:ext cx="281624" cy="245524"/>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460173</xdr:colOff>
      <xdr:row>250</xdr:row>
      <xdr:rowOff>179071</xdr:rowOff>
    </xdr:from>
    <xdr:to>
      <xdr:col>15</xdr:col>
      <xdr:colOff>266065</xdr:colOff>
      <xdr:row>252</xdr:row>
      <xdr:rowOff>117009</xdr:rowOff>
    </xdr:to>
    <xdr:sp macro="" textlink="">
      <xdr:nvSpPr>
        <xdr:cNvPr id="53" name="TextBox 97">
          <a:extLst>
            <a:ext uri="{FF2B5EF4-FFF2-40B4-BE49-F238E27FC236}">
              <a16:creationId xmlns:a16="http://schemas.microsoft.com/office/drawing/2014/main" xmlns="" id="{FAE90808-60E5-458B-A814-69A1FFC12D9C}"/>
            </a:ext>
          </a:extLst>
        </xdr:cNvPr>
        <xdr:cNvSpPr txBox="1"/>
      </xdr:nvSpPr>
      <xdr:spPr>
        <a:xfrm>
          <a:off x="15142280" y="84420892"/>
          <a:ext cx="1030535" cy="4550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Part 2</a:t>
          </a:r>
          <a:endParaRPr lang="en-IN" sz="2000" b="1">
            <a:solidFill>
              <a:srgbClr val="FF0000"/>
            </a:solidFill>
          </a:endParaRPr>
        </a:p>
      </xdr:txBody>
    </xdr:sp>
    <xdr:clientData/>
  </xdr:twoCellAnchor>
  <xdr:twoCellAnchor>
    <xdr:from>
      <xdr:col>14</xdr:col>
      <xdr:colOff>118984</xdr:colOff>
      <xdr:row>252</xdr:row>
      <xdr:rowOff>82756</xdr:rowOff>
    </xdr:from>
    <xdr:to>
      <xdr:col>14</xdr:col>
      <xdr:colOff>312071</xdr:colOff>
      <xdr:row>252</xdr:row>
      <xdr:rowOff>202833</xdr:rowOff>
    </xdr:to>
    <xdr:cxnSp macro="">
      <xdr:nvCxnSpPr>
        <xdr:cNvPr id="54" name="Straight Arrow Connector 53">
          <a:extLst>
            <a:ext uri="{FF2B5EF4-FFF2-40B4-BE49-F238E27FC236}">
              <a16:creationId xmlns:a16="http://schemas.microsoft.com/office/drawing/2014/main" xmlns="" id="{97954C7E-40C0-4FF5-823E-ADB4B2376223}"/>
            </a:ext>
          </a:extLst>
        </xdr:cNvPr>
        <xdr:cNvCxnSpPr>
          <a:cxnSpLocks/>
        </xdr:cNvCxnSpPr>
      </xdr:nvCxnSpPr>
      <xdr:spPr>
        <a:xfrm flipH="1">
          <a:off x="15413413" y="84841649"/>
          <a:ext cx="193087" cy="120077"/>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394090</xdr:colOff>
      <xdr:row>249</xdr:row>
      <xdr:rowOff>141777</xdr:rowOff>
    </xdr:from>
    <xdr:to>
      <xdr:col>14</xdr:col>
      <xdr:colOff>283882</xdr:colOff>
      <xdr:row>251</xdr:row>
      <xdr:rowOff>44715</xdr:rowOff>
    </xdr:to>
    <xdr:sp macro="" textlink="">
      <xdr:nvSpPr>
        <xdr:cNvPr id="61" name="TextBox 101">
          <a:extLst>
            <a:ext uri="{FF2B5EF4-FFF2-40B4-BE49-F238E27FC236}">
              <a16:creationId xmlns:a16="http://schemas.microsoft.com/office/drawing/2014/main" xmlns="" id="{364921BF-4BC7-4289-B5F3-536D08C1A199}"/>
            </a:ext>
          </a:extLst>
        </xdr:cNvPr>
        <xdr:cNvSpPr txBox="1"/>
      </xdr:nvSpPr>
      <xdr:spPr>
        <a:xfrm>
          <a:off x="14463876" y="84125063"/>
          <a:ext cx="1114435" cy="4200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clientData/>
  </xdr:twoCellAnchor>
  <xdr:twoCellAnchor>
    <xdr:from>
      <xdr:col>13</xdr:col>
      <xdr:colOff>430609</xdr:colOff>
      <xdr:row>247</xdr:row>
      <xdr:rowOff>118486</xdr:rowOff>
    </xdr:from>
    <xdr:to>
      <xdr:col>16</xdr:col>
      <xdr:colOff>169011</xdr:colOff>
      <xdr:row>252</xdr:row>
      <xdr:rowOff>185332</xdr:rowOff>
    </xdr:to>
    <xdr:cxnSp macro="">
      <xdr:nvCxnSpPr>
        <xdr:cNvPr id="63" name="Straight Connector 62">
          <a:extLst>
            <a:ext uri="{FF2B5EF4-FFF2-40B4-BE49-F238E27FC236}">
              <a16:creationId xmlns:a16="http://schemas.microsoft.com/office/drawing/2014/main" xmlns="" id="{B8D1B304-F55F-4D8A-8CF5-3F5457EE3604}"/>
            </a:ext>
          </a:extLst>
        </xdr:cNvPr>
        <xdr:cNvCxnSpPr>
          <a:cxnSpLocks/>
        </xdr:cNvCxnSpPr>
      </xdr:nvCxnSpPr>
      <xdr:spPr>
        <a:xfrm>
          <a:off x="15112716" y="83584700"/>
          <a:ext cx="1575366" cy="13595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161954</xdr:colOff>
      <xdr:row>247</xdr:row>
      <xdr:rowOff>104487</xdr:rowOff>
    </xdr:from>
    <xdr:to>
      <xdr:col>16</xdr:col>
      <xdr:colOff>491267</xdr:colOff>
      <xdr:row>251</xdr:row>
      <xdr:rowOff>148040</xdr:rowOff>
    </xdr:to>
    <xdr:cxnSp macro="">
      <xdr:nvCxnSpPr>
        <xdr:cNvPr id="64" name="Straight Connector 63">
          <a:extLst>
            <a:ext uri="{FF2B5EF4-FFF2-40B4-BE49-F238E27FC236}">
              <a16:creationId xmlns:a16="http://schemas.microsoft.com/office/drawing/2014/main" xmlns="" id="{4B37C066-9785-455E-9EDE-720303B31FC6}"/>
            </a:ext>
          </a:extLst>
        </xdr:cNvPr>
        <xdr:cNvCxnSpPr>
          <a:cxnSpLocks/>
        </xdr:cNvCxnSpPr>
      </xdr:nvCxnSpPr>
      <xdr:spPr>
        <a:xfrm>
          <a:off x="16068704" y="83570701"/>
          <a:ext cx="941634" cy="107769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169011</xdr:colOff>
      <xdr:row>247</xdr:row>
      <xdr:rowOff>118486</xdr:rowOff>
    </xdr:from>
    <xdr:to>
      <xdr:col>17</xdr:col>
      <xdr:colOff>113455</xdr:colOff>
      <xdr:row>251</xdr:row>
      <xdr:rowOff>162039</xdr:rowOff>
    </xdr:to>
    <xdr:cxnSp macro="">
      <xdr:nvCxnSpPr>
        <xdr:cNvPr id="65" name="Straight Connector 64">
          <a:extLst>
            <a:ext uri="{FF2B5EF4-FFF2-40B4-BE49-F238E27FC236}">
              <a16:creationId xmlns:a16="http://schemas.microsoft.com/office/drawing/2014/main" xmlns="" id="{A8D6F510-74B1-4007-937B-6C37E3AC3F7A}"/>
            </a:ext>
          </a:extLst>
        </xdr:cNvPr>
        <xdr:cNvCxnSpPr>
          <a:cxnSpLocks/>
        </xdr:cNvCxnSpPr>
      </xdr:nvCxnSpPr>
      <xdr:spPr>
        <a:xfrm>
          <a:off x="16688082" y="83584700"/>
          <a:ext cx="556766" cy="107769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7896</xdr:colOff>
      <xdr:row>247</xdr:row>
      <xdr:rowOff>160211</xdr:rowOff>
    </xdr:from>
    <xdr:to>
      <xdr:col>14</xdr:col>
      <xdr:colOff>90703</xdr:colOff>
      <xdr:row>249</xdr:row>
      <xdr:rowOff>63148</xdr:rowOff>
    </xdr:to>
    <xdr:sp macro="" textlink="">
      <xdr:nvSpPr>
        <xdr:cNvPr id="66" name="TextBox 115">
          <a:extLst>
            <a:ext uri="{FF2B5EF4-FFF2-40B4-BE49-F238E27FC236}">
              <a16:creationId xmlns:a16="http://schemas.microsoft.com/office/drawing/2014/main" xmlns="" id="{79EE45EE-AE29-439F-94D9-0FCB14E45E83}"/>
            </a:ext>
          </a:extLst>
        </xdr:cNvPr>
        <xdr:cNvSpPr txBox="1"/>
      </xdr:nvSpPr>
      <xdr:spPr>
        <a:xfrm>
          <a:off x="14077682" y="83626425"/>
          <a:ext cx="1307450" cy="4200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HT LINES</a:t>
          </a:r>
          <a:endParaRPr lang="en-IN" b="1">
            <a:solidFill>
              <a:srgbClr val="FF0000"/>
            </a:solidFill>
          </a:endParaRPr>
        </a:p>
      </xdr:txBody>
    </xdr:sp>
    <xdr:clientData/>
  </xdr:twoCellAnchor>
  <xdr:twoCellAnchor>
    <xdr:from>
      <xdr:col>18</xdr:col>
      <xdr:colOff>242906</xdr:colOff>
      <xdr:row>247</xdr:row>
      <xdr:rowOff>83243</xdr:rowOff>
    </xdr:from>
    <xdr:to>
      <xdr:col>23</xdr:col>
      <xdr:colOff>120456</xdr:colOff>
      <xdr:row>248</xdr:row>
      <xdr:rowOff>244716</xdr:rowOff>
    </xdr:to>
    <xdr:sp macro="" textlink="">
      <xdr:nvSpPr>
        <xdr:cNvPr id="67" name="TextBox 116">
          <a:extLst>
            <a:ext uri="{FF2B5EF4-FFF2-40B4-BE49-F238E27FC236}">
              <a16:creationId xmlns:a16="http://schemas.microsoft.com/office/drawing/2014/main" xmlns="" id="{59FBEADB-66AD-4715-A3D6-78281BCC664F}"/>
            </a:ext>
          </a:extLst>
        </xdr:cNvPr>
        <xdr:cNvSpPr txBox="1"/>
      </xdr:nvSpPr>
      <xdr:spPr>
        <a:xfrm>
          <a:off x="17986620" y="83549457"/>
          <a:ext cx="1102193" cy="4200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clientData/>
  </xdr:twoCellAnchor>
  <xdr:twoCellAnchor>
    <xdr:from>
      <xdr:col>9</xdr:col>
      <xdr:colOff>2103307</xdr:colOff>
      <xdr:row>264</xdr:row>
      <xdr:rowOff>255700</xdr:rowOff>
    </xdr:from>
    <xdr:to>
      <xdr:col>11</xdr:col>
      <xdr:colOff>156135</xdr:colOff>
      <xdr:row>266</xdr:row>
      <xdr:rowOff>158637</xdr:rowOff>
    </xdr:to>
    <xdr:sp macro="" textlink="">
      <xdr:nvSpPr>
        <xdr:cNvPr id="68" name="TextBox 117">
          <a:extLst>
            <a:ext uri="{FF2B5EF4-FFF2-40B4-BE49-F238E27FC236}">
              <a16:creationId xmlns:a16="http://schemas.microsoft.com/office/drawing/2014/main" xmlns="" id="{D5B5746C-33FA-419C-9E57-7771C24EBDEE}"/>
            </a:ext>
          </a:extLst>
        </xdr:cNvPr>
        <xdr:cNvSpPr txBox="1"/>
      </xdr:nvSpPr>
      <xdr:spPr>
        <a:xfrm>
          <a:off x="12499164" y="88117021"/>
          <a:ext cx="1114435" cy="4200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clientData/>
  </xdr:twoCellAnchor>
  <xdr:twoCellAnchor>
    <xdr:from>
      <xdr:col>12</xdr:col>
      <xdr:colOff>473326</xdr:colOff>
      <xdr:row>264</xdr:row>
      <xdr:rowOff>166064</xdr:rowOff>
    </xdr:from>
    <xdr:to>
      <xdr:col>14</xdr:col>
      <xdr:colOff>350876</xdr:colOff>
      <xdr:row>266</xdr:row>
      <xdr:rowOff>69001</xdr:rowOff>
    </xdr:to>
    <xdr:sp macro="" textlink="">
      <xdr:nvSpPr>
        <xdr:cNvPr id="69" name="TextBox 118">
          <a:extLst>
            <a:ext uri="{FF2B5EF4-FFF2-40B4-BE49-F238E27FC236}">
              <a16:creationId xmlns:a16="http://schemas.microsoft.com/office/drawing/2014/main" xmlns="" id="{D5E3CB4C-5D25-4D84-89C6-8DCEEBABEB93}"/>
            </a:ext>
          </a:extLst>
        </xdr:cNvPr>
        <xdr:cNvSpPr txBox="1"/>
      </xdr:nvSpPr>
      <xdr:spPr>
        <a:xfrm>
          <a:off x="14543112" y="88027385"/>
          <a:ext cx="1102193" cy="4200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B</a:t>
          </a:r>
          <a:endParaRPr lang="en-IN" b="1">
            <a:solidFill>
              <a:srgbClr val="FF0000"/>
            </a:solidFill>
          </a:endParaRPr>
        </a:p>
      </xdr:txBody>
    </xdr:sp>
    <xdr:clientData/>
  </xdr:twoCellAnchor>
  <xdr:twoCellAnchor>
    <xdr:from>
      <xdr:col>19</xdr:col>
      <xdr:colOff>174666</xdr:colOff>
      <xdr:row>264</xdr:row>
      <xdr:rowOff>255700</xdr:rowOff>
    </xdr:from>
    <xdr:to>
      <xdr:col>24</xdr:col>
      <xdr:colOff>64458</xdr:colOff>
      <xdr:row>266</xdr:row>
      <xdr:rowOff>158637</xdr:rowOff>
    </xdr:to>
    <xdr:sp macro="" textlink="">
      <xdr:nvSpPr>
        <xdr:cNvPr id="70" name="TextBox 119">
          <a:extLst>
            <a:ext uri="{FF2B5EF4-FFF2-40B4-BE49-F238E27FC236}">
              <a16:creationId xmlns:a16="http://schemas.microsoft.com/office/drawing/2014/main" xmlns="" id="{A7CAC01C-612C-4488-8E52-D76AF878AD4C}"/>
            </a:ext>
          </a:extLst>
        </xdr:cNvPr>
        <xdr:cNvSpPr txBox="1"/>
      </xdr:nvSpPr>
      <xdr:spPr>
        <a:xfrm>
          <a:off x="18530702" y="88117021"/>
          <a:ext cx="1114435" cy="42000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A</a:t>
          </a:r>
          <a:endParaRPr lang="en-IN" b="1">
            <a:solidFill>
              <a:srgbClr val="FF0000"/>
            </a:solidFill>
          </a:endParaRPr>
        </a:p>
      </xdr:txBody>
    </xdr:sp>
    <xdr:clientData/>
  </xdr:twoCellAnchor>
  <xdr:twoCellAnchor>
    <xdr:from>
      <xdr:col>0</xdr:col>
      <xdr:colOff>224146</xdr:colOff>
      <xdr:row>247</xdr:row>
      <xdr:rowOff>109818</xdr:rowOff>
    </xdr:from>
    <xdr:to>
      <xdr:col>8</xdr:col>
      <xdr:colOff>1161813</xdr:colOff>
      <xdr:row>285</xdr:row>
      <xdr:rowOff>131647</xdr:rowOff>
    </xdr:to>
    <xdr:grpSp>
      <xdr:nvGrpSpPr>
        <xdr:cNvPr id="97" name="Group 96"/>
        <xdr:cNvGrpSpPr/>
      </xdr:nvGrpSpPr>
      <xdr:grpSpPr>
        <a:xfrm>
          <a:off x="224146" y="78854354"/>
          <a:ext cx="9700667" cy="9846186"/>
          <a:chOff x="224146" y="78854354"/>
          <a:chExt cx="9700667" cy="9846186"/>
        </a:xfrm>
      </xdr:grpSpPr>
      <xdr:grpSp>
        <xdr:nvGrpSpPr>
          <xdr:cNvPr id="35" name="Group 34"/>
          <xdr:cNvGrpSpPr/>
        </xdr:nvGrpSpPr>
        <xdr:grpSpPr>
          <a:xfrm>
            <a:off x="224146" y="78854354"/>
            <a:ext cx="9700667" cy="9846186"/>
            <a:chOff x="224146" y="83060144"/>
            <a:chExt cx="9717232" cy="9778742"/>
          </a:xfrm>
        </xdr:grpSpPr>
        <xdr:pic>
          <xdr:nvPicPr>
            <xdr:cNvPr id="80" name="Picture 79" descr="https://vsjcllp.vsjadon.com/upload/insp-239280-844.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6469776" y="83062385"/>
              <a:ext cx="3199726" cy="42455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3" name="Picture 82" descr="https://vsjcllp.vsjadon.com/upload/insp-239280-847.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694765" y="83060144"/>
              <a:ext cx="5671728" cy="42455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34" name="Group 33"/>
            <xdr:cNvGrpSpPr/>
          </xdr:nvGrpSpPr>
          <xdr:grpSpPr>
            <a:xfrm>
              <a:off x="224146" y="87395944"/>
              <a:ext cx="9717232" cy="5442942"/>
              <a:chOff x="224146" y="87395944"/>
              <a:chExt cx="9717232" cy="5442942"/>
            </a:xfrm>
          </xdr:grpSpPr>
          <xdr:pic>
            <xdr:nvPicPr>
              <xdr:cNvPr id="79" name="Picture 78" descr="https://vsjcllp.vsjadon.com/upload/insp-239280-846.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5871256" y="90236000"/>
                <a:ext cx="4070122" cy="2602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2" name="Picture 81" descr="https://vsjcllp.vsjadon.com/upload/insp-239280-848.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224146" y="90231518"/>
                <a:ext cx="3475224" cy="2602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4" name="Picture 83" descr="https://vsjcllp.vsjadon.com/upload/insp-239280-849.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a:ext>
                </a:extLst>
              </a:blip>
              <a:srcRect/>
              <a:stretch>
                <a:fillRect/>
              </a:stretch>
            </xdr:blipFill>
            <xdr:spPr bwMode="auto">
              <a:xfrm>
                <a:off x="3799351" y="90224797"/>
                <a:ext cx="1958012" cy="260288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nvGrpSpPr>
              <xdr:cNvPr id="33" name="Group 32"/>
              <xdr:cNvGrpSpPr/>
            </xdr:nvGrpSpPr>
            <xdr:grpSpPr>
              <a:xfrm>
                <a:off x="952355" y="87395944"/>
                <a:ext cx="8365649" cy="2731214"/>
                <a:chOff x="952355" y="87395944"/>
                <a:chExt cx="8365649" cy="2731214"/>
              </a:xfrm>
            </xdr:grpSpPr>
            <xdr:pic>
              <xdr:nvPicPr>
                <xdr:cNvPr id="85" name="Picture 84" descr="https://vsjcllp.vsjadon.com/upload/insp-239280-861.jpg"/>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a:ext>
                  </a:extLst>
                </a:blip>
                <a:srcRect/>
                <a:stretch>
                  <a:fillRect/>
                </a:stretch>
              </xdr:blipFill>
              <xdr:spPr bwMode="auto">
                <a:xfrm>
                  <a:off x="7262188" y="87395944"/>
                  <a:ext cx="2055816" cy="27222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xnSp macro="">
              <xdr:nvCxnSpPr>
                <xdr:cNvPr id="62" name="Straight Connector 61">
                  <a:extLst>
                    <a:ext uri="{FF2B5EF4-FFF2-40B4-BE49-F238E27FC236}">
                      <a16:creationId xmlns:a16="http://schemas.microsoft.com/office/drawing/2014/main" xmlns="" id="{018B9196-6407-4A9C-899D-9DBBABF35D94}"/>
                    </a:ext>
                  </a:extLst>
                </xdr:cNvPr>
                <xdr:cNvCxnSpPr>
                  <a:cxnSpLocks/>
                </xdr:cNvCxnSpPr>
              </xdr:nvCxnSpPr>
              <xdr:spPr>
                <a:xfrm flipH="1">
                  <a:off x="7270357" y="87407554"/>
                  <a:ext cx="544284" cy="77028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pic>
              <xdr:nvPicPr>
                <xdr:cNvPr id="81" name="Picture 80" descr="https://vsjcllp.vsjadon.com/upload/insp-239280-843.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a:ext>
                  </a:extLst>
                </a:blip>
                <a:srcRect/>
                <a:stretch>
                  <a:fillRect/>
                </a:stretch>
              </xdr:blipFill>
              <xdr:spPr bwMode="auto">
                <a:xfrm>
                  <a:off x="963704" y="87404909"/>
                  <a:ext cx="1904277" cy="27222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6" name="Picture 85" descr="https://vsjcllp.vsjadon.com/upload/insp-239280-1046.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a:ext>
                  </a:extLst>
                </a:blip>
                <a:srcRect/>
                <a:stretch>
                  <a:fillRect/>
                </a:stretch>
              </xdr:blipFill>
              <xdr:spPr bwMode="auto">
                <a:xfrm>
                  <a:off x="2966343" y="87402667"/>
                  <a:ext cx="2041686" cy="27222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87" name="Picture 86" descr="https://vsjcllp.vsjadon.com/upload/insp-239280-862.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a:ext>
                  </a:extLst>
                </a:blip>
                <a:srcRect/>
                <a:stretch>
                  <a:fillRect/>
                </a:stretch>
              </xdr:blipFill>
              <xdr:spPr bwMode="auto">
                <a:xfrm>
                  <a:off x="5117283" y="87398184"/>
                  <a:ext cx="2044610" cy="272224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xnSp macro="">
              <xdr:nvCxnSpPr>
                <xdr:cNvPr id="88" name="Straight Connector 87">
                  <a:extLst>
                    <a:ext uri="{FF2B5EF4-FFF2-40B4-BE49-F238E27FC236}">
                      <a16:creationId xmlns:a16="http://schemas.microsoft.com/office/drawing/2014/main" xmlns="" id="{018B9196-6407-4A9C-899D-9DBBABF35D94}"/>
                    </a:ext>
                  </a:extLst>
                </xdr:cNvPr>
                <xdr:cNvCxnSpPr>
                  <a:cxnSpLocks/>
                </xdr:cNvCxnSpPr>
              </xdr:nvCxnSpPr>
              <xdr:spPr>
                <a:xfrm flipH="1">
                  <a:off x="7265982" y="87396904"/>
                  <a:ext cx="399572" cy="63502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89" name="Straight Connector 88">
                  <a:extLst>
                    <a:ext uri="{FF2B5EF4-FFF2-40B4-BE49-F238E27FC236}">
                      <a16:creationId xmlns:a16="http://schemas.microsoft.com/office/drawing/2014/main" xmlns="" id="{018B9196-6407-4A9C-899D-9DBBABF35D94}"/>
                    </a:ext>
                  </a:extLst>
                </xdr:cNvPr>
                <xdr:cNvCxnSpPr>
                  <a:cxnSpLocks/>
                </xdr:cNvCxnSpPr>
              </xdr:nvCxnSpPr>
              <xdr:spPr>
                <a:xfrm flipH="1">
                  <a:off x="963706" y="88051708"/>
                  <a:ext cx="1899257" cy="46543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a:extLst>
                    <a:ext uri="{FF2B5EF4-FFF2-40B4-BE49-F238E27FC236}">
                      <a16:creationId xmlns:a16="http://schemas.microsoft.com/office/drawing/2014/main" xmlns="" id="{018B9196-6407-4A9C-899D-9DBBABF35D94}"/>
                    </a:ext>
                  </a:extLst>
                </xdr:cNvPr>
                <xdr:cNvCxnSpPr>
                  <a:cxnSpLocks/>
                </xdr:cNvCxnSpPr>
              </xdr:nvCxnSpPr>
              <xdr:spPr>
                <a:xfrm flipH="1">
                  <a:off x="963704" y="88268414"/>
                  <a:ext cx="1899257" cy="46543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a:extLst>
                    <a:ext uri="{FF2B5EF4-FFF2-40B4-BE49-F238E27FC236}">
                      <a16:creationId xmlns:a16="http://schemas.microsoft.com/office/drawing/2014/main" xmlns="" id="{018B9196-6407-4A9C-899D-9DBBABF35D94}"/>
                    </a:ext>
                  </a:extLst>
                </xdr:cNvPr>
                <xdr:cNvCxnSpPr>
                  <a:cxnSpLocks/>
                </xdr:cNvCxnSpPr>
              </xdr:nvCxnSpPr>
              <xdr:spPr>
                <a:xfrm flipH="1">
                  <a:off x="974242" y="88133037"/>
                  <a:ext cx="1899257" cy="46402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a:extLst>
                    <a:ext uri="{FF2B5EF4-FFF2-40B4-BE49-F238E27FC236}">
                      <a16:creationId xmlns:a16="http://schemas.microsoft.com/office/drawing/2014/main" xmlns="" id="{018B9196-6407-4A9C-899D-9DBBABF35D94}"/>
                    </a:ext>
                  </a:extLst>
                </xdr:cNvPr>
                <xdr:cNvCxnSpPr>
                  <a:cxnSpLocks/>
                </xdr:cNvCxnSpPr>
              </xdr:nvCxnSpPr>
              <xdr:spPr>
                <a:xfrm flipH="1">
                  <a:off x="952355" y="88334076"/>
                  <a:ext cx="1899257" cy="465436"/>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sp macro="" textlink="">
              <xdr:nvSpPr>
                <xdr:cNvPr id="93" name="TextBox 115">
                  <a:extLst>
                    <a:ext uri="{FF2B5EF4-FFF2-40B4-BE49-F238E27FC236}">
                      <a16:creationId xmlns:a16="http://schemas.microsoft.com/office/drawing/2014/main" xmlns="" id="{79EE45EE-AE29-439F-94D9-0FCB14E45E83}"/>
                    </a:ext>
                  </a:extLst>
                </xdr:cNvPr>
                <xdr:cNvSpPr txBox="1"/>
              </xdr:nvSpPr>
              <xdr:spPr>
                <a:xfrm>
                  <a:off x="1167811" y="87554588"/>
                  <a:ext cx="1305675" cy="4164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HT LINES</a:t>
                  </a:r>
                  <a:endParaRPr lang="en-IN" b="1">
                    <a:solidFill>
                      <a:srgbClr val="FF0000"/>
                    </a:solidFill>
                  </a:endParaRPr>
                </a:p>
              </xdr:txBody>
            </xdr:sp>
            <xdr:sp macro="" textlink="">
              <xdr:nvSpPr>
                <xdr:cNvPr id="94" name="TextBox 115">
                  <a:extLst>
                    <a:ext uri="{FF2B5EF4-FFF2-40B4-BE49-F238E27FC236}">
                      <a16:creationId xmlns:a16="http://schemas.microsoft.com/office/drawing/2014/main" xmlns="" id="{79EE45EE-AE29-439F-94D9-0FCB14E45E83}"/>
                    </a:ext>
                  </a:extLst>
                </xdr:cNvPr>
                <xdr:cNvSpPr txBox="1"/>
              </xdr:nvSpPr>
              <xdr:spPr>
                <a:xfrm>
                  <a:off x="7646389" y="87559230"/>
                  <a:ext cx="1306267" cy="41645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HT LINES</a:t>
                  </a:r>
                  <a:endParaRPr lang="en-IN" b="1">
                    <a:solidFill>
                      <a:srgbClr val="FF0000"/>
                    </a:solidFill>
                  </a:endParaRPr>
                </a:p>
              </xdr:txBody>
            </xdr:sp>
          </xdr:grpSp>
        </xdr:grpSp>
      </xdr:grpSp>
      <xdr:sp macro="" textlink="">
        <xdr:nvSpPr>
          <xdr:cNvPr id="95" name="TextBox 101">
            <a:extLst>
              <a:ext uri="{FF2B5EF4-FFF2-40B4-BE49-F238E27FC236}">
                <a16:creationId xmlns:a16="http://schemas.microsoft.com/office/drawing/2014/main" xmlns="" id="{364921BF-4BC7-4289-B5F3-536D08C1A199}"/>
              </a:ext>
            </a:extLst>
          </xdr:cNvPr>
          <xdr:cNvSpPr txBox="1"/>
        </xdr:nvSpPr>
        <xdr:spPr>
          <a:xfrm>
            <a:off x="890896" y="78949604"/>
            <a:ext cx="1114435" cy="4200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E</a:t>
            </a:r>
            <a:endParaRPr lang="en-IN" b="1">
              <a:solidFill>
                <a:srgbClr val="FF0000"/>
              </a:solidFill>
            </a:endParaRPr>
          </a:p>
        </xdr:txBody>
      </xdr:sp>
      <xdr:sp macro="" textlink="">
        <xdr:nvSpPr>
          <xdr:cNvPr id="96" name="TextBox 101">
            <a:extLst>
              <a:ext uri="{FF2B5EF4-FFF2-40B4-BE49-F238E27FC236}">
                <a16:creationId xmlns:a16="http://schemas.microsoft.com/office/drawing/2014/main" xmlns="" id="{364921BF-4BC7-4289-B5F3-536D08C1A199}"/>
              </a:ext>
            </a:extLst>
          </xdr:cNvPr>
          <xdr:cNvSpPr txBox="1"/>
        </xdr:nvSpPr>
        <xdr:spPr>
          <a:xfrm>
            <a:off x="6907975" y="78938718"/>
            <a:ext cx="1114435" cy="420010"/>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Wing D</a:t>
            </a:r>
            <a:endParaRPr lang="en-IN" b="1">
              <a:solidFill>
                <a:srgbClr val="FF0000"/>
              </a:solidFill>
            </a:endParaRP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y4Hp7SWLQfAUt7h2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FD403"/>
  <sheetViews>
    <sheetView tabSelected="1" view="pageBreakPreview" zoomScale="70" zoomScaleNormal="85" zoomScaleSheetLayoutView="70" zoomScalePageLayoutView="70" workbookViewId="0">
      <selection activeCell="J7" sqref="J7"/>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42578125" style="14" customWidth="1"/>
    <col min="10" max="10" width="33.85546875" style="1" customWidth="1"/>
    <col min="11" max="11" width="12" style="1" bestFit="1" customWidth="1"/>
    <col min="12" max="20" width="9.140625" style="1"/>
    <col min="21" max="23" width="0" style="1" hidden="1" customWidth="1"/>
    <col min="24" max="26" width="9.140625" style="1"/>
    <col min="27" max="27" width="7.85546875" style="1" customWidth="1"/>
    <col min="28" max="16384" width="9.140625" style="1"/>
  </cols>
  <sheetData>
    <row r="1" spans="1:9" ht="20.25" x14ac:dyDescent="0.25">
      <c r="A1" s="154" t="s">
        <v>41</v>
      </c>
      <c r="B1" s="155"/>
      <c r="C1" s="155"/>
      <c r="D1" s="155"/>
      <c r="E1" s="155"/>
      <c r="F1" s="155"/>
      <c r="G1" s="155"/>
      <c r="H1" s="155"/>
      <c r="I1" s="156"/>
    </row>
    <row r="2" spans="1:9" ht="42" customHeight="1" x14ac:dyDescent="0.25">
      <c r="A2" s="162" t="s">
        <v>11</v>
      </c>
      <c r="B2" s="162"/>
      <c r="C2" s="162"/>
      <c r="D2" s="4" t="s">
        <v>4</v>
      </c>
      <c r="E2" s="163" t="s">
        <v>95</v>
      </c>
      <c r="F2" s="163"/>
      <c r="G2" s="120" t="s">
        <v>15</v>
      </c>
      <c r="H2" s="120"/>
      <c r="I2" s="76">
        <v>45840</v>
      </c>
    </row>
    <row r="3" spans="1:9" ht="42.75" customHeight="1" x14ac:dyDescent="0.25">
      <c r="A3" s="116" t="s">
        <v>42</v>
      </c>
      <c r="B3" s="117"/>
      <c r="C3" s="118"/>
      <c r="D3" s="22" t="s">
        <v>4</v>
      </c>
      <c r="E3" s="168" t="s">
        <v>262</v>
      </c>
      <c r="F3" s="169"/>
      <c r="G3" s="120" t="s">
        <v>185</v>
      </c>
      <c r="H3" s="120"/>
      <c r="I3" s="19" t="s">
        <v>340</v>
      </c>
    </row>
    <row r="4" spans="1:9" ht="43.5" customHeight="1" x14ac:dyDescent="0.25">
      <c r="A4" s="116" t="s">
        <v>39</v>
      </c>
      <c r="B4" s="117"/>
      <c r="C4" s="118"/>
      <c r="D4" s="28" t="s">
        <v>4</v>
      </c>
      <c r="E4" s="121" t="s">
        <v>330</v>
      </c>
      <c r="F4" s="122"/>
      <c r="G4" s="120" t="s">
        <v>36</v>
      </c>
      <c r="H4" s="120"/>
      <c r="I4" s="19" t="str">
        <f ca="1">TEXT(TODAY(),"DD/MM/YYYY")</f>
        <v>04/07/2025</v>
      </c>
    </row>
    <row r="5" spans="1:9" ht="20.25" x14ac:dyDescent="0.25">
      <c r="A5" s="90" t="s">
        <v>43</v>
      </c>
      <c r="B5" s="90"/>
      <c r="C5" s="90"/>
      <c r="D5" s="90"/>
      <c r="E5" s="90"/>
      <c r="F5" s="90"/>
      <c r="G5" s="90"/>
      <c r="H5" s="90"/>
      <c r="I5" s="170"/>
    </row>
    <row r="6" spans="1:9" ht="48.75" customHeight="1" x14ac:dyDescent="0.25">
      <c r="A6" s="164" t="s">
        <v>32</v>
      </c>
      <c r="B6" s="164"/>
      <c r="C6" s="164"/>
      <c r="D6" s="2" t="s">
        <v>4</v>
      </c>
      <c r="E6" s="23" t="s">
        <v>107</v>
      </c>
      <c r="F6" s="22" t="s">
        <v>38</v>
      </c>
      <c r="G6" s="2" t="s">
        <v>4</v>
      </c>
      <c r="H6" s="119" t="s">
        <v>341</v>
      </c>
      <c r="I6" s="119"/>
    </row>
    <row r="7" spans="1:9" ht="46.5" customHeight="1" x14ac:dyDescent="0.25">
      <c r="A7" s="164" t="s">
        <v>45</v>
      </c>
      <c r="B7" s="164"/>
      <c r="C7" s="164"/>
      <c r="D7" s="2" t="s">
        <v>4</v>
      </c>
      <c r="E7" s="5" t="s">
        <v>264</v>
      </c>
      <c r="F7" s="22" t="s">
        <v>46</v>
      </c>
      <c r="G7" s="2" t="s">
        <v>4</v>
      </c>
      <c r="H7" s="121" t="s">
        <v>263</v>
      </c>
      <c r="I7" s="122"/>
    </row>
    <row r="8" spans="1:9" ht="45" customHeight="1" x14ac:dyDescent="0.25">
      <c r="A8" s="164" t="s">
        <v>47</v>
      </c>
      <c r="B8" s="164"/>
      <c r="C8" s="164"/>
      <c r="D8" s="2" t="s">
        <v>4</v>
      </c>
      <c r="E8" s="165" t="s">
        <v>265</v>
      </c>
      <c r="F8" s="165"/>
      <c r="G8" s="165"/>
      <c r="H8" s="165"/>
      <c r="I8" s="165"/>
    </row>
    <row r="9" spans="1:9" ht="45" customHeight="1" x14ac:dyDescent="0.25">
      <c r="A9" s="120" t="s">
        <v>175</v>
      </c>
      <c r="B9" s="22" t="s">
        <v>4</v>
      </c>
      <c r="C9" s="22" t="s">
        <v>44</v>
      </c>
      <c r="D9" s="2" t="s">
        <v>4</v>
      </c>
      <c r="E9" s="121" t="s">
        <v>266</v>
      </c>
      <c r="F9" s="144"/>
      <c r="G9" s="144"/>
      <c r="H9" s="144"/>
      <c r="I9" s="122"/>
    </row>
    <row r="10" spans="1:9" ht="66" customHeight="1" x14ac:dyDescent="0.25">
      <c r="A10" s="120"/>
      <c r="B10" s="22" t="s">
        <v>4</v>
      </c>
      <c r="C10" s="22" t="s">
        <v>14</v>
      </c>
      <c r="D10" s="2" t="s">
        <v>4</v>
      </c>
      <c r="E10" s="121" t="s">
        <v>271</v>
      </c>
      <c r="F10" s="144"/>
      <c r="G10" s="144"/>
      <c r="H10" s="144"/>
      <c r="I10" s="122"/>
    </row>
    <row r="11" spans="1:9" ht="64.5" customHeight="1" x14ac:dyDescent="0.25">
      <c r="A11" s="120"/>
      <c r="B11" s="22" t="s">
        <v>4</v>
      </c>
      <c r="C11" s="22" t="s">
        <v>5</v>
      </c>
      <c r="D11" s="2" t="s">
        <v>4</v>
      </c>
      <c r="E11" s="121" t="s">
        <v>271</v>
      </c>
      <c r="F11" s="144"/>
      <c r="G11" s="144"/>
      <c r="H11" s="144"/>
      <c r="I11" s="122"/>
    </row>
    <row r="12" spans="1:9" ht="20.25" x14ac:dyDescent="0.25">
      <c r="A12" s="120" t="s">
        <v>37</v>
      </c>
      <c r="B12" s="120"/>
      <c r="C12" s="120"/>
      <c r="D12" s="2" t="s">
        <v>4</v>
      </c>
      <c r="E12" s="119" t="s">
        <v>329</v>
      </c>
      <c r="F12" s="119"/>
      <c r="G12" s="119"/>
      <c r="H12" s="119"/>
      <c r="I12" s="119"/>
    </row>
    <row r="13" spans="1:9" ht="20.100000000000001" customHeight="1" x14ac:dyDescent="0.25">
      <c r="A13" s="90" t="s">
        <v>48</v>
      </c>
      <c r="B13" s="90"/>
      <c r="C13" s="90"/>
      <c r="D13" s="90"/>
      <c r="E13" s="90"/>
      <c r="F13" s="90"/>
      <c r="G13" s="90"/>
      <c r="H13" s="90"/>
      <c r="I13" s="90"/>
    </row>
    <row r="14" spans="1:9" ht="60.75" x14ac:dyDescent="0.25">
      <c r="A14" s="22" t="s">
        <v>30</v>
      </c>
      <c r="B14" s="2" t="s">
        <v>4</v>
      </c>
      <c r="C14" s="134" t="s">
        <v>96</v>
      </c>
      <c r="D14" s="140"/>
      <c r="E14" s="135"/>
      <c r="F14" s="18" t="s">
        <v>49</v>
      </c>
      <c r="G14" s="2" t="s">
        <v>4</v>
      </c>
      <c r="H14" s="119" t="s">
        <v>272</v>
      </c>
      <c r="I14" s="119"/>
    </row>
    <row r="15" spans="1:9" ht="43.5" customHeight="1" x14ac:dyDescent="0.25">
      <c r="A15" s="22" t="s">
        <v>50</v>
      </c>
      <c r="B15" s="2" t="s">
        <v>4</v>
      </c>
      <c r="C15" s="134" t="s">
        <v>273</v>
      </c>
      <c r="D15" s="140"/>
      <c r="E15" s="135"/>
      <c r="F15" s="22" t="s">
        <v>51</v>
      </c>
      <c r="G15" s="2" t="s">
        <v>4</v>
      </c>
      <c r="H15" s="119" t="s">
        <v>274</v>
      </c>
      <c r="I15" s="119"/>
    </row>
    <row r="16" spans="1:9" ht="40.5" x14ac:dyDescent="0.25">
      <c r="A16" s="50" t="s">
        <v>52</v>
      </c>
      <c r="B16" s="2" t="s">
        <v>4</v>
      </c>
      <c r="C16" s="134" t="s">
        <v>275</v>
      </c>
      <c r="D16" s="140"/>
      <c r="E16" s="135"/>
      <c r="F16" s="22" t="s">
        <v>53</v>
      </c>
      <c r="G16" s="2" t="s">
        <v>4</v>
      </c>
      <c r="H16" s="133" t="s">
        <v>275</v>
      </c>
      <c r="I16" s="122"/>
    </row>
    <row r="17" spans="1:16" ht="60.75" x14ac:dyDescent="0.25">
      <c r="A17" s="50" t="s">
        <v>54</v>
      </c>
      <c r="B17" s="2" t="s">
        <v>4</v>
      </c>
      <c r="C17" s="134" t="s">
        <v>274</v>
      </c>
      <c r="D17" s="140"/>
      <c r="E17" s="135"/>
      <c r="F17" s="22" t="s">
        <v>55</v>
      </c>
      <c r="G17" s="2" t="s">
        <v>4</v>
      </c>
      <c r="H17" s="121" t="s">
        <v>276</v>
      </c>
      <c r="I17" s="122"/>
    </row>
    <row r="18" spans="1:16" ht="40.5" x14ac:dyDescent="0.25">
      <c r="A18" s="50" t="s">
        <v>56</v>
      </c>
      <c r="B18" s="2" t="s">
        <v>4</v>
      </c>
      <c r="C18" s="134" t="s">
        <v>190</v>
      </c>
      <c r="D18" s="140"/>
      <c r="E18" s="135"/>
      <c r="F18" s="22" t="s">
        <v>110</v>
      </c>
      <c r="G18" s="2" t="s">
        <v>4</v>
      </c>
      <c r="H18" s="119">
        <v>12420.2</v>
      </c>
      <c r="I18" s="119"/>
    </row>
    <row r="19" spans="1:16" ht="40.5" x14ac:dyDescent="0.25">
      <c r="A19" s="22" t="s">
        <v>278</v>
      </c>
      <c r="B19" s="2" t="s">
        <v>4</v>
      </c>
      <c r="C19" s="134">
        <v>11396.87</v>
      </c>
      <c r="D19" s="140"/>
      <c r="E19" s="135"/>
      <c r="F19" s="22" t="s">
        <v>109</v>
      </c>
      <c r="G19" s="2" t="s">
        <v>4</v>
      </c>
      <c r="H19" s="119">
        <v>54194.86</v>
      </c>
      <c r="I19" s="119"/>
    </row>
    <row r="20" spans="1:16" ht="60.75" x14ac:dyDescent="0.25">
      <c r="A20" s="75" t="s">
        <v>57</v>
      </c>
      <c r="B20" s="73" t="s">
        <v>4</v>
      </c>
      <c r="C20" s="134">
        <v>4.3600000000000003</v>
      </c>
      <c r="D20" s="140"/>
      <c r="E20" s="135"/>
      <c r="F20" s="75" t="s">
        <v>277</v>
      </c>
      <c r="G20" s="73" t="s">
        <v>4</v>
      </c>
      <c r="H20" s="119">
        <v>29953.93</v>
      </c>
      <c r="I20" s="119"/>
    </row>
    <row r="21" spans="1:16" ht="40.5" customHeight="1" x14ac:dyDescent="0.25">
      <c r="A21" s="22" t="s">
        <v>108</v>
      </c>
      <c r="B21" s="2" t="s">
        <v>4</v>
      </c>
      <c r="C21" s="134">
        <f>C19*C20</f>
        <v>49690.353200000005</v>
      </c>
      <c r="D21" s="140"/>
      <c r="E21" s="135"/>
      <c r="F21" s="6" t="s">
        <v>58</v>
      </c>
      <c r="G21" s="2" t="s">
        <v>4</v>
      </c>
      <c r="H21" s="121" t="s">
        <v>282</v>
      </c>
      <c r="I21" s="122"/>
      <c r="L21" s="183" t="s">
        <v>262</v>
      </c>
      <c r="M21" s="183"/>
      <c r="N21" s="183" t="s">
        <v>279</v>
      </c>
      <c r="O21" s="183"/>
    </row>
    <row r="22" spans="1:16" ht="40.5" x14ac:dyDescent="0.25">
      <c r="A22" s="22" t="s">
        <v>59</v>
      </c>
      <c r="B22" s="2" t="s">
        <v>4</v>
      </c>
      <c r="C22" s="134" t="s">
        <v>326</v>
      </c>
      <c r="D22" s="140"/>
      <c r="E22" s="135"/>
      <c r="F22" s="22" t="s">
        <v>60</v>
      </c>
      <c r="G22" s="2" t="s">
        <v>4</v>
      </c>
      <c r="H22" s="119" t="s">
        <v>327</v>
      </c>
      <c r="I22" s="119"/>
      <c r="K22" s="1" t="s">
        <v>280</v>
      </c>
      <c r="L22" s="184">
        <f>12+12+42+101+4+38</f>
        <v>209</v>
      </c>
      <c r="M22" s="184"/>
      <c r="N22" s="184">
        <f>263+25+50</f>
        <v>338</v>
      </c>
      <c r="O22" s="184"/>
      <c r="P22" s="1">
        <f>L22+N22</f>
        <v>547</v>
      </c>
    </row>
    <row r="23" spans="1:16" ht="42" customHeight="1" x14ac:dyDescent="0.25">
      <c r="A23" s="50" t="s">
        <v>195</v>
      </c>
      <c r="B23" s="2" t="s">
        <v>4</v>
      </c>
      <c r="C23" s="134" t="s">
        <v>267</v>
      </c>
      <c r="D23" s="140"/>
      <c r="E23" s="135"/>
      <c r="F23" s="29" t="s">
        <v>196</v>
      </c>
      <c r="G23" s="29" t="s">
        <v>4</v>
      </c>
      <c r="H23" s="134" t="s">
        <v>270</v>
      </c>
      <c r="I23" s="135"/>
      <c r="K23" s="1" t="s">
        <v>281</v>
      </c>
      <c r="L23" s="184">
        <v>4</v>
      </c>
      <c r="M23" s="184"/>
      <c r="N23" s="184">
        <v>12</v>
      </c>
      <c r="O23" s="184"/>
      <c r="P23" s="1">
        <f>L23+N23</f>
        <v>16</v>
      </c>
    </row>
    <row r="24" spans="1:16" ht="23.25" customHeight="1" x14ac:dyDescent="0.25">
      <c r="A24" s="50" t="s">
        <v>193</v>
      </c>
      <c r="B24" s="2" t="s">
        <v>4</v>
      </c>
      <c r="C24" s="138" t="s">
        <v>268</v>
      </c>
      <c r="D24" s="139"/>
      <c r="E24" s="139"/>
      <c r="F24" s="139"/>
      <c r="G24" s="139"/>
      <c r="H24" s="139"/>
      <c r="I24" s="139"/>
    </row>
    <row r="25" spans="1:16" ht="81.75" customHeight="1" x14ac:dyDescent="0.25">
      <c r="A25" s="50" t="s">
        <v>28</v>
      </c>
      <c r="B25" s="2" t="s">
        <v>4</v>
      </c>
      <c r="C25" s="119" t="s">
        <v>283</v>
      </c>
      <c r="D25" s="119"/>
      <c r="E25" s="119"/>
      <c r="F25" s="119"/>
      <c r="G25" s="119"/>
      <c r="H25" s="119"/>
      <c r="I25" s="119"/>
    </row>
    <row r="26" spans="1:16" ht="24" customHeight="1" x14ac:dyDescent="0.25">
      <c r="A26" s="154" t="s">
        <v>23</v>
      </c>
      <c r="B26" s="155"/>
      <c r="C26" s="155"/>
      <c r="D26" s="155"/>
      <c r="E26" s="155"/>
      <c r="F26" s="155"/>
      <c r="G26" s="155"/>
      <c r="H26" s="155"/>
      <c r="I26" s="156"/>
    </row>
    <row r="27" spans="1:16" ht="20.25" x14ac:dyDescent="0.25">
      <c r="A27" s="3" t="s">
        <v>29</v>
      </c>
      <c r="B27" s="2" t="s">
        <v>4</v>
      </c>
      <c r="C27" s="119" t="s">
        <v>97</v>
      </c>
      <c r="D27" s="119"/>
      <c r="E27" s="119"/>
      <c r="F27" s="75" t="s">
        <v>16</v>
      </c>
      <c r="G27" s="73" t="s">
        <v>4</v>
      </c>
      <c r="H27" s="119" t="s">
        <v>197</v>
      </c>
      <c r="I27" s="119"/>
    </row>
    <row r="28" spans="1:16" ht="20.25" x14ac:dyDescent="0.25">
      <c r="A28" s="22" t="s">
        <v>17</v>
      </c>
      <c r="B28" s="2" t="s">
        <v>4</v>
      </c>
      <c r="C28" s="119" t="s">
        <v>113</v>
      </c>
      <c r="D28" s="119"/>
      <c r="E28" s="119"/>
      <c r="F28" s="75" t="s">
        <v>176</v>
      </c>
      <c r="G28" s="73" t="s">
        <v>4</v>
      </c>
      <c r="H28" s="119" t="s">
        <v>284</v>
      </c>
      <c r="I28" s="119"/>
    </row>
    <row r="29" spans="1:16" ht="40.5" x14ac:dyDescent="0.25">
      <c r="A29" s="22" t="s">
        <v>26</v>
      </c>
      <c r="B29" s="2" t="s">
        <v>4</v>
      </c>
      <c r="C29" s="119" t="s">
        <v>112</v>
      </c>
      <c r="D29" s="119"/>
      <c r="E29" s="119"/>
      <c r="F29" s="75" t="s">
        <v>19</v>
      </c>
      <c r="G29" s="73" t="s">
        <v>4</v>
      </c>
      <c r="H29" s="119" t="s">
        <v>288</v>
      </c>
      <c r="I29" s="119"/>
    </row>
    <row r="30" spans="1:16" ht="40.5" x14ac:dyDescent="0.25">
      <c r="A30" s="50" t="s">
        <v>134</v>
      </c>
      <c r="B30" s="2" t="s">
        <v>4</v>
      </c>
      <c r="C30" s="119" t="s">
        <v>285</v>
      </c>
      <c r="D30" s="119"/>
      <c r="E30" s="119"/>
      <c r="F30" s="75" t="s">
        <v>135</v>
      </c>
      <c r="G30" s="73" t="s">
        <v>4</v>
      </c>
      <c r="H30" s="121" t="s">
        <v>286</v>
      </c>
      <c r="I30" s="122"/>
    </row>
    <row r="31" spans="1:16" ht="69" customHeight="1" x14ac:dyDescent="0.25">
      <c r="A31" s="22" t="s">
        <v>20</v>
      </c>
      <c r="B31" s="2" t="s">
        <v>4</v>
      </c>
      <c r="C31" s="119" t="s">
        <v>287</v>
      </c>
      <c r="D31" s="119"/>
      <c r="E31" s="119"/>
      <c r="F31" s="75" t="s">
        <v>18</v>
      </c>
      <c r="G31" s="73" t="s">
        <v>4</v>
      </c>
      <c r="H31" s="119" t="s">
        <v>328</v>
      </c>
      <c r="I31" s="119"/>
    </row>
    <row r="32" spans="1:16" ht="21.75" customHeight="1" x14ac:dyDescent="0.25">
      <c r="A32" s="50" t="s">
        <v>140</v>
      </c>
      <c r="B32" s="2" t="s">
        <v>4</v>
      </c>
      <c r="C32" s="119" t="s">
        <v>141</v>
      </c>
      <c r="D32" s="119"/>
      <c r="E32" s="119"/>
      <c r="F32" s="22" t="s">
        <v>142</v>
      </c>
      <c r="G32" s="2" t="s">
        <v>4</v>
      </c>
      <c r="H32" s="121" t="s">
        <v>141</v>
      </c>
      <c r="I32" s="122"/>
    </row>
    <row r="33" spans="1:9" ht="21.75" customHeight="1" x14ac:dyDescent="0.25">
      <c r="A33" s="50" t="s">
        <v>143</v>
      </c>
      <c r="B33" s="2" t="s">
        <v>4</v>
      </c>
      <c r="C33" s="121" t="s">
        <v>141</v>
      </c>
      <c r="D33" s="144"/>
      <c r="E33" s="144"/>
      <c r="F33" s="144"/>
      <c r="G33" s="144"/>
      <c r="H33" s="144"/>
      <c r="I33" s="122"/>
    </row>
    <row r="34" spans="1:9" ht="20.25" x14ac:dyDescent="0.25">
      <c r="A34" s="171" t="s">
        <v>40</v>
      </c>
      <c r="B34" s="172"/>
      <c r="C34" s="172"/>
      <c r="D34" s="172"/>
      <c r="E34" s="172"/>
      <c r="F34" s="172"/>
      <c r="G34" s="172"/>
      <c r="H34" s="172"/>
      <c r="I34" s="173"/>
    </row>
    <row r="35" spans="1:9" ht="40.5" x14ac:dyDescent="0.25">
      <c r="A35" s="116" t="s">
        <v>21</v>
      </c>
      <c r="B35" s="117"/>
      <c r="C35" s="118"/>
      <c r="D35" s="2" t="s">
        <v>4</v>
      </c>
      <c r="E35" s="23" t="s">
        <v>114</v>
      </c>
      <c r="F35" s="22" t="s">
        <v>22</v>
      </c>
      <c r="G35" s="7" t="s">
        <v>4</v>
      </c>
      <c r="H35" s="121" t="s">
        <v>115</v>
      </c>
      <c r="I35" s="122"/>
    </row>
    <row r="36" spans="1:9" ht="40.5" x14ac:dyDescent="0.25">
      <c r="A36" s="116" t="s">
        <v>25</v>
      </c>
      <c r="B36" s="117"/>
      <c r="C36" s="118"/>
      <c r="D36" s="2" t="s">
        <v>4</v>
      </c>
      <c r="E36" s="23" t="s">
        <v>115</v>
      </c>
      <c r="F36" s="8" t="s">
        <v>35</v>
      </c>
      <c r="G36" s="2" t="s">
        <v>4</v>
      </c>
      <c r="H36" s="121" t="s">
        <v>115</v>
      </c>
      <c r="I36" s="122"/>
    </row>
    <row r="37" spans="1:9" ht="40.5" x14ac:dyDescent="0.25">
      <c r="A37" s="116" t="s">
        <v>34</v>
      </c>
      <c r="B37" s="117"/>
      <c r="C37" s="118"/>
      <c r="D37" s="2" t="s">
        <v>4</v>
      </c>
      <c r="E37" s="5" t="s">
        <v>116</v>
      </c>
      <c r="F37" s="22" t="s">
        <v>24</v>
      </c>
      <c r="G37" s="24" t="s">
        <v>4</v>
      </c>
      <c r="H37" s="121" t="s">
        <v>117</v>
      </c>
      <c r="I37" s="122"/>
    </row>
    <row r="38" spans="1:9" ht="20.25" x14ac:dyDescent="0.25">
      <c r="A38" s="154" t="s">
        <v>0</v>
      </c>
      <c r="B38" s="155"/>
      <c r="C38" s="155"/>
      <c r="D38" s="155"/>
      <c r="E38" s="155"/>
      <c r="F38" s="155"/>
      <c r="G38" s="155"/>
      <c r="H38" s="155"/>
      <c r="I38" s="156"/>
    </row>
    <row r="39" spans="1:9" ht="20.25" x14ac:dyDescent="0.25">
      <c r="A39" s="127" t="s">
        <v>0</v>
      </c>
      <c r="B39" s="132"/>
      <c r="C39" s="128"/>
      <c r="D39" s="2" t="s">
        <v>4</v>
      </c>
      <c r="E39" s="9" t="s">
        <v>1</v>
      </c>
      <c r="F39" s="9" t="s">
        <v>6</v>
      </c>
      <c r="G39" s="127" t="s">
        <v>2</v>
      </c>
      <c r="H39" s="128"/>
      <c r="I39" s="9" t="s">
        <v>3</v>
      </c>
    </row>
    <row r="40" spans="1:9" ht="50.25" customHeight="1" x14ac:dyDescent="0.25">
      <c r="A40" s="129" t="s">
        <v>7</v>
      </c>
      <c r="B40" s="130"/>
      <c r="C40" s="131"/>
      <c r="D40" s="77" t="s">
        <v>4</v>
      </c>
      <c r="E40" s="78" t="s">
        <v>289</v>
      </c>
      <c r="F40" s="78" t="s">
        <v>290</v>
      </c>
      <c r="G40" s="136" t="s">
        <v>290</v>
      </c>
      <c r="H40" s="137"/>
      <c r="I40" s="78" t="s">
        <v>290</v>
      </c>
    </row>
    <row r="41" spans="1:9" ht="60.75" x14ac:dyDescent="0.25">
      <c r="A41" s="129" t="s">
        <v>8</v>
      </c>
      <c r="B41" s="130"/>
      <c r="C41" s="131"/>
      <c r="D41" s="77" t="s">
        <v>4</v>
      </c>
      <c r="E41" s="78" t="s">
        <v>289</v>
      </c>
      <c r="F41" s="78" t="s">
        <v>291</v>
      </c>
      <c r="G41" s="136" t="s">
        <v>292</v>
      </c>
      <c r="H41" s="137"/>
      <c r="I41" s="78" t="s">
        <v>269</v>
      </c>
    </row>
    <row r="42" spans="1:9" ht="20.25" customHeight="1" x14ac:dyDescent="0.25">
      <c r="A42" s="116" t="s">
        <v>12</v>
      </c>
      <c r="B42" s="117"/>
      <c r="C42" s="118"/>
      <c r="D42" s="2" t="s">
        <v>4</v>
      </c>
      <c r="E42" s="19" t="s">
        <v>112</v>
      </c>
      <c r="F42" s="22" t="s">
        <v>13</v>
      </c>
      <c r="G42" s="2" t="s">
        <v>4</v>
      </c>
      <c r="H42" s="121" t="s">
        <v>111</v>
      </c>
      <c r="I42" s="122"/>
    </row>
    <row r="43" spans="1:9" ht="20.25" x14ac:dyDescent="0.25">
      <c r="A43" s="154" t="s">
        <v>61</v>
      </c>
      <c r="B43" s="155"/>
      <c r="C43" s="155"/>
      <c r="D43" s="155"/>
      <c r="E43" s="155"/>
      <c r="F43" s="155"/>
      <c r="G43" s="155"/>
      <c r="H43" s="155"/>
      <c r="I43" s="156"/>
    </row>
    <row r="44" spans="1:9" ht="21" customHeight="1" x14ac:dyDescent="0.25">
      <c r="A44" s="167" t="s">
        <v>62</v>
      </c>
      <c r="B44" s="167"/>
      <c r="C44" s="167" t="s">
        <v>63</v>
      </c>
      <c r="D44" s="167"/>
      <c r="E44" s="167" t="s">
        <v>174</v>
      </c>
      <c r="F44" s="167"/>
      <c r="G44" s="167"/>
      <c r="H44" s="167" t="s">
        <v>64</v>
      </c>
      <c r="I44" s="167"/>
    </row>
    <row r="45" spans="1:9" ht="20.25" x14ac:dyDescent="0.25">
      <c r="A45" s="182" t="s">
        <v>295</v>
      </c>
      <c r="B45" s="182"/>
      <c r="C45" s="142" t="s">
        <v>98</v>
      </c>
      <c r="D45" s="142"/>
      <c r="E45" s="166" t="s">
        <v>333</v>
      </c>
      <c r="F45" s="166"/>
      <c r="G45" s="166"/>
      <c r="H45" s="166" t="s">
        <v>334</v>
      </c>
      <c r="I45" s="166"/>
    </row>
    <row r="46" spans="1:9" ht="20.25" x14ac:dyDescent="0.25">
      <c r="A46" s="182" t="s">
        <v>296</v>
      </c>
      <c r="B46" s="182"/>
      <c r="C46" s="142" t="s">
        <v>98</v>
      </c>
      <c r="D46" s="142"/>
      <c r="E46" s="166" t="s">
        <v>333</v>
      </c>
      <c r="F46" s="166"/>
      <c r="G46" s="166"/>
      <c r="H46" s="166" t="s">
        <v>333</v>
      </c>
      <c r="I46" s="166"/>
    </row>
    <row r="47" spans="1:9" ht="20.25" x14ac:dyDescent="0.25">
      <c r="A47" s="90" t="s">
        <v>65</v>
      </c>
      <c r="B47" s="90"/>
      <c r="C47" s="90"/>
      <c r="D47" s="90"/>
      <c r="E47" s="90"/>
      <c r="F47" s="90"/>
      <c r="G47" s="90"/>
      <c r="H47" s="90"/>
      <c r="I47" s="90"/>
    </row>
    <row r="48" spans="1:9" ht="42.75" customHeight="1" x14ac:dyDescent="0.25">
      <c r="A48" s="18" t="s">
        <v>66</v>
      </c>
      <c r="B48" s="18" t="s">
        <v>4</v>
      </c>
      <c r="C48" s="119" t="s">
        <v>112</v>
      </c>
      <c r="D48" s="119"/>
      <c r="E48" s="119"/>
      <c r="F48" s="18" t="s">
        <v>67</v>
      </c>
      <c r="G48" s="18" t="s">
        <v>4</v>
      </c>
      <c r="H48" s="119" t="s">
        <v>293</v>
      </c>
      <c r="I48" s="119"/>
    </row>
    <row r="49" spans="1:11" ht="209.25" customHeight="1" x14ac:dyDescent="0.25">
      <c r="A49" s="18" t="s">
        <v>99</v>
      </c>
      <c r="B49" s="18" t="s">
        <v>4</v>
      </c>
      <c r="C49" s="119" t="s">
        <v>294</v>
      </c>
      <c r="D49" s="119"/>
      <c r="E49" s="119"/>
      <c r="F49" s="18" t="s">
        <v>68</v>
      </c>
      <c r="G49" s="18" t="s">
        <v>4</v>
      </c>
      <c r="H49" s="119" t="str">
        <f>H48</f>
        <v>SRA/ENG/2655/L/STGL/AP
Date: 22/12/2023</v>
      </c>
      <c r="I49" s="119"/>
    </row>
    <row r="50" spans="1:11" ht="122.25" customHeight="1" x14ac:dyDescent="0.25">
      <c r="A50" s="18" t="s">
        <v>69</v>
      </c>
      <c r="B50" s="18" t="s">
        <v>4</v>
      </c>
      <c r="C50" s="119" t="s">
        <v>297</v>
      </c>
      <c r="D50" s="119"/>
      <c r="E50" s="119"/>
      <c r="F50" s="18" t="s">
        <v>70</v>
      </c>
      <c r="G50" s="18" t="s">
        <v>4</v>
      </c>
      <c r="H50" s="119" t="s">
        <v>192</v>
      </c>
      <c r="I50" s="119"/>
    </row>
    <row r="51" spans="1:11" ht="45" hidden="1" customHeight="1" x14ac:dyDescent="0.25">
      <c r="A51" s="18" t="s">
        <v>71</v>
      </c>
      <c r="B51" s="18" t="s">
        <v>4</v>
      </c>
      <c r="C51" s="119" t="s">
        <v>111</v>
      </c>
      <c r="D51" s="119"/>
      <c r="E51" s="119"/>
      <c r="F51" s="18" t="s">
        <v>72</v>
      </c>
      <c r="G51" s="18" t="s">
        <v>4</v>
      </c>
      <c r="H51" s="119"/>
      <c r="I51" s="119"/>
    </row>
    <row r="52" spans="1:11" ht="21" thickBot="1" x14ac:dyDescent="0.3">
      <c r="A52" s="90" t="s">
        <v>73</v>
      </c>
      <c r="B52" s="90"/>
      <c r="C52" s="90"/>
      <c r="D52" s="90"/>
      <c r="E52" s="90"/>
      <c r="F52" s="90"/>
      <c r="G52" s="90"/>
      <c r="H52" s="90"/>
      <c r="I52" s="90"/>
    </row>
    <row r="53" spans="1:11" ht="20.25" customHeight="1" x14ac:dyDescent="0.3">
      <c r="A53" s="91" t="str">
        <f>CONCATENATE((IF(OR(A45="",A45="NA"),"",A45))," = ",(IF(OR(E45="",E45="NA"),"",E45)),".")</f>
        <v>Wing D = 3B + G + 1st to 30th Floor.</v>
      </c>
      <c r="B53" s="91"/>
      <c r="C53" s="91"/>
      <c r="D53" s="92" t="s">
        <v>4</v>
      </c>
      <c r="E53" s="84" t="s">
        <v>144</v>
      </c>
      <c r="F53" s="89" t="s">
        <v>130</v>
      </c>
      <c r="G53" s="89"/>
      <c r="H53" s="84" t="s">
        <v>145</v>
      </c>
      <c r="I53" s="84" t="s">
        <v>146</v>
      </c>
      <c r="J53" s="36" t="str">
        <f ca="1">(IF(F56&gt;99%,"All work completed. Please provide OC.",IF(F56&gt;89.8%,"Plinth, RCC, Brick, Plaster, Flooring, Wooden, Plumbing, Electrification, etc., work Completed. Finishing work is in process.",IF(F56&lt;94%,(IF(C56=0,"Work not yet Started.",IF(E56=25%,"Piling work in process",IF(E56=50%,"Excavation work in process",IF(E56=100%,"Excavation work Completed. ","0")))&amp;(IF(C57=0%,"",IF(C57=K58,"Footing work is process",IF(C57=K59,"Footing work Completed",IF(C57=K60,"1st Basement Completed",IF(C57=K61,"1st &amp; 2nd Basement Completed",IF(C57=K62,"1st to 3rd Basement Completed",IF(C57=K63,"1st to 4th Basement Completed",IF(C57=K64,"Plinth work is process",IF(C57=K65,"Plinth work completed","0")))))))))))&amp;(IF(C58=(F54+H54+I54),", RCC Slab",IF(C58&gt;0,", RCC upto "&amp;C58&amp;" Slab",""))&amp;(IF(C59=I54,", Brickwork",IF(C59&gt;0,", Brickwork upto "&amp;C59&amp;" Floor",""))&amp;(IF(C60=I54,", Internal Plaster",IF(C60&gt;0,", Internal Plaster upto "&amp;C60&amp;" Floor",""))&amp;(IF(C61=I54,", External Plaster",IF(C61&gt;0,", External Plaster upto "&amp;C61&amp;" Floor",""))&amp;(IF(C62=I54,", External Plumbing, Elevation and Waterproofing",IF(C62&gt;0,", External Plumbing, Elevation and Waterproofing upto "&amp;C62&amp;" Floor",""))&amp;(IF(C63=I54,", Flooring &amp; Fitting",IF(C63&gt;0,", Flooring &amp; Fitting upto "&amp;C63&amp;" Floor",""))&amp;(IF(C64=I54,", Wooden Work",IF(C64&gt;0,", Wooden Work upto "&amp;C64&amp;" Floor",""))&amp;(IF(C65=I54,", Electrical &amp; Sanitary fittings",IF(C65&gt;0,", Electrical &amp; Sanitary fittings upto "&amp;C65&amp;" Floor",""))&amp;(IF(C66&gt;0,", Finishing upto "&amp;C66&amp;" Floor","")&amp;(IF(C58&gt;0.5," Completed",""))))))))))))))))</f>
        <v>Excavation work Completed. Plinth work completed, RCC Slab, Brickwork, Internal Plaster, External Plaster, External Plumbing, Elevation and Waterproofing upto 14 Floor, Flooring &amp; Fitting upto 12 Floor, Wooden Work upto 14 Floor Completed</v>
      </c>
      <c r="K53" s="38"/>
    </row>
    <row r="54" spans="1:11" ht="20.25" x14ac:dyDescent="0.3">
      <c r="A54" s="91"/>
      <c r="B54" s="91"/>
      <c r="C54" s="91"/>
      <c r="D54" s="92"/>
      <c r="E54" s="84">
        <v>3</v>
      </c>
      <c r="F54" s="89">
        <v>1</v>
      </c>
      <c r="G54" s="89"/>
      <c r="H54" s="84">
        <v>0</v>
      </c>
      <c r="I54" s="84">
        <f ca="1">--TRIM(RIGHT(SUBSTITUTE(LEFT(A53,_xlfn.AGGREGATE(16,6,FIND({0,1,2,3,4,5,6,7,8,9},A53,ROW(INDIRECT("1:"&amp;LEN(A53)))),1))," ",REPT(" ",LEN(A53))),LEN(A53)))</f>
        <v>30</v>
      </c>
      <c r="J54" s="37" t="s">
        <v>150</v>
      </c>
      <c r="K54" s="38"/>
    </row>
    <row r="55" spans="1:11" ht="20.25" customHeight="1" x14ac:dyDescent="0.3">
      <c r="A55" s="93" t="s">
        <v>148</v>
      </c>
      <c r="B55" s="93"/>
      <c r="C55" s="93" t="s">
        <v>158</v>
      </c>
      <c r="D55" s="93"/>
      <c r="E55" s="86" t="s">
        <v>159</v>
      </c>
      <c r="F55" s="93" t="s">
        <v>149</v>
      </c>
      <c r="G55" s="93"/>
      <c r="H55" s="49" t="s">
        <v>147</v>
      </c>
      <c r="I55" s="49"/>
      <c r="J55" s="40" t="s">
        <v>160</v>
      </c>
      <c r="K55" s="39">
        <f ca="1">I54*25%</f>
        <v>7.5</v>
      </c>
    </row>
    <row r="56" spans="1:11" ht="20.25" customHeight="1" x14ac:dyDescent="0.3">
      <c r="A56" s="88" t="s">
        <v>161</v>
      </c>
      <c r="B56" s="88"/>
      <c r="C56" s="89">
        <f ca="1">K57</f>
        <v>30</v>
      </c>
      <c r="D56" s="89"/>
      <c r="E56" s="85">
        <f ca="1">((100/I54)*C56)/100</f>
        <v>1</v>
      </c>
      <c r="F56" s="88">
        <f ca="1">(((C56/I54*5)+(C57/I54*20)+(25/(F54+H54+I54)*C58)+(5/(I54)*C59)+(2.5/(I54)*C60)+(2.5/(I54)*C61)+(5/I54*C62)+(10/I54*C63)+(2.5/I54*C64)+(2.5/I54*C65)+(10/I54*C66)+(10/I54*C67))/100)</f>
        <v>0.67500000000000016</v>
      </c>
      <c r="G56" s="88"/>
      <c r="H56" s="88" t="str">
        <f ca="1">J53</f>
        <v>Excavation work Completed. Plinth work completed, RCC Slab, Brickwork, Internal Plaster, External Plaster, External Plumbing, Elevation and Waterproofing upto 14 Floor, Flooring &amp; Fitting upto 12 Floor, Wooden Work upto 14 Floor Completed</v>
      </c>
      <c r="I56" s="88"/>
      <c r="J56" s="40" t="s">
        <v>151</v>
      </c>
      <c r="K56" s="44">
        <f ca="1">I54*50%</f>
        <v>15</v>
      </c>
    </row>
    <row r="57" spans="1:11" ht="20.25" x14ac:dyDescent="0.3">
      <c r="A57" s="88" t="s">
        <v>131</v>
      </c>
      <c r="B57" s="88"/>
      <c r="C57" s="94">
        <f ca="1">K65</f>
        <v>30</v>
      </c>
      <c r="D57" s="89"/>
      <c r="E57" s="85">
        <f ca="1">((100/I54)*C57)/100</f>
        <v>1</v>
      </c>
      <c r="F57" s="88"/>
      <c r="G57" s="88"/>
      <c r="H57" s="88"/>
      <c r="I57" s="88"/>
      <c r="J57" s="40" t="s">
        <v>152</v>
      </c>
      <c r="K57" s="44">
        <f ca="1">I54</f>
        <v>30</v>
      </c>
    </row>
    <row r="58" spans="1:11" ht="21" customHeight="1" x14ac:dyDescent="0.35">
      <c r="A58" s="88" t="s">
        <v>162</v>
      </c>
      <c r="B58" s="88"/>
      <c r="C58" s="89">
        <v>31</v>
      </c>
      <c r="D58" s="89"/>
      <c r="E58" s="85">
        <f ca="1">((100/(F54+H54+I54))*C58)/100</f>
        <v>1</v>
      </c>
      <c r="F58" s="88"/>
      <c r="G58" s="88"/>
      <c r="H58" s="88"/>
      <c r="I58" s="88"/>
      <c r="J58" s="40" t="s">
        <v>153</v>
      </c>
      <c r="K58" s="45">
        <f ca="1">(IF(E54&gt;1,(I54/(E54+2)),I54*0.2))</f>
        <v>6</v>
      </c>
    </row>
    <row r="59" spans="1:11" ht="21" customHeight="1" x14ac:dyDescent="0.35">
      <c r="A59" s="88" t="s">
        <v>163</v>
      </c>
      <c r="B59" s="88"/>
      <c r="C59" s="89">
        <v>30</v>
      </c>
      <c r="D59" s="89"/>
      <c r="E59" s="85">
        <f ca="1">((100/I54)*C59)/100</f>
        <v>1</v>
      </c>
      <c r="F59" s="88"/>
      <c r="G59" s="88"/>
      <c r="H59" s="88"/>
      <c r="I59" s="88"/>
      <c r="J59" s="40" t="s">
        <v>154</v>
      </c>
      <c r="K59" s="45">
        <f ca="1">(IF(E54&gt;1,(I54/(E54+2)+K58),I54*0.2+K58))</f>
        <v>12</v>
      </c>
    </row>
    <row r="60" spans="1:11" ht="21" customHeight="1" x14ac:dyDescent="0.35">
      <c r="A60" s="95" t="s">
        <v>164</v>
      </c>
      <c r="B60" s="96"/>
      <c r="C60" s="94">
        <v>30</v>
      </c>
      <c r="D60" s="94"/>
      <c r="E60" s="85">
        <f ca="1">((100/I54)*C60)/100</f>
        <v>1</v>
      </c>
      <c r="F60" s="88"/>
      <c r="G60" s="88"/>
      <c r="H60" s="88"/>
      <c r="I60" s="88"/>
      <c r="J60" s="40" t="s">
        <v>165</v>
      </c>
      <c r="K60" s="45">
        <f ca="1">(IF(E54&gt;1,(I54/(E54+2)+K59),0))</f>
        <v>18</v>
      </c>
    </row>
    <row r="61" spans="1:11" ht="21" customHeight="1" x14ac:dyDescent="0.35">
      <c r="A61" s="95" t="s">
        <v>203</v>
      </c>
      <c r="B61" s="96"/>
      <c r="C61" s="94">
        <v>30</v>
      </c>
      <c r="D61" s="94"/>
      <c r="E61" s="85">
        <f ca="1">((100/I54)*C61)/100</f>
        <v>1</v>
      </c>
      <c r="F61" s="88"/>
      <c r="G61" s="88"/>
      <c r="H61" s="88"/>
      <c r="I61" s="88"/>
      <c r="J61" s="40" t="s">
        <v>166</v>
      </c>
      <c r="K61" s="45">
        <f ca="1">(IF(E54&gt;2,(I54/(E54+2)+K60),0))</f>
        <v>24</v>
      </c>
    </row>
    <row r="62" spans="1:11" ht="57.75" customHeight="1" x14ac:dyDescent="0.35">
      <c r="A62" s="95" t="s">
        <v>200</v>
      </c>
      <c r="B62" s="96"/>
      <c r="C62" s="89">
        <v>14</v>
      </c>
      <c r="D62" s="89"/>
      <c r="E62" s="85">
        <f ca="1">((100/(I54))*C62)/100</f>
        <v>0.46666666666666673</v>
      </c>
      <c r="F62" s="88"/>
      <c r="G62" s="88"/>
      <c r="H62" s="88"/>
      <c r="I62" s="88"/>
      <c r="J62" s="40" t="s">
        <v>168</v>
      </c>
      <c r="K62" s="46">
        <f>(IF(E54&gt;3,(I54/(E54+2)+K61),0))</f>
        <v>0</v>
      </c>
    </row>
    <row r="63" spans="1:11" ht="21" x14ac:dyDescent="0.35">
      <c r="A63" s="88" t="s">
        <v>167</v>
      </c>
      <c r="B63" s="88"/>
      <c r="C63" s="89">
        <v>12</v>
      </c>
      <c r="D63" s="89"/>
      <c r="E63" s="85">
        <f ca="1">((100/(I54))*C63)/100</f>
        <v>0.4</v>
      </c>
      <c r="F63" s="88"/>
      <c r="G63" s="88"/>
      <c r="H63" s="88"/>
      <c r="I63" s="88"/>
      <c r="J63" s="40" t="s">
        <v>169</v>
      </c>
      <c r="K63" s="45">
        <f>(IF(E54&gt;4,(I54/(E54+2)+K62),0))</f>
        <v>0</v>
      </c>
    </row>
    <row r="64" spans="1:11" ht="21" customHeight="1" x14ac:dyDescent="0.35">
      <c r="A64" s="88" t="s">
        <v>202</v>
      </c>
      <c r="B64" s="88"/>
      <c r="C64" s="89">
        <v>14</v>
      </c>
      <c r="D64" s="89"/>
      <c r="E64" s="85">
        <f ca="1">((100/I54)*C64)/100</f>
        <v>0.46666666666666673</v>
      </c>
      <c r="F64" s="88"/>
      <c r="G64" s="88"/>
      <c r="H64" s="88"/>
      <c r="I64" s="88"/>
      <c r="J64" s="40" t="s">
        <v>155</v>
      </c>
      <c r="K64" s="45">
        <f>(IF(E54=1,(I54/(E54+3)+K59),IF(E54=0,(I54*0.3+K59),IF(E54&gt;1,0))))</f>
        <v>0</v>
      </c>
    </row>
    <row r="65" spans="1:11" ht="38.25" customHeight="1" thickBot="1" x14ac:dyDescent="0.4">
      <c r="A65" s="88" t="s">
        <v>201</v>
      </c>
      <c r="B65" s="88"/>
      <c r="C65" s="89">
        <v>0</v>
      </c>
      <c r="D65" s="89"/>
      <c r="E65" s="85">
        <f ca="1">((100/I54)*C65)/100</f>
        <v>0</v>
      </c>
      <c r="F65" s="88"/>
      <c r="G65" s="88"/>
      <c r="H65" s="88"/>
      <c r="I65" s="88"/>
      <c r="J65" s="42" t="s">
        <v>156</v>
      </c>
      <c r="K65" s="47">
        <f ca="1">(IF(E54&gt;1.5,(I54/(E54+2)+K59+MAX(0,K60-K59)+MAX(0,K61-K60)+MAX(0,K62-K61)+MAX(0,K63-K62)+MAX(0,K64-K63)),IF(E54=1,(I54/(E54+3)+K64),IF(E54=0,I54*0.3+K64))))</f>
        <v>30</v>
      </c>
    </row>
    <row r="66" spans="1:11" ht="20.25" x14ac:dyDescent="0.25">
      <c r="A66" s="88" t="s">
        <v>170</v>
      </c>
      <c r="B66" s="88"/>
      <c r="C66" s="89">
        <v>0</v>
      </c>
      <c r="D66" s="89"/>
      <c r="E66" s="85">
        <f ca="1">((100/(I54))*C66)/100</f>
        <v>0</v>
      </c>
      <c r="F66" s="88"/>
      <c r="G66" s="88"/>
      <c r="H66" s="88"/>
      <c r="I66" s="88"/>
    </row>
    <row r="67" spans="1:11" ht="20.25" x14ac:dyDescent="0.25">
      <c r="A67" s="88" t="s">
        <v>171</v>
      </c>
      <c r="B67" s="88"/>
      <c r="C67" s="89">
        <v>0</v>
      </c>
      <c r="D67" s="89"/>
      <c r="E67" s="85">
        <f ca="1">((100/(I54))*C67)/100</f>
        <v>0</v>
      </c>
      <c r="F67" s="88"/>
      <c r="G67" s="88"/>
      <c r="H67" s="88"/>
      <c r="I67" s="88"/>
    </row>
    <row r="68" spans="1:11" ht="21" thickBot="1" x14ac:dyDescent="0.3">
      <c r="A68" s="90" t="s">
        <v>73</v>
      </c>
      <c r="B68" s="90"/>
      <c r="C68" s="90"/>
      <c r="D68" s="90"/>
      <c r="E68" s="90"/>
      <c r="F68" s="90"/>
      <c r="G68" s="90"/>
      <c r="H68" s="90"/>
      <c r="I68" s="90"/>
    </row>
    <row r="69" spans="1:11" ht="20.25" customHeight="1" x14ac:dyDescent="0.3">
      <c r="A69" s="91" t="s">
        <v>342</v>
      </c>
      <c r="B69" s="91"/>
      <c r="C69" s="91"/>
      <c r="D69" s="92" t="s">
        <v>4</v>
      </c>
      <c r="E69" s="84" t="s">
        <v>144</v>
      </c>
      <c r="F69" s="89" t="s">
        <v>130</v>
      </c>
      <c r="G69" s="89"/>
      <c r="H69" s="84" t="s">
        <v>145</v>
      </c>
      <c r="I69" s="84" t="s">
        <v>146</v>
      </c>
      <c r="J69" s="36" t="str">
        <f ca="1">(IF(F72&gt;99%,"All work completed. Please provide OC.",IF(F72&gt;89.8%,"Plinth, RCC, Brick, Plaster, Flooring, Wooden, Plumbing, Electrification, etc., work Completed. Finishing work is in process.",IF(F72&lt;94%,(IF(C72=0,"Work not yet Started.",IF(E72=25%,"Piling work in process",IF(E72=50%,"Excavation work in process",IF(E72=100%,"Excavation work Completed. ","0")))&amp;(IF(C73=0%,"",IF(C73=K74,"Footing work is process",IF(C73=K75,"Footing work Completed",IF(C73=K76,"1st Basement Completed",IF(C73=K77,"1st &amp; 2nd Basement Completed",IF(C73=K78,"1st to 3rd Basement Completed",IF(C73=K79,"1st to 4th Basement Completed",IF(C73=K80,"Plinth work is process",IF(C73=K81,"Plinth work completed","0")))))))))))&amp;(IF(C74=(F70+H70+I70),", RCC Slab",IF(C74&gt;0,", RCC upto "&amp;C74&amp;" Slab",""))&amp;(IF(C75=I70,", Brickwork",IF(C75&gt;0,", Brickwork upto "&amp;C75&amp;" Floor",""))&amp;(IF(C76=I70,", Internal Plaster",IF(C76&gt;0,", Internal Plaster upto "&amp;C76&amp;" Floor",""))&amp;(IF(C77=I70,", External Plaster",IF(C77&gt;0,", External Plaster upto "&amp;C77&amp;" Floor",""))&amp;(IF(C78=I70,", External Plumbing, Elevation and Waterproofing",IF(C78&gt;0,", External Plumbing, Elevation and Waterproofing upto "&amp;C78&amp;" Floor",""))&amp;(IF(C79=I70,", Flooring &amp; Fitting",IF(C79&gt;0,", Flooring &amp; Fitting upto "&amp;C79&amp;" Floor",""))&amp;(IF(C80=I70,", Wooden Work",IF(C80&gt;0,", Wooden Work upto "&amp;C80&amp;" Floor",""))&amp;(IF(C81=I70,", Electrical &amp; Sanitary fittings",IF(C81&gt;0,", Electrical &amp; Sanitary fittings upto "&amp;C81&amp;" Floor",""))&amp;(IF(C82&gt;0,", Finishing upto "&amp;C82&amp;" Floor","")&amp;(IF(C74&gt;0.5," Completed",""))))))))))))))))</f>
        <v>Excavation work Completed. Plinth work completed, RCC upto 5 Slab Completed</v>
      </c>
      <c r="K69" s="38"/>
    </row>
    <row r="70" spans="1:11" ht="20.25" x14ac:dyDescent="0.3">
      <c r="A70" s="91"/>
      <c r="B70" s="91"/>
      <c r="C70" s="91"/>
      <c r="D70" s="92"/>
      <c r="E70" s="84">
        <v>3</v>
      </c>
      <c r="F70" s="89">
        <v>1</v>
      </c>
      <c r="G70" s="89"/>
      <c r="H70" s="84">
        <v>0</v>
      </c>
      <c r="I70" s="84">
        <f ca="1">--TRIM(RIGHT(SUBSTITUTE(LEFT(A69,_xlfn.AGGREGATE(16,6,FIND({0,1,2,3,4,5,6,7,8,9},A69,ROW(INDIRECT("1:"&amp;LEN(A69)))),1))," ",REPT(" ",LEN(A69))),LEN(A69)))</f>
        <v>30</v>
      </c>
      <c r="J70" s="37" t="s">
        <v>150</v>
      </c>
      <c r="K70" s="38"/>
    </row>
    <row r="71" spans="1:11" ht="20.25" customHeight="1" x14ac:dyDescent="0.3">
      <c r="A71" s="93" t="s">
        <v>148</v>
      </c>
      <c r="B71" s="93"/>
      <c r="C71" s="93" t="s">
        <v>158</v>
      </c>
      <c r="D71" s="93"/>
      <c r="E71" s="86" t="s">
        <v>159</v>
      </c>
      <c r="F71" s="93" t="s">
        <v>149</v>
      </c>
      <c r="G71" s="93"/>
      <c r="H71" s="49" t="s">
        <v>147</v>
      </c>
      <c r="I71" s="49"/>
      <c r="J71" s="40" t="s">
        <v>160</v>
      </c>
      <c r="K71" s="39">
        <f ca="1">I70*25%</f>
        <v>7.5</v>
      </c>
    </row>
    <row r="72" spans="1:11" ht="20.25" customHeight="1" x14ac:dyDescent="0.3">
      <c r="A72" s="88" t="s">
        <v>161</v>
      </c>
      <c r="B72" s="88"/>
      <c r="C72" s="89">
        <f ca="1">K73</f>
        <v>30</v>
      </c>
      <c r="D72" s="89"/>
      <c r="E72" s="85">
        <f ca="1">((100/I70)*C72)/100</f>
        <v>1</v>
      </c>
      <c r="F72" s="88">
        <f ca="1">(((C72/I70*5)+(C73/I70*20)+(25/(F70+H70+I70)*C74)+(5/(I70)*C75)+(2.5/(I70)*C76)+(2.5/(I70)*C77)+(5/I70*C78)+(10/I70*C79)+(2.5/I70*C80)+(2.5/I70*C81)+(10/I70*C82)+(10/I70*C83))/100)</f>
        <v>0.29032258064516125</v>
      </c>
      <c r="G72" s="88"/>
      <c r="H72" s="88" t="str">
        <f ca="1">J69</f>
        <v>Excavation work Completed. Plinth work completed, RCC upto 5 Slab Completed</v>
      </c>
      <c r="I72" s="88"/>
      <c r="J72" s="40" t="s">
        <v>151</v>
      </c>
      <c r="K72" s="44">
        <f ca="1">I70*50%</f>
        <v>15</v>
      </c>
    </row>
    <row r="73" spans="1:11" ht="20.25" x14ac:dyDescent="0.3">
      <c r="A73" s="88" t="s">
        <v>131</v>
      </c>
      <c r="B73" s="88"/>
      <c r="C73" s="94">
        <f ca="1">K81</f>
        <v>30</v>
      </c>
      <c r="D73" s="89"/>
      <c r="E73" s="85">
        <f ca="1">((100/I70)*C73)/100</f>
        <v>1</v>
      </c>
      <c r="F73" s="88"/>
      <c r="G73" s="88"/>
      <c r="H73" s="88"/>
      <c r="I73" s="88"/>
      <c r="J73" s="40" t="s">
        <v>152</v>
      </c>
      <c r="K73" s="44">
        <f ca="1">I70</f>
        <v>30</v>
      </c>
    </row>
    <row r="74" spans="1:11" ht="21" customHeight="1" x14ac:dyDescent="0.35">
      <c r="A74" s="88" t="s">
        <v>162</v>
      </c>
      <c r="B74" s="88"/>
      <c r="C74" s="89">
        <v>5</v>
      </c>
      <c r="D74" s="89"/>
      <c r="E74" s="85">
        <f ca="1">((100/(F70+H70+I70))*C74)/100</f>
        <v>0.16129032258064516</v>
      </c>
      <c r="F74" s="88"/>
      <c r="G74" s="88"/>
      <c r="H74" s="88"/>
      <c r="I74" s="88"/>
      <c r="J74" s="40" t="s">
        <v>153</v>
      </c>
      <c r="K74" s="45">
        <f ca="1">(IF(E70&gt;1,(I70/(E70+2)),I70*0.2))</f>
        <v>6</v>
      </c>
    </row>
    <row r="75" spans="1:11" ht="21" customHeight="1" x14ac:dyDescent="0.35">
      <c r="A75" s="88" t="s">
        <v>163</v>
      </c>
      <c r="B75" s="88"/>
      <c r="C75" s="89">
        <v>0</v>
      </c>
      <c r="D75" s="89"/>
      <c r="E75" s="85">
        <f ca="1">((100/I70)*C75)/100</f>
        <v>0</v>
      </c>
      <c r="F75" s="88"/>
      <c r="G75" s="88"/>
      <c r="H75" s="88"/>
      <c r="I75" s="88"/>
      <c r="J75" s="40" t="s">
        <v>154</v>
      </c>
      <c r="K75" s="45">
        <f ca="1">(IF(E70&gt;1,(I70/(E70+2)+K74),I70*0.2+K74))</f>
        <v>12</v>
      </c>
    </row>
    <row r="76" spans="1:11" ht="21" customHeight="1" x14ac:dyDescent="0.35">
      <c r="A76" s="95" t="s">
        <v>164</v>
      </c>
      <c r="B76" s="96"/>
      <c r="C76" s="89">
        <v>0</v>
      </c>
      <c r="D76" s="89"/>
      <c r="E76" s="85">
        <f ca="1">((100/I70)*C76)/100</f>
        <v>0</v>
      </c>
      <c r="F76" s="88"/>
      <c r="G76" s="88"/>
      <c r="H76" s="88"/>
      <c r="I76" s="88"/>
      <c r="J76" s="40" t="s">
        <v>165</v>
      </c>
      <c r="K76" s="45">
        <f ca="1">(IF(E70&gt;1,(I70/(E70+2)+K75),0))</f>
        <v>18</v>
      </c>
    </row>
    <row r="77" spans="1:11" ht="21" customHeight="1" x14ac:dyDescent="0.35">
      <c r="A77" s="95" t="s">
        <v>203</v>
      </c>
      <c r="B77" s="96"/>
      <c r="C77" s="89">
        <v>0</v>
      </c>
      <c r="D77" s="89"/>
      <c r="E77" s="85">
        <f ca="1">((100/I70)*C77)/100</f>
        <v>0</v>
      </c>
      <c r="F77" s="88"/>
      <c r="G77" s="88"/>
      <c r="H77" s="88"/>
      <c r="I77" s="88"/>
      <c r="J77" s="40" t="s">
        <v>166</v>
      </c>
      <c r="K77" s="45">
        <f ca="1">(IF(E70&gt;2,(I70/(E70+2)+K76),0))</f>
        <v>24</v>
      </c>
    </row>
    <row r="78" spans="1:11" ht="57.75" customHeight="1" x14ac:dyDescent="0.35">
      <c r="A78" s="95" t="s">
        <v>200</v>
      </c>
      <c r="B78" s="96"/>
      <c r="C78" s="89">
        <v>0</v>
      </c>
      <c r="D78" s="89"/>
      <c r="E78" s="85">
        <f ca="1">((100/(I70))*C78)/100</f>
        <v>0</v>
      </c>
      <c r="F78" s="88"/>
      <c r="G78" s="88"/>
      <c r="H78" s="88"/>
      <c r="I78" s="88"/>
      <c r="J78" s="40" t="s">
        <v>168</v>
      </c>
      <c r="K78" s="46">
        <f>(IF(E70&gt;3,(I70/(E70+2)+K77),0))</f>
        <v>0</v>
      </c>
    </row>
    <row r="79" spans="1:11" ht="21" x14ac:dyDescent="0.35">
      <c r="A79" s="88" t="s">
        <v>167</v>
      </c>
      <c r="B79" s="88"/>
      <c r="C79" s="89">
        <v>0</v>
      </c>
      <c r="D79" s="89"/>
      <c r="E79" s="85">
        <f ca="1">((100/(I70))*C79)/100</f>
        <v>0</v>
      </c>
      <c r="F79" s="88"/>
      <c r="G79" s="88"/>
      <c r="H79" s="88"/>
      <c r="I79" s="88"/>
      <c r="J79" s="40" t="s">
        <v>169</v>
      </c>
      <c r="K79" s="45">
        <f>(IF(E70&gt;4,(I70/(E70+2)+K78),0))</f>
        <v>0</v>
      </c>
    </row>
    <row r="80" spans="1:11" ht="21" customHeight="1" x14ac:dyDescent="0.35">
      <c r="A80" s="88" t="s">
        <v>202</v>
      </c>
      <c r="B80" s="88"/>
      <c r="C80" s="89">
        <v>0</v>
      </c>
      <c r="D80" s="89"/>
      <c r="E80" s="85">
        <f ca="1">((100/I70)*C80)/100</f>
        <v>0</v>
      </c>
      <c r="F80" s="88"/>
      <c r="G80" s="88"/>
      <c r="H80" s="88"/>
      <c r="I80" s="88"/>
      <c r="J80" s="40" t="s">
        <v>155</v>
      </c>
      <c r="K80" s="45">
        <f>(IF(E70=1,(I70/(E70+3)+K75),IF(E70=0,(I70*0.3+K75),IF(E70&gt;1,0))))</f>
        <v>0</v>
      </c>
    </row>
    <row r="81" spans="1:11" ht="21.75" thickBot="1" x14ac:dyDescent="0.4">
      <c r="A81" s="88" t="s">
        <v>201</v>
      </c>
      <c r="B81" s="88"/>
      <c r="C81" s="89">
        <v>0</v>
      </c>
      <c r="D81" s="89"/>
      <c r="E81" s="85">
        <f ca="1">((100/I70)*C81)/100</f>
        <v>0</v>
      </c>
      <c r="F81" s="88"/>
      <c r="G81" s="88"/>
      <c r="H81" s="88"/>
      <c r="I81" s="88"/>
      <c r="J81" s="42" t="s">
        <v>156</v>
      </c>
      <c r="K81" s="47">
        <f ca="1">(IF(E70&gt;1.5,(I70/(E70+2)+K75+MAX(0,K76-K75)+MAX(0,K77-K76)+MAX(0,K78-K77)+MAX(0,K79-K78)+MAX(0,K80-K79)),IF(E70=1,(I70/(E70+3)+K80),IF(E70=0,I70*0.3+K80))))</f>
        <v>30</v>
      </c>
    </row>
    <row r="82" spans="1:11" ht="20.25" x14ac:dyDescent="0.25">
      <c r="A82" s="88" t="s">
        <v>170</v>
      </c>
      <c r="B82" s="88"/>
      <c r="C82" s="89">
        <v>0</v>
      </c>
      <c r="D82" s="89"/>
      <c r="E82" s="85">
        <f ca="1">((100/(I70))*C82)/100</f>
        <v>0</v>
      </c>
      <c r="F82" s="88"/>
      <c r="G82" s="88"/>
      <c r="H82" s="88"/>
      <c r="I82" s="88"/>
    </row>
    <row r="83" spans="1:11" ht="20.25" x14ac:dyDescent="0.25">
      <c r="A83" s="88" t="s">
        <v>171</v>
      </c>
      <c r="B83" s="88"/>
      <c r="C83" s="89">
        <v>0</v>
      </c>
      <c r="D83" s="89"/>
      <c r="E83" s="85">
        <f ca="1">((100/(I70))*C83)/100</f>
        <v>0</v>
      </c>
      <c r="F83" s="88"/>
      <c r="G83" s="88"/>
      <c r="H83" s="88"/>
      <c r="I83" s="88"/>
    </row>
    <row r="84" spans="1:11" ht="21.75" hidden="1" customHeight="1" thickBot="1" x14ac:dyDescent="0.3">
      <c r="A84" s="90" t="s">
        <v>73</v>
      </c>
      <c r="B84" s="90"/>
      <c r="C84" s="90"/>
      <c r="D84" s="90"/>
      <c r="E84" s="90"/>
      <c r="F84" s="90"/>
      <c r="G84" s="90"/>
      <c r="H84" s="90"/>
      <c r="I84" s="90"/>
    </row>
    <row r="85" spans="1:11" ht="20.25" hidden="1" customHeight="1" x14ac:dyDescent="0.3">
      <c r="A85" s="105" t="s">
        <v>337</v>
      </c>
      <c r="B85" s="105"/>
      <c r="C85" s="105"/>
      <c r="D85" s="92" t="s">
        <v>4</v>
      </c>
      <c r="E85" s="51" t="s">
        <v>144</v>
      </c>
      <c r="F85" s="89" t="s">
        <v>130</v>
      </c>
      <c r="G85" s="89"/>
      <c r="H85" s="51" t="s">
        <v>145</v>
      </c>
      <c r="I85" s="51" t="s">
        <v>146</v>
      </c>
      <c r="J85" s="36" t="str">
        <f ca="1">(IF(F88&gt;99%,"All work completed. Please provide OC.",IF(F88&gt;89.8%,"Plinth, RCC, Brick, Plaster, Flooring, Painting work Completed. Finishing work is in process.",IF(F88&lt;94%,(IF(C88=0,"Work not yet Started.",IF(E88=25%,"Piling work in process",IF(E88=50%,"Excavation work in process",IF(E88=100%,"Excavation work Completed. ","0")))&amp;(IF(C89=0%,"",IF(C89=K90,"Footing work is process",IF(C89=K91,"Footing work Completed",IF(C89=K92,"1st Basement Completed",IF(C89=K93,"1st &amp; 2nd Basement Completed",IF(C89=K94,"1st to 3rd Basement Completed",IF(C89=K95,"1st to 4th Basement Completed",IF(C89=K96,"Plinth work is process",IF(C89=K97,"Plinth work completed","0")))))))))))&amp;(IF(C90=(F86+H86+I86),", RCC Slab",IF(C90&gt;0,", RCC upto "&amp;C90&amp;" Slab",""))&amp;(IF(C91=I86,", Brickwork",IF(C91&gt;0,", Brickwork upto "&amp;C91&amp;" Floor",""))&amp;(IF(C92=I86,", Door &amp; Window Frame",IF(C92&gt;0,", Door &amp; Window Frame work upto "&amp;C92&amp;" Floor",""))&amp;(IF(C93=I86,", Internal Plaster",IF(C93&gt;0,", Internal Plaster upto "&amp;C93&amp;" Floor",""))&amp;(IF(C94=I86,", External Plaster",IF(C94&gt;0,", External Plaster upto "&amp;C94&amp;" Floor",""))&amp;(IF(C95=I86,", Plumbing &amp; Electric work",IF(C95&gt;0,", Plumbing &amp; Electric work upto "&amp;C95&amp;" Floor",""))&amp;(IF(C96=I86,", Flooring",IF(C96&gt;0,", Flooring upto "&amp;C96&amp;" Floor",""))&amp;(IF(C97=I86,", Painting",IF(C97&gt;0,", Painting upto "&amp;C97&amp;" Floor",""))&amp;(IF(C98&gt;0,", Finishing upto "&amp;C98&amp;" Floor","")&amp;(IF(C90&gt;0.5," Completed",""))))))))))))))))</f>
        <v>Excavation work Completed. Plinth work completed, RCC upto 2 Slab Completed</v>
      </c>
      <c r="K85" s="38"/>
    </row>
    <row r="86" spans="1:11" ht="20.25" hidden="1" x14ac:dyDescent="0.3">
      <c r="A86" s="105"/>
      <c r="B86" s="105"/>
      <c r="C86" s="105"/>
      <c r="D86" s="92"/>
      <c r="E86" s="51">
        <v>3</v>
      </c>
      <c r="F86" s="89">
        <v>1</v>
      </c>
      <c r="G86" s="89"/>
      <c r="H86" s="51">
        <v>0</v>
      </c>
      <c r="I86" s="51">
        <f ca="1">--TRIM(RIGHT(SUBSTITUTE(LEFT(A85,_xlfn.AGGREGATE(16,6,FIND({0,1,2,3,4,5,6,7,8,9},A85,ROW(INDIRECT("1:"&amp;LEN(A85)))),1))," ",REPT(" ",LEN(A85))),LEN(A85)))</f>
        <v>30</v>
      </c>
      <c r="J86" s="37" t="s">
        <v>150</v>
      </c>
      <c r="K86" s="38"/>
    </row>
    <row r="87" spans="1:11" ht="20.25" hidden="1" customHeight="1" x14ac:dyDescent="0.3">
      <c r="A87" s="93" t="s">
        <v>148</v>
      </c>
      <c r="B87" s="93"/>
      <c r="C87" s="93" t="s">
        <v>158</v>
      </c>
      <c r="D87" s="93"/>
      <c r="E87" s="48" t="s">
        <v>159</v>
      </c>
      <c r="F87" s="93" t="s">
        <v>149</v>
      </c>
      <c r="G87" s="93"/>
      <c r="H87" s="49" t="s">
        <v>147</v>
      </c>
      <c r="I87" s="49"/>
      <c r="J87" s="40" t="s">
        <v>160</v>
      </c>
      <c r="K87" s="39">
        <f ca="1">I86*25%</f>
        <v>7.5</v>
      </c>
    </row>
    <row r="88" spans="1:11" ht="20.25" hidden="1" customHeight="1" x14ac:dyDescent="0.3">
      <c r="A88" s="88" t="s">
        <v>161</v>
      </c>
      <c r="B88" s="88"/>
      <c r="C88" s="89">
        <f ca="1">K89</f>
        <v>30</v>
      </c>
      <c r="D88" s="89"/>
      <c r="E88" s="17">
        <f ca="1">((100/I86)*C88)/100</f>
        <v>1</v>
      </c>
      <c r="F88" s="88">
        <f ca="1">(((C88/I86*5)+(C89/I86*15)+(40/(F86+H86+I86)*C90)+(10/(I86)*C91)+(5/(I86)*C92)+(2.5/(I86)*C93)+(2.5/I86*C94)+(5/I86*C95)+(2.5/I86*C96)+(2.5/I86*C97)+(5/I86*C98)+(5/I86*C99))/100)</f>
        <v>0.22580645161290325</v>
      </c>
      <c r="G88" s="88"/>
      <c r="H88" s="88" t="str">
        <f ca="1">J85</f>
        <v>Excavation work Completed. Plinth work completed, RCC upto 2 Slab Completed</v>
      </c>
      <c r="I88" s="88"/>
      <c r="J88" s="40" t="s">
        <v>151</v>
      </c>
      <c r="K88" s="44">
        <f ca="1">I86*50%</f>
        <v>15</v>
      </c>
    </row>
    <row r="89" spans="1:11" ht="20.25" hidden="1" x14ac:dyDescent="0.3">
      <c r="A89" s="88" t="s">
        <v>131</v>
      </c>
      <c r="B89" s="88"/>
      <c r="C89" s="94">
        <f ca="1">K97</f>
        <v>30</v>
      </c>
      <c r="D89" s="89"/>
      <c r="E89" s="17">
        <f ca="1">((100/I86)*C89)/100</f>
        <v>1</v>
      </c>
      <c r="F89" s="88"/>
      <c r="G89" s="88"/>
      <c r="H89" s="88"/>
      <c r="I89" s="88"/>
      <c r="J89" s="40" t="s">
        <v>152</v>
      </c>
      <c r="K89" s="44">
        <f ca="1">I86</f>
        <v>30</v>
      </c>
    </row>
    <row r="90" spans="1:11" ht="21" hidden="1" customHeight="1" x14ac:dyDescent="0.35">
      <c r="A90" s="88" t="s">
        <v>162</v>
      </c>
      <c r="B90" s="88"/>
      <c r="C90" s="89">
        <v>2</v>
      </c>
      <c r="D90" s="89"/>
      <c r="E90" s="17">
        <f ca="1">((100/(F86+H86+I86))*C90)/100</f>
        <v>6.4516129032258063E-2</v>
      </c>
      <c r="F90" s="88"/>
      <c r="G90" s="88"/>
      <c r="H90" s="88"/>
      <c r="I90" s="88"/>
      <c r="J90" s="40" t="s">
        <v>153</v>
      </c>
      <c r="K90" s="45">
        <f ca="1">(IF(E86&gt;1,(I86/(E86+2)),I86/4))</f>
        <v>6</v>
      </c>
    </row>
    <row r="91" spans="1:11" ht="21" hidden="1" customHeight="1" x14ac:dyDescent="0.35">
      <c r="A91" s="88" t="s">
        <v>163</v>
      </c>
      <c r="B91" s="88"/>
      <c r="C91" s="89">
        <v>0</v>
      </c>
      <c r="D91" s="89"/>
      <c r="E91" s="17">
        <f ca="1">((100/I86)*C91)/100</f>
        <v>0</v>
      </c>
      <c r="F91" s="88"/>
      <c r="G91" s="88"/>
      <c r="H91" s="88"/>
      <c r="I91" s="88"/>
      <c r="J91" s="40" t="s">
        <v>154</v>
      </c>
      <c r="K91" s="45">
        <f ca="1">(IF(E86&gt;1,(I86/(E86+2)+K90),I86/4+K90))</f>
        <v>12</v>
      </c>
    </row>
    <row r="92" spans="1:11" ht="21" hidden="1" customHeight="1" x14ac:dyDescent="0.35">
      <c r="A92" s="88" t="s">
        <v>186</v>
      </c>
      <c r="B92" s="88"/>
      <c r="C92" s="89">
        <v>0</v>
      </c>
      <c r="D92" s="89"/>
      <c r="E92" s="17">
        <f ca="1">((100/I86)*C92)/100</f>
        <v>0</v>
      </c>
      <c r="F92" s="88"/>
      <c r="G92" s="88"/>
      <c r="H92" s="88"/>
      <c r="I92" s="88"/>
      <c r="J92" s="40" t="s">
        <v>165</v>
      </c>
      <c r="K92" s="45">
        <f ca="1">(IF(E86&gt;1,(I86/(E86+2)+K91),0))</f>
        <v>18</v>
      </c>
    </row>
    <row r="93" spans="1:11" ht="21" hidden="1" customHeight="1" x14ac:dyDescent="0.35">
      <c r="A93" s="88" t="s">
        <v>164</v>
      </c>
      <c r="B93" s="88"/>
      <c r="C93" s="89">
        <v>0</v>
      </c>
      <c r="D93" s="89"/>
      <c r="E93" s="17">
        <f ca="1">((100/I86)*C93)/100</f>
        <v>0</v>
      </c>
      <c r="F93" s="88"/>
      <c r="G93" s="88"/>
      <c r="H93" s="88"/>
      <c r="I93" s="88"/>
      <c r="J93" s="40" t="s">
        <v>166</v>
      </c>
      <c r="K93" s="45">
        <f ca="1">(IF(E86&gt;2,(I86/(E86+2)+K92),0))</f>
        <v>24</v>
      </c>
    </row>
    <row r="94" spans="1:11" ht="21" hidden="1" customHeight="1" x14ac:dyDescent="0.35">
      <c r="A94" s="88" t="s">
        <v>187</v>
      </c>
      <c r="B94" s="88"/>
      <c r="C94" s="89">
        <v>0</v>
      </c>
      <c r="D94" s="89"/>
      <c r="E94" s="17">
        <f ca="1">((100/(I86))*C94)/100</f>
        <v>0</v>
      </c>
      <c r="F94" s="88"/>
      <c r="G94" s="88"/>
      <c r="H94" s="88"/>
      <c r="I94" s="88"/>
      <c r="J94" s="40" t="s">
        <v>168</v>
      </c>
      <c r="K94" s="46">
        <f>(IF(E86&gt;3,(I86/(E86+2)+K93),0))</f>
        <v>0</v>
      </c>
    </row>
    <row r="95" spans="1:11" ht="21" hidden="1" customHeight="1" x14ac:dyDescent="0.35">
      <c r="A95" s="88" t="s">
        <v>188</v>
      </c>
      <c r="B95" s="88"/>
      <c r="C95" s="89">
        <v>0</v>
      </c>
      <c r="D95" s="89"/>
      <c r="E95" s="17">
        <f ca="1">((100/(I86))*C95)/100</f>
        <v>0</v>
      </c>
      <c r="F95" s="88"/>
      <c r="G95" s="88"/>
      <c r="H95" s="88"/>
      <c r="I95" s="88"/>
      <c r="J95" s="40" t="s">
        <v>169</v>
      </c>
      <c r="K95" s="45">
        <f>(IF(E86&gt;4,(I86/(E86+2)+K94),0))</f>
        <v>0</v>
      </c>
    </row>
    <row r="96" spans="1:11" ht="21" hidden="1" customHeight="1" x14ac:dyDescent="0.35">
      <c r="A96" s="88" t="s">
        <v>167</v>
      </c>
      <c r="B96" s="88"/>
      <c r="C96" s="89">
        <v>0</v>
      </c>
      <c r="D96" s="89"/>
      <c r="E96" s="17">
        <f ca="1">((100/I86)*C96)/100</f>
        <v>0</v>
      </c>
      <c r="F96" s="88"/>
      <c r="G96" s="88"/>
      <c r="H96" s="88"/>
      <c r="I96" s="88"/>
      <c r="J96" s="40" t="s">
        <v>155</v>
      </c>
      <c r="K96" s="45">
        <f>(IF(E86=1,(I86/(E86+3)+K91),IF(E86=0,(I86/4+K91),IF(E86&gt;1,0))))</f>
        <v>0</v>
      </c>
    </row>
    <row r="97" spans="1:12" ht="21.75" hidden="1" thickBot="1" x14ac:dyDescent="0.4">
      <c r="A97" s="88" t="s">
        <v>189</v>
      </c>
      <c r="B97" s="88"/>
      <c r="C97" s="89">
        <v>0</v>
      </c>
      <c r="D97" s="89"/>
      <c r="E97" s="17">
        <f ca="1">((100/I86)*C97)/100</f>
        <v>0</v>
      </c>
      <c r="F97" s="88"/>
      <c r="G97" s="88"/>
      <c r="H97" s="88"/>
      <c r="I97" s="88"/>
      <c r="J97" s="42" t="s">
        <v>156</v>
      </c>
      <c r="K97" s="47">
        <f ca="1">(IF(E86&gt;1.5,(I86/(E86+2)+K91+MAX(0,K92-K91)+MAX(0,K93-K92)+MAX(0,K94-K93)+MAX(0,K95-K94)+MAX(0,K96-K95)),IF(E86=1,(I86/(E86+3)+K96),IF(E86=0,I86/4+K96))))</f>
        <v>30</v>
      </c>
    </row>
    <row r="98" spans="1:12" ht="20.25" hidden="1" x14ac:dyDescent="0.25">
      <c r="A98" s="88" t="s">
        <v>170</v>
      </c>
      <c r="B98" s="88"/>
      <c r="C98" s="89">
        <v>0</v>
      </c>
      <c r="D98" s="89"/>
      <c r="E98" s="17">
        <f ca="1">((100/(I86))*C98)/100</f>
        <v>0</v>
      </c>
      <c r="F98" s="88"/>
      <c r="G98" s="88"/>
      <c r="H98" s="88"/>
      <c r="I98" s="88"/>
    </row>
    <row r="99" spans="1:12" ht="20.25" hidden="1" x14ac:dyDescent="0.25">
      <c r="A99" s="88" t="s">
        <v>171</v>
      </c>
      <c r="B99" s="88"/>
      <c r="C99" s="89">
        <v>0</v>
      </c>
      <c r="D99" s="89"/>
      <c r="E99" s="17">
        <f ca="1">((100/(I86))*C99)/100</f>
        <v>0</v>
      </c>
      <c r="F99" s="88"/>
      <c r="G99" s="88"/>
      <c r="H99" s="88"/>
      <c r="I99" s="88"/>
    </row>
    <row r="100" spans="1:12" ht="36" hidden="1" customHeight="1" x14ac:dyDescent="0.3">
      <c r="A100" s="189" t="s">
        <v>338</v>
      </c>
      <c r="B100" s="190"/>
      <c r="C100" s="190"/>
      <c r="D100" s="87"/>
      <c r="E100" s="191" t="s">
        <v>149</v>
      </c>
      <c r="F100" s="191"/>
      <c r="G100" s="87"/>
      <c r="H100" s="190">
        <f ca="1">AVERAGE(F88,F72)</f>
        <v>0.25806451612903225</v>
      </c>
      <c r="I100" s="192"/>
      <c r="J100" s="40" t="s">
        <v>151</v>
      </c>
      <c r="K100" s="44">
        <f>I98*50%</f>
        <v>0</v>
      </c>
    </row>
    <row r="101" spans="1:12" ht="36.75" customHeight="1" x14ac:dyDescent="0.3">
      <c r="A101" s="185" t="s">
        <v>157</v>
      </c>
      <c r="B101" s="186"/>
      <c r="C101" s="186"/>
      <c r="D101" s="186"/>
      <c r="E101" s="186"/>
      <c r="F101" s="186"/>
      <c r="G101" s="186"/>
      <c r="H101" s="187">
        <f ca="1">AVERAGE(F56,F72)</f>
        <v>0.4826612903225807</v>
      </c>
      <c r="I101" s="188"/>
      <c r="J101" s="40"/>
      <c r="K101" s="41"/>
      <c r="L101" s="41"/>
    </row>
    <row r="102" spans="1:12" ht="20.25" x14ac:dyDescent="0.25">
      <c r="A102" s="154" t="s">
        <v>77</v>
      </c>
      <c r="B102" s="155"/>
      <c r="C102" s="155"/>
      <c r="D102" s="155"/>
      <c r="E102" s="155"/>
      <c r="F102" s="155"/>
      <c r="G102" s="155"/>
      <c r="H102" s="155"/>
      <c r="I102" s="156"/>
    </row>
    <row r="103" spans="1:12" ht="60.75" x14ac:dyDescent="0.25">
      <c r="A103" s="120" t="s">
        <v>78</v>
      </c>
      <c r="B103" s="120"/>
      <c r="C103" s="120"/>
      <c r="D103" s="3" t="s">
        <v>4</v>
      </c>
      <c r="E103" s="15" t="s">
        <v>136</v>
      </c>
      <c r="F103" s="22" t="s">
        <v>172</v>
      </c>
      <c r="G103" s="3" t="s">
        <v>4</v>
      </c>
      <c r="H103" s="174" t="s">
        <v>191</v>
      </c>
      <c r="I103" s="174"/>
    </row>
    <row r="104" spans="1:12" ht="60.75" x14ac:dyDescent="0.25">
      <c r="A104" s="120" t="s">
        <v>183</v>
      </c>
      <c r="B104" s="120"/>
      <c r="C104" s="120"/>
      <c r="D104" s="2" t="s">
        <v>132</v>
      </c>
      <c r="E104" s="19" t="s">
        <v>335</v>
      </c>
      <c r="F104" s="22" t="s">
        <v>184</v>
      </c>
      <c r="G104" s="2" t="s">
        <v>4</v>
      </c>
      <c r="H104" s="119" t="s">
        <v>173</v>
      </c>
      <c r="I104" s="119"/>
    </row>
    <row r="105" spans="1:12" ht="26.25" customHeight="1" x14ac:dyDescent="0.25">
      <c r="A105" s="124" t="s">
        <v>81</v>
      </c>
      <c r="B105" s="124"/>
      <c r="C105" s="124"/>
      <c r="D105" s="3" t="s">
        <v>4</v>
      </c>
      <c r="E105" s="82">
        <v>900000</v>
      </c>
      <c r="F105" s="3" t="s">
        <v>129</v>
      </c>
      <c r="G105" s="3" t="s">
        <v>4</v>
      </c>
      <c r="H105" s="175" t="s">
        <v>137</v>
      </c>
      <c r="I105" s="176"/>
      <c r="K105" s="79"/>
    </row>
    <row r="106" spans="1:12" ht="20.25" hidden="1" x14ac:dyDescent="0.25">
      <c r="A106" s="120" t="s">
        <v>119</v>
      </c>
      <c r="B106" s="120"/>
      <c r="C106" s="120"/>
      <c r="D106" s="2" t="s">
        <v>4</v>
      </c>
      <c r="E106" s="19" t="s">
        <v>120</v>
      </c>
      <c r="F106" s="22" t="s">
        <v>121</v>
      </c>
      <c r="G106" s="2" t="s">
        <v>4</v>
      </c>
      <c r="H106" s="119" t="s">
        <v>100</v>
      </c>
      <c r="I106" s="119"/>
    </row>
    <row r="107" spans="1:12" ht="60.75" hidden="1" x14ac:dyDescent="0.25">
      <c r="A107" s="120" t="s">
        <v>122</v>
      </c>
      <c r="B107" s="120"/>
      <c r="C107" s="120"/>
      <c r="D107" s="2" t="s">
        <v>4</v>
      </c>
      <c r="E107" s="19" t="s">
        <v>123</v>
      </c>
      <c r="F107" s="22" t="s">
        <v>124</v>
      </c>
      <c r="G107" s="2" t="s">
        <v>4</v>
      </c>
      <c r="H107" s="119" t="s">
        <v>125</v>
      </c>
      <c r="I107" s="119"/>
    </row>
    <row r="108" spans="1:12" ht="20.25" hidden="1" x14ac:dyDescent="0.25">
      <c r="A108" s="120" t="s">
        <v>80</v>
      </c>
      <c r="B108" s="120"/>
      <c r="C108" s="120"/>
      <c r="D108" s="2" t="s">
        <v>4</v>
      </c>
      <c r="E108" s="19" t="s">
        <v>102</v>
      </c>
      <c r="F108" s="22" t="s">
        <v>79</v>
      </c>
      <c r="G108" s="2" t="s">
        <v>4</v>
      </c>
      <c r="H108" s="121" t="s">
        <v>102</v>
      </c>
      <c r="I108" s="122"/>
    </row>
    <row r="109" spans="1:12" ht="20.25" hidden="1" x14ac:dyDescent="0.25">
      <c r="A109" s="120" t="s">
        <v>126</v>
      </c>
      <c r="B109" s="120"/>
      <c r="C109" s="120"/>
      <c r="D109" s="2" t="s">
        <v>4</v>
      </c>
      <c r="E109" s="19" t="s">
        <v>101</v>
      </c>
      <c r="F109" s="22" t="s">
        <v>81</v>
      </c>
      <c r="G109" s="2" t="s">
        <v>4</v>
      </c>
      <c r="H109" s="119" t="s">
        <v>118</v>
      </c>
      <c r="I109" s="119"/>
    </row>
    <row r="110" spans="1:12" ht="20.25" hidden="1" x14ac:dyDescent="0.25">
      <c r="A110" s="120" t="s">
        <v>127</v>
      </c>
      <c r="B110" s="120"/>
      <c r="C110" s="120"/>
      <c r="D110" s="2" t="s">
        <v>4</v>
      </c>
      <c r="E110" s="20" t="s">
        <v>111</v>
      </c>
      <c r="F110" s="22" t="s">
        <v>128</v>
      </c>
      <c r="G110" s="2" t="s">
        <v>4</v>
      </c>
      <c r="H110" s="123" t="s">
        <v>111</v>
      </c>
      <c r="I110" s="123"/>
    </row>
    <row r="111" spans="1:12" ht="18" hidden="1" customHeight="1" x14ac:dyDescent="0.25">
      <c r="A111" s="124" t="s">
        <v>129</v>
      </c>
      <c r="B111" s="124"/>
      <c r="C111" s="124"/>
      <c r="D111" s="3" t="s">
        <v>4</v>
      </c>
      <c r="E111" s="10"/>
      <c r="F111" s="3" t="s">
        <v>129</v>
      </c>
      <c r="G111" s="3" t="s">
        <v>4</v>
      </c>
      <c r="H111" s="125" t="s">
        <v>111</v>
      </c>
      <c r="I111" s="126"/>
    </row>
    <row r="112" spans="1:12" ht="20.25" x14ac:dyDescent="0.25">
      <c r="A112" s="154" t="s">
        <v>76</v>
      </c>
      <c r="B112" s="155"/>
      <c r="C112" s="155"/>
      <c r="D112" s="155"/>
      <c r="E112" s="155"/>
      <c r="F112" s="155"/>
      <c r="G112" s="155"/>
      <c r="H112" s="155"/>
      <c r="I112" s="156"/>
    </row>
    <row r="113" spans="1:151 16227:16384" ht="20.25" x14ac:dyDescent="0.25">
      <c r="A113" s="116" t="s">
        <v>9</v>
      </c>
      <c r="B113" s="117"/>
      <c r="C113" s="117"/>
      <c r="D113" s="117"/>
      <c r="E113" s="117"/>
      <c r="F113" s="118"/>
      <c r="G113" s="2" t="s">
        <v>4</v>
      </c>
      <c r="H113" s="177">
        <f>48390/10.764</f>
        <v>4495.5406911928658</v>
      </c>
      <c r="I113" s="178"/>
    </row>
    <row r="114" spans="1:151 16227:16384" ht="20.25" x14ac:dyDescent="0.25">
      <c r="A114" s="116" t="s">
        <v>31</v>
      </c>
      <c r="B114" s="117"/>
      <c r="C114" s="117"/>
      <c r="D114" s="117"/>
      <c r="E114" s="117"/>
      <c r="F114" s="118"/>
      <c r="G114" s="2" t="s">
        <v>4</v>
      </c>
      <c r="H114" s="161">
        <f>129690/10.764</f>
        <v>12048.494983277593</v>
      </c>
      <c r="I114" s="161"/>
    </row>
    <row r="115" spans="1:151 16227:16384" ht="20.25" x14ac:dyDescent="0.25">
      <c r="A115" s="116" t="s">
        <v>138</v>
      </c>
      <c r="B115" s="117"/>
      <c r="C115" s="117"/>
      <c r="D115" s="117"/>
      <c r="E115" s="117"/>
      <c r="F115" s="118"/>
      <c r="G115" s="2" t="s">
        <v>4</v>
      </c>
      <c r="H115" s="161">
        <f>H113*0.8</f>
        <v>3596.432552954293</v>
      </c>
      <c r="I115" s="161"/>
    </row>
    <row r="116" spans="1:151 16227:16384" ht="20.25" x14ac:dyDescent="0.25">
      <c r="A116" s="158" t="s">
        <v>85</v>
      </c>
      <c r="B116" s="159"/>
      <c r="C116" s="159"/>
      <c r="D116" s="159"/>
      <c r="E116" s="159"/>
      <c r="F116" s="159"/>
      <c r="G116" s="159"/>
      <c r="H116" s="159"/>
      <c r="I116" s="160"/>
    </row>
    <row r="117" spans="1:151 16227:16384" s="11" customFormat="1" ht="40.5" x14ac:dyDescent="0.25">
      <c r="A117" s="112" t="s">
        <v>179</v>
      </c>
      <c r="B117" s="113"/>
      <c r="C117" s="112" t="s">
        <v>180</v>
      </c>
      <c r="D117" s="113"/>
      <c r="E117" s="52" t="s">
        <v>181</v>
      </c>
      <c r="F117" s="112" t="s">
        <v>178</v>
      </c>
      <c r="G117" s="113"/>
      <c r="H117" s="112" t="s">
        <v>198</v>
      </c>
      <c r="I117" s="11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WZC117" s="1"/>
      <c r="WZD117" s="1"/>
      <c r="WZE117" s="1"/>
      <c r="WZF117" s="1"/>
      <c r="WZG117" s="1"/>
      <c r="WZH117" s="1"/>
      <c r="WZI117" s="1"/>
      <c r="WZJ117" s="1"/>
      <c r="WZK117" s="1"/>
      <c r="WZL117" s="1"/>
      <c r="WZM117" s="1"/>
      <c r="WZN117" s="1"/>
      <c r="WZO117" s="1"/>
      <c r="WZP117" s="1"/>
      <c r="WZQ117" s="1"/>
      <c r="WZR117" s="1"/>
      <c r="WZS117" s="1"/>
      <c r="WZT117" s="1"/>
      <c r="WZU117" s="1"/>
      <c r="WZV117" s="1"/>
      <c r="WZW117" s="1"/>
      <c r="WZX117" s="1"/>
      <c r="WZY117" s="1"/>
      <c r="WZZ117" s="1"/>
      <c r="XAA117" s="1"/>
      <c r="XAB117" s="1"/>
      <c r="XAC117" s="1"/>
      <c r="XAD117" s="1"/>
      <c r="XAE117" s="1"/>
      <c r="XAF117" s="1"/>
      <c r="XAG117" s="1"/>
      <c r="XAH117" s="1"/>
      <c r="XAI117" s="1"/>
      <c r="XAJ117" s="1"/>
      <c r="XAK117" s="1"/>
      <c r="XAL117" s="1"/>
      <c r="XAM117" s="1"/>
      <c r="XAN117" s="1"/>
      <c r="XAO117" s="1"/>
      <c r="XAP117" s="1"/>
      <c r="XAQ117" s="1"/>
      <c r="XAR117" s="1"/>
      <c r="XAS117" s="1"/>
      <c r="XAT117" s="1"/>
      <c r="XAU117" s="1"/>
      <c r="XAV117" s="1"/>
      <c r="XAW117" s="1"/>
      <c r="XAX117" s="1"/>
      <c r="XAY117" s="1"/>
      <c r="XAZ117" s="1"/>
      <c r="XBA117" s="1"/>
      <c r="XBB117" s="1"/>
      <c r="XBC117" s="1"/>
      <c r="XBD117" s="1"/>
      <c r="XBE117" s="1"/>
      <c r="XBF117" s="1"/>
      <c r="XBG117" s="1"/>
      <c r="XBH117" s="1"/>
      <c r="XBI117" s="1"/>
      <c r="XBJ117" s="1"/>
      <c r="XBK117" s="1"/>
      <c r="XBL117" s="1"/>
      <c r="XBM117" s="1"/>
      <c r="XBN117" s="1"/>
      <c r="XBO117" s="1"/>
      <c r="XBP117" s="1"/>
      <c r="XBQ117" s="1"/>
      <c r="XBR117" s="1"/>
      <c r="XBS117" s="1"/>
      <c r="XBT117" s="1"/>
      <c r="XBU117" s="1"/>
      <c r="XBV117" s="1"/>
      <c r="XBW117" s="1"/>
      <c r="XBX117" s="1"/>
      <c r="XBY117" s="1"/>
      <c r="XBZ117" s="1"/>
      <c r="XCA117" s="1"/>
      <c r="XCB117" s="1"/>
      <c r="XCC117" s="1"/>
      <c r="XCD117" s="1"/>
      <c r="XCE117" s="1"/>
      <c r="XCF117" s="1"/>
      <c r="XCG117" s="1"/>
      <c r="XCH117" s="1"/>
      <c r="XCI117" s="1"/>
      <c r="XCJ117" s="1"/>
      <c r="XCK117" s="1"/>
      <c r="XCL117" s="1"/>
      <c r="XCM117" s="1"/>
      <c r="XCN117" s="1"/>
      <c r="XCO117" s="1"/>
      <c r="XCP117" s="1"/>
      <c r="XCQ117" s="1"/>
      <c r="XCR117" s="1"/>
      <c r="XCS117" s="1"/>
      <c r="XCT117" s="1"/>
      <c r="XCU117" s="1"/>
      <c r="XCV117" s="1"/>
      <c r="XCW117" s="1"/>
      <c r="XCX117" s="1"/>
      <c r="XCY117" s="1"/>
      <c r="XCZ117" s="1"/>
      <c r="XDA117" s="1"/>
      <c r="XDB117" s="1"/>
      <c r="XDC117" s="1"/>
      <c r="XDD117" s="1"/>
      <c r="XDE117" s="1"/>
      <c r="XDF117" s="1"/>
      <c r="XDG117" s="1"/>
      <c r="XDH117" s="1"/>
      <c r="XDI117" s="1"/>
      <c r="XDJ117" s="1"/>
      <c r="XDK117" s="1"/>
      <c r="XDL117" s="1"/>
      <c r="XDM117" s="1"/>
      <c r="XDN117" s="1"/>
      <c r="XDO117" s="1"/>
      <c r="XDP117" s="1"/>
      <c r="XDQ117" s="1"/>
      <c r="XDR117" s="1"/>
      <c r="XDS117" s="1"/>
      <c r="XDT117" s="1"/>
      <c r="XDU117" s="1"/>
      <c r="XDV117" s="1"/>
      <c r="XDW117" s="1"/>
      <c r="XDX117" s="1"/>
      <c r="XDY117" s="1"/>
      <c r="XDZ117" s="1"/>
      <c r="XEA117" s="1"/>
      <c r="XEB117" s="1"/>
      <c r="XEC117" s="1"/>
      <c r="XED117" s="1"/>
      <c r="XEE117" s="1"/>
      <c r="XEF117" s="1"/>
      <c r="XEG117" s="1"/>
      <c r="XEH117" s="1"/>
      <c r="XEI117" s="1"/>
      <c r="XEJ117" s="1"/>
      <c r="XEK117" s="1"/>
      <c r="XEL117" s="1"/>
      <c r="XEM117" s="1"/>
      <c r="XEN117" s="1"/>
      <c r="XEO117" s="1"/>
      <c r="XEP117" s="1"/>
      <c r="XEQ117" s="1"/>
      <c r="XER117" s="1"/>
      <c r="XES117" s="1"/>
      <c r="XET117" s="1"/>
      <c r="XEU117" s="1"/>
      <c r="XEV117" s="1"/>
      <c r="XEW117" s="1"/>
      <c r="XEX117" s="1"/>
      <c r="XEY117" s="1"/>
      <c r="XEZ117" s="1"/>
      <c r="XFA117" s="1"/>
      <c r="XFB117" s="1"/>
      <c r="XFC117" s="1"/>
      <c r="XFD117" s="1"/>
    </row>
    <row r="118" spans="1:151 16227:16384" s="11" customFormat="1" ht="20.25" hidden="1" x14ac:dyDescent="0.25">
      <c r="A118" s="114" t="s">
        <v>295</v>
      </c>
      <c r="B118" s="115"/>
      <c r="C118" s="114" t="s">
        <v>98</v>
      </c>
      <c r="D118" s="115"/>
      <c r="E118" s="53" t="s">
        <v>325</v>
      </c>
      <c r="F118" s="114">
        <f>COUNT(I127:I128)</f>
        <v>2</v>
      </c>
      <c r="G118" s="115"/>
      <c r="H118" s="114">
        <f>SUM(I127:I128)</f>
        <v>7532.97012</v>
      </c>
      <c r="I118" s="115"/>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WZC118" s="1"/>
      <c r="WZD118" s="1"/>
      <c r="WZE118" s="1"/>
      <c r="WZF118" s="1"/>
      <c r="WZG118" s="1"/>
      <c r="WZH118" s="1"/>
      <c r="WZI118" s="1"/>
      <c r="WZJ118" s="1"/>
      <c r="WZK118" s="1"/>
      <c r="WZL118" s="1"/>
      <c r="WZM118" s="1"/>
      <c r="WZN118" s="1"/>
      <c r="WZO118" s="1"/>
      <c r="WZP118" s="1"/>
      <c r="WZQ118" s="1"/>
      <c r="WZR118" s="1"/>
      <c r="WZS118" s="1"/>
      <c r="WZT118" s="1"/>
      <c r="WZU118" s="1"/>
      <c r="WZV118" s="1"/>
      <c r="WZW118" s="1"/>
      <c r="WZX118" s="1"/>
      <c r="WZY118" s="1"/>
      <c r="WZZ118" s="1"/>
      <c r="XAA118" s="1"/>
      <c r="XAB118" s="1"/>
      <c r="XAC118" s="1"/>
      <c r="XAD118" s="1"/>
      <c r="XAE118" s="1"/>
      <c r="XAF118" s="1"/>
      <c r="XAG118" s="1"/>
      <c r="XAH118" s="1"/>
      <c r="XAI118" s="1"/>
      <c r="XAJ118" s="1"/>
      <c r="XAK118" s="1"/>
      <c r="XAL118" s="1"/>
      <c r="XAM118" s="1"/>
      <c r="XAN118" s="1"/>
      <c r="XAO118" s="1"/>
      <c r="XAP118" s="1"/>
      <c r="XAQ118" s="1"/>
      <c r="XAR118" s="1"/>
      <c r="XAS118" s="1"/>
      <c r="XAT118" s="1"/>
      <c r="XAU118" s="1"/>
      <c r="XAV118" s="1"/>
      <c r="XAW118" s="1"/>
      <c r="XAX118" s="1"/>
      <c r="XAY118" s="1"/>
      <c r="XAZ118" s="1"/>
      <c r="XBA118" s="1"/>
      <c r="XBB118" s="1"/>
      <c r="XBC118" s="1"/>
      <c r="XBD118" s="1"/>
      <c r="XBE118" s="1"/>
      <c r="XBF118" s="1"/>
      <c r="XBG118" s="1"/>
      <c r="XBH118" s="1"/>
      <c r="XBI118" s="1"/>
      <c r="XBJ118" s="1"/>
      <c r="XBK118" s="1"/>
      <c r="XBL118" s="1"/>
      <c r="XBM118" s="1"/>
      <c r="XBN118" s="1"/>
      <c r="XBO118" s="1"/>
      <c r="XBP118" s="1"/>
      <c r="XBQ118" s="1"/>
      <c r="XBR118" s="1"/>
      <c r="XBS118" s="1"/>
      <c r="XBT118" s="1"/>
      <c r="XBU118" s="1"/>
      <c r="XBV118" s="1"/>
      <c r="XBW118" s="1"/>
      <c r="XBX118" s="1"/>
      <c r="XBY118" s="1"/>
      <c r="XBZ118" s="1"/>
      <c r="XCA118" s="1"/>
      <c r="XCB118" s="1"/>
      <c r="XCC118" s="1"/>
      <c r="XCD118" s="1"/>
      <c r="XCE118" s="1"/>
      <c r="XCF118" s="1"/>
      <c r="XCG118" s="1"/>
      <c r="XCH118" s="1"/>
      <c r="XCI118" s="1"/>
      <c r="XCJ118" s="1"/>
      <c r="XCK118" s="1"/>
      <c r="XCL118" s="1"/>
      <c r="XCM118" s="1"/>
      <c r="XCN118" s="1"/>
      <c r="XCO118" s="1"/>
      <c r="XCP118" s="1"/>
      <c r="XCQ118" s="1"/>
      <c r="XCR118" s="1"/>
      <c r="XCS118" s="1"/>
      <c r="XCT118" s="1"/>
      <c r="XCU118" s="1"/>
      <c r="XCV118" s="1"/>
      <c r="XCW118" s="1"/>
      <c r="XCX118" s="1"/>
      <c r="XCY118" s="1"/>
      <c r="XCZ118" s="1"/>
      <c r="XDA118" s="1"/>
      <c r="XDB118" s="1"/>
      <c r="XDC118" s="1"/>
      <c r="XDD118" s="1"/>
      <c r="XDE118" s="1"/>
      <c r="XDF118" s="1"/>
      <c r="XDG118" s="1"/>
      <c r="XDH118" s="1"/>
      <c r="XDI118" s="1"/>
      <c r="XDJ118" s="1"/>
      <c r="XDK118" s="1"/>
      <c r="XDL118" s="1"/>
      <c r="XDM118" s="1"/>
      <c r="XDN118" s="1"/>
      <c r="XDO118" s="1"/>
      <c r="XDP118" s="1"/>
      <c r="XDQ118" s="1"/>
      <c r="XDR118" s="1"/>
      <c r="XDS118" s="1"/>
      <c r="XDT118" s="1"/>
      <c r="XDU118" s="1"/>
      <c r="XDV118" s="1"/>
      <c r="XDW118" s="1"/>
      <c r="XDX118" s="1"/>
      <c r="XDY118" s="1"/>
      <c r="XDZ118" s="1"/>
      <c r="XEA118" s="1"/>
      <c r="XEB118" s="1"/>
      <c r="XEC118" s="1"/>
      <c r="XED118" s="1"/>
      <c r="XEE118" s="1"/>
      <c r="XEF118" s="1"/>
      <c r="XEG118" s="1"/>
      <c r="XEH118" s="1"/>
      <c r="XEI118" s="1"/>
      <c r="XEJ118" s="1"/>
      <c r="XEK118" s="1"/>
      <c r="XEL118" s="1"/>
      <c r="XEM118" s="1"/>
      <c r="XEN118" s="1"/>
      <c r="XEO118" s="1"/>
      <c r="XEP118" s="1"/>
      <c r="XEQ118" s="1"/>
      <c r="XER118" s="1"/>
      <c r="XES118" s="1"/>
      <c r="XET118" s="1"/>
      <c r="XEU118" s="1"/>
      <c r="XEV118" s="1"/>
      <c r="XEW118" s="1"/>
      <c r="XEX118" s="1"/>
      <c r="XEY118" s="1"/>
      <c r="XEZ118" s="1"/>
      <c r="XFA118" s="1"/>
      <c r="XFB118" s="1"/>
      <c r="XFC118" s="1"/>
      <c r="XFD118" s="1"/>
    </row>
    <row r="119" spans="1:151 16227:16384" s="11" customFormat="1" ht="20.25" x14ac:dyDescent="0.25">
      <c r="A119" s="114" t="s">
        <v>295</v>
      </c>
      <c r="B119" s="115"/>
      <c r="C119" s="114" t="s">
        <v>98</v>
      </c>
      <c r="D119" s="115"/>
      <c r="E119" s="53" t="s">
        <v>280</v>
      </c>
      <c r="F119" s="114">
        <f>COUNT(I132:I139)+COUNT(I141:I148)*23+COUNT(I150,I153:I157)*2+COUNT(I159,I162:I166)</f>
        <v>210</v>
      </c>
      <c r="G119" s="115"/>
      <c r="H119" s="114">
        <f>SUM(I132:I139)+SUM(I141:I148)*23+SUM(I150,I153:I157)*2+SUM(I159,I162:I166)</f>
        <v>110862.31104</v>
      </c>
      <c r="I119" s="115"/>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WZC119" s="1"/>
      <c r="WZD119" s="1"/>
      <c r="WZE119" s="1"/>
      <c r="WZF119" s="1"/>
      <c r="WZG119" s="1"/>
      <c r="WZH119" s="1"/>
      <c r="WZI119" s="1"/>
      <c r="WZJ119" s="1"/>
      <c r="WZK119" s="1"/>
      <c r="WZL119" s="1"/>
      <c r="WZM119" s="1"/>
      <c r="WZN119" s="1"/>
      <c r="WZO119" s="1"/>
      <c r="WZP119" s="1"/>
      <c r="WZQ119" s="1"/>
      <c r="WZR119" s="1"/>
      <c r="WZS119" s="1"/>
      <c r="WZT119" s="1"/>
      <c r="WZU119" s="1"/>
      <c r="WZV119" s="1"/>
      <c r="WZW119" s="1"/>
      <c r="WZX119" s="1"/>
      <c r="WZY119" s="1"/>
      <c r="WZZ119" s="1"/>
      <c r="XAA119" s="1"/>
      <c r="XAB119" s="1"/>
      <c r="XAC119" s="1"/>
      <c r="XAD119" s="1"/>
      <c r="XAE119" s="1"/>
      <c r="XAF119" s="1"/>
      <c r="XAG119" s="1"/>
      <c r="XAH119" s="1"/>
      <c r="XAI119" s="1"/>
      <c r="XAJ119" s="1"/>
      <c r="XAK119" s="1"/>
      <c r="XAL119" s="1"/>
      <c r="XAM119" s="1"/>
      <c r="XAN119" s="1"/>
      <c r="XAO119" s="1"/>
      <c r="XAP119" s="1"/>
      <c r="XAQ119" s="1"/>
      <c r="XAR119" s="1"/>
      <c r="XAS119" s="1"/>
      <c r="XAT119" s="1"/>
      <c r="XAU119" s="1"/>
      <c r="XAV119" s="1"/>
      <c r="XAW119" s="1"/>
      <c r="XAX119" s="1"/>
      <c r="XAY119" s="1"/>
      <c r="XAZ119" s="1"/>
      <c r="XBA119" s="1"/>
      <c r="XBB119" s="1"/>
      <c r="XBC119" s="1"/>
      <c r="XBD119" s="1"/>
      <c r="XBE119" s="1"/>
      <c r="XBF119" s="1"/>
      <c r="XBG119" s="1"/>
      <c r="XBH119" s="1"/>
      <c r="XBI119" s="1"/>
      <c r="XBJ119" s="1"/>
      <c r="XBK119" s="1"/>
      <c r="XBL119" s="1"/>
      <c r="XBM119" s="1"/>
      <c r="XBN119" s="1"/>
      <c r="XBO119" s="1"/>
      <c r="XBP119" s="1"/>
      <c r="XBQ119" s="1"/>
      <c r="XBR119" s="1"/>
      <c r="XBS119" s="1"/>
      <c r="XBT119" s="1"/>
      <c r="XBU119" s="1"/>
      <c r="XBV119" s="1"/>
      <c r="XBW119" s="1"/>
      <c r="XBX119" s="1"/>
      <c r="XBY119" s="1"/>
      <c r="XBZ119" s="1"/>
      <c r="XCA119" s="1"/>
      <c r="XCB119" s="1"/>
      <c r="XCC119" s="1"/>
      <c r="XCD119" s="1"/>
      <c r="XCE119" s="1"/>
      <c r="XCF119" s="1"/>
      <c r="XCG119" s="1"/>
      <c r="XCH119" s="1"/>
      <c r="XCI119" s="1"/>
      <c r="XCJ119" s="1"/>
      <c r="XCK119" s="1"/>
      <c r="XCL119" s="1"/>
      <c r="XCM119" s="1"/>
      <c r="XCN119" s="1"/>
      <c r="XCO119" s="1"/>
      <c r="XCP119" s="1"/>
      <c r="XCQ119" s="1"/>
      <c r="XCR119" s="1"/>
      <c r="XCS119" s="1"/>
      <c r="XCT119" s="1"/>
      <c r="XCU119" s="1"/>
      <c r="XCV119" s="1"/>
      <c r="XCW119" s="1"/>
      <c r="XCX119" s="1"/>
      <c r="XCY119" s="1"/>
      <c r="XCZ119" s="1"/>
      <c r="XDA119" s="1"/>
      <c r="XDB119" s="1"/>
      <c r="XDC119" s="1"/>
      <c r="XDD119" s="1"/>
      <c r="XDE119" s="1"/>
      <c r="XDF119" s="1"/>
      <c r="XDG119" s="1"/>
      <c r="XDH119" s="1"/>
      <c r="XDI119" s="1"/>
      <c r="XDJ119" s="1"/>
      <c r="XDK119" s="1"/>
      <c r="XDL119" s="1"/>
      <c r="XDM119" s="1"/>
      <c r="XDN119" s="1"/>
      <c r="XDO119" s="1"/>
      <c r="XDP119" s="1"/>
      <c r="XDQ119" s="1"/>
      <c r="XDR119" s="1"/>
      <c r="XDS119" s="1"/>
      <c r="XDT119" s="1"/>
      <c r="XDU119" s="1"/>
      <c r="XDV119" s="1"/>
      <c r="XDW119" s="1"/>
      <c r="XDX119" s="1"/>
      <c r="XDY119" s="1"/>
      <c r="XDZ119" s="1"/>
      <c r="XEA119" s="1"/>
      <c r="XEB119" s="1"/>
      <c r="XEC119" s="1"/>
      <c r="XED119" s="1"/>
      <c r="XEE119" s="1"/>
      <c r="XEF119" s="1"/>
      <c r="XEG119" s="1"/>
      <c r="XEH119" s="1"/>
      <c r="XEI119" s="1"/>
      <c r="XEJ119" s="1"/>
      <c r="XEK119" s="1"/>
      <c r="XEL119" s="1"/>
      <c r="XEM119" s="1"/>
      <c r="XEN119" s="1"/>
      <c r="XEO119" s="1"/>
      <c r="XEP119" s="1"/>
      <c r="XEQ119" s="1"/>
      <c r="XER119" s="1"/>
      <c r="XES119" s="1"/>
      <c r="XET119" s="1"/>
      <c r="XEU119" s="1"/>
      <c r="XEV119" s="1"/>
      <c r="XEW119" s="1"/>
      <c r="XEX119" s="1"/>
      <c r="XEY119" s="1"/>
      <c r="XEZ119" s="1"/>
      <c r="XFA119" s="1"/>
      <c r="XFB119" s="1"/>
      <c r="XFC119" s="1"/>
      <c r="XFD119" s="1"/>
    </row>
    <row r="120" spans="1:151 16227:16384" s="11" customFormat="1" ht="20.25" x14ac:dyDescent="0.25">
      <c r="A120" s="114" t="s">
        <v>296</v>
      </c>
      <c r="B120" s="115"/>
      <c r="C120" s="114" t="s">
        <v>98</v>
      </c>
      <c r="D120" s="115"/>
      <c r="E120" s="53" t="s">
        <v>280</v>
      </c>
      <c r="F120" s="114">
        <f>COUNT(I175:I183)*2+COUNT(I189:I197)+COUNT(I201:I213)*21+COUNT(I215:I216,I221:I227)*3+COUNT(I229:I231,I234:I241)</f>
        <v>338</v>
      </c>
      <c r="G120" s="115"/>
      <c r="H120" s="114">
        <f>SUM(I175:I183)*2+SUM(I189:I197)+SUM(I201:I213)*21+SUM(I215:I216,I221:I227)*3+SUM(I229:I231,I234:I241)</f>
        <v>230803.19496000005</v>
      </c>
      <c r="I120" s="115"/>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WZC120" s="1"/>
      <c r="WZD120" s="1"/>
      <c r="WZE120" s="1"/>
      <c r="WZF120" s="1"/>
      <c r="WZG120" s="1"/>
      <c r="WZH120" s="1"/>
      <c r="WZI120" s="1"/>
      <c r="WZJ120" s="1"/>
      <c r="WZK120" s="1"/>
      <c r="WZL120" s="1"/>
      <c r="WZM120" s="1"/>
      <c r="WZN120" s="1"/>
      <c r="WZO120" s="1"/>
      <c r="WZP120" s="1"/>
      <c r="WZQ120" s="1"/>
      <c r="WZR120" s="1"/>
      <c r="WZS120" s="1"/>
      <c r="WZT120" s="1"/>
      <c r="WZU120" s="1"/>
      <c r="WZV120" s="1"/>
      <c r="WZW120" s="1"/>
      <c r="WZX120" s="1"/>
      <c r="WZY120" s="1"/>
      <c r="WZZ120" s="1"/>
      <c r="XAA120" s="1"/>
      <c r="XAB120" s="1"/>
      <c r="XAC120" s="1"/>
      <c r="XAD120" s="1"/>
      <c r="XAE120" s="1"/>
      <c r="XAF120" s="1"/>
      <c r="XAG120" s="1"/>
      <c r="XAH120" s="1"/>
      <c r="XAI120" s="1"/>
      <c r="XAJ120" s="1"/>
      <c r="XAK120" s="1"/>
      <c r="XAL120" s="1"/>
      <c r="XAM120" s="1"/>
      <c r="XAN120" s="1"/>
      <c r="XAO120" s="1"/>
      <c r="XAP120" s="1"/>
      <c r="XAQ120" s="1"/>
      <c r="XAR120" s="1"/>
      <c r="XAS120" s="1"/>
      <c r="XAT120" s="1"/>
      <c r="XAU120" s="1"/>
      <c r="XAV120" s="1"/>
      <c r="XAW120" s="1"/>
      <c r="XAX120" s="1"/>
      <c r="XAY120" s="1"/>
      <c r="XAZ120" s="1"/>
      <c r="XBA120" s="1"/>
      <c r="XBB120" s="1"/>
      <c r="XBC120" s="1"/>
      <c r="XBD120" s="1"/>
      <c r="XBE120" s="1"/>
      <c r="XBF120" s="1"/>
      <c r="XBG120" s="1"/>
      <c r="XBH120" s="1"/>
      <c r="XBI120" s="1"/>
      <c r="XBJ120" s="1"/>
      <c r="XBK120" s="1"/>
      <c r="XBL120" s="1"/>
      <c r="XBM120" s="1"/>
      <c r="XBN120" s="1"/>
      <c r="XBO120" s="1"/>
      <c r="XBP120" s="1"/>
      <c r="XBQ120" s="1"/>
      <c r="XBR120" s="1"/>
      <c r="XBS120" s="1"/>
      <c r="XBT120" s="1"/>
      <c r="XBU120" s="1"/>
      <c r="XBV120" s="1"/>
      <c r="XBW120" s="1"/>
      <c r="XBX120" s="1"/>
      <c r="XBY120" s="1"/>
      <c r="XBZ120" s="1"/>
      <c r="XCA120" s="1"/>
      <c r="XCB120" s="1"/>
      <c r="XCC120" s="1"/>
      <c r="XCD120" s="1"/>
      <c r="XCE120" s="1"/>
      <c r="XCF120" s="1"/>
      <c r="XCG120" s="1"/>
      <c r="XCH120" s="1"/>
      <c r="XCI120" s="1"/>
      <c r="XCJ120" s="1"/>
      <c r="XCK120" s="1"/>
      <c r="XCL120" s="1"/>
      <c r="XCM120" s="1"/>
      <c r="XCN120" s="1"/>
      <c r="XCO120" s="1"/>
      <c r="XCP120" s="1"/>
      <c r="XCQ120" s="1"/>
      <c r="XCR120" s="1"/>
      <c r="XCS120" s="1"/>
      <c r="XCT120" s="1"/>
      <c r="XCU120" s="1"/>
      <c r="XCV120" s="1"/>
      <c r="XCW120" s="1"/>
      <c r="XCX120" s="1"/>
      <c r="XCY120" s="1"/>
      <c r="XCZ120" s="1"/>
      <c r="XDA120" s="1"/>
      <c r="XDB120" s="1"/>
      <c r="XDC120" s="1"/>
      <c r="XDD120" s="1"/>
      <c r="XDE120" s="1"/>
      <c r="XDF120" s="1"/>
      <c r="XDG120" s="1"/>
      <c r="XDH120" s="1"/>
      <c r="XDI120" s="1"/>
      <c r="XDJ120" s="1"/>
      <c r="XDK120" s="1"/>
      <c r="XDL120" s="1"/>
      <c r="XDM120" s="1"/>
      <c r="XDN120" s="1"/>
      <c r="XDO120" s="1"/>
      <c r="XDP120" s="1"/>
      <c r="XDQ120" s="1"/>
      <c r="XDR120" s="1"/>
      <c r="XDS120" s="1"/>
      <c r="XDT120" s="1"/>
      <c r="XDU120" s="1"/>
      <c r="XDV120" s="1"/>
      <c r="XDW120" s="1"/>
      <c r="XDX120" s="1"/>
      <c r="XDY120" s="1"/>
      <c r="XDZ120" s="1"/>
      <c r="XEA120" s="1"/>
      <c r="XEB120" s="1"/>
      <c r="XEC120" s="1"/>
      <c r="XED120" s="1"/>
      <c r="XEE120" s="1"/>
      <c r="XEF120" s="1"/>
      <c r="XEG120" s="1"/>
      <c r="XEH120" s="1"/>
      <c r="XEI120" s="1"/>
      <c r="XEJ120" s="1"/>
      <c r="XEK120" s="1"/>
      <c r="XEL120" s="1"/>
      <c r="XEM120" s="1"/>
      <c r="XEN120" s="1"/>
      <c r="XEO120" s="1"/>
      <c r="XEP120" s="1"/>
      <c r="XEQ120" s="1"/>
      <c r="XER120" s="1"/>
      <c r="XES120" s="1"/>
      <c r="XET120" s="1"/>
      <c r="XEU120" s="1"/>
      <c r="XEV120" s="1"/>
      <c r="XEW120" s="1"/>
      <c r="XEX120" s="1"/>
      <c r="XEY120" s="1"/>
      <c r="XEZ120" s="1"/>
      <c r="XFA120" s="1"/>
      <c r="XFB120" s="1"/>
      <c r="XFC120" s="1"/>
      <c r="XFD120" s="1"/>
    </row>
    <row r="121" spans="1:151 16227:16384" s="11" customFormat="1" ht="20.25" x14ac:dyDescent="0.25">
      <c r="A121" s="112" t="s">
        <v>182</v>
      </c>
      <c r="B121" s="113"/>
      <c r="C121" s="112">
        <f>SUM(C118:D120)</f>
        <v>0</v>
      </c>
      <c r="D121" s="113"/>
      <c r="E121" s="52">
        <f>SUM(E118:E120)</f>
        <v>0</v>
      </c>
      <c r="F121" s="112">
        <f>SUM(F119:G120)</f>
        <v>548</v>
      </c>
      <c r="G121" s="113"/>
      <c r="H121" s="112">
        <f>SUM(H119:I120)</f>
        <v>341665.50600000005</v>
      </c>
      <c r="I121" s="113">
        <f>SUM(I118:I120)</f>
        <v>0</v>
      </c>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WZC121" s="1"/>
      <c r="WZD121" s="1"/>
      <c r="WZE121" s="1"/>
      <c r="WZF121" s="1"/>
      <c r="WZG121" s="1"/>
      <c r="WZH121" s="1"/>
      <c r="WZI121" s="1"/>
      <c r="WZJ121" s="1"/>
      <c r="WZK121" s="1"/>
      <c r="WZL121" s="1"/>
      <c r="WZM121" s="1"/>
      <c r="WZN121" s="1"/>
      <c r="WZO121" s="1"/>
      <c r="WZP121" s="1"/>
      <c r="WZQ121" s="1"/>
      <c r="WZR121" s="1"/>
      <c r="WZS121" s="1"/>
      <c r="WZT121" s="1"/>
      <c r="WZU121" s="1"/>
      <c r="WZV121" s="1"/>
      <c r="WZW121" s="1"/>
      <c r="WZX121" s="1"/>
      <c r="WZY121" s="1"/>
      <c r="WZZ121" s="1"/>
      <c r="XAA121" s="1"/>
      <c r="XAB121" s="1"/>
      <c r="XAC121" s="1"/>
      <c r="XAD121" s="1"/>
      <c r="XAE121" s="1"/>
      <c r="XAF121" s="1"/>
      <c r="XAG121" s="1"/>
      <c r="XAH121" s="1"/>
      <c r="XAI121" s="1"/>
      <c r="XAJ121" s="1"/>
      <c r="XAK121" s="1"/>
      <c r="XAL121" s="1"/>
      <c r="XAM121" s="1"/>
      <c r="XAN121" s="1"/>
      <c r="XAO121" s="1"/>
      <c r="XAP121" s="1"/>
      <c r="XAQ121" s="1"/>
      <c r="XAR121" s="1"/>
      <c r="XAS121" s="1"/>
      <c r="XAT121" s="1"/>
      <c r="XAU121" s="1"/>
      <c r="XAV121" s="1"/>
      <c r="XAW121" s="1"/>
      <c r="XAX121" s="1"/>
      <c r="XAY121" s="1"/>
      <c r="XAZ121" s="1"/>
      <c r="XBA121" s="1"/>
      <c r="XBB121" s="1"/>
      <c r="XBC121" s="1"/>
      <c r="XBD121" s="1"/>
      <c r="XBE121" s="1"/>
      <c r="XBF121" s="1"/>
      <c r="XBG121" s="1"/>
      <c r="XBH121" s="1"/>
      <c r="XBI121" s="1"/>
      <c r="XBJ121" s="1"/>
      <c r="XBK121" s="1"/>
      <c r="XBL121" s="1"/>
      <c r="XBM121" s="1"/>
      <c r="XBN121" s="1"/>
      <c r="XBO121" s="1"/>
      <c r="XBP121" s="1"/>
      <c r="XBQ121" s="1"/>
      <c r="XBR121" s="1"/>
      <c r="XBS121" s="1"/>
      <c r="XBT121" s="1"/>
      <c r="XBU121" s="1"/>
      <c r="XBV121" s="1"/>
      <c r="XBW121" s="1"/>
      <c r="XBX121" s="1"/>
      <c r="XBY121" s="1"/>
      <c r="XBZ121" s="1"/>
      <c r="XCA121" s="1"/>
      <c r="XCB121" s="1"/>
      <c r="XCC121" s="1"/>
      <c r="XCD121" s="1"/>
      <c r="XCE121" s="1"/>
      <c r="XCF121" s="1"/>
      <c r="XCG121" s="1"/>
      <c r="XCH121" s="1"/>
      <c r="XCI121" s="1"/>
      <c r="XCJ121" s="1"/>
      <c r="XCK121" s="1"/>
      <c r="XCL121" s="1"/>
      <c r="XCM121" s="1"/>
      <c r="XCN121" s="1"/>
      <c r="XCO121" s="1"/>
      <c r="XCP121" s="1"/>
      <c r="XCQ121" s="1"/>
      <c r="XCR121" s="1"/>
      <c r="XCS121" s="1"/>
      <c r="XCT121" s="1"/>
      <c r="XCU121" s="1"/>
      <c r="XCV121" s="1"/>
      <c r="XCW121" s="1"/>
      <c r="XCX121" s="1"/>
      <c r="XCY121" s="1"/>
      <c r="XCZ121" s="1"/>
      <c r="XDA121" s="1"/>
      <c r="XDB121" s="1"/>
      <c r="XDC121" s="1"/>
      <c r="XDD121" s="1"/>
      <c r="XDE121" s="1"/>
      <c r="XDF121" s="1"/>
      <c r="XDG121" s="1"/>
      <c r="XDH121" s="1"/>
      <c r="XDI121" s="1"/>
      <c r="XDJ121" s="1"/>
      <c r="XDK121" s="1"/>
      <c r="XDL121" s="1"/>
      <c r="XDM121" s="1"/>
      <c r="XDN121" s="1"/>
      <c r="XDO121" s="1"/>
      <c r="XDP121" s="1"/>
      <c r="XDQ121" s="1"/>
      <c r="XDR121" s="1"/>
      <c r="XDS121" s="1"/>
      <c r="XDT121" s="1"/>
      <c r="XDU121" s="1"/>
      <c r="XDV121" s="1"/>
      <c r="XDW121" s="1"/>
      <c r="XDX121" s="1"/>
      <c r="XDY121" s="1"/>
      <c r="XDZ121" s="1"/>
      <c r="XEA121" s="1"/>
      <c r="XEB121" s="1"/>
      <c r="XEC121" s="1"/>
      <c r="XED121" s="1"/>
      <c r="XEE121" s="1"/>
      <c r="XEF121" s="1"/>
      <c r="XEG121" s="1"/>
      <c r="XEH121" s="1"/>
      <c r="XEI121" s="1"/>
      <c r="XEJ121" s="1"/>
      <c r="XEK121" s="1"/>
      <c r="XEL121" s="1"/>
      <c r="XEM121" s="1"/>
      <c r="XEN121" s="1"/>
      <c r="XEO121" s="1"/>
      <c r="XEP121" s="1"/>
      <c r="XEQ121" s="1"/>
      <c r="XER121" s="1"/>
      <c r="XES121" s="1"/>
      <c r="XET121" s="1"/>
      <c r="XEU121" s="1"/>
      <c r="XEV121" s="1"/>
      <c r="XEW121" s="1"/>
      <c r="XEX121" s="1"/>
      <c r="XEY121" s="1"/>
      <c r="XEZ121" s="1"/>
      <c r="XFA121" s="1"/>
      <c r="XFB121" s="1"/>
      <c r="XFC121" s="1"/>
      <c r="XFD121" s="1"/>
    </row>
    <row r="122" spans="1:151 16227:16384" ht="20.25" x14ac:dyDescent="0.25">
      <c r="A122" s="171" t="s">
        <v>177</v>
      </c>
      <c r="B122" s="172"/>
      <c r="C122" s="172"/>
      <c r="D122" s="172"/>
      <c r="E122" s="172"/>
      <c r="F122" s="172"/>
      <c r="G122" s="172"/>
      <c r="H122" s="172"/>
      <c r="I122" s="160"/>
    </row>
    <row r="123" spans="1:151 16227:16384" ht="66" customHeight="1" x14ac:dyDescent="0.25">
      <c r="A123" s="107" t="s">
        <v>103</v>
      </c>
      <c r="B123" s="107"/>
      <c r="C123" s="107" t="s">
        <v>104</v>
      </c>
      <c r="D123" s="107"/>
      <c r="E123" s="55" t="s">
        <v>199</v>
      </c>
      <c r="F123" s="106" t="s">
        <v>324</v>
      </c>
      <c r="G123" s="106"/>
      <c r="H123" s="55" t="s">
        <v>106</v>
      </c>
      <c r="I123" s="55" t="s">
        <v>105</v>
      </c>
    </row>
    <row r="124" spans="1:151 16227:16384" s="11" customFormat="1" ht="20.25" x14ac:dyDescent="0.25">
      <c r="A124" s="109" t="s">
        <v>299</v>
      </c>
      <c r="B124" s="110"/>
      <c r="C124" s="110"/>
      <c r="D124" s="110"/>
      <c r="E124" s="110"/>
      <c r="F124" s="110"/>
      <c r="G124" s="110"/>
      <c r="H124" s="110"/>
      <c r="I124" s="11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WZC124" s="1"/>
      <c r="WZD124" s="1"/>
      <c r="WZE124" s="1"/>
      <c r="WZF124" s="1"/>
      <c r="WZG124" s="1"/>
      <c r="WZH124" s="1"/>
      <c r="WZI124" s="1"/>
      <c r="WZJ124" s="1"/>
      <c r="WZK124" s="1"/>
      <c r="WZL124" s="1"/>
      <c r="WZM124" s="1"/>
      <c r="WZN124" s="1"/>
      <c r="WZO124" s="1"/>
      <c r="WZP124" s="1"/>
      <c r="WZQ124" s="1"/>
      <c r="WZR124" s="1"/>
      <c r="WZS124" s="1"/>
      <c r="WZT124" s="1"/>
      <c r="WZU124" s="1"/>
      <c r="WZV124" s="1"/>
      <c r="WZW124" s="1"/>
      <c r="WZX124" s="1"/>
      <c r="WZY124" s="1"/>
      <c r="WZZ124" s="1"/>
      <c r="XAA124" s="1"/>
      <c r="XAB124" s="1"/>
      <c r="XAC124" s="1"/>
      <c r="XAD124" s="1"/>
      <c r="XAE124" s="1"/>
      <c r="XAF124" s="1"/>
      <c r="XAG124" s="1"/>
      <c r="XAH124" s="1"/>
      <c r="XAI124" s="1"/>
      <c r="XAJ124" s="1"/>
      <c r="XAK124" s="1"/>
      <c r="XAL124" s="1"/>
      <c r="XAM124" s="1"/>
      <c r="XAN124" s="1"/>
      <c r="XAO124" s="1"/>
      <c r="XAP124" s="1"/>
      <c r="XAQ124" s="1"/>
      <c r="XAR124" s="1"/>
      <c r="XAS124" s="1"/>
      <c r="XAT124" s="1"/>
      <c r="XAU124" s="1"/>
      <c r="XAV124" s="1"/>
      <c r="XAW124" s="1"/>
      <c r="XAX124" s="1"/>
      <c r="XAY124" s="1"/>
      <c r="XAZ124" s="1"/>
      <c r="XBA124" s="1"/>
      <c r="XBB124" s="1"/>
      <c r="XBC124" s="1"/>
      <c r="XBD124" s="1"/>
      <c r="XBE124" s="1"/>
      <c r="XBF124" s="1"/>
      <c r="XBG124" s="1"/>
      <c r="XBH124" s="1"/>
      <c r="XBI124" s="1"/>
      <c r="XBJ124" s="1"/>
      <c r="XBK124" s="1"/>
      <c r="XBL124" s="1"/>
      <c r="XBM124" s="1"/>
      <c r="XBN124" s="1"/>
      <c r="XBO124" s="1"/>
      <c r="XBP124" s="1"/>
      <c r="XBQ124" s="1"/>
      <c r="XBR124" s="1"/>
      <c r="XBS124" s="1"/>
      <c r="XBT124" s="1"/>
      <c r="XBU124" s="1"/>
      <c r="XBV124" s="1"/>
      <c r="XBW124" s="1"/>
      <c r="XBX124" s="1"/>
      <c r="XBY124" s="1"/>
      <c r="XBZ124" s="1"/>
      <c r="XCA124" s="1"/>
      <c r="XCB124" s="1"/>
      <c r="XCC124" s="1"/>
      <c r="XCD124" s="1"/>
      <c r="XCE124" s="1"/>
      <c r="XCF124" s="1"/>
      <c r="XCG124" s="1"/>
      <c r="XCH124" s="1"/>
      <c r="XCI124" s="1"/>
      <c r="XCJ124" s="1"/>
      <c r="XCK124" s="1"/>
      <c r="XCL124" s="1"/>
      <c r="XCM124" s="1"/>
      <c r="XCN124" s="1"/>
      <c r="XCO124" s="1"/>
      <c r="XCP124" s="1"/>
      <c r="XCQ124" s="1"/>
      <c r="XCR124" s="1"/>
      <c r="XCS124" s="1"/>
      <c r="XCT124" s="1"/>
      <c r="XCU124" s="1"/>
      <c r="XCV124" s="1"/>
      <c r="XCW124" s="1"/>
      <c r="XCX124" s="1"/>
      <c r="XCY124" s="1"/>
      <c r="XCZ124" s="1"/>
      <c r="XDA124" s="1"/>
      <c r="XDB124" s="1"/>
      <c r="XDC124" s="1"/>
      <c r="XDD124" s="1"/>
      <c r="XDE124" s="1"/>
      <c r="XDF124" s="1"/>
      <c r="XDG124" s="1"/>
      <c r="XDH124" s="1"/>
      <c r="XDI124" s="1"/>
      <c r="XDJ124" s="1"/>
      <c r="XDK124" s="1"/>
      <c r="XDL124" s="1"/>
      <c r="XDM124" s="1"/>
      <c r="XDN124" s="1"/>
      <c r="XDO124" s="1"/>
      <c r="XDP124" s="1"/>
      <c r="XDQ124" s="1"/>
      <c r="XDR124" s="1"/>
      <c r="XDS124" s="1"/>
      <c r="XDT124" s="1"/>
      <c r="XDU124" s="1"/>
      <c r="XDV124" s="1"/>
      <c r="XDW124" s="1"/>
      <c r="XDX124" s="1"/>
      <c r="XDY124" s="1"/>
      <c r="XDZ124" s="1"/>
      <c r="XEA124" s="1"/>
      <c r="XEB124" s="1"/>
      <c r="XEC124" s="1"/>
      <c r="XED124" s="1"/>
      <c r="XEE124" s="1"/>
      <c r="XEF124" s="1"/>
      <c r="XEG124" s="1"/>
      <c r="XEH124" s="1"/>
      <c r="XEI124" s="1"/>
      <c r="XEJ124" s="1"/>
      <c r="XEK124" s="1"/>
      <c r="XEL124" s="1"/>
      <c r="XEM124" s="1"/>
      <c r="XEN124" s="1"/>
      <c r="XEO124" s="1"/>
      <c r="XEP124" s="1"/>
      <c r="XEQ124" s="1"/>
      <c r="XER124" s="1"/>
      <c r="XES124" s="1"/>
      <c r="XET124" s="1"/>
      <c r="XEU124" s="1"/>
      <c r="XEV124" s="1"/>
      <c r="XEW124" s="1"/>
      <c r="XEX124" s="1"/>
      <c r="XEY124" s="1"/>
      <c r="XEZ124" s="1"/>
      <c r="XFA124" s="1"/>
      <c r="XFB124" s="1"/>
      <c r="XFC124" s="1"/>
      <c r="XFD124" s="1"/>
    </row>
    <row r="125" spans="1:151 16227:16384" s="11" customFormat="1" ht="20.25" x14ac:dyDescent="0.25">
      <c r="A125" s="109" t="s">
        <v>298</v>
      </c>
      <c r="B125" s="110"/>
      <c r="C125" s="110"/>
      <c r="D125" s="110"/>
      <c r="E125" s="110"/>
      <c r="F125" s="110"/>
      <c r="G125" s="110"/>
      <c r="H125" s="110"/>
      <c r="I125" s="11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WZC125" s="1"/>
      <c r="WZD125" s="1"/>
      <c r="WZE125" s="1"/>
      <c r="WZF125" s="1"/>
      <c r="WZG125" s="1"/>
      <c r="WZH125" s="1"/>
      <c r="WZI125" s="1"/>
      <c r="WZJ125" s="1"/>
      <c r="WZK125" s="1"/>
      <c r="WZL125" s="1"/>
      <c r="WZM125" s="1"/>
      <c r="WZN125" s="1"/>
      <c r="WZO125" s="1"/>
      <c r="WZP125" s="1"/>
      <c r="WZQ125" s="1"/>
      <c r="WZR125" s="1"/>
      <c r="WZS125" s="1"/>
      <c r="WZT125" s="1"/>
      <c r="WZU125" s="1"/>
      <c r="WZV125" s="1"/>
      <c r="WZW125" s="1"/>
      <c r="WZX125" s="1"/>
      <c r="WZY125" s="1"/>
      <c r="WZZ125" s="1"/>
      <c r="XAA125" s="1"/>
      <c r="XAB125" s="1"/>
      <c r="XAC125" s="1"/>
      <c r="XAD125" s="1"/>
      <c r="XAE125" s="1"/>
      <c r="XAF125" s="1"/>
      <c r="XAG125" s="1"/>
      <c r="XAH125" s="1"/>
      <c r="XAI125" s="1"/>
      <c r="XAJ125" s="1"/>
      <c r="XAK125" s="1"/>
      <c r="XAL125" s="1"/>
      <c r="XAM125" s="1"/>
      <c r="XAN125" s="1"/>
      <c r="XAO125" s="1"/>
      <c r="XAP125" s="1"/>
      <c r="XAQ125" s="1"/>
      <c r="XAR125" s="1"/>
      <c r="XAS125" s="1"/>
      <c r="XAT125" s="1"/>
      <c r="XAU125" s="1"/>
      <c r="XAV125" s="1"/>
      <c r="XAW125" s="1"/>
      <c r="XAX125" s="1"/>
      <c r="XAY125" s="1"/>
      <c r="XAZ125" s="1"/>
      <c r="XBA125" s="1"/>
      <c r="XBB125" s="1"/>
      <c r="XBC125" s="1"/>
      <c r="XBD125" s="1"/>
      <c r="XBE125" s="1"/>
      <c r="XBF125" s="1"/>
      <c r="XBG125" s="1"/>
      <c r="XBH125" s="1"/>
      <c r="XBI125" s="1"/>
      <c r="XBJ125" s="1"/>
      <c r="XBK125" s="1"/>
      <c r="XBL125" s="1"/>
      <c r="XBM125" s="1"/>
      <c r="XBN125" s="1"/>
      <c r="XBO125" s="1"/>
      <c r="XBP125" s="1"/>
      <c r="XBQ125" s="1"/>
      <c r="XBR125" s="1"/>
      <c r="XBS125" s="1"/>
      <c r="XBT125" s="1"/>
      <c r="XBU125" s="1"/>
      <c r="XBV125" s="1"/>
      <c r="XBW125" s="1"/>
      <c r="XBX125" s="1"/>
      <c r="XBY125" s="1"/>
      <c r="XBZ125" s="1"/>
      <c r="XCA125" s="1"/>
      <c r="XCB125" s="1"/>
      <c r="XCC125" s="1"/>
      <c r="XCD125" s="1"/>
      <c r="XCE125" s="1"/>
      <c r="XCF125" s="1"/>
      <c r="XCG125" s="1"/>
      <c r="XCH125" s="1"/>
      <c r="XCI125" s="1"/>
      <c r="XCJ125" s="1"/>
      <c r="XCK125" s="1"/>
      <c r="XCL125" s="1"/>
      <c r="XCM125" s="1"/>
      <c r="XCN125" s="1"/>
      <c r="XCO125" s="1"/>
      <c r="XCP125" s="1"/>
      <c r="XCQ125" s="1"/>
      <c r="XCR125" s="1"/>
      <c r="XCS125" s="1"/>
      <c r="XCT125" s="1"/>
      <c r="XCU125" s="1"/>
      <c r="XCV125" s="1"/>
      <c r="XCW125" s="1"/>
      <c r="XCX125" s="1"/>
      <c r="XCY125" s="1"/>
      <c r="XCZ125" s="1"/>
      <c r="XDA125" s="1"/>
      <c r="XDB125" s="1"/>
      <c r="XDC125" s="1"/>
      <c r="XDD125" s="1"/>
      <c r="XDE125" s="1"/>
      <c r="XDF125" s="1"/>
      <c r="XDG125" s="1"/>
      <c r="XDH125" s="1"/>
      <c r="XDI125" s="1"/>
      <c r="XDJ125" s="1"/>
      <c r="XDK125" s="1"/>
      <c r="XDL125" s="1"/>
      <c r="XDM125" s="1"/>
      <c r="XDN125" s="1"/>
      <c r="XDO125" s="1"/>
      <c r="XDP125" s="1"/>
      <c r="XDQ125" s="1"/>
      <c r="XDR125" s="1"/>
      <c r="XDS125" s="1"/>
      <c r="XDT125" s="1"/>
      <c r="XDU125" s="1"/>
      <c r="XDV125" s="1"/>
      <c r="XDW125" s="1"/>
      <c r="XDX125" s="1"/>
      <c r="XDY125" s="1"/>
      <c r="XDZ125" s="1"/>
      <c r="XEA125" s="1"/>
      <c r="XEB125" s="1"/>
      <c r="XEC125" s="1"/>
      <c r="XED125" s="1"/>
      <c r="XEE125" s="1"/>
      <c r="XEF125" s="1"/>
      <c r="XEG125" s="1"/>
      <c r="XEH125" s="1"/>
      <c r="XEI125" s="1"/>
      <c r="XEJ125" s="1"/>
      <c r="XEK125" s="1"/>
      <c r="XEL125" s="1"/>
      <c r="XEM125" s="1"/>
      <c r="XEN125" s="1"/>
      <c r="XEO125" s="1"/>
      <c r="XEP125" s="1"/>
      <c r="XEQ125" s="1"/>
      <c r="XER125" s="1"/>
      <c r="XES125" s="1"/>
      <c r="XET125" s="1"/>
      <c r="XEU125" s="1"/>
      <c r="XEV125" s="1"/>
      <c r="XEW125" s="1"/>
      <c r="XEX125" s="1"/>
      <c r="XEY125" s="1"/>
      <c r="XEZ125" s="1"/>
      <c r="XFA125" s="1"/>
      <c r="XFB125" s="1"/>
      <c r="XFC125" s="1"/>
      <c r="XFD125" s="1"/>
    </row>
    <row r="126" spans="1:151 16227:16384" s="11" customFormat="1" ht="20.25" x14ac:dyDescent="0.25">
      <c r="A126" s="109" t="s">
        <v>300</v>
      </c>
      <c r="B126" s="110"/>
      <c r="C126" s="110"/>
      <c r="D126" s="110"/>
      <c r="E126" s="110"/>
      <c r="F126" s="110"/>
      <c r="G126" s="110"/>
      <c r="H126" s="110"/>
      <c r="I126" s="11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WZC126" s="1"/>
      <c r="WZD126" s="1"/>
      <c r="WZE126" s="1"/>
      <c r="WZF126" s="1"/>
      <c r="WZG126" s="1"/>
      <c r="WZH126" s="1"/>
      <c r="WZI126" s="1"/>
      <c r="WZJ126" s="1"/>
      <c r="WZK126" s="1"/>
      <c r="WZL126" s="1"/>
      <c r="WZM126" s="1"/>
      <c r="WZN126" s="1"/>
      <c r="WZO126" s="1"/>
      <c r="WZP126" s="1"/>
      <c r="WZQ126" s="1"/>
      <c r="WZR126" s="1"/>
      <c r="WZS126" s="1"/>
      <c r="WZT126" s="1"/>
      <c r="WZU126" s="1"/>
      <c r="WZV126" s="1"/>
      <c r="WZW126" s="1"/>
      <c r="WZX126" s="1"/>
      <c r="WZY126" s="1"/>
      <c r="WZZ126" s="1"/>
      <c r="XAA126" s="1"/>
      <c r="XAB126" s="1"/>
      <c r="XAC126" s="1"/>
      <c r="XAD126" s="1"/>
      <c r="XAE126" s="1"/>
      <c r="XAF126" s="1"/>
      <c r="XAG126" s="1"/>
      <c r="XAH126" s="1"/>
      <c r="XAI126" s="1"/>
      <c r="XAJ126" s="1"/>
      <c r="XAK126" s="1"/>
      <c r="XAL126" s="1"/>
      <c r="XAM126" s="1"/>
      <c r="XAN126" s="1"/>
      <c r="XAO126" s="1"/>
      <c r="XAP126" s="1"/>
      <c r="XAQ126" s="1"/>
      <c r="XAR126" s="1"/>
      <c r="XAS126" s="1"/>
      <c r="XAT126" s="1"/>
      <c r="XAU126" s="1"/>
      <c r="XAV126" s="1"/>
      <c r="XAW126" s="1"/>
      <c r="XAX126" s="1"/>
      <c r="XAY126" s="1"/>
      <c r="XAZ126" s="1"/>
      <c r="XBA126" s="1"/>
      <c r="XBB126" s="1"/>
      <c r="XBC126" s="1"/>
      <c r="XBD126" s="1"/>
      <c r="XBE126" s="1"/>
      <c r="XBF126" s="1"/>
      <c r="XBG126" s="1"/>
      <c r="XBH126" s="1"/>
      <c r="XBI126" s="1"/>
      <c r="XBJ126" s="1"/>
      <c r="XBK126" s="1"/>
      <c r="XBL126" s="1"/>
      <c r="XBM126" s="1"/>
      <c r="XBN126" s="1"/>
      <c r="XBO126" s="1"/>
      <c r="XBP126" s="1"/>
      <c r="XBQ126" s="1"/>
      <c r="XBR126" s="1"/>
      <c r="XBS126" s="1"/>
      <c r="XBT126" s="1"/>
      <c r="XBU126" s="1"/>
      <c r="XBV126" s="1"/>
      <c r="XBW126" s="1"/>
      <c r="XBX126" s="1"/>
      <c r="XBY126" s="1"/>
      <c r="XBZ126" s="1"/>
      <c r="XCA126" s="1"/>
      <c r="XCB126" s="1"/>
      <c r="XCC126" s="1"/>
      <c r="XCD126" s="1"/>
      <c r="XCE126" s="1"/>
      <c r="XCF126" s="1"/>
      <c r="XCG126" s="1"/>
      <c r="XCH126" s="1"/>
      <c r="XCI126" s="1"/>
      <c r="XCJ126" s="1"/>
      <c r="XCK126" s="1"/>
      <c r="XCL126" s="1"/>
      <c r="XCM126" s="1"/>
      <c r="XCN126" s="1"/>
      <c r="XCO126" s="1"/>
      <c r="XCP126" s="1"/>
      <c r="XCQ126" s="1"/>
      <c r="XCR126" s="1"/>
      <c r="XCS126" s="1"/>
      <c r="XCT126" s="1"/>
      <c r="XCU126" s="1"/>
      <c r="XCV126" s="1"/>
      <c r="XCW126" s="1"/>
      <c r="XCX126" s="1"/>
      <c r="XCY126" s="1"/>
      <c r="XCZ126" s="1"/>
      <c r="XDA126" s="1"/>
      <c r="XDB126" s="1"/>
      <c r="XDC126" s="1"/>
      <c r="XDD126" s="1"/>
      <c r="XDE126" s="1"/>
      <c r="XDF126" s="1"/>
      <c r="XDG126" s="1"/>
      <c r="XDH126" s="1"/>
      <c r="XDI126" s="1"/>
      <c r="XDJ126" s="1"/>
      <c r="XDK126" s="1"/>
      <c r="XDL126" s="1"/>
      <c r="XDM126" s="1"/>
      <c r="XDN126" s="1"/>
      <c r="XDO126" s="1"/>
      <c r="XDP126" s="1"/>
      <c r="XDQ126" s="1"/>
      <c r="XDR126" s="1"/>
      <c r="XDS126" s="1"/>
      <c r="XDT126" s="1"/>
      <c r="XDU126" s="1"/>
      <c r="XDV126" s="1"/>
      <c r="XDW126" s="1"/>
      <c r="XDX126" s="1"/>
      <c r="XDY126" s="1"/>
      <c r="XDZ126" s="1"/>
      <c r="XEA126" s="1"/>
      <c r="XEB126" s="1"/>
      <c r="XEC126" s="1"/>
      <c r="XED126" s="1"/>
      <c r="XEE126" s="1"/>
      <c r="XEF126" s="1"/>
      <c r="XEG126" s="1"/>
      <c r="XEH126" s="1"/>
      <c r="XEI126" s="1"/>
      <c r="XEJ126" s="1"/>
      <c r="XEK126" s="1"/>
      <c r="XEL126" s="1"/>
      <c r="XEM126" s="1"/>
      <c r="XEN126" s="1"/>
      <c r="XEO126" s="1"/>
      <c r="XEP126" s="1"/>
      <c r="XEQ126" s="1"/>
      <c r="XER126" s="1"/>
      <c r="XES126" s="1"/>
      <c r="XET126" s="1"/>
      <c r="XEU126" s="1"/>
      <c r="XEV126" s="1"/>
      <c r="XEW126" s="1"/>
      <c r="XEX126" s="1"/>
      <c r="XEY126" s="1"/>
      <c r="XEZ126" s="1"/>
      <c r="XFA126" s="1"/>
      <c r="XFB126" s="1"/>
      <c r="XFC126" s="1"/>
      <c r="XFD126" s="1"/>
    </row>
    <row r="127" spans="1:151 16227:16384" s="11" customFormat="1" ht="78.75" hidden="1" customHeight="1" x14ac:dyDescent="0.25">
      <c r="A127" s="108">
        <v>1</v>
      </c>
      <c r="B127" s="108"/>
      <c r="C127" s="108" t="s">
        <v>301</v>
      </c>
      <c r="D127" s="108"/>
      <c r="E127" s="74">
        <f>(112.8+210.81)*10.764</f>
        <v>3483.3380400000001</v>
      </c>
      <c r="F127" s="97">
        <v>0</v>
      </c>
      <c r="G127" s="98"/>
      <c r="H127" s="74">
        <v>0</v>
      </c>
      <c r="I127" s="74">
        <f>E127+F127+(IF(H127&lt;101,H127,IF(H127&lt;201,H127/2,IF(H127&lt;=301,H127/3,H127/4))))</f>
        <v>3483.3380400000001</v>
      </c>
      <c r="J127" s="1">
        <f>8.81*7.62+2.65*1.35+1.25*2.4+1.25*2.4+3*7.77+2.15*2.65</f>
        <v>105.71720000000002</v>
      </c>
      <c r="K127" s="1">
        <f>7.29*14.71+12.58*7.62</f>
        <v>203.09550000000002</v>
      </c>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WZC127" s="1"/>
      <c r="WZD127" s="1"/>
      <c r="WZE127" s="1"/>
      <c r="WZF127" s="1"/>
      <c r="WZG127" s="1"/>
      <c r="WZH127" s="1"/>
      <c r="WZI127" s="1"/>
      <c r="WZJ127" s="1"/>
      <c r="WZK127" s="1"/>
      <c r="WZL127" s="1"/>
      <c r="WZM127" s="1"/>
      <c r="WZN127" s="1"/>
      <c r="WZO127" s="1"/>
      <c r="WZP127" s="1"/>
      <c r="WZQ127" s="1"/>
      <c r="WZR127" s="1"/>
      <c r="WZS127" s="1"/>
      <c r="WZT127" s="1"/>
      <c r="WZU127" s="1"/>
      <c r="WZV127" s="1"/>
      <c r="WZW127" s="1"/>
      <c r="WZX127" s="1"/>
      <c r="WZY127" s="1"/>
      <c r="WZZ127" s="1"/>
      <c r="XAA127" s="1"/>
      <c r="XAB127" s="1"/>
      <c r="XAC127" s="1"/>
      <c r="XAD127" s="1"/>
      <c r="XAE127" s="1"/>
      <c r="XAF127" s="1"/>
      <c r="XAG127" s="1"/>
      <c r="XAH127" s="1"/>
      <c r="XAI127" s="1"/>
      <c r="XAJ127" s="1"/>
      <c r="XAK127" s="1"/>
      <c r="XAL127" s="1"/>
      <c r="XAM127" s="1"/>
      <c r="XAN127" s="1"/>
      <c r="XAO127" s="1"/>
      <c r="XAP127" s="1"/>
      <c r="XAQ127" s="1"/>
      <c r="XAR127" s="1"/>
      <c r="XAS127" s="1"/>
      <c r="XAT127" s="1"/>
      <c r="XAU127" s="1"/>
      <c r="XAV127" s="1"/>
      <c r="XAW127" s="1"/>
      <c r="XAX127" s="1"/>
      <c r="XAY127" s="1"/>
      <c r="XAZ127" s="1"/>
      <c r="XBA127" s="1"/>
      <c r="XBB127" s="1"/>
      <c r="XBC127" s="1"/>
      <c r="XBD127" s="1"/>
      <c r="XBE127" s="1"/>
      <c r="XBF127" s="1"/>
      <c r="XBG127" s="1"/>
      <c r="XBH127" s="1"/>
      <c r="XBI127" s="1"/>
      <c r="XBJ127" s="1"/>
      <c r="XBK127" s="1"/>
      <c r="XBL127" s="1"/>
      <c r="XBM127" s="1"/>
      <c r="XBN127" s="1"/>
      <c r="XBO127" s="1"/>
      <c r="XBP127" s="1"/>
      <c r="XBQ127" s="1"/>
      <c r="XBR127" s="1"/>
      <c r="XBS127" s="1"/>
      <c r="XBT127" s="1"/>
      <c r="XBU127" s="1"/>
      <c r="XBV127" s="1"/>
      <c r="XBW127" s="1"/>
      <c r="XBX127" s="1"/>
      <c r="XBY127" s="1"/>
      <c r="XBZ127" s="1"/>
      <c r="XCA127" s="1"/>
      <c r="XCB127" s="1"/>
      <c r="XCC127" s="1"/>
      <c r="XCD127" s="1"/>
      <c r="XCE127" s="1"/>
      <c r="XCF127" s="1"/>
      <c r="XCG127" s="1"/>
      <c r="XCH127" s="1"/>
      <c r="XCI127" s="1"/>
      <c r="XCJ127" s="1"/>
      <c r="XCK127" s="1"/>
      <c r="XCL127" s="1"/>
      <c r="XCM127" s="1"/>
      <c r="XCN127" s="1"/>
      <c r="XCO127" s="1"/>
      <c r="XCP127" s="1"/>
      <c r="XCQ127" s="1"/>
      <c r="XCR127" s="1"/>
      <c r="XCS127" s="1"/>
      <c r="XCT127" s="1"/>
      <c r="XCU127" s="1"/>
      <c r="XCV127" s="1"/>
      <c r="XCW127" s="1"/>
      <c r="XCX127" s="1"/>
      <c r="XCY127" s="1"/>
      <c r="XCZ127" s="1"/>
      <c r="XDA127" s="1"/>
      <c r="XDB127" s="1"/>
      <c r="XDC127" s="1"/>
      <c r="XDD127" s="1"/>
      <c r="XDE127" s="1"/>
      <c r="XDF127" s="1"/>
      <c r="XDG127" s="1"/>
      <c r="XDH127" s="1"/>
      <c r="XDI127" s="1"/>
      <c r="XDJ127" s="1"/>
      <c r="XDK127" s="1"/>
      <c r="XDL127" s="1"/>
      <c r="XDM127" s="1"/>
      <c r="XDN127" s="1"/>
      <c r="XDO127" s="1"/>
      <c r="XDP127" s="1"/>
      <c r="XDQ127" s="1"/>
      <c r="XDR127" s="1"/>
      <c r="XDS127" s="1"/>
      <c r="XDT127" s="1"/>
      <c r="XDU127" s="1"/>
      <c r="XDV127" s="1"/>
      <c r="XDW127" s="1"/>
      <c r="XDX127" s="1"/>
      <c r="XDY127" s="1"/>
      <c r="XDZ127" s="1"/>
      <c r="XEA127" s="1"/>
      <c r="XEB127" s="1"/>
      <c r="XEC127" s="1"/>
      <c r="XED127" s="1"/>
      <c r="XEE127" s="1"/>
      <c r="XEF127" s="1"/>
      <c r="XEG127" s="1"/>
      <c r="XEH127" s="1"/>
      <c r="XEI127" s="1"/>
      <c r="XEJ127" s="1"/>
      <c r="XEK127" s="1"/>
      <c r="XEL127" s="1"/>
      <c r="XEM127" s="1"/>
      <c r="XEN127" s="1"/>
      <c r="XEO127" s="1"/>
      <c r="XEP127" s="1"/>
      <c r="XEQ127" s="1"/>
      <c r="XER127" s="1"/>
      <c r="XES127" s="1"/>
      <c r="XET127" s="1"/>
      <c r="XEU127" s="1"/>
      <c r="XEV127" s="1"/>
      <c r="XEW127" s="1"/>
      <c r="XEX127" s="1"/>
      <c r="XEY127" s="1"/>
      <c r="XEZ127" s="1"/>
      <c r="XFA127" s="1"/>
      <c r="XFB127" s="1"/>
      <c r="XFC127" s="1"/>
      <c r="XFD127" s="1"/>
    </row>
    <row r="128" spans="1:151 16227:16384" s="11" customFormat="1" ht="77.25" hidden="1" customHeight="1" x14ac:dyDescent="0.25">
      <c r="A128" s="97">
        <f>A127+1</f>
        <v>2</v>
      </c>
      <c r="B128" s="98"/>
      <c r="C128" s="108" t="s">
        <v>301</v>
      </c>
      <c r="D128" s="108"/>
      <c r="E128" s="74">
        <f>(139.78+236.44)*10.764</f>
        <v>4049.6320799999999</v>
      </c>
      <c r="F128" s="97">
        <v>0</v>
      </c>
      <c r="G128" s="98"/>
      <c r="H128" s="74">
        <v>0</v>
      </c>
      <c r="I128" s="74">
        <f t="shared" ref="I128" si="0">E128+F128+(IF(H128&lt;101,H128,IF(H128&lt;201,H128/2,IF(H128&lt;=301,H128/3,H128/4))))</f>
        <v>4049.6320799999999</v>
      </c>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WZC128" s="1"/>
      <c r="WZD128" s="1"/>
      <c r="WZE128" s="1"/>
      <c r="WZF128" s="1"/>
      <c r="WZG128" s="1"/>
      <c r="WZH128" s="1"/>
      <c r="WZI128" s="1"/>
      <c r="WZJ128" s="1"/>
      <c r="WZK128" s="1"/>
      <c r="WZL128" s="1"/>
      <c r="WZM128" s="1"/>
      <c r="WZN128" s="1"/>
      <c r="WZO128" s="1"/>
      <c r="WZP128" s="1"/>
      <c r="WZQ128" s="1"/>
      <c r="WZR128" s="1"/>
      <c r="WZS128" s="1"/>
      <c r="WZT128" s="1"/>
      <c r="WZU128" s="1"/>
      <c r="WZV128" s="1"/>
      <c r="WZW128" s="1"/>
      <c r="WZX128" s="1"/>
      <c r="WZY128" s="1"/>
      <c r="WZZ128" s="1"/>
      <c r="XAA128" s="1"/>
      <c r="XAB128" s="1"/>
      <c r="XAC128" s="1"/>
      <c r="XAD128" s="1"/>
      <c r="XAE128" s="1"/>
      <c r="XAF128" s="1"/>
      <c r="XAG128" s="1"/>
      <c r="XAH128" s="1"/>
      <c r="XAI128" s="1"/>
      <c r="XAJ128" s="1"/>
      <c r="XAK128" s="1"/>
      <c r="XAL128" s="1"/>
      <c r="XAM128" s="1"/>
      <c r="XAN128" s="1"/>
      <c r="XAO128" s="1"/>
      <c r="XAP128" s="1"/>
      <c r="XAQ128" s="1"/>
      <c r="XAR128" s="1"/>
      <c r="XAS128" s="1"/>
      <c r="XAT128" s="1"/>
      <c r="XAU128" s="1"/>
      <c r="XAV128" s="1"/>
      <c r="XAW128" s="1"/>
      <c r="XAX128" s="1"/>
      <c r="XAY128" s="1"/>
      <c r="XAZ128" s="1"/>
      <c r="XBA128" s="1"/>
      <c r="XBB128" s="1"/>
      <c r="XBC128" s="1"/>
      <c r="XBD128" s="1"/>
      <c r="XBE128" s="1"/>
      <c r="XBF128" s="1"/>
      <c r="XBG128" s="1"/>
      <c r="XBH128" s="1"/>
      <c r="XBI128" s="1"/>
      <c r="XBJ128" s="1"/>
      <c r="XBK128" s="1"/>
      <c r="XBL128" s="1"/>
      <c r="XBM128" s="1"/>
      <c r="XBN128" s="1"/>
      <c r="XBO128" s="1"/>
      <c r="XBP128" s="1"/>
      <c r="XBQ128" s="1"/>
      <c r="XBR128" s="1"/>
      <c r="XBS128" s="1"/>
      <c r="XBT128" s="1"/>
      <c r="XBU128" s="1"/>
      <c r="XBV128" s="1"/>
      <c r="XBW128" s="1"/>
      <c r="XBX128" s="1"/>
      <c r="XBY128" s="1"/>
      <c r="XBZ128" s="1"/>
      <c r="XCA128" s="1"/>
      <c r="XCB128" s="1"/>
      <c r="XCC128" s="1"/>
      <c r="XCD128" s="1"/>
      <c r="XCE128" s="1"/>
      <c r="XCF128" s="1"/>
      <c r="XCG128" s="1"/>
      <c r="XCH128" s="1"/>
      <c r="XCI128" s="1"/>
      <c r="XCJ128" s="1"/>
      <c r="XCK128" s="1"/>
      <c r="XCL128" s="1"/>
      <c r="XCM128" s="1"/>
      <c r="XCN128" s="1"/>
      <c r="XCO128" s="1"/>
      <c r="XCP128" s="1"/>
      <c r="XCQ128" s="1"/>
      <c r="XCR128" s="1"/>
      <c r="XCS128" s="1"/>
      <c r="XCT128" s="1"/>
      <c r="XCU128" s="1"/>
      <c r="XCV128" s="1"/>
      <c r="XCW128" s="1"/>
      <c r="XCX128" s="1"/>
      <c r="XCY128" s="1"/>
      <c r="XCZ128" s="1"/>
      <c r="XDA128" s="1"/>
      <c r="XDB128" s="1"/>
      <c r="XDC128" s="1"/>
      <c r="XDD128" s="1"/>
      <c r="XDE128" s="1"/>
      <c r="XDF128" s="1"/>
      <c r="XDG128" s="1"/>
      <c r="XDH128" s="1"/>
      <c r="XDI128" s="1"/>
      <c r="XDJ128" s="1"/>
      <c r="XDK128" s="1"/>
      <c r="XDL128" s="1"/>
      <c r="XDM128" s="1"/>
      <c r="XDN128" s="1"/>
      <c r="XDO128" s="1"/>
      <c r="XDP128" s="1"/>
      <c r="XDQ128" s="1"/>
      <c r="XDR128" s="1"/>
      <c r="XDS128" s="1"/>
      <c r="XDT128" s="1"/>
      <c r="XDU128" s="1"/>
      <c r="XDV128" s="1"/>
      <c r="XDW128" s="1"/>
      <c r="XDX128" s="1"/>
      <c r="XDY128" s="1"/>
      <c r="XDZ128" s="1"/>
      <c r="XEA128" s="1"/>
      <c r="XEB128" s="1"/>
      <c r="XEC128" s="1"/>
      <c r="XED128" s="1"/>
      <c r="XEE128" s="1"/>
      <c r="XEF128" s="1"/>
      <c r="XEG128" s="1"/>
      <c r="XEH128" s="1"/>
      <c r="XEI128" s="1"/>
      <c r="XEJ128" s="1"/>
      <c r="XEK128" s="1"/>
      <c r="XEL128" s="1"/>
      <c r="XEM128" s="1"/>
      <c r="XEN128" s="1"/>
      <c r="XEO128" s="1"/>
      <c r="XEP128" s="1"/>
      <c r="XEQ128" s="1"/>
      <c r="XER128" s="1"/>
      <c r="XES128" s="1"/>
      <c r="XET128" s="1"/>
      <c r="XEU128" s="1"/>
      <c r="XEV128" s="1"/>
      <c r="XEW128" s="1"/>
      <c r="XEX128" s="1"/>
      <c r="XEY128" s="1"/>
      <c r="XEZ128" s="1"/>
      <c r="XFA128" s="1"/>
      <c r="XFB128" s="1"/>
      <c r="XFC128" s="1"/>
      <c r="XFD128" s="1"/>
    </row>
    <row r="129" spans="1:151 16227:16384" s="11" customFormat="1" ht="20.25" x14ac:dyDescent="0.25">
      <c r="A129" s="109" t="s">
        <v>302</v>
      </c>
      <c r="B129" s="110"/>
      <c r="C129" s="110"/>
      <c r="D129" s="110"/>
      <c r="E129" s="110"/>
      <c r="F129" s="110"/>
      <c r="G129" s="110"/>
      <c r="H129" s="110"/>
      <c r="I129" s="111"/>
      <c r="J129" s="1">
        <v>1</v>
      </c>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WZC129" s="1"/>
      <c r="WZD129" s="1"/>
      <c r="WZE129" s="1"/>
      <c r="WZF129" s="1"/>
      <c r="WZG129" s="1"/>
      <c r="WZH129" s="1"/>
      <c r="WZI129" s="1"/>
      <c r="WZJ129" s="1"/>
      <c r="WZK129" s="1"/>
      <c r="WZL129" s="1"/>
      <c r="WZM129" s="1"/>
      <c r="WZN129" s="1"/>
      <c r="WZO129" s="1"/>
      <c r="WZP129" s="1"/>
      <c r="WZQ129" s="1"/>
      <c r="WZR129" s="1"/>
      <c r="WZS129" s="1"/>
      <c r="WZT129" s="1"/>
      <c r="WZU129" s="1"/>
      <c r="WZV129" s="1"/>
      <c r="WZW129" s="1"/>
      <c r="WZX129" s="1"/>
      <c r="WZY129" s="1"/>
      <c r="WZZ129" s="1"/>
      <c r="XAA129" s="1"/>
      <c r="XAB129" s="1"/>
      <c r="XAC129" s="1"/>
      <c r="XAD129" s="1"/>
      <c r="XAE129" s="1"/>
      <c r="XAF129" s="1"/>
      <c r="XAG129" s="1"/>
      <c r="XAH129" s="1"/>
      <c r="XAI129" s="1"/>
      <c r="XAJ129" s="1"/>
      <c r="XAK129" s="1"/>
      <c r="XAL129" s="1"/>
      <c r="XAM129" s="1"/>
      <c r="XAN129" s="1"/>
      <c r="XAO129" s="1"/>
      <c r="XAP129" s="1"/>
      <c r="XAQ129" s="1"/>
      <c r="XAR129" s="1"/>
      <c r="XAS129" s="1"/>
      <c r="XAT129" s="1"/>
      <c r="XAU129" s="1"/>
      <c r="XAV129" s="1"/>
      <c r="XAW129" s="1"/>
      <c r="XAX129" s="1"/>
      <c r="XAY129" s="1"/>
      <c r="XAZ129" s="1"/>
      <c r="XBA129" s="1"/>
      <c r="XBB129" s="1"/>
      <c r="XBC129" s="1"/>
      <c r="XBD129" s="1"/>
      <c r="XBE129" s="1"/>
      <c r="XBF129" s="1"/>
      <c r="XBG129" s="1"/>
      <c r="XBH129" s="1"/>
      <c r="XBI129" s="1"/>
      <c r="XBJ129" s="1"/>
      <c r="XBK129" s="1"/>
      <c r="XBL129" s="1"/>
      <c r="XBM129" s="1"/>
      <c r="XBN129" s="1"/>
      <c r="XBO129" s="1"/>
      <c r="XBP129" s="1"/>
      <c r="XBQ129" s="1"/>
      <c r="XBR129" s="1"/>
      <c r="XBS129" s="1"/>
      <c r="XBT129" s="1"/>
      <c r="XBU129" s="1"/>
      <c r="XBV129" s="1"/>
      <c r="XBW129" s="1"/>
      <c r="XBX129" s="1"/>
      <c r="XBY129" s="1"/>
      <c r="XBZ129" s="1"/>
      <c r="XCA129" s="1"/>
      <c r="XCB129" s="1"/>
      <c r="XCC129" s="1"/>
      <c r="XCD129" s="1"/>
      <c r="XCE129" s="1"/>
      <c r="XCF129" s="1"/>
      <c r="XCG129" s="1"/>
      <c r="XCH129" s="1"/>
      <c r="XCI129" s="1"/>
      <c r="XCJ129" s="1"/>
      <c r="XCK129" s="1"/>
      <c r="XCL129" s="1"/>
      <c r="XCM129" s="1"/>
      <c r="XCN129" s="1"/>
      <c r="XCO129" s="1"/>
      <c r="XCP129" s="1"/>
      <c r="XCQ129" s="1"/>
      <c r="XCR129" s="1"/>
      <c r="XCS129" s="1"/>
      <c r="XCT129" s="1"/>
      <c r="XCU129" s="1"/>
      <c r="XCV129" s="1"/>
      <c r="XCW129" s="1"/>
      <c r="XCX129" s="1"/>
      <c r="XCY129" s="1"/>
      <c r="XCZ129" s="1"/>
      <c r="XDA129" s="1"/>
      <c r="XDB129" s="1"/>
      <c r="XDC129" s="1"/>
      <c r="XDD129" s="1"/>
      <c r="XDE129" s="1"/>
      <c r="XDF129" s="1"/>
      <c r="XDG129" s="1"/>
      <c r="XDH129" s="1"/>
      <c r="XDI129" s="1"/>
      <c r="XDJ129" s="1"/>
      <c r="XDK129" s="1"/>
      <c r="XDL129" s="1"/>
      <c r="XDM129" s="1"/>
      <c r="XDN129" s="1"/>
      <c r="XDO129" s="1"/>
      <c r="XDP129" s="1"/>
      <c r="XDQ129" s="1"/>
      <c r="XDR129" s="1"/>
      <c r="XDS129" s="1"/>
      <c r="XDT129" s="1"/>
      <c r="XDU129" s="1"/>
      <c r="XDV129" s="1"/>
      <c r="XDW129" s="1"/>
      <c r="XDX129" s="1"/>
      <c r="XDY129" s="1"/>
      <c r="XDZ129" s="1"/>
      <c r="XEA129" s="1"/>
      <c r="XEB129" s="1"/>
      <c r="XEC129" s="1"/>
      <c r="XED129" s="1"/>
      <c r="XEE129" s="1"/>
      <c r="XEF129" s="1"/>
      <c r="XEG129" s="1"/>
      <c r="XEH129" s="1"/>
      <c r="XEI129" s="1"/>
      <c r="XEJ129" s="1"/>
      <c r="XEK129" s="1"/>
      <c r="XEL129" s="1"/>
      <c r="XEM129" s="1"/>
      <c r="XEN129" s="1"/>
      <c r="XEO129" s="1"/>
      <c r="XEP129" s="1"/>
      <c r="XEQ129" s="1"/>
      <c r="XER129" s="1"/>
      <c r="XES129" s="1"/>
      <c r="XET129" s="1"/>
      <c r="XEU129" s="1"/>
      <c r="XEV129" s="1"/>
      <c r="XEW129" s="1"/>
      <c r="XEX129" s="1"/>
      <c r="XEY129" s="1"/>
      <c r="XEZ129" s="1"/>
      <c r="XFA129" s="1"/>
      <c r="XFB129" s="1"/>
      <c r="XFC129" s="1"/>
      <c r="XFD129" s="1"/>
    </row>
    <row r="130" spans="1:151 16227:16384" s="11" customFormat="1" ht="20.25" x14ac:dyDescent="0.25">
      <c r="A130" s="109" t="s">
        <v>303</v>
      </c>
      <c r="B130" s="110"/>
      <c r="C130" s="110"/>
      <c r="D130" s="110"/>
      <c r="E130" s="110"/>
      <c r="F130" s="110"/>
      <c r="G130" s="110"/>
      <c r="H130" s="110"/>
      <c r="I130" s="111"/>
      <c r="J130" s="1">
        <v>1</v>
      </c>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WZC130" s="1"/>
      <c r="WZD130" s="1"/>
      <c r="WZE130" s="1"/>
      <c r="WZF130" s="1"/>
      <c r="WZG130" s="1"/>
      <c r="WZH130" s="1"/>
      <c r="WZI130" s="1"/>
      <c r="WZJ130" s="1"/>
      <c r="WZK130" s="1"/>
      <c r="WZL130" s="1"/>
      <c r="WZM130" s="1"/>
      <c r="WZN130" s="1"/>
      <c r="WZO130" s="1"/>
      <c r="WZP130" s="1"/>
      <c r="WZQ130" s="1"/>
      <c r="WZR130" s="1"/>
      <c r="WZS130" s="1"/>
      <c r="WZT130" s="1"/>
      <c r="WZU130" s="1"/>
      <c r="WZV130" s="1"/>
      <c r="WZW130" s="1"/>
      <c r="WZX130" s="1"/>
      <c r="WZY130" s="1"/>
      <c r="WZZ130" s="1"/>
      <c r="XAA130" s="1"/>
      <c r="XAB130" s="1"/>
      <c r="XAC130" s="1"/>
      <c r="XAD130" s="1"/>
      <c r="XAE130" s="1"/>
      <c r="XAF130" s="1"/>
      <c r="XAG130" s="1"/>
      <c r="XAH130" s="1"/>
      <c r="XAI130" s="1"/>
      <c r="XAJ130" s="1"/>
      <c r="XAK130" s="1"/>
      <c r="XAL130" s="1"/>
      <c r="XAM130" s="1"/>
      <c r="XAN130" s="1"/>
      <c r="XAO130" s="1"/>
      <c r="XAP130" s="1"/>
      <c r="XAQ130" s="1"/>
      <c r="XAR130" s="1"/>
      <c r="XAS130" s="1"/>
      <c r="XAT130" s="1"/>
      <c r="XAU130" s="1"/>
      <c r="XAV130" s="1"/>
      <c r="XAW130" s="1"/>
      <c r="XAX130" s="1"/>
      <c r="XAY130" s="1"/>
      <c r="XAZ130" s="1"/>
      <c r="XBA130" s="1"/>
      <c r="XBB130" s="1"/>
      <c r="XBC130" s="1"/>
      <c r="XBD130" s="1"/>
      <c r="XBE130" s="1"/>
      <c r="XBF130" s="1"/>
      <c r="XBG130" s="1"/>
      <c r="XBH130" s="1"/>
      <c r="XBI130" s="1"/>
      <c r="XBJ130" s="1"/>
      <c r="XBK130" s="1"/>
      <c r="XBL130" s="1"/>
      <c r="XBM130" s="1"/>
      <c r="XBN130" s="1"/>
      <c r="XBO130" s="1"/>
      <c r="XBP130" s="1"/>
      <c r="XBQ130" s="1"/>
      <c r="XBR130" s="1"/>
      <c r="XBS130" s="1"/>
      <c r="XBT130" s="1"/>
      <c r="XBU130" s="1"/>
      <c r="XBV130" s="1"/>
      <c r="XBW130" s="1"/>
      <c r="XBX130" s="1"/>
      <c r="XBY130" s="1"/>
      <c r="XBZ130" s="1"/>
      <c r="XCA130" s="1"/>
      <c r="XCB130" s="1"/>
      <c r="XCC130" s="1"/>
      <c r="XCD130" s="1"/>
      <c r="XCE130" s="1"/>
      <c r="XCF130" s="1"/>
      <c r="XCG130" s="1"/>
      <c r="XCH130" s="1"/>
      <c r="XCI130" s="1"/>
      <c r="XCJ130" s="1"/>
      <c r="XCK130" s="1"/>
      <c r="XCL130" s="1"/>
      <c r="XCM130" s="1"/>
      <c r="XCN130" s="1"/>
      <c r="XCO130" s="1"/>
      <c r="XCP130" s="1"/>
      <c r="XCQ130" s="1"/>
      <c r="XCR130" s="1"/>
      <c r="XCS130" s="1"/>
      <c r="XCT130" s="1"/>
      <c r="XCU130" s="1"/>
      <c r="XCV130" s="1"/>
      <c r="XCW130" s="1"/>
      <c r="XCX130" s="1"/>
      <c r="XCY130" s="1"/>
      <c r="XCZ130" s="1"/>
      <c r="XDA130" s="1"/>
      <c r="XDB130" s="1"/>
      <c r="XDC130" s="1"/>
      <c r="XDD130" s="1"/>
      <c r="XDE130" s="1"/>
      <c r="XDF130" s="1"/>
      <c r="XDG130" s="1"/>
      <c r="XDH130" s="1"/>
      <c r="XDI130" s="1"/>
      <c r="XDJ130" s="1"/>
      <c r="XDK130" s="1"/>
      <c r="XDL130" s="1"/>
      <c r="XDM130" s="1"/>
      <c r="XDN130" s="1"/>
      <c r="XDO130" s="1"/>
      <c r="XDP130" s="1"/>
      <c r="XDQ130" s="1"/>
      <c r="XDR130" s="1"/>
      <c r="XDS130" s="1"/>
      <c r="XDT130" s="1"/>
      <c r="XDU130" s="1"/>
      <c r="XDV130" s="1"/>
      <c r="XDW130" s="1"/>
      <c r="XDX130" s="1"/>
      <c r="XDY130" s="1"/>
      <c r="XDZ130" s="1"/>
      <c r="XEA130" s="1"/>
      <c r="XEB130" s="1"/>
      <c r="XEC130" s="1"/>
      <c r="XED130" s="1"/>
      <c r="XEE130" s="1"/>
      <c r="XEF130" s="1"/>
      <c r="XEG130" s="1"/>
      <c r="XEH130" s="1"/>
      <c r="XEI130" s="1"/>
      <c r="XEJ130" s="1"/>
      <c r="XEK130" s="1"/>
      <c r="XEL130" s="1"/>
      <c r="XEM130" s="1"/>
      <c r="XEN130" s="1"/>
      <c r="XEO130" s="1"/>
      <c r="XEP130" s="1"/>
      <c r="XEQ130" s="1"/>
      <c r="XER130" s="1"/>
      <c r="XES130" s="1"/>
      <c r="XET130" s="1"/>
      <c r="XEU130" s="1"/>
      <c r="XEV130" s="1"/>
      <c r="XEW130" s="1"/>
      <c r="XEX130" s="1"/>
      <c r="XEY130" s="1"/>
      <c r="XEZ130" s="1"/>
      <c r="XFA130" s="1"/>
      <c r="XFB130" s="1"/>
      <c r="XFC130" s="1"/>
      <c r="XFD130" s="1"/>
    </row>
    <row r="131" spans="1:151 16227:16384" s="11" customFormat="1" ht="20.25" x14ac:dyDescent="0.25">
      <c r="A131" s="109" t="s">
        <v>304</v>
      </c>
      <c r="B131" s="110"/>
      <c r="C131" s="110"/>
      <c r="D131" s="110"/>
      <c r="E131" s="110"/>
      <c r="F131" s="110"/>
      <c r="G131" s="110"/>
      <c r="H131" s="110"/>
      <c r="I131" s="111"/>
      <c r="J131" s="1">
        <v>1</v>
      </c>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WZC131" s="1"/>
      <c r="WZD131" s="1"/>
      <c r="WZE131" s="1"/>
      <c r="WZF131" s="1"/>
      <c r="WZG131" s="1"/>
      <c r="WZH131" s="1"/>
      <c r="WZI131" s="1"/>
      <c r="WZJ131" s="1"/>
      <c r="WZK131" s="1"/>
      <c r="WZL131" s="1"/>
      <c r="WZM131" s="1"/>
      <c r="WZN131" s="1"/>
      <c r="WZO131" s="1"/>
      <c r="WZP131" s="1"/>
      <c r="WZQ131" s="1"/>
      <c r="WZR131" s="1"/>
      <c r="WZS131" s="1"/>
      <c r="WZT131" s="1"/>
      <c r="WZU131" s="1"/>
      <c r="WZV131" s="1"/>
      <c r="WZW131" s="1"/>
      <c r="WZX131" s="1"/>
      <c r="WZY131" s="1"/>
      <c r="WZZ131" s="1"/>
      <c r="XAA131" s="1"/>
      <c r="XAB131" s="1"/>
      <c r="XAC131" s="1"/>
      <c r="XAD131" s="1"/>
      <c r="XAE131" s="1"/>
      <c r="XAF131" s="1"/>
      <c r="XAG131" s="1"/>
      <c r="XAH131" s="1"/>
      <c r="XAI131" s="1"/>
      <c r="XAJ131" s="1"/>
      <c r="XAK131" s="1"/>
      <c r="XAL131" s="1"/>
      <c r="XAM131" s="1"/>
      <c r="XAN131" s="1"/>
      <c r="XAO131" s="1"/>
      <c r="XAP131" s="1"/>
      <c r="XAQ131" s="1"/>
      <c r="XAR131" s="1"/>
      <c r="XAS131" s="1"/>
      <c r="XAT131" s="1"/>
      <c r="XAU131" s="1"/>
      <c r="XAV131" s="1"/>
      <c r="XAW131" s="1"/>
      <c r="XAX131" s="1"/>
      <c r="XAY131" s="1"/>
      <c r="XAZ131" s="1"/>
      <c r="XBA131" s="1"/>
      <c r="XBB131" s="1"/>
      <c r="XBC131" s="1"/>
      <c r="XBD131" s="1"/>
      <c r="XBE131" s="1"/>
      <c r="XBF131" s="1"/>
      <c r="XBG131" s="1"/>
      <c r="XBH131" s="1"/>
      <c r="XBI131" s="1"/>
      <c r="XBJ131" s="1"/>
      <c r="XBK131" s="1"/>
      <c r="XBL131" s="1"/>
      <c r="XBM131" s="1"/>
      <c r="XBN131" s="1"/>
      <c r="XBO131" s="1"/>
      <c r="XBP131" s="1"/>
      <c r="XBQ131" s="1"/>
      <c r="XBR131" s="1"/>
      <c r="XBS131" s="1"/>
      <c r="XBT131" s="1"/>
      <c r="XBU131" s="1"/>
      <c r="XBV131" s="1"/>
      <c r="XBW131" s="1"/>
      <c r="XBX131" s="1"/>
      <c r="XBY131" s="1"/>
      <c r="XBZ131" s="1"/>
      <c r="XCA131" s="1"/>
      <c r="XCB131" s="1"/>
      <c r="XCC131" s="1"/>
      <c r="XCD131" s="1"/>
      <c r="XCE131" s="1"/>
      <c r="XCF131" s="1"/>
      <c r="XCG131" s="1"/>
      <c r="XCH131" s="1"/>
      <c r="XCI131" s="1"/>
      <c r="XCJ131" s="1"/>
      <c r="XCK131" s="1"/>
      <c r="XCL131" s="1"/>
      <c r="XCM131" s="1"/>
      <c r="XCN131" s="1"/>
      <c r="XCO131" s="1"/>
      <c r="XCP131" s="1"/>
      <c r="XCQ131" s="1"/>
      <c r="XCR131" s="1"/>
      <c r="XCS131" s="1"/>
      <c r="XCT131" s="1"/>
      <c r="XCU131" s="1"/>
      <c r="XCV131" s="1"/>
      <c r="XCW131" s="1"/>
      <c r="XCX131" s="1"/>
      <c r="XCY131" s="1"/>
      <c r="XCZ131" s="1"/>
      <c r="XDA131" s="1"/>
      <c r="XDB131" s="1"/>
      <c r="XDC131" s="1"/>
      <c r="XDD131" s="1"/>
      <c r="XDE131" s="1"/>
      <c r="XDF131" s="1"/>
      <c r="XDG131" s="1"/>
      <c r="XDH131" s="1"/>
      <c r="XDI131" s="1"/>
      <c r="XDJ131" s="1"/>
      <c r="XDK131" s="1"/>
      <c r="XDL131" s="1"/>
      <c r="XDM131" s="1"/>
      <c r="XDN131" s="1"/>
      <c r="XDO131" s="1"/>
      <c r="XDP131" s="1"/>
      <c r="XDQ131" s="1"/>
      <c r="XDR131" s="1"/>
      <c r="XDS131" s="1"/>
      <c r="XDT131" s="1"/>
      <c r="XDU131" s="1"/>
      <c r="XDV131" s="1"/>
      <c r="XDW131" s="1"/>
      <c r="XDX131" s="1"/>
      <c r="XDY131" s="1"/>
      <c r="XDZ131" s="1"/>
      <c r="XEA131" s="1"/>
      <c r="XEB131" s="1"/>
      <c r="XEC131" s="1"/>
      <c r="XED131" s="1"/>
      <c r="XEE131" s="1"/>
      <c r="XEF131" s="1"/>
      <c r="XEG131" s="1"/>
      <c r="XEH131" s="1"/>
      <c r="XEI131" s="1"/>
      <c r="XEJ131" s="1"/>
      <c r="XEK131" s="1"/>
      <c r="XEL131" s="1"/>
      <c r="XEM131" s="1"/>
      <c r="XEN131" s="1"/>
      <c r="XEO131" s="1"/>
      <c r="XEP131" s="1"/>
      <c r="XEQ131" s="1"/>
      <c r="XER131" s="1"/>
      <c r="XES131" s="1"/>
      <c r="XET131" s="1"/>
      <c r="XEU131" s="1"/>
      <c r="XEV131" s="1"/>
      <c r="XEW131" s="1"/>
      <c r="XEX131" s="1"/>
      <c r="XEY131" s="1"/>
      <c r="XEZ131" s="1"/>
      <c r="XFA131" s="1"/>
      <c r="XFB131" s="1"/>
      <c r="XFC131" s="1"/>
      <c r="XFD131" s="1"/>
    </row>
    <row r="132" spans="1:151 16227:16384" s="11" customFormat="1" ht="20.25" x14ac:dyDescent="0.25">
      <c r="A132" s="108">
        <v>1</v>
      </c>
      <c r="B132" s="108"/>
      <c r="C132" s="108" t="s">
        <v>305</v>
      </c>
      <c r="D132" s="108"/>
      <c r="E132" s="74">
        <f>(34.49)*10.764</f>
        <v>371.25036</v>
      </c>
      <c r="F132" s="97">
        <v>0</v>
      </c>
      <c r="G132" s="98"/>
      <c r="H132" s="21">
        <v>0</v>
      </c>
      <c r="I132" s="21">
        <f>E132+F132+(IF(H132&lt;101,H132,IF(H132&lt;201,H132/2,IF(H132&lt;=301,H132/3,H132/4))))</f>
        <v>371.25036</v>
      </c>
      <c r="J132" s="1"/>
      <c r="K132" s="74">
        <v>10.763999999999999</v>
      </c>
      <c r="L132" s="97">
        <v>10.763999999999999</v>
      </c>
      <c r="M132" s="98"/>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WZC132" s="1"/>
      <c r="WZD132" s="1"/>
      <c r="WZE132" s="1"/>
      <c r="WZF132" s="1"/>
      <c r="WZG132" s="1"/>
      <c r="WZH132" s="1"/>
      <c r="WZI132" s="1"/>
      <c r="WZJ132" s="1"/>
      <c r="WZK132" s="1"/>
      <c r="WZL132" s="1"/>
      <c r="WZM132" s="1"/>
      <c r="WZN132" s="1"/>
      <c r="WZO132" s="1"/>
      <c r="WZP132" s="1"/>
      <c r="WZQ132" s="1"/>
      <c r="WZR132" s="1"/>
      <c r="WZS132" s="1"/>
      <c r="WZT132" s="1"/>
      <c r="WZU132" s="1"/>
      <c r="WZV132" s="1"/>
      <c r="WZW132" s="1"/>
      <c r="WZX132" s="1"/>
      <c r="WZY132" s="1"/>
      <c r="WZZ132" s="1"/>
      <c r="XAA132" s="1"/>
      <c r="XAB132" s="1"/>
      <c r="XAC132" s="1"/>
      <c r="XAD132" s="1"/>
      <c r="XAE132" s="1"/>
      <c r="XAF132" s="1"/>
      <c r="XAG132" s="1"/>
      <c r="XAH132" s="1"/>
      <c r="XAI132" s="1"/>
      <c r="XAJ132" s="1"/>
      <c r="XAK132" s="1"/>
      <c r="XAL132" s="1"/>
      <c r="XAM132" s="1"/>
      <c r="XAN132" s="1"/>
      <c r="XAO132" s="1"/>
      <c r="XAP132" s="1"/>
      <c r="XAQ132" s="1"/>
      <c r="XAR132" s="1"/>
      <c r="XAS132" s="1"/>
      <c r="XAT132" s="1"/>
      <c r="XAU132" s="1"/>
      <c r="XAV132" s="1"/>
      <c r="XAW132" s="1"/>
      <c r="XAX132" s="1"/>
      <c r="XAY132" s="1"/>
      <c r="XAZ132" s="1"/>
      <c r="XBA132" s="1"/>
      <c r="XBB132" s="1"/>
      <c r="XBC132" s="1"/>
      <c r="XBD132" s="1"/>
      <c r="XBE132" s="1"/>
      <c r="XBF132" s="1"/>
      <c r="XBG132" s="1"/>
      <c r="XBH132" s="1"/>
      <c r="XBI132" s="1"/>
      <c r="XBJ132" s="1"/>
      <c r="XBK132" s="1"/>
      <c r="XBL132" s="1"/>
      <c r="XBM132" s="1"/>
      <c r="XBN132" s="1"/>
      <c r="XBO132" s="1"/>
      <c r="XBP132" s="1"/>
      <c r="XBQ132" s="1"/>
      <c r="XBR132" s="1"/>
      <c r="XBS132" s="1"/>
      <c r="XBT132" s="1"/>
      <c r="XBU132" s="1"/>
      <c r="XBV132" s="1"/>
      <c r="XBW132" s="1"/>
      <c r="XBX132" s="1"/>
      <c r="XBY132" s="1"/>
      <c r="XBZ132" s="1"/>
      <c r="XCA132" s="1"/>
      <c r="XCB132" s="1"/>
      <c r="XCC132" s="1"/>
      <c r="XCD132" s="1"/>
      <c r="XCE132" s="1"/>
      <c r="XCF132" s="1"/>
      <c r="XCG132" s="1"/>
      <c r="XCH132" s="1"/>
      <c r="XCI132" s="1"/>
      <c r="XCJ132" s="1"/>
      <c r="XCK132" s="1"/>
      <c r="XCL132" s="1"/>
      <c r="XCM132" s="1"/>
      <c r="XCN132" s="1"/>
      <c r="XCO132" s="1"/>
      <c r="XCP132" s="1"/>
      <c r="XCQ132" s="1"/>
      <c r="XCR132" s="1"/>
      <c r="XCS132" s="1"/>
      <c r="XCT132" s="1"/>
      <c r="XCU132" s="1"/>
      <c r="XCV132" s="1"/>
      <c r="XCW132" s="1"/>
      <c r="XCX132" s="1"/>
      <c r="XCY132" s="1"/>
      <c r="XCZ132" s="1"/>
      <c r="XDA132" s="1"/>
      <c r="XDB132" s="1"/>
      <c r="XDC132" s="1"/>
      <c r="XDD132" s="1"/>
      <c r="XDE132" s="1"/>
      <c r="XDF132" s="1"/>
      <c r="XDG132" s="1"/>
      <c r="XDH132" s="1"/>
      <c r="XDI132" s="1"/>
      <c r="XDJ132" s="1"/>
      <c r="XDK132" s="1"/>
      <c r="XDL132" s="1"/>
      <c r="XDM132" s="1"/>
      <c r="XDN132" s="1"/>
      <c r="XDO132" s="1"/>
      <c r="XDP132" s="1"/>
      <c r="XDQ132" s="1"/>
      <c r="XDR132" s="1"/>
      <c r="XDS132" s="1"/>
      <c r="XDT132" s="1"/>
      <c r="XDU132" s="1"/>
      <c r="XDV132" s="1"/>
      <c r="XDW132" s="1"/>
      <c r="XDX132" s="1"/>
      <c r="XDY132" s="1"/>
      <c r="XDZ132" s="1"/>
      <c r="XEA132" s="1"/>
      <c r="XEB132" s="1"/>
      <c r="XEC132" s="1"/>
      <c r="XED132" s="1"/>
      <c r="XEE132" s="1"/>
      <c r="XEF132" s="1"/>
      <c r="XEG132" s="1"/>
      <c r="XEH132" s="1"/>
      <c r="XEI132" s="1"/>
      <c r="XEJ132" s="1"/>
      <c r="XEK132" s="1"/>
      <c r="XEL132" s="1"/>
      <c r="XEM132" s="1"/>
      <c r="XEN132" s="1"/>
      <c r="XEO132" s="1"/>
      <c r="XEP132" s="1"/>
      <c r="XEQ132" s="1"/>
      <c r="XER132" s="1"/>
      <c r="XES132" s="1"/>
      <c r="XET132" s="1"/>
      <c r="XEU132" s="1"/>
      <c r="XEV132" s="1"/>
      <c r="XEW132" s="1"/>
      <c r="XEX132" s="1"/>
      <c r="XEY132" s="1"/>
      <c r="XEZ132" s="1"/>
      <c r="XFA132" s="1"/>
      <c r="XFB132" s="1"/>
      <c r="XFC132" s="1"/>
      <c r="XFD132" s="1"/>
    </row>
    <row r="133" spans="1:151 16227:16384" s="11" customFormat="1" ht="20.25" x14ac:dyDescent="0.25">
      <c r="A133" s="97">
        <f>A132+1</f>
        <v>2</v>
      </c>
      <c r="B133" s="98"/>
      <c r="C133" s="108" t="s">
        <v>306</v>
      </c>
      <c r="D133" s="108"/>
      <c r="E133" s="74">
        <f>(52.73)*10.764</f>
        <v>567.58571999999992</v>
      </c>
      <c r="F133" s="97">
        <v>0</v>
      </c>
      <c r="G133" s="98"/>
      <c r="H133" s="74">
        <v>0</v>
      </c>
      <c r="I133" s="54">
        <f t="shared" ref="I133:I139" si="1">E133+F133+(IF(H133&lt;101,H133,IF(H133&lt;201,H133/2,IF(H133&lt;=301,H133/3,H133/4))))</f>
        <v>567.58571999999992</v>
      </c>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WZC133" s="1"/>
      <c r="WZD133" s="1"/>
      <c r="WZE133" s="1"/>
      <c r="WZF133" s="1"/>
      <c r="WZG133" s="1"/>
      <c r="WZH133" s="1"/>
      <c r="WZI133" s="1"/>
      <c r="WZJ133" s="1"/>
      <c r="WZK133" s="1"/>
      <c r="WZL133" s="1"/>
      <c r="WZM133" s="1"/>
      <c r="WZN133" s="1"/>
      <c r="WZO133" s="1"/>
      <c r="WZP133" s="1"/>
      <c r="WZQ133" s="1"/>
      <c r="WZR133" s="1"/>
      <c r="WZS133" s="1"/>
      <c r="WZT133" s="1"/>
      <c r="WZU133" s="1"/>
      <c r="WZV133" s="1"/>
      <c r="WZW133" s="1"/>
      <c r="WZX133" s="1"/>
      <c r="WZY133" s="1"/>
      <c r="WZZ133" s="1"/>
      <c r="XAA133" s="1"/>
      <c r="XAB133" s="1"/>
      <c r="XAC133" s="1"/>
      <c r="XAD133" s="1"/>
      <c r="XAE133" s="1"/>
      <c r="XAF133" s="1"/>
      <c r="XAG133" s="1"/>
      <c r="XAH133" s="1"/>
      <c r="XAI133" s="1"/>
      <c r="XAJ133" s="1"/>
      <c r="XAK133" s="1"/>
      <c r="XAL133" s="1"/>
      <c r="XAM133" s="1"/>
      <c r="XAN133" s="1"/>
      <c r="XAO133" s="1"/>
      <c r="XAP133" s="1"/>
      <c r="XAQ133" s="1"/>
      <c r="XAR133" s="1"/>
      <c r="XAS133" s="1"/>
      <c r="XAT133" s="1"/>
      <c r="XAU133" s="1"/>
      <c r="XAV133" s="1"/>
      <c r="XAW133" s="1"/>
      <c r="XAX133" s="1"/>
      <c r="XAY133" s="1"/>
      <c r="XAZ133" s="1"/>
      <c r="XBA133" s="1"/>
      <c r="XBB133" s="1"/>
      <c r="XBC133" s="1"/>
      <c r="XBD133" s="1"/>
      <c r="XBE133" s="1"/>
      <c r="XBF133" s="1"/>
      <c r="XBG133" s="1"/>
      <c r="XBH133" s="1"/>
      <c r="XBI133" s="1"/>
      <c r="XBJ133" s="1"/>
      <c r="XBK133" s="1"/>
      <c r="XBL133" s="1"/>
      <c r="XBM133" s="1"/>
      <c r="XBN133" s="1"/>
      <c r="XBO133" s="1"/>
      <c r="XBP133" s="1"/>
      <c r="XBQ133" s="1"/>
      <c r="XBR133" s="1"/>
      <c r="XBS133" s="1"/>
      <c r="XBT133" s="1"/>
      <c r="XBU133" s="1"/>
      <c r="XBV133" s="1"/>
      <c r="XBW133" s="1"/>
      <c r="XBX133" s="1"/>
      <c r="XBY133" s="1"/>
      <c r="XBZ133" s="1"/>
      <c r="XCA133" s="1"/>
      <c r="XCB133" s="1"/>
      <c r="XCC133" s="1"/>
      <c r="XCD133" s="1"/>
      <c r="XCE133" s="1"/>
      <c r="XCF133" s="1"/>
      <c r="XCG133" s="1"/>
      <c r="XCH133" s="1"/>
      <c r="XCI133" s="1"/>
      <c r="XCJ133" s="1"/>
      <c r="XCK133" s="1"/>
      <c r="XCL133" s="1"/>
      <c r="XCM133" s="1"/>
      <c r="XCN133" s="1"/>
      <c r="XCO133" s="1"/>
      <c r="XCP133" s="1"/>
      <c r="XCQ133" s="1"/>
      <c r="XCR133" s="1"/>
      <c r="XCS133" s="1"/>
      <c r="XCT133" s="1"/>
      <c r="XCU133" s="1"/>
      <c r="XCV133" s="1"/>
      <c r="XCW133" s="1"/>
      <c r="XCX133" s="1"/>
      <c r="XCY133" s="1"/>
      <c r="XCZ133" s="1"/>
      <c r="XDA133" s="1"/>
      <c r="XDB133" s="1"/>
      <c r="XDC133" s="1"/>
      <c r="XDD133" s="1"/>
      <c r="XDE133" s="1"/>
      <c r="XDF133" s="1"/>
      <c r="XDG133" s="1"/>
      <c r="XDH133" s="1"/>
      <c r="XDI133" s="1"/>
      <c r="XDJ133" s="1"/>
      <c r="XDK133" s="1"/>
      <c r="XDL133" s="1"/>
      <c r="XDM133" s="1"/>
      <c r="XDN133" s="1"/>
      <c r="XDO133" s="1"/>
      <c r="XDP133" s="1"/>
      <c r="XDQ133" s="1"/>
      <c r="XDR133" s="1"/>
      <c r="XDS133" s="1"/>
      <c r="XDT133" s="1"/>
      <c r="XDU133" s="1"/>
      <c r="XDV133" s="1"/>
      <c r="XDW133" s="1"/>
      <c r="XDX133" s="1"/>
      <c r="XDY133" s="1"/>
      <c r="XDZ133" s="1"/>
      <c r="XEA133" s="1"/>
      <c r="XEB133" s="1"/>
      <c r="XEC133" s="1"/>
      <c r="XED133" s="1"/>
      <c r="XEE133" s="1"/>
      <c r="XEF133" s="1"/>
      <c r="XEG133" s="1"/>
      <c r="XEH133" s="1"/>
      <c r="XEI133" s="1"/>
      <c r="XEJ133" s="1"/>
      <c r="XEK133" s="1"/>
      <c r="XEL133" s="1"/>
      <c r="XEM133" s="1"/>
      <c r="XEN133" s="1"/>
      <c r="XEO133" s="1"/>
      <c r="XEP133" s="1"/>
      <c r="XEQ133" s="1"/>
      <c r="XER133" s="1"/>
      <c r="XES133" s="1"/>
      <c r="XET133" s="1"/>
      <c r="XEU133" s="1"/>
      <c r="XEV133" s="1"/>
      <c r="XEW133" s="1"/>
      <c r="XEX133" s="1"/>
      <c r="XEY133" s="1"/>
      <c r="XEZ133" s="1"/>
      <c r="XFA133" s="1"/>
      <c r="XFB133" s="1"/>
      <c r="XFC133" s="1"/>
      <c r="XFD133" s="1"/>
    </row>
    <row r="134" spans="1:151 16227:16384" s="11" customFormat="1" ht="20.25" x14ac:dyDescent="0.25">
      <c r="A134" s="97">
        <f t="shared" ref="A134:A139" si="2">A133+1</f>
        <v>3</v>
      </c>
      <c r="B134" s="98"/>
      <c r="C134" s="108" t="s">
        <v>306</v>
      </c>
      <c r="D134" s="108"/>
      <c r="E134" s="74">
        <f>(54.52)*10.764</f>
        <v>586.85328000000004</v>
      </c>
      <c r="F134" s="97">
        <f>(7.69*0.75)*10.764</f>
        <v>62.08137</v>
      </c>
      <c r="G134" s="98"/>
      <c r="H134" s="74">
        <v>0</v>
      </c>
      <c r="I134" s="54">
        <f t="shared" si="1"/>
        <v>648.93465000000003</v>
      </c>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WZC134" s="1"/>
      <c r="WZD134" s="1"/>
      <c r="WZE134" s="1"/>
      <c r="WZF134" s="1"/>
      <c r="WZG134" s="1"/>
      <c r="WZH134" s="1"/>
      <c r="WZI134" s="1"/>
      <c r="WZJ134" s="1"/>
      <c r="WZK134" s="1"/>
      <c r="WZL134" s="1"/>
      <c r="WZM134" s="1"/>
      <c r="WZN134" s="1"/>
      <c r="WZO134" s="1"/>
      <c r="WZP134" s="1"/>
      <c r="WZQ134" s="1"/>
      <c r="WZR134" s="1"/>
      <c r="WZS134" s="1"/>
      <c r="WZT134" s="1"/>
      <c r="WZU134" s="1"/>
      <c r="WZV134" s="1"/>
      <c r="WZW134" s="1"/>
      <c r="WZX134" s="1"/>
      <c r="WZY134" s="1"/>
      <c r="WZZ134" s="1"/>
      <c r="XAA134" s="1"/>
      <c r="XAB134" s="1"/>
      <c r="XAC134" s="1"/>
      <c r="XAD134" s="1"/>
      <c r="XAE134" s="1"/>
      <c r="XAF134" s="1"/>
      <c r="XAG134" s="1"/>
      <c r="XAH134" s="1"/>
      <c r="XAI134" s="1"/>
      <c r="XAJ134" s="1"/>
      <c r="XAK134" s="1"/>
      <c r="XAL134" s="1"/>
      <c r="XAM134" s="1"/>
      <c r="XAN134" s="1"/>
      <c r="XAO134" s="1"/>
      <c r="XAP134" s="1"/>
      <c r="XAQ134" s="1"/>
      <c r="XAR134" s="1"/>
      <c r="XAS134" s="1"/>
      <c r="XAT134" s="1"/>
      <c r="XAU134" s="1"/>
      <c r="XAV134" s="1"/>
      <c r="XAW134" s="1"/>
      <c r="XAX134" s="1"/>
      <c r="XAY134" s="1"/>
      <c r="XAZ134" s="1"/>
      <c r="XBA134" s="1"/>
      <c r="XBB134" s="1"/>
      <c r="XBC134" s="1"/>
      <c r="XBD134" s="1"/>
      <c r="XBE134" s="1"/>
      <c r="XBF134" s="1"/>
      <c r="XBG134" s="1"/>
      <c r="XBH134" s="1"/>
      <c r="XBI134" s="1"/>
      <c r="XBJ134" s="1"/>
      <c r="XBK134" s="1"/>
      <c r="XBL134" s="1"/>
      <c r="XBM134" s="1"/>
      <c r="XBN134" s="1"/>
      <c r="XBO134" s="1"/>
      <c r="XBP134" s="1"/>
      <c r="XBQ134" s="1"/>
      <c r="XBR134" s="1"/>
      <c r="XBS134" s="1"/>
      <c r="XBT134" s="1"/>
      <c r="XBU134" s="1"/>
      <c r="XBV134" s="1"/>
      <c r="XBW134" s="1"/>
      <c r="XBX134" s="1"/>
      <c r="XBY134" s="1"/>
      <c r="XBZ134" s="1"/>
      <c r="XCA134" s="1"/>
      <c r="XCB134" s="1"/>
      <c r="XCC134" s="1"/>
      <c r="XCD134" s="1"/>
      <c r="XCE134" s="1"/>
      <c r="XCF134" s="1"/>
      <c r="XCG134" s="1"/>
      <c r="XCH134" s="1"/>
      <c r="XCI134" s="1"/>
      <c r="XCJ134" s="1"/>
      <c r="XCK134" s="1"/>
      <c r="XCL134" s="1"/>
      <c r="XCM134" s="1"/>
      <c r="XCN134" s="1"/>
      <c r="XCO134" s="1"/>
      <c r="XCP134" s="1"/>
      <c r="XCQ134" s="1"/>
      <c r="XCR134" s="1"/>
      <c r="XCS134" s="1"/>
      <c r="XCT134" s="1"/>
      <c r="XCU134" s="1"/>
      <c r="XCV134" s="1"/>
      <c r="XCW134" s="1"/>
      <c r="XCX134" s="1"/>
      <c r="XCY134" s="1"/>
      <c r="XCZ134" s="1"/>
      <c r="XDA134" s="1"/>
      <c r="XDB134" s="1"/>
      <c r="XDC134" s="1"/>
      <c r="XDD134" s="1"/>
      <c r="XDE134" s="1"/>
      <c r="XDF134" s="1"/>
      <c r="XDG134" s="1"/>
      <c r="XDH134" s="1"/>
      <c r="XDI134" s="1"/>
      <c r="XDJ134" s="1"/>
      <c r="XDK134" s="1"/>
      <c r="XDL134" s="1"/>
      <c r="XDM134" s="1"/>
      <c r="XDN134" s="1"/>
      <c r="XDO134" s="1"/>
      <c r="XDP134" s="1"/>
      <c r="XDQ134" s="1"/>
      <c r="XDR134" s="1"/>
      <c r="XDS134" s="1"/>
      <c r="XDT134" s="1"/>
      <c r="XDU134" s="1"/>
      <c r="XDV134" s="1"/>
      <c r="XDW134" s="1"/>
      <c r="XDX134" s="1"/>
      <c r="XDY134" s="1"/>
      <c r="XDZ134" s="1"/>
      <c r="XEA134" s="1"/>
      <c r="XEB134" s="1"/>
      <c r="XEC134" s="1"/>
      <c r="XED134" s="1"/>
      <c r="XEE134" s="1"/>
      <c r="XEF134" s="1"/>
      <c r="XEG134" s="1"/>
      <c r="XEH134" s="1"/>
      <c r="XEI134" s="1"/>
      <c r="XEJ134" s="1"/>
      <c r="XEK134" s="1"/>
      <c r="XEL134" s="1"/>
      <c r="XEM134" s="1"/>
      <c r="XEN134" s="1"/>
      <c r="XEO134" s="1"/>
      <c r="XEP134" s="1"/>
      <c r="XEQ134" s="1"/>
      <c r="XER134" s="1"/>
      <c r="XES134" s="1"/>
      <c r="XET134" s="1"/>
      <c r="XEU134" s="1"/>
      <c r="XEV134" s="1"/>
      <c r="XEW134" s="1"/>
      <c r="XEX134" s="1"/>
      <c r="XEY134" s="1"/>
      <c r="XEZ134" s="1"/>
      <c r="XFA134" s="1"/>
      <c r="XFB134" s="1"/>
      <c r="XFC134" s="1"/>
      <c r="XFD134" s="1"/>
    </row>
    <row r="135" spans="1:151 16227:16384" s="11" customFormat="1" ht="20.25" customHeight="1" x14ac:dyDescent="0.25">
      <c r="A135" s="97">
        <f t="shared" si="2"/>
        <v>4</v>
      </c>
      <c r="B135" s="98"/>
      <c r="C135" s="108" t="s">
        <v>306</v>
      </c>
      <c r="D135" s="108"/>
      <c r="E135" s="74">
        <f>(54.52)*10.764</f>
        <v>586.85328000000004</v>
      </c>
      <c r="F135" s="97">
        <f>(7.69*0.75)*10.764</f>
        <v>62.08137</v>
      </c>
      <c r="G135" s="98"/>
      <c r="H135" s="74">
        <v>0</v>
      </c>
      <c r="I135" s="54">
        <f t="shared" si="1"/>
        <v>648.93465000000003</v>
      </c>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WZC135" s="1"/>
      <c r="WZD135" s="1"/>
      <c r="WZE135" s="1"/>
      <c r="WZF135" s="1"/>
      <c r="WZG135" s="1"/>
      <c r="WZH135" s="1"/>
      <c r="WZI135" s="1"/>
      <c r="WZJ135" s="1"/>
      <c r="WZK135" s="1"/>
      <c r="WZL135" s="1"/>
      <c r="WZM135" s="1"/>
      <c r="WZN135" s="1"/>
      <c r="WZO135" s="1"/>
      <c r="WZP135" s="1"/>
      <c r="WZQ135" s="1"/>
      <c r="WZR135" s="1"/>
      <c r="WZS135" s="1"/>
      <c r="WZT135" s="1"/>
      <c r="WZU135" s="1"/>
      <c r="WZV135" s="1"/>
      <c r="WZW135" s="1"/>
      <c r="WZX135" s="1"/>
      <c r="WZY135" s="1"/>
      <c r="WZZ135" s="1"/>
      <c r="XAA135" s="1"/>
      <c r="XAB135" s="1"/>
      <c r="XAC135" s="1"/>
      <c r="XAD135" s="1"/>
      <c r="XAE135" s="1"/>
      <c r="XAF135" s="1"/>
      <c r="XAG135" s="1"/>
      <c r="XAH135" s="1"/>
      <c r="XAI135" s="1"/>
      <c r="XAJ135" s="1"/>
      <c r="XAK135" s="1"/>
      <c r="XAL135" s="1"/>
      <c r="XAM135" s="1"/>
      <c r="XAN135" s="1"/>
      <c r="XAO135" s="1"/>
      <c r="XAP135" s="1"/>
      <c r="XAQ135" s="1"/>
      <c r="XAR135" s="1"/>
      <c r="XAS135" s="1"/>
      <c r="XAT135" s="1"/>
      <c r="XAU135" s="1"/>
      <c r="XAV135" s="1"/>
      <c r="XAW135" s="1"/>
      <c r="XAX135" s="1"/>
      <c r="XAY135" s="1"/>
      <c r="XAZ135" s="1"/>
      <c r="XBA135" s="1"/>
      <c r="XBB135" s="1"/>
      <c r="XBC135" s="1"/>
      <c r="XBD135" s="1"/>
      <c r="XBE135" s="1"/>
      <c r="XBF135" s="1"/>
      <c r="XBG135" s="1"/>
      <c r="XBH135" s="1"/>
      <c r="XBI135" s="1"/>
      <c r="XBJ135" s="1"/>
      <c r="XBK135" s="1"/>
      <c r="XBL135" s="1"/>
      <c r="XBM135" s="1"/>
      <c r="XBN135" s="1"/>
      <c r="XBO135" s="1"/>
      <c r="XBP135" s="1"/>
      <c r="XBQ135" s="1"/>
      <c r="XBR135" s="1"/>
      <c r="XBS135" s="1"/>
      <c r="XBT135" s="1"/>
      <c r="XBU135" s="1"/>
      <c r="XBV135" s="1"/>
      <c r="XBW135" s="1"/>
      <c r="XBX135" s="1"/>
      <c r="XBY135" s="1"/>
      <c r="XBZ135" s="1"/>
      <c r="XCA135" s="1"/>
      <c r="XCB135" s="1"/>
      <c r="XCC135" s="1"/>
      <c r="XCD135" s="1"/>
      <c r="XCE135" s="1"/>
      <c r="XCF135" s="1"/>
      <c r="XCG135" s="1"/>
      <c r="XCH135" s="1"/>
      <c r="XCI135" s="1"/>
      <c r="XCJ135" s="1"/>
      <c r="XCK135" s="1"/>
      <c r="XCL135" s="1"/>
      <c r="XCM135" s="1"/>
      <c r="XCN135" s="1"/>
      <c r="XCO135" s="1"/>
      <c r="XCP135" s="1"/>
      <c r="XCQ135" s="1"/>
      <c r="XCR135" s="1"/>
      <c r="XCS135" s="1"/>
      <c r="XCT135" s="1"/>
      <c r="XCU135" s="1"/>
      <c r="XCV135" s="1"/>
      <c r="XCW135" s="1"/>
      <c r="XCX135" s="1"/>
      <c r="XCY135" s="1"/>
      <c r="XCZ135" s="1"/>
      <c r="XDA135" s="1"/>
      <c r="XDB135" s="1"/>
      <c r="XDC135" s="1"/>
      <c r="XDD135" s="1"/>
      <c r="XDE135" s="1"/>
      <c r="XDF135" s="1"/>
      <c r="XDG135" s="1"/>
      <c r="XDH135" s="1"/>
      <c r="XDI135" s="1"/>
      <c r="XDJ135" s="1"/>
      <c r="XDK135" s="1"/>
      <c r="XDL135" s="1"/>
      <c r="XDM135" s="1"/>
      <c r="XDN135" s="1"/>
      <c r="XDO135" s="1"/>
      <c r="XDP135" s="1"/>
      <c r="XDQ135" s="1"/>
      <c r="XDR135" s="1"/>
      <c r="XDS135" s="1"/>
      <c r="XDT135" s="1"/>
      <c r="XDU135" s="1"/>
      <c r="XDV135" s="1"/>
      <c r="XDW135" s="1"/>
      <c r="XDX135" s="1"/>
      <c r="XDY135" s="1"/>
      <c r="XDZ135" s="1"/>
      <c r="XEA135" s="1"/>
      <c r="XEB135" s="1"/>
      <c r="XEC135" s="1"/>
      <c r="XED135" s="1"/>
      <c r="XEE135" s="1"/>
      <c r="XEF135" s="1"/>
      <c r="XEG135" s="1"/>
      <c r="XEH135" s="1"/>
      <c r="XEI135" s="1"/>
      <c r="XEJ135" s="1"/>
      <c r="XEK135" s="1"/>
      <c r="XEL135" s="1"/>
      <c r="XEM135" s="1"/>
      <c r="XEN135" s="1"/>
      <c r="XEO135" s="1"/>
      <c r="XEP135" s="1"/>
      <c r="XEQ135" s="1"/>
      <c r="XER135" s="1"/>
      <c r="XES135" s="1"/>
      <c r="XET135" s="1"/>
      <c r="XEU135" s="1"/>
      <c r="XEV135" s="1"/>
      <c r="XEW135" s="1"/>
      <c r="XEX135" s="1"/>
      <c r="XEY135" s="1"/>
      <c r="XEZ135" s="1"/>
      <c r="XFA135" s="1"/>
      <c r="XFB135" s="1"/>
      <c r="XFC135" s="1"/>
      <c r="XFD135" s="1"/>
    </row>
    <row r="136" spans="1:151 16227:16384" s="11" customFormat="1" ht="20.25" customHeight="1" x14ac:dyDescent="0.25">
      <c r="A136" s="97">
        <f t="shared" si="2"/>
        <v>5</v>
      </c>
      <c r="B136" s="98"/>
      <c r="C136" s="108" t="s">
        <v>306</v>
      </c>
      <c r="D136" s="108"/>
      <c r="E136" s="74">
        <f>(54.52)*10.764</f>
        <v>586.85328000000004</v>
      </c>
      <c r="F136" s="97">
        <f>(7.69*0.75)*10.764</f>
        <v>62.08137</v>
      </c>
      <c r="G136" s="98"/>
      <c r="H136" s="74">
        <v>0</v>
      </c>
      <c r="I136" s="54">
        <f t="shared" si="1"/>
        <v>648.93465000000003</v>
      </c>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WZC136" s="1"/>
      <c r="WZD136" s="1"/>
      <c r="WZE136" s="1"/>
      <c r="WZF136" s="1"/>
      <c r="WZG136" s="1"/>
      <c r="WZH136" s="1"/>
      <c r="WZI136" s="1"/>
      <c r="WZJ136" s="1"/>
      <c r="WZK136" s="1"/>
      <c r="WZL136" s="1"/>
      <c r="WZM136" s="1"/>
      <c r="WZN136" s="1"/>
      <c r="WZO136" s="1"/>
      <c r="WZP136" s="1"/>
      <c r="WZQ136" s="1"/>
      <c r="WZR136" s="1"/>
      <c r="WZS136" s="1"/>
      <c r="WZT136" s="1"/>
      <c r="WZU136" s="1"/>
      <c r="WZV136" s="1"/>
      <c r="WZW136" s="1"/>
      <c r="WZX136" s="1"/>
      <c r="WZY136" s="1"/>
      <c r="WZZ136" s="1"/>
      <c r="XAA136" s="1"/>
      <c r="XAB136" s="1"/>
      <c r="XAC136" s="1"/>
      <c r="XAD136" s="1"/>
      <c r="XAE136" s="1"/>
      <c r="XAF136" s="1"/>
      <c r="XAG136" s="1"/>
      <c r="XAH136" s="1"/>
      <c r="XAI136" s="1"/>
      <c r="XAJ136" s="1"/>
      <c r="XAK136" s="1"/>
      <c r="XAL136" s="1"/>
      <c r="XAM136" s="1"/>
      <c r="XAN136" s="1"/>
      <c r="XAO136" s="1"/>
      <c r="XAP136" s="1"/>
      <c r="XAQ136" s="1"/>
      <c r="XAR136" s="1"/>
      <c r="XAS136" s="1"/>
      <c r="XAT136" s="1"/>
      <c r="XAU136" s="1"/>
      <c r="XAV136" s="1"/>
      <c r="XAW136" s="1"/>
      <c r="XAX136" s="1"/>
      <c r="XAY136" s="1"/>
      <c r="XAZ136" s="1"/>
      <c r="XBA136" s="1"/>
      <c r="XBB136" s="1"/>
      <c r="XBC136" s="1"/>
      <c r="XBD136" s="1"/>
      <c r="XBE136" s="1"/>
      <c r="XBF136" s="1"/>
      <c r="XBG136" s="1"/>
      <c r="XBH136" s="1"/>
      <c r="XBI136" s="1"/>
      <c r="XBJ136" s="1"/>
      <c r="XBK136" s="1"/>
      <c r="XBL136" s="1"/>
      <c r="XBM136" s="1"/>
      <c r="XBN136" s="1"/>
      <c r="XBO136" s="1"/>
      <c r="XBP136" s="1"/>
      <c r="XBQ136" s="1"/>
      <c r="XBR136" s="1"/>
      <c r="XBS136" s="1"/>
      <c r="XBT136" s="1"/>
      <c r="XBU136" s="1"/>
      <c r="XBV136" s="1"/>
      <c r="XBW136" s="1"/>
      <c r="XBX136" s="1"/>
      <c r="XBY136" s="1"/>
      <c r="XBZ136" s="1"/>
      <c r="XCA136" s="1"/>
      <c r="XCB136" s="1"/>
      <c r="XCC136" s="1"/>
      <c r="XCD136" s="1"/>
      <c r="XCE136" s="1"/>
      <c r="XCF136" s="1"/>
      <c r="XCG136" s="1"/>
      <c r="XCH136" s="1"/>
      <c r="XCI136" s="1"/>
      <c r="XCJ136" s="1"/>
      <c r="XCK136" s="1"/>
      <c r="XCL136" s="1"/>
      <c r="XCM136" s="1"/>
      <c r="XCN136" s="1"/>
      <c r="XCO136" s="1"/>
      <c r="XCP136" s="1"/>
      <c r="XCQ136" s="1"/>
      <c r="XCR136" s="1"/>
      <c r="XCS136" s="1"/>
      <c r="XCT136" s="1"/>
      <c r="XCU136" s="1"/>
      <c r="XCV136" s="1"/>
      <c r="XCW136" s="1"/>
      <c r="XCX136" s="1"/>
      <c r="XCY136" s="1"/>
      <c r="XCZ136" s="1"/>
      <c r="XDA136" s="1"/>
      <c r="XDB136" s="1"/>
      <c r="XDC136" s="1"/>
      <c r="XDD136" s="1"/>
      <c r="XDE136" s="1"/>
      <c r="XDF136" s="1"/>
      <c r="XDG136" s="1"/>
      <c r="XDH136" s="1"/>
      <c r="XDI136" s="1"/>
      <c r="XDJ136" s="1"/>
      <c r="XDK136" s="1"/>
      <c r="XDL136" s="1"/>
      <c r="XDM136" s="1"/>
      <c r="XDN136" s="1"/>
      <c r="XDO136" s="1"/>
      <c r="XDP136" s="1"/>
      <c r="XDQ136" s="1"/>
      <c r="XDR136" s="1"/>
      <c r="XDS136" s="1"/>
      <c r="XDT136" s="1"/>
      <c r="XDU136" s="1"/>
      <c r="XDV136" s="1"/>
      <c r="XDW136" s="1"/>
      <c r="XDX136" s="1"/>
      <c r="XDY136" s="1"/>
      <c r="XDZ136" s="1"/>
      <c r="XEA136" s="1"/>
      <c r="XEB136" s="1"/>
      <c r="XEC136" s="1"/>
      <c r="XED136" s="1"/>
      <c r="XEE136" s="1"/>
      <c r="XEF136" s="1"/>
      <c r="XEG136" s="1"/>
      <c r="XEH136" s="1"/>
      <c r="XEI136" s="1"/>
      <c r="XEJ136" s="1"/>
      <c r="XEK136" s="1"/>
      <c r="XEL136" s="1"/>
      <c r="XEM136" s="1"/>
      <c r="XEN136" s="1"/>
      <c r="XEO136" s="1"/>
      <c r="XEP136" s="1"/>
      <c r="XEQ136" s="1"/>
      <c r="XER136" s="1"/>
      <c r="XES136" s="1"/>
      <c r="XET136" s="1"/>
      <c r="XEU136" s="1"/>
      <c r="XEV136" s="1"/>
      <c r="XEW136" s="1"/>
      <c r="XEX136" s="1"/>
      <c r="XEY136" s="1"/>
      <c r="XEZ136" s="1"/>
      <c r="XFA136" s="1"/>
      <c r="XFB136" s="1"/>
      <c r="XFC136" s="1"/>
      <c r="XFD136" s="1"/>
    </row>
    <row r="137" spans="1:151 16227:16384" s="11" customFormat="1" ht="20.25" customHeight="1" x14ac:dyDescent="0.25">
      <c r="A137" s="97">
        <f t="shared" si="2"/>
        <v>6</v>
      </c>
      <c r="B137" s="98"/>
      <c r="C137" s="108" t="s">
        <v>306</v>
      </c>
      <c r="D137" s="108"/>
      <c r="E137" s="74">
        <f>(54.52)*10.764</f>
        <v>586.85328000000004</v>
      </c>
      <c r="F137" s="97">
        <f>(7.69*0.75)*10.764</f>
        <v>62.08137</v>
      </c>
      <c r="G137" s="98"/>
      <c r="H137" s="74">
        <v>0</v>
      </c>
      <c r="I137" s="54">
        <f t="shared" si="1"/>
        <v>648.93465000000003</v>
      </c>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WZC137" s="1"/>
      <c r="WZD137" s="1"/>
      <c r="WZE137" s="1"/>
      <c r="WZF137" s="1"/>
      <c r="WZG137" s="1"/>
      <c r="WZH137" s="1"/>
      <c r="WZI137" s="1"/>
      <c r="WZJ137" s="1"/>
      <c r="WZK137" s="1"/>
      <c r="WZL137" s="1"/>
      <c r="WZM137" s="1"/>
      <c r="WZN137" s="1"/>
      <c r="WZO137" s="1"/>
      <c r="WZP137" s="1"/>
      <c r="WZQ137" s="1"/>
      <c r="WZR137" s="1"/>
      <c r="WZS137" s="1"/>
      <c r="WZT137" s="1"/>
      <c r="WZU137" s="1"/>
      <c r="WZV137" s="1"/>
      <c r="WZW137" s="1"/>
      <c r="WZX137" s="1"/>
      <c r="WZY137" s="1"/>
      <c r="WZZ137" s="1"/>
      <c r="XAA137" s="1"/>
      <c r="XAB137" s="1"/>
      <c r="XAC137" s="1"/>
      <c r="XAD137" s="1"/>
      <c r="XAE137" s="1"/>
      <c r="XAF137" s="1"/>
      <c r="XAG137" s="1"/>
      <c r="XAH137" s="1"/>
      <c r="XAI137" s="1"/>
      <c r="XAJ137" s="1"/>
      <c r="XAK137" s="1"/>
      <c r="XAL137" s="1"/>
      <c r="XAM137" s="1"/>
      <c r="XAN137" s="1"/>
      <c r="XAO137" s="1"/>
      <c r="XAP137" s="1"/>
      <c r="XAQ137" s="1"/>
      <c r="XAR137" s="1"/>
      <c r="XAS137" s="1"/>
      <c r="XAT137" s="1"/>
      <c r="XAU137" s="1"/>
      <c r="XAV137" s="1"/>
      <c r="XAW137" s="1"/>
      <c r="XAX137" s="1"/>
      <c r="XAY137" s="1"/>
      <c r="XAZ137" s="1"/>
      <c r="XBA137" s="1"/>
      <c r="XBB137" s="1"/>
      <c r="XBC137" s="1"/>
      <c r="XBD137" s="1"/>
      <c r="XBE137" s="1"/>
      <c r="XBF137" s="1"/>
      <c r="XBG137" s="1"/>
      <c r="XBH137" s="1"/>
      <c r="XBI137" s="1"/>
      <c r="XBJ137" s="1"/>
      <c r="XBK137" s="1"/>
      <c r="XBL137" s="1"/>
      <c r="XBM137" s="1"/>
      <c r="XBN137" s="1"/>
      <c r="XBO137" s="1"/>
      <c r="XBP137" s="1"/>
      <c r="XBQ137" s="1"/>
      <c r="XBR137" s="1"/>
      <c r="XBS137" s="1"/>
      <c r="XBT137" s="1"/>
      <c r="XBU137" s="1"/>
      <c r="XBV137" s="1"/>
      <c r="XBW137" s="1"/>
      <c r="XBX137" s="1"/>
      <c r="XBY137" s="1"/>
      <c r="XBZ137" s="1"/>
      <c r="XCA137" s="1"/>
      <c r="XCB137" s="1"/>
      <c r="XCC137" s="1"/>
      <c r="XCD137" s="1"/>
      <c r="XCE137" s="1"/>
      <c r="XCF137" s="1"/>
      <c r="XCG137" s="1"/>
      <c r="XCH137" s="1"/>
      <c r="XCI137" s="1"/>
      <c r="XCJ137" s="1"/>
      <c r="XCK137" s="1"/>
      <c r="XCL137" s="1"/>
      <c r="XCM137" s="1"/>
      <c r="XCN137" s="1"/>
      <c r="XCO137" s="1"/>
      <c r="XCP137" s="1"/>
      <c r="XCQ137" s="1"/>
      <c r="XCR137" s="1"/>
      <c r="XCS137" s="1"/>
      <c r="XCT137" s="1"/>
      <c r="XCU137" s="1"/>
      <c r="XCV137" s="1"/>
      <c r="XCW137" s="1"/>
      <c r="XCX137" s="1"/>
      <c r="XCY137" s="1"/>
      <c r="XCZ137" s="1"/>
      <c r="XDA137" s="1"/>
      <c r="XDB137" s="1"/>
      <c r="XDC137" s="1"/>
      <c r="XDD137" s="1"/>
      <c r="XDE137" s="1"/>
      <c r="XDF137" s="1"/>
      <c r="XDG137" s="1"/>
      <c r="XDH137" s="1"/>
      <c r="XDI137" s="1"/>
      <c r="XDJ137" s="1"/>
      <c r="XDK137" s="1"/>
      <c r="XDL137" s="1"/>
      <c r="XDM137" s="1"/>
      <c r="XDN137" s="1"/>
      <c r="XDO137" s="1"/>
      <c r="XDP137" s="1"/>
      <c r="XDQ137" s="1"/>
      <c r="XDR137" s="1"/>
      <c r="XDS137" s="1"/>
      <c r="XDT137" s="1"/>
      <c r="XDU137" s="1"/>
      <c r="XDV137" s="1"/>
      <c r="XDW137" s="1"/>
      <c r="XDX137" s="1"/>
      <c r="XDY137" s="1"/>
      <c r="XDZ137" s="1"/>
      <c r="XEA137" s="1"/>
      <c r="XEB137" s="1"/>
      <c r="XEC137" s="1"/>
      <c r="XED137" s="1"/>
      <c r="XEE137" s="1"/>
      <c r="XEF137" s="1"/>
      <c r="XEG137" s="1"/>
      <c r="XEH137" s="1"/>
      <c r="XEI137" s="1"/>
      <c r="XEJ137" s="1"/>
      <c r="XEK137" s="1"/>
      <c r="XEL137" s="1"/>
      <c r="XEM137" s="1"/>
      <c r="XEN137" s="1"/>
      <c r="XEO137" s="1"/>
      <c r="XEP137" s="1"/>
      <c r="XEQ137" s="1"/>
      <c r="XER137" s="1"/>
      <c r="XES137" s="1"/>
      <c r="XET137" s="1"/>
      <c r="XEU137" s="1"/>
      <c r="XEV137" s="1"/>
      <c r="XEW137" s="1"/>
      <c r="XEX137" s="1"/>
      <c r="XEY137" s="1"/>
      <c r="XEZ137" s="1"/>
      <c r="XFA137" s="1"/>
      <c r="XFB137" s="1"/>
      <c r="XFC137" s="1"/>
      <c r="XFD137" s="1"/>
    </row>
    <row r="138" spans="1:151 16227:16384" s="11" customFormat="1" ht="20.25" customHeight="1" x14ac:dyDescent="0.25">
      <c r="A138" s="97">
        <f t="shared" si="2"/>
        <v>7</v>
      </c>
      <c r="B138" s="98"/>
      <c r="C138" s="108" t="s">
        <v>306</v>
      </c>
      <c r="D138" s="108"/>
      <c r="E138" s="74">
        <f>(52.73)*10.764</f>
        <v>567.58571999999992</v>
      </c>
      <c r="F138" s="97">
        <v>0</v>
      </c>
      <c r="G138" s="98"/>
      <c r="H138" s="74">
        <v>0</v>
      </c>
      <c r="I138" s="54">
        <f t="shared" si="1"/>
        <v>567.58571999999992</v>
      </c>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WZC138" s="1"/>
      <c r="WZD138" s="1"/>
      <c r="WZE138" s="1"/>
      <c r="WZF138" s="1"/>
      <c r="WZG138" s="1"/>
      <c r="WZH138" s="1"/>
      <c r="WZI138" s="1"/>
      <c r="WZJ138" s="1"/>
      <c r="WZK138" s="1"/>
      <c r="WZL138" s="1"/>
      <c r="WZM138" s="1"/>
      <c r="WZN138" s="1"/>
      <c r="WZO138" s="1"/>
      <c r="WZP138" s="1"/>
      <c r="WZQ138" s="1"/>
      <c r="WZR138" s="1"/>
      <c r="WZS138" s="1"/>
      <c r="WZT138" s="1"/>
      <c r="WZU138" s="1"/>
      <c r="WZV138" s="1"/>
      <c r="WZW138" s="1"/>
      <c r="WZX138" s="1"/>
      <c r="WZY138" s="1"/>
      <c r="WZZ138" s="1"/>
      <c r="XAA138" s="1"/>
      <c r="XAB138" s="1"/>
      <c r="XAC138" s="1"/>
      <c r="XAD138" s="1"/>
      <c r="XAE138" s="1"/>
      <c r="XAF138" s="1"/>
      <c r="XAG138" s="1"/>
      <c r="XAH138" s="1"/>
      <c r="XAI138" s="1"/>
      <c r="XAJ138" s="1"/>
      <c r="XAK138" s="1"/>
      <c r="XAL138" s="1"/>
      <c r="XAM138" s="1"/>
      <c r="XAN138" s="1"/>
      <c r="XAO138" s="1"/>
      <c r="XAP138" s="1"/>
      <c r="XAQ138" s="1"/>
      <c r="XAR138" s="1"/>
      <c r="XAS138" s="1"/>
      <c r="XAT138" s="1"/>
      <c r="XAU138" s="1"/>
      <c r="XAV138" s="1"/>
      <c r="XAW138" s="1"/>
      <c r="XAX138" s="1"/>
      <c r="XAY138" s="1"/>
      <c r="XAZ138" s="1"/>
      <c r="XBA138" s="1"/>
      <c r="XBB138" s="1"/>
      <c r="XBC138" s="1"/>
      <c r="XBD138" s="1"/>
      <c r="XBE138" s="1"/>
      <c r="XBF138" s="1"/>
      <c r="XBG138" s="1"/>
      <c r="XBH138" s="1"/>
      <c r="XBI138" s="1"/>
      <c r="XBJ138" s="1"/>
      <c r="XBK138" s="1"/>
      <c r="XBL138" s="1"/>
      <c r="XBM138" s="1"/>
      <c r="XBN138" s="1"/>
      <c r="XBO138" s="1"/>
      <c r="XBP138" s="1"/>
      <c r="XBQ138" s="1"/>
      <c r="XBR138" s="1"/>
      <c r="XBS138" s="1"/>
      <c r="XBT138" s="1"/>
      <c r="XBU138" s="1"/>
      <c r="XBV138" s="1"/>
      <c r="XBW138" s="1"/>
      <c r="XBX138" s="1"/>
      <c r="XBY138" s="1"/>
      <c r="XBZ138" s="1"/>
      <c r="XCA138" s="1"/>
      <c r="XCB138" s="1"/>
      <c r="XCC138" s="1"/>
      <c r="XCD138" s="1"/>
      <c r="XCE138" s="1"/>
      <c r="XCF138" s="1"/>
      <c r="XCG138" s="1"/>
      <c r="XCH138" s="1"/>
      <c r="XCI138" s="1"/>
      <c r="XCJ138" s="1"/>
      <c r="XCK138" s="1"/>
      <c r="XCL138" s="1"/>
      <c r="XCM138" s="1"/>
      <c r="XCN138" s="1"/>
      <c r="XCO138" s="1"/>
      <c r="XCP138" s="1"/>
      <c r="XCQ138" s="1"/>
      <c r="XCR138" s="1"/>
      <c r="XCS138" s="1"/>
      <c r="XCT138" s="1"/>
      <c r="XCU138" s="1"/>
      <c r="XCV138" s="1"/>
      <c r="XCW138" s="1"/>
      <c r="XCX138" s="1"/>
      <c r="XCY138" s="1"/>
      <c r="XCZ138" s="1"/>
      <c r="XDA138" s="1"/>
      <c r="XDB138" s="1"/>
      <c r="XDC138" s="1"/>
      <c r="XDD138" s="1"/>
      <c r="XDE138" s="1"/>
      <c r="XDF138" s="1"/>
      <c r="XDG138" s="1"/>
      <c r="XDH138" s="1"/>
      <c r="XDI138" s="1"/>
      <c r="XDJ138" s="1"/>
      <c r="XDK138" s="1"/>
      <c r="XDL138" s="1"/>
      <c r="XDM138" s="1"/>
      <c r="XDN138" s="1"/>
      <c r="XDO138" s="1"/>
      <c r="XDP138" s="1"/>
      <c r="XDQ138" s="1"/>
      <c r="XDR138" s="1"/>
      <c r="XDS138" s="1"/>
      <c r="XDT138" s="1"/>
      <c r="XDU138" s="1"/>
      <c r="XDV138" s="1"/>
      <c r="XDW138" s="1"/>
      <c r="XDX138" s="1"/>
      <c r="XDY138" s="1"/>
      <c r="XDZ138" s="1"/>
      <c r="XEA138" s="1"/>
      <c r="XEB138" s="1"/>
      <c r="XEC138" s="1"/>
      <c r="XED138" s="1"/>
      <c r="XEE138" s="1"/>
      <c r="XEF138" s="1"/>
      <c r="XEG138" s="1"/>
      <c r="XEH138" s="1"/>
      <c r="XEI138" s="1"/>
      <c r="XEJ138" s="1"/>
      <c r="XEK138" s="1"/>
      <c r="XEL138" s="1"/>
      <c r="XEM138" s="1"/>
      <c r="XEN138" s="1"/>
      <c r="XEO138" s="1"/>
      <c r="XEP138" s="1"/>
      <c r="XEQ138" s="1"/>
      <c r="XER138" s="1"/>
      <c r="XES138" s="1"/>
      <c r="XET138" s="1"/>
      <c r="XEU138" s="1"/>
      <c r="XEV138" s="1"/>
      <c r="XEW138" s="1"/>
      <c r="XEX138" s="1"/>
      <c r="XEY138" s="1"/>
      <c r="XEZ138" s="1"/>
      <c r="XFA138" s="1"/>
      <c r="XFB138" s="1"/>
      <c r="XFC138" s="1"/>
      <c r="XFD138" s="1"/>
    </row>
    <row r="139" spans="1:151 16227:16384" s="11" customFormat="1" ht="20.25" customHeight="1" x14ac:dyDescent="0.25">
      <c r="A139" s="97">
        <f t="shared" si="2"/>
        <v>8</v>
      </c>
      <c r="B139" s="98"/>
      <c r="C139" s="108" t="s">
        <v>305</v>
      </c>
      <c r="D139" s="108"/>
      <c r="E139" s="74">
        <f>(34.49)*10.764</f>
        <v>371.25036</v>
      </c>
      <c r="F139" s="97">
        <v>0</v>
      </c>
      <c r="G139" s="98"/>
      <c r="H139" s="74">
        <v>0</v>
      </c>
      <c r="I139" s="54">
        <f t="shared" si="1"/>
        <v>371.25036</v>
      </c>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WZC139" s="1"/>
      <c r="WZD139" s="1"/>
      <c r="WZE139" s="1"/>
      <c r="WZF139" s="1"/>
      <c r="WZG139" s="1"/>
      <c r="WZH139" s="1"/>
      <c r="WZI139" s="1"/>
      <c r="WZJ139" s="1"/>
      <c r="WZK139" s="1"/>
      <c r="WZL139" s="1"/>
      <c r="WZM139" s="1"/>
      <c r="WZN139" s="1"/>
      <c r="WZO139" s="1"/>
      <c r="WZP139" s="1"/>
      <c r="WZQ139" s="1"/>
      <c r="WZR139" s="1"/>
      <c r="WZS139" s="1"/>
      <c r="WZT139" s="1"/>
      <c r="WZU139" s="1"/>
      <c r="WZV139" s="1"/>
      <c r="WZW139" s="1"/>
      <c r="WZX139" s="1"/>
      <c r="WZY139" s="1"/>
      <c r="WZZ139" s="1"/>
      <c r="XAA139" s="1"/>
      <c r="XAB139" s="1"/>
      <c r="XAC139" s="1"/>
      <c r="XAD139" s="1"/>
      <c r="XAE139" s="1"/>
      <c r="XAF139" s="1"/>
      <c r="XAG139" s="1"/>
      <c r="XAH139" s="1"/>
      <c r="XAI139" s="1"/>
      <c r="XAJ139" s="1"/>
      <c r="XAK139" s="1"/>
      <c r="XAL139" s="1"/>
      <c r="XAM139" s="1"/>
      <c r="XAN139" s="1"/>
      <c r="XAO139" s="1"/>
      <c r="XAP139" s="1"/>
      <c r="XAQ139" s="1"/>
      <c r="XAR139" s="1"/>
      <c r="XAS139" s="1"/>
      <c r="XAT139" s="1"/>
      <c r="XAU139" s="1"/>
      <c r="XAV139" s="1"/>
      <c r="XAW139" s="1"/>
      <c r="XAX139" s="1"/>
      <c r="XAY139" s="1"/>
      <c r="XAZ139" s="1"/>
      <c r="XBA139" s="1"/>
      <c r="XBB139" s="1"/>
      <c r="XBC139" s="1"/>
      <c r="XBD139" s="1"/>
      <c r="XBE139" s="1"/>
      <c r="XBF139" s="1"/>
      <c r="XBG139" s="1"/>
      <c r="XBH139" s="1"/>
      <c r="XBI139" s="1"/>
      <c r="XBJ139" s="1"/>
      <c r="XBK139" s="1"/>
      <c r="XBL139" s="1"/>
      <c r="XBM139" s="1"/>
      <c r="XBN139" s="1"/>
      <c r="XBO139" s="1"/>
      <c r="XBP139" s="1"/>
      <c r="XBQ139" s="1"/>
      <c r="XBR139" s="1"/>
      <c r="XBS139" s="1"/>
      <c r="XBT139" s="1"/>
      <c r="XBU139" s="1"/>
      <c r="XBV139" s="1"/>
      <c r="XBW139" s="1"/>
      <c r="XBX139" s="1"/>
      <c r="XBY139" s="1"/>
      <c r="XBZ139" s="1"/>
      <c r="XCA139" s="1"/>
      <c r="XCB139" s="1"/>
      <c r="XCC139" s="1"/>
      <c r="XCD139" s="1"/>
      <c r="XCE139" s="1"/>
      <c r="XCF139" s="1"/>
      <c r="XCG139" s="1"/>
      <c r="XCH139" s="1"/>
      <c r="XCI139" s="1"/>
      <c r="XCJ139" s="1"/>
      <c r="XCK139" s="1"/>
      <c r="XCL139" s="1"/>
      <c r="XCM139" s="1"/>
      <c r="XCN139" s="1"/>
      <c r="XCO139" s="1"/>
      <c r="XCP139" s="1"/>
      <c r="XCQ139" s="1"/>
      <c r="XCR139" s="1"/>
      <c r="XCS139" s="1"/>
      <c r="XCT139" s="1"/>
      <c r="XCU139" s="1"/>
      <c r="XCV139" s="1"/>
      <c r="XCW139" s="1"/>
      <c r="XCX139" s="1"/>
      <c r="XCY139" s="1"/>
      <c r="XCZ139" s="1"/>
      <c r="XDA139" s="1"/>
      <c r="XDB139" s="1"/>
      <c r="XDC139" s="1"/>
      <c r="XDD139" s="1"/>
      <c r="XDE139" s="1"/>
      <c r="XDF139" s="1"/>
      <c r="XDG139" s="1"/>
      <c r="XDH139" s="1"/>
      <c r="XDI139" s="1"/>
      <c r="XDJ139" s="1"/>
      <c r="XDK139" s="1"/>
      <c r="XDL139" s="1"/>
      <c r="XDM139" s="1"/>
      <c r="XDN139" s="1"/>
      <c r="XDO139" s="1"/>
      <c r="XDP139" s="1"/>
      <c r="XDQ139" s="1"/>
      <c r="XDR139" s="1"/>
      <c r="XDS139" s="1"/>
      <c r="XDT139" s="1"/>
      <c r="XDU139" s="1"/>
      <c r="XDV139" s="1"/>
      <c r="XDW139" s="1"/>
      <c r="XDX139" s="1"/>
      <c r="XDY139" s="1"/>
      <c r="XDZ139" s="1"/>
      <c r="XEA139" s="1"/>
      <c r="XEB139" s="1"/>
      <c r="XEC139" s="1"/>
      <c r="XED139" s="1"/>
      <c r="XEE139" s="1"/>
      <c r="XEF139" s="1"/>
      <c r="XEG139" s="1"/>
      <c r="XEH139" s="1"/>
      <c r="XEI139" s="1"/>
      <c r="XEJ139" s="1"/>
      <c r="XEK139" s="1"/>
      <c r="XEL139" s="1"/>
      <c r="XEM139" s="1"/>
      <c r="XEN139" s="1"/>
      <c r="XEO139" s="1"/>
      <c r="XEP139" s="1"/>
      <c r="XEQ139" s="1"/>
      <c r="XER139" s="1"/>
      <c r="XES139" s="1"/>
      <c r="XET139" s="1"/>
      <c r="XEU139" s="1"/>
      <c r="XEV139" s="1"/>
      <c r="XEW139" s="1"/>
      <c r="XEX139" s="1"/>
      <c r="XEY139" s="1"/>
      <c r="XEZ139" s="1"/>
      <c r="XFA139" s="1"/>
      <c r="XFB139" s="1"/>
      <c r="XFC139" s="1"/>
      <c r="XFD139" s="1"/>
    </row>
    <row r="140" spans="1:151 16227:16384" s="11" customFormat="1" ht="20.25" x14ac:dyDescent="0.25">
      <c r="A140" s="109" t="s">
        <v>307</v>
      </c>
      <c r="B140" s="110"/>
      <c r="C140" s="110"/>
      <c r="D140" s="110"/>
      <c r="E140" s="110"/>
      <c r="F140" s="110"/>
      <c r="G140" s="110"/>
      <c r="H140" s="110"/>
      <c r="I140" s="111"/>
      <c r="J140" s="1">
        <f>3+6+6+8</f>
        <v>23</v>
      </c>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WZC140" s="1"/>
      <c r="WZD140" s="1"/>
      <c r="WZE140" s="1"/>
      <c r="WZF140" s="1"/>
      <c r="WZG140" s="1"/>
      <c r="WZH140" s="1"/>
      <c r="WZI140" s="1"/>
      <c r="WZJ140" s="1"/>
      <c r="WZK140" s="1"/>
      <c r="WZL140" s="1"/>
      <c r="WZM140" s="1"/>
      <c r="WZN140" s="1"/>
      <c r="WZO140" s="1"/>
      <c r="WZP140" s="1"/>
      <c r="WZQ140" s="1"/>
      <c r="WZR140" s="1"/>
      <c r="WZS140" s="1"/>
      <c r="WZT140" s="1"/>
      <c r="WZU140" s="1"/>
      <c r="WZV140" s="1"/>
      <c r="WZW140" s="1"/>
      <c r="WZX140" s="1"/>
      <c r="WZY140" s="1"/>
      <c r="WZZ140" s="1"/>
      <c r="XAA140" s="1"/>
      <c r="XAB140" s="1"/>
      <c r="XAC140" s="1"/>
      <c r="XAD140" s="1"/>
      <c r="XAE140" s="1"/>
      <c r="XAF140" s="1"/>
      <c r="XAG140" s="1"/>
      <c r="XAH140" s="1"/>
      <c r="XAI140" s="1"/>
      <c r="XAJ140" s="1"/>
      <c r="XAK140" s="1"/>
      <c r="XAL140" s="1"/>
      <c r="XAM140" s="1"/>
      <c r="XAN140" s="1"/>
      <c r="XAO140" s="1"/>
      <c r="XAP140" s="1"/>
      <c r="XAQ140" s="1"/>
      <c r="XAR140" s="1"/>
      <c r="XAS140" s="1"/>
      <c r="XAT140" s="1"/>
      <c r="XAU140" s="1"/>
      <c r="XAV140" s="1"/>
      <c r="XAW140" s="1"/>
      <c r="XAX140" s="1"/>
      <c r="XAY140" s="1"/>
      <c r="XAZ140" s="1"/>
      <c r="XBA140" s="1"/>
      <c r="XBB140" s="1"/>
      <c r="XBC140" s="1"/>
      <c r="XBD140" s="1"/>
      <c r="XBE140" s="1"/>
      <c r="XBF140" s="1"/>
      <c r="XBG140" s="1"/>
      <c r="XBH140" s="1"/>
      <c r="XBI140" s="1"/>
      <c r="XBJ140" s="1"/>
      <c r="XBK140" s="1"/>
      <c r="XBL140" s="1"/>
      <c r="XBM140" s="1"/>
      <c r="XBN140" s="1"/>
      <c r="XBO140" s="1"/>
      <c r="XBP140" s="1"/>
      <c r="XBQ140" s="1"/>
      <c r="XBR140" s="1"/>
      <c r="XBS140" s="1"/>
      <c r="XBT140" s="1"/>
      <c r="XBU140" s="1"/>
      <c r="XBV140" s="1"/>
      <c r="XBW140" s="1"/>
      <c r="XBX140" s="1"/>
      <c r="XBY140" s="1"/>
      <c r="XBZ140" s="1"/>
      <c r="XCA140" s="1"/>
      <c r="XCB140" s="1"/>
      <c r="XCC140" s="1"/>
      <c r="XCD140" s="1"/>
      <c r="XCE140" s="1"/>
      <c r="XCF140" s="1"/>
      <c r="XCG140" s="1"/>
      <c r="XCH140" s="1"/>
      <c r="XCI140" s="1"/>
      <c r="XCJ140" s="1"/>
      <c r="XCK140" s="1"/>
      <c r="XCL140" s="1"/>
      <c r="XCM140" s="1"/>
      <c r="XCN140" s="1"/>
      <c r="XCO140" s="1"/>
      <c r="XCP140" s="1"/>
      <c r="XCQ140" s="1"/>
      <c r="XCR140" s="1"/>
      <c r="XCS140" s="1"/>
      <c r="XCT140" s="1"/>
      <c r="XCU140" s="1"/>
      <c r="XCV140" s="1"/>
      <c r="XCW140" s="1"/>
      <c r="XCX140" s="1"/>
      <c r="XCY140" s="1"/>
      <c r="XCZ140" s="1"/>
      <c r="XDA140" s="1"/>
      <c r="XDB140" s="1"/>
      <c r="XDC140" s="1"/>
      <c r="XDD140" s="1"/>
      <c r="XDE140" s="1"/>
      <c r="XDF140" s="1"/>
      <c r="XDG140" s="1"/>
      <c r="XDH140" s="1"/>
      <c r="XDI140" s="1"/>
      <c r="XDJ140" s="1"/>
      <c r="XDK140" s="1"/>
      <c r="XDL140" s="1"/>
      <c r="XDM140" s="1"/>
      <c r="XDN140" s="1"/>
      <c r="XDO140" s="1"/>
      <c r="XDP140" s="1"/>
      <c r="XDQ140" s="1"/>
      <c r="XDR140" s="1"/>
      <c r="XDS140" s="1"/>
      <c r="XDT140" s="1"/>
      <c r="XDU140" s="1"/>
      <c r="XDV140" s="1"/>
      <c r="XDW140" s="1"/>
      <c r="XDX140" s="1"/>
      <c r="XDY140" s="1"/>
      <c r="XDZ140" s="1"/>
      <c r="XEA140" s="1"/>
      <c r="XEB140" s="1"/>
      <c r="XEC140" s="1"/>
      <c r="XED140" s="1"/>
      <c r="XEE140" s="1"/>
      <c r="XEF140" s="1"/>
      <c r="XEG140" s="1"/>
      <c r="XEH140" s="1"/>
      <c r="XEI140" s="1"/>
      <c r="XEJ140" s="1"/>
      <c r="XEK140" s="1"/>
      <c r="XEL140" s="1"/>
      <c r="XEM140" s="1"/>
      <c r="XEN140" s="1"/>
      <c r="XEO140" s="1"/>
      <c r="XEP140" s="1"/>
      <c r="XEQ140" s="1"/>
      <c r="XER140" s="1"/>
      <c r="XES140" s="1"/>
      <c r="XET140" s="1"/>
      <c r="XEU140" s="1"/>
      <c r="XEV140" s="1"/>
      <c r="XEW140" s="1"/>
      <c r="XEX140" s="1"/>
      <c r="XEY140" s="1"/>
      <c r="XEZ140" s="1"/>
      <c r="XFA140" s="1"/>
      <c r="XFB140" s="1"/>
      <c r="XFC140" s="1"/>
      <c r="XFD140" s="1"/>
    </row>
    <row r="141" spans="1:151 16227:16384" s="11" customFormat="1" ht="20.25" x14ac:dyDescent="0.25">
      <c r="A141" s="108">
        <v>1</v>
      </c>
      <c r="B141" s="108"/>
      <c r="C141" s="108" t="s">
        <v>305</v>
      </c>
      <c r="D141" s="108"/>
      <c r="E141" s="74">
        <f>(34.49)*10.764</f>
        <v>371.25036</v>
      </c>
      <c r="F141" s="97">
        <v>0</v>
      </c>
      <c r="G141" s="98"/>
      <c r="H141" s="74">
        <v>0</v>
      </c>
      <c r="I141" s="74">
        <f>E141+F141+(IF(H141&lt;101,H141,IF(H141&lt;201,H141/2,IF(H141&lt;=301,H141/3,H141/4))))</f>
        <v>371.25036</v>
      </c>
      <c r="J141" s="1"/>
      <c r="K141" s="80"/>
      <c r="L141" s="81"/>
      <c r="M141" s="8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WZC141" s="1"/>
      <c r="WZD141" s="1"/>
      <c r="WZE141" s="1"/>
      <c r="WZF141" s="1"/>
      <c r="WZG141" s="1"/>
      <c r="WZH141" s="1"/>
      <c r="WZI141" s="1"/>
      <c r="WZJ141" s="1"/>
      <c r="WZK141" s="1"/>
      <c r="WZL141" s="1"/>
      <c r="WZM141" s="1"/>
      <c r="WZN141" s="1"/>
      <c r="WZO141" s="1"/>
      <c r="WZP141" s="1"/>
      <c r="WZQ141" s="1"/>
      <c r="WZR141" s="1"/>
      <c r="WZS141" s="1"/>
      <c r="WZT141" s="1"/>
      <c r="WZU141" s="1"/>
      <c r="WZV141" s="1"/>
      <c r="WZW141" s="1"/>
      <c r="WZX141" s="1"/>
      <c r="WZY141" s="1"/>
      <c r="WZZ141" s="1"/>
      <c r="XAA141" s="1"/>
      <c r="XAB141" s="1"/>
      <c r="XAC141" s="1"/>
      <c r="XAD141" s="1"/>
      <c r="XAE141" s="1"/>
      <c r="XAF141" s="1"/>
      <c r="XAG141" s="1"/>
      <c r="XAH141" s="1"/>
      <c r="XAI141" s="1"/>
      <c r="XAJ141" s="1"/>
      <c r="XAK141" s="1"/>
      <c r="XAL141" s="1"/>
      <c r="XAM141" s="1"/>
      <c r="XAN141" s="1"/>
      <c r="XAO141" s="1"/>
      <c r="XAP141" s="1"/>
      <c r="XAQ141" s="1"/>
      <c r="XAR141" s="1"/>
      <c r="XAS141" s="1"/>
      <c r="XAT141" s="1"/>
      <c r="XAU141" s="1"/>
      <c r="XAV141" s="1"/>
      <c r="XAW141" s="1"/>
      <c r="XAX141" s="1"/>
      <c r="XAY141" s="1"/>
      <c r="XAZ141" s="1"/>
      <c r="XBA141" s="1"/>
      <c r="XBB141" s="1"/>
      <c r="XBC141" s="1"/>
      <c r="XBD141" s="1"/>
      <c r="XBE141" s="1"/>
      <c r="XBF141" s="1"/>
      <c r="XBG141" s="1"/>
      <c r="XBH141" s="1"/>
      <c r="XBI141" s="1"/>
      <c r="XBJ141" s="1"/>
      <c r="XBK141" s="1"/>
      <c r="XBL141" s="1"/>
      <c r="XBM141" s="1"/>
      <c r="XBN141" s="1"/>
      <c r="XBO141" s="1"/>
      <c r="XBP141" s="1"/>
      <c r="XBQ141" s="1"/>
      <c r="XBR141" s="1"/>
      <c r="XBS141" s="1"/>
      <c r="XBT141" s="1"/>
      <c r="XBU141" s="1"/>
      <c r="XBV141" s="1"/>
      <c r="XBW141" s="1"/>
      <c r="XBX141" s="1"/>
      <c r="XBY141" s="1"/>
      <c r="XBZ141" s="1"/>
      <c r="XCA141" s="1"/>
      <c r="XCB141" s="1"/>
      <c r="XCC141" s="1"/>
      <c r="XCD141" s="1"/>
      <c r="XCE141" s="1"/>
      <c r="XCF141" s="1"/>
      <c r="XCG141" s="1"/>
      <c r="XCH141" s="1"/>
      <c r="XCI141" s="1"/>
      <c r="XCJ141" s="1"/>
      <c r="XCK141" s="1"/>
      <c r="XCL141" s="1"/>
      <c r="XCM141" s="1"/>
      <c r="XCN141" s="1"/>
      <c r="XCO141" s="1"/>
      <c r="XCP141" s="1"/>
      <c r="XCQ141" s="1"/>
      <c r="XCR141" s="1"/>
      <c r="XCS141" s="1"/>
      <c r="XCT141" s="1"/>
      <c r="XCU141" s="1"/>
      <c r="XCV141" s="1"/>
      <c r="XCW141" s="1"/>
      <c r="XCX141" s="1"/>
      <c r="XCY141" s="1"/>
      <c r="XCZ141" s="1"/>
      <c r="XDA141" s="1"/>
      <c r="XDB141" s="1"/>
      <c r="XDC141" s="1"/>
      <c r="XDD141" s="1"/>
      <c r="XDE141" s="1"/>
      <c r="XDF141" s="1"/>
      <c r="XDG141" s="1"/>
      <c r="XDH141" s="1"/>
      <c r="XDI141" s="1"/>
      <c r="XDJ141" s="1"/>
      <c r="XDK141" s="1"/>
      <c r="XDL141" s="1"/>
      <c r="XDM141" s="1"/>
      <c r="XDN141" s="1"/>
      <c r="XDO141" s="1"/>
      <c r="XDP141" s="1"/>
      <c r="XDQ141" s="1"/>
      <c r="XDR141" s="1"/>
      <c r="XDS141" s="1"/>
      <c r="XDT141" s="1"/>
      <c r="XDU141" s="1"/>
      <c r="XDV141" s="1"/>
      <c r="XDW141" s="1"/>
      <c r="XDX141" s="1"/>
      <c r="XDY141" s="1"/>
      <c r="XDZ141" s="1"/>
      <c r="XEA141" s="1"/>
      <c r="XEB141" s="1"/>
      <c r="XEC141" s="1"/>
      <c r="XED141" s="1"/>
      <c r="XEE141" s="1"/>
      <c r="XEF141" s="1"/>
      <c r="XEG141" s="1"/>
      <c r="XEH141" s="1"/>
      <c r="XEI141" s="1"/>
      <c r="XEJ141" s="1"/>
      <c r="XEK141" s="1"/>
      <c r="XEL141" s="1"/>
      <c r="XEM141" s="1"/>
      <c r="XEN141" s="1"/>
      <c r="XEO141" s="1"/>
      <c r="XEP141" s="1"/>
      <c r="XEQ141" s="1"/>
      <c r="XER141" s="1"/>
      <c r="XES141" s="1"/>
      <c r="XET141" s="1"/>
      <c r="XEU141" s="1"/>
      <c r="XEV141" s="1"/>
      <c r="XEW141" s="1"/>
      <c r="XEX141" s="1"/>
      <c r="XEY141" s="1"/>
      <c r="XEZ141" s="1"/>
      <c r="XFA141" s="1"/>
      <c r="XFB141" s="1"/>
      <c r="XFC141" s="1"/>
      <c r="XFD141" s="1"/>
    </row>
    <row r="142" spans="1:151 16227:16384" s="11" customFormat="1" ht="20.25" x14ac:dyDescent="0.25">
      <c r="A142" s="97">
        <f>A141+1</f>
        <v>2</v>
      </c>
      <c r="B142" s="98"/>
      <c r="C142" s="108" t="s">
        <v>306</v>
      </c>
      <c r="D142" s="108"/>
      <c r="E142" s="74">
        <f>(52.73)*10.764</f>
        <v>567.58571999999992</v>
      </c>
      <c r="F142" s="97">
        <v>0</v>
      </c>
      <c r="G142" s="98"/>
      <c r="H142" s="74">
        <v>0</v>
      </c>
      <c r="I142" s="74">
        <f t="shared" ref="I142:I148" si="3">E142+F142+(IF(H142&lt;101,H142,IF(H142&lt;201,H142/2,IF(H142&lt;=301,H142/3,H142/4))))</f>
        <v>567.58571999999992</v>
      </c>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WZC142" s="1"/>
      <c r="WZD142" s="1"/>
      <c r="WZE142" s="1"/>
      <c r="WZF142" s="1"/>
      <c r="WZG142" s="1"/>
      <c r="WZH142" s="1"/>
      <c r="WZI142" s="1"/>
      <c r="WZJ142" s="1"/>
      <c r="WZK142" s="1"/>
      <c r="WZL142" s="1"/>
      <c r="WZM142" s="1"/>
      <c r="WZN142" s="1"/>
      <c r="WZO142" s="1"/>
      <c r="WZP142" s="1"/>
      <c r="WZQ142" s="1"/>
      <c r="WZR142" s="1"/>
      <c r="WZS142" s="1"/>
      <c r="WZT142" s="1"/>
      <c r="WZU142" s="1"/>
      <c r="WZV142" s="1"/>
      <c r="WZW142" s="1"/>
      <c r="WZX142" s="1"/>
      <c r="WZY142" s="1"/>
      <c r="WZZ142" s="1"/>
      <c r="XAA142" s="1"/>
      <c r="XAB142" s="1"/>
      <c r="XAC142" s="1"/>
      <c r="XAD142" s="1"/>
      <c r="XAE142" s="1"/>
      <c r="XAF142" s="1"/>
      <c r="XAG142" s="1"/>
      <c r="XAH142" s="1"/>
      <c r="XAI142" s="1"/>
      <c r="XAJ142" s="1"/>
      <c r="XAK142" s="1"/>
      <c r="XAL142" s="1"/>
      <c r="XAM142" s="1"/>
      <c r="XAN142" s="1"/>
      <c r="XAO142" s="1"/>
      <c r="XAP142" s="1"/>
      <c r="XAQ142" s="1"/>
      <c r="XAR142" s="1"/>
      <c r="XAS142" s="1"/>
      <c r="XAT142" s="1"/>
      <c r="XAU142" s="1"/>
      <c r="XAV142" s="1"/>
      <c r="XAW142" s="1"/>
      <c r="XAX142" s="1"/>
      <c r="XAY142" s="1"/>
      <c r="XAZ142" s="1"/>
      <c r="XBA142" s="1"/>
      <c r="XBB142" s="1"/>
      <c r="XBC142" s="1"/>
      <c r="XBD142" s="1"/>
      <c r="XBE142" s="1"/>
      <c r="XBF142" s="1"/>
      <c r="XBG142" s="1"/>
      <c r="XBH142" s="1"/>
      <c r="XBI142" s="1"/>
      <c r="XBJ142" s="1"/>
      <c r="XBK142" s="1"/>
      <c r="XBL142" s="1"/>
      <c r="XBM142" s="1"/>
      <c r="XBN142" s="1"/>
      <c r="XBO142" s="1"/>
      <c r="XBP142" s="1"/>
      <c r="XBQ142" s="1"/>
      <c r="XBR142" s="1"/>
      <c r="XBS142" s="1"/>
      <c r="XBT142" s="1"/>
      <c r="XBU142" s="1"/>
      <c r="XBV142" s="1"/>
      <c r="XBW142" s="1"/>
      <c r="XBX142" s="1"/>
      <c r="XBY142" s="1"/>
      <c r="XBZ142" s="1"/>
      <c r="XCA142" s="1"/>
      <c r="XCB142" s="1"/>
      <c r="XCC142" s="1"/>
      <c r="XCD142" s="1"/>
      <c r="XCE142" s="1"/>
      <c r="XCF142" s="1"/>
      <c r="XCG142" s="1"/>
      <c r="XCH142" s="1"/>
      <c r="XCI142" s="1"/>
      <c r="XCJ142" s="1"/>
      <c r="XCK142" s="1"/>
      <c r="XCL142" s="1"/>
      <c r="XCM142" s="1"/>
      <c r="XCN142" s="1"/>
      <c r="XCO142" s="1"/>
      <c r="XCP142" s="1"/>
      <c r="XCQ142" s="1"/>
      <c r="XCR142" s="1"/>
      <c r="XCS142" s="1"/>
      <c r="XCT142" s="1"/>
      <c r="XCU142" s="1"/>
      <c r="XCV142" s="1"/>
      <c r="XCW142" s="1"/>
      <c r="XCX142" s="1"/>
      <c r="XCY142" s="1"/>
      <c r="XCZ142" s="1"/>
      <c r="XDA142" s="1"/>
      <c r="XDB142" s="1"/>
      <c r="XDC142" s="1"/>
      <c r="XDD142" s="1"/>
      <c r="XDE142" s="1"/>
      <c r="XDF142" s="1"/>
      <c r="XDG142" s="1"/>
      <c r="XDH142" s="1"/>
      <c r="XDI142" s="1"/>
      <c r="XDJ142" s="1"/>
      <c r="XDK142" s="1"/>
      <c r="XDL142" s="1"/>
      <c r="XDM142" s="1"/>
      <c r="XDN142" s="1"/>
      <c r="XDO142" s="1"/>
      <c r="XDP142" s="1"/>
      <c r="XDQ142" s="1"/>
      <c r="XDR142" s="1"/>
      <c r="XDS142" s="1"/>
      <c r="XDT142" s="1"/>
      <c r="XDU142" s="1"/>
      <c r="XDV142" s="1"/>
      <c r="XDW142" s="1"/>
      <c r="XDX142" s="1"/>
      <c r="XDY142" s="1"/>
      <c r="XDZ142" s="1"/>
      <c r="XEA142" s="1"/>
      <c r="XEB142" s="1"/>
      <c r="XEC142" s="1"/>
      <c r="XED142" s="1"/>
      <c r="XEE142" s="1"/>
      <c r="XEF142" s="1"/>
      <c r="XEG142" s="1"/>
      <c r="XEH142" s="1"/>
      <c r="XEI142" s="1"/>
      <c r="XEJ142" s="1"/>
      <c r="XEK142" s="1"/>
      <c r="XEL142" s="1"/>
      <c r="XEM142" s="1"/>
      <c r="XEN142" s="1"/>
      <c r="XEO142" s="1"/>
      <c r="XEP142" s="1"/>
      <c r="XEQ142" s="1"/>
      <c r="XER142" s="1"/>
      <c r="XES142" s="1"/>
      <c r="XET142" s="1"/>
      <c r="XEU142" s="1"/>
      <c r="XEV142" s="1"/>
      <c r="XEW142" s="1"/>
      <c r="XEX142" s="1"/>
      <c r="XEY142" s="1"/>
      <c r="XEZ142" s="1"/>
      <c r="XFA142" s="1"/>
      <c r="XFB142" s="1"/>
      <c r="XFC142" s="1"/>
      <c r="XFD142" s="1"/>
    </row>
    <row r="143" spans="1:151 16227:16384" s="11" customFormat="1" ht="20.25" x14ac:dyDescent="0.25">
      <c r="A143" s="97">
        <f t="shared" ref="A143:A148" si="4">A142+1</f>
        <v>3</v>
      </c>
      <c r="B143" s="98"/>
      <c r="C143" s="108" t="s">
        <v>306</v>
      </c>
      <c r="D143" s="108"/>
      <c r="E143" s="74">
        <f>(54.52)*10.764</f>
        <v>586.85328000000004</v>
      </c>
      <c r="F143" s="97">
        <v>0</v>
      </c>
      <c r="G143" s="98"/>
      <c r="H143" s="74">
        <v>0</v>
      </c>
      <c r="I143" s="74">
        <f t="shared" si="3"/>
        <v>586.85328000000004</v>
      </c>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WZC143" s="1"/>
      <c r="WZD143" s="1"/>
      <c r="WZE143" s="1"/>
      <c r="WZF143" s="1"/>
      <c r="WZG143" s="1"/>
      <c r="WZH143" s="1"/>
      <c r="WZI143" s="1"/>
      <c r="WZJ143" s="1"/>
      <c r="WZK143" s="1"/>
      <c r="WZL143" s="1"/>
      <c r="WZM143" s="1"/>
      <c r="WZN143" s="1"/>
      <c r="WZO143" s="1"/>
      <c r="WZP143" s="1"/>
      <c r="WZQ143" s="1"/>
      <c r="WZR143" s="1"/>
      <c r="WZS143" s="1"/>
      <c r="WZT143" s="1"/>
      <c r="WZU143" s="1"/>
      <c r="WZV143" s="1"/>
      <c r="WZW143" s="1"/>
      <c r="WZX143" s="1"/>
      <c r="WZY143" s="1"/>
      <c r="WZZ143" s="1"/>
      <c r="XAA143" s="1"/>
      <c r="XAB143" s="1"/>
      <c r="XAC143" s="1"/>
      <c r="XAD143" s="1"/>
      <c r="XAE143" s="1"/>
      <c r="XAF143" s="1"/>
      <c r="XAG143" s="1"/>
      <c r="XAH143" s="1"/>
      <c r="XAI143" s="1"/>
      <c r="XAJ143" s="1"/>
      <c r="XAK143" s="1"/>
      <c r="XAL143" s="1"/>
      <c r="XAM143" s="1"/>
      <c r="XAN143" s="1"/>
      <c r="XAO143" s="1"/>
      <c r="XAP143" s="1"/>
      <c r="XAQ143" s="1"/>
      <c r="XAR143" s="1"/>
      <c r="XAS143" s="1"/>
      <c r="XAT143" s="1"/>
      <c r="XAU143" s="1"/>
      <c r="XAV143" s="1"/>
      <c r="XAW143" s="1"/>
      <c r="XAX143" s="1"/>
      <c r="XAY143" s="1"/>
      <c r="XAZ143" s="1"/>
      <c r="XBA143" s="1"/>
      <c r="XBB143" s="1"/>
      <c r="XBC143" s="1"/>
      <c r="XBD143" s="1"/>
      <c r="XBE143" s="1"/>
      <c r="XBF143" s="1"/>
      <c r="XBG143" s="1"/>
      <c r="XBH143" s="1"/>
      <c r="XBI143" s="1"/>
      <c r="XBJ143" s="1"/>
      <c r="XBK143" s="1"/>
      <c r="XBL143" s="1"/>
      <c r="XBM143" s="1"/>
      <c r="XBN143" s="1"/>
      <c r="XBO143" s="1"/>
      <c r="XBP143" s="1"/>
      <c r="XBQ143" s="1"/>
      <c r="XBR143" s="1"/>
      <c r="XBS143" s="1"/>
      <c r="XBT143" s="1"/>
      <c r="XBU143" s="1"/>
      <c r="XBV143" s="1"/>
      <c r="XBW143" s="1"/>
      <c r="XBX143" s="1"/>
      <c r="XBY143" s="1"/>
      <c r="XBZ143" s="1"/>
      <c r="XCA143" s="1"/>
      <c r="XCB143" s="1"/>
      <c r="XCC143" s="1"/>
      <c r="XCD143" s="1"/>
      <c r="XCE143" s="1"/>
      <c r="XCF143" s="1"/>
      <c r="XCG143" s="1"/>
      <c r="XCH143" s="1"/>
      <c r="XCI143" s="1"/>
      <c r="XCJ143" s="1"/>
      <c r="XCK143" s="1"/>
      <c r="XCL143" s="1"/>
      <c r="XCM143" s="1"/>
      <c r="XCN143" s="1"/>
      <c r="XCO143" s="1"/>
      <c r="XCP143" s="1"/>
      <c r="XCQ143" s="1"/>
      <c r="XCR143" s="1"/>
      <c r="XCS143" s="1"/>
      <c r="XCT143" s="1"/>
      <c r="XCU143" s="1"/>
      <c r="XCV143" s="1"/>
      <c r="XCW143" s="1"/>
      <c r="XCX143" s="1"/>
      <c r="XCY143" s="1"/>
      <c r="XCZ143" s="1"/>
      <c r="XDA143" s="1"/>
      <c r="XDB143" s="1"/>
      <c r="XDC143" s="1"/>
      <c r="XDD143" s="1"/>
      <c r="XDE143" s="1"/>
      <c r="XDF143" s="1"/>
      <c r="XDG143" s="1"/>
      <c r="XDH143" s="1"/>
      <c r="XDI143" s="1"/>
      <c r="XDJ143" s="1"/>
      <c r="XDK143" s="1"/>
      <c r="XDL143" s="1"/>
      <c r="XDM143" s="1"/>
      <c r="XDN143" s="1"/>
      <c r="XDO143" s="1"/>
      <c r="XDP143" s="1"/>
      <c r="XDQ143" s="1"/>
      <c r="XDR143" s="1"/>
      <c r="XDS143" s="1"/>
      <c r="XDT143" s="1"/>
      <c r="XDU143" s="1"/>
      <c r="XDV143" s="1"/>
      <c r="XDW143" s="1"/>
      <c r="XDX143" s="1"/>
      <c r="XDY143" s="1"/>
      <c r="XDZ143" s="1"/>
      <c r="XEA143" s="1"/>
      <c r="XEB143" s="1"/>
      <c r="XEC143" s="1"/>
      <c r="XED143" s="1"/>
      <c r="XEE143" s="1"/>
      <c r="XEF143" s="1"/>
      <c r="XEG143" s="1"/>
      <c r="XEH143" s="1"/>
      <c r="XEI143" s="1"/>
      <c r="XEJ143" s="1"/>
      <c r="XEK143" s="1"/>
      <c r="XEL143" s="1"/>
      <c r="XEM143" s="1"/>
      <c r="XEN143" s="1"/>
      <c r="XEO143" s="1"/>
      <c r="XEP143" s="1"/>
      <c r="XEQ143" s="1"/>
      <c r="XER143" s="1"/>
      <c r="XES143" s="1"/>
      <c r="XET143" s="1"/>
      <c r="XEU143" s="1"/>
      <c r="XEV143" s="1"/>
      <c r="XEW143" s="1"/>
      <c r="XEX143" s="1"/>
      <c r="XEY143" s="1"/>
      <c r="XEZ143" s="1"/>
      <c r="XFA143" s="1"/>
      <c r="XFB143" s="1"/>
      <c r="XFC143" s="1"/>
      <c r="XFD143" s="1"/>
    </row>
    <row r="144" spans="1:151 16227:16384" s="11" customFormat="1" ht="20.25" customHeight="1" x14ac:dyDescent="0.25">
      <c r="A144" s="97">
        <f t="shared" si="4"/>
        <v>4</v>
      </c>
      <c r="B144" s="98"/>
      <c r="C144" s="108" t="s">
        <v>306</v>
      </c>
      <c r="D144" s="108"/>
      <c r="E144" s="74">
        <f>(54.52)*10.764</f>
        <v>586.85328000000004</v>
      </c>
      <c r="F144" s="97">
        <v>0</v>
      </c>
      <c r="G144" s="98"/>
      <c r="H144" s="74">
        <v>0</v>
      </c>
      <c r="I144" s="74">
        <f t="shared" si="3"/>
        <v>586.85328000000004</v>
      </c>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WZC144" s="1"/>
      <c r="WZD144" s="1"/>
      <c r="WZE144" s="1"/>
      <c r="WZF144" s="1"/>
      <c r="WZG144" s="1"/>
      <c r="WZH144" s="1"/>
      <c r="WZI144" s="1"/>
      <c r="WZJ144" s="1"/>
      <c r="WZK144" s="1"/>
      <c r="WZL144" s="1"/>
      <c r="WZM144" s="1"/>
      <c r="WZN144" s="1"/>
      <c r="WZO144" s="1"/>
      <c r="WZP144" s="1"/>
      <c r="WZQ144" s="1"/>
      <c r="WZR144" s="1"/>
      <c r="WZS144" s="1"/>
      <c r="WZT144" s="1"/>
      <c r="WZU144" s="1"/>
      <c r="WZV144" s="1"/>
      <c r="WZW144" s="1"/>
      <c r="WZX144" s="1"/>
      <c r="WZY144" s="1"/>
      <c r="WZZ144" s="1"/>
      <c r="XAA144" s="1"/>
      <c r="XAB144" s="1"/>
      <c r="XAC144" s="1"/>
      <c r="XAD144" s="1"/>
      <c r="XAE144" s="1"/>
      <c r="XAF144" s="1"/>
      <c r="XAG144" s="1"/>
      <c r="XAH144" s="1"/>
      <c r="XAI144" s="1"/>
      <c r="XAJ144" s="1"/>
      <c r="XAK144" s="1"/>
      <c r="XAL144" s="1"/>
      <c r="XAM144" s="1"/>
      <c r="XAN144" s="1"/>
      <c r="XAO144" s="1"/>
      <c r="XAP144" s="1"/>
      <c r="XAQ144" s="1"/>
      <c r="XAR144" s="1"/>
      <c r="XAS144" s="1"/>
      <c r="XAT144" s="1"/>
      <c r="XAU144" s="1"/>
      <c r="XAV144" s="1"/>
      <c r="XAW144" s="1"/>
      <c r="XAX144" s="1"/>
      <c r="XAY144" s="1"/>
      <c r="XAZ144" s="1"/>
      <c r="XBA144" s="1"/>
      <c r="XBB144" s="1"/>
      <c r="XBC144" s="1"/>
      <c r="XBD144" s="1"/>
      <c r="XBE144" s="1"/>
      <c r="XBF144" s="1"/>
      <c r="XBG144" s="1"/>
      <c r="XBH144" s="1"/>
      <c r="XBI144" s="1"/>
      <c r="XBJ144" s="1"/>
      <c r="XBK144" s="1"/>
      <c r="XBL144" s="1"/>
      <c r="XBM144" s="1"/>
      <c r="XBN144" s="1"/>
      <c r="XBO144" s="1"/>
      <c r="XBP144" s="1"/>
      <c r="XBQ144" s="1"/>
      <c r="XBR144" s="1"/>
      <c r="XBS144" s="1"/>
      <c r="XBT144" s="1"/>
      <c r="XBU144" s="1"/>
      <c r="XBV144" s="1"/>
      <c r="XBW144" s="1"/>
      <c r="XBX144" s="1"/>
      <c r="XBY144" s="1"/>
      <c r="XBZ144" s="1"/>
      <c r="XCA144" s="1"/>
      <c r="XCB144" s="1"/>
      <c r="XCC144" s="1"/>
      <c r="XCD144" s="1"/>
      <c r="XCE144" s="1"/>
      <c r="XCF144" s="1"/>
      <c r="XCG144" s="1"/>
      <c r="XCH144" s="1"/>
      <c r="XCI144" s="1"/>
      <c r="XCJ144" s="1"/>
      <c r="XCK144" s="1"/>
      <c r="XCL144" s="1"/>
      <c r="XCM144" s="1"/>
      <c r="XCN144" s="1"/>
      <c r="XCO144" s="1"/>
      <c r="XCP144" s="1"/>
      <c r="XCQ144" s="1"/>
      <c r="XCR144" s="1"/>
      <c r="XCS144" s="1"/>
      <c r="XCT144" s="1"/>
      <c r="XCU144" s="1"/>
      <c r="XCV144" s="1"/>
      <c r="XCW144" s="1"/>
      <c r="XCX144" s="1"/>
      <c r="XCY144" s="1"/>
      <c r="XCZ144" s="1"/>
      <c r="XDA144" s="1"/>
      <c r="XDB144" s="1"/>
      <c r="XDC144" s="1"/>
      <c r="XDD144" s="1"/>
      <c r="XDE144" s="1"/>
      <c r="XDF144" s="1"/>
      <c r="XDG144" s="1"/>
      <c r="XDH144" s="1"/>
      <c r="XDI144" s="1"/>
      <c r="XDJ144" s="1"/>
      <c r="XDK144" s="1"/>
      <c r="XDL144" s="1"/>
      <c r="XDM144" s="1"/>
      <c r="XDN144" s="1"/>
      <c r="XDO144" s="1"/>
      <c r="XDP144" s="1"/>
      <c r="XDQ144" s="1"/>
      <c r="XDR144" s="1"/>
      <c r="XDS144" s="1"/>
      <c r="XDT144" s="1"/>
      <c r="XDU144" s="1"/>
      <c r="XDV144" s="1"/>
      <c r="XDW144" s="1"/>
      <c r="XDX144" s="1"/>
      <c r="XDY144" s="1"/>
      <c r="XDZ144" s="1"/>
      <c r="XEA144" s="1"/>
      <c r="XEB144" s="1"/>
      <c r="XEC144" s="1"/>
      <c r="XED144" s="1"/>
      <c r="XEE144" s="1"/>
      <c r="XEF144" s="1"/>
      <c r="XEG144" s="1"/>
      <c r="XEH144" s="1"/>
      <c r="XEI144" s="1"/>
      <c r="XEJ144" s="1"/>
      <c r="XEK144" s="1"/>
      <c r="XEL144" s="1"/>
      <c r="XEM144" s="1"/>
      <c r="XEN144" s="1"/>
      <c r="XEO144" s="1"/>
      <c r="XEP144" s="1"/>
      <c r="XEQ144" s="1"/>
      <c r="XER144" s="1"/>
      <c r="XES144" s="1"/>
      <c r="XET144" s="1"/>
      <c r="XEU144" s="1"/>
      <c r="XEV144" s="1"/>
      <c r="XEW144" s="1"/>
      <c r="XEX144" s="1"/>
      <c r="XEY144" s="1"/>
      <c r="XEZ144" s="1"/>
      <c r="XFA144" s="1"/>
      <c r="XFB144" s="1"/>
      <c r="XFC144" s="1"/>
      <c r="XFD144" s="1"/>
    </row>
    <row r="145" spans="1:151 16227:16384" s="11" customFormat="1" ht="20.25" customHeight="1" x14ac:dyDescent="0.25">
      <c r="A145" s="97">
        <f t="shared" si="4"/>
        <v>5</v>
      </c>
      <c r="B145" s="98"/>
      <c r="C145" s="108" t="s">
        <v>306</v>
      </c>
      <c r="D145" s="108"/>
      <c r="E145" s="74">
        <f>(54.52)*10.764</f>
        <v>586.85328000000004</v>
      </c>
      <c r="F145" s="97">
        <v>0</v>
      </c>
      <c r="G145" s="98"/>
      <c r="H145" s="74">
        <v>0</v>
      </c>
      <c r="I145" s="74">
        <f t="shared" si="3"/>
        <v>586.85328000000004</v>
      </c>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WZC145" s="1"/>
      <c r="WZD145" s="1"/>
      <c r="WZE145" s="1"/>
      <c r="WZF145" s="1"/>
      <c r="WZG145" s="1"/>
      <c r="WZH145" s="1"/>
      <c r="WZI145" s="1"/>
      <c r="WZJ145" s="1"/>
      <c r="WZK145" s="1"/>
      <c r="WZL145" s="1"/>
      <c r="WZM145" s="1"/>
      <c r="WZN145" s="1"/>
      <c r="WZO145" s="1"/>
      <c r="WZP145" s="1"/>
      <c r="WZQ145" s="1"/>
      <c r="WZR145" s="1"/>
      <c r="WZS145" s="1"/>
      <c r="WZT145" s="1"/>
      <c r="WZU145" s="1"/>
      <c r="WZV145" s="1"/>
      <c r="WZW145" s="1"/>
      <c r="WZX145" s="1"/>
      <c r="WZY145" s="1"/>
      <c r="WZZ145" s="1"/>
      <c r="XAA145" s="1"/>
      <c r="XAB145" s="1"/>
      <c r="XAC145" s="1"/>
      <c r="XAD145" s="1"/>
      <c r="XAE145" s="1"/>
      <c r="XAF145" s="1"/>
      <c r="XAG145" s="1"/>
      <c r="XAH145" s="1"/>
      <c r="XAI145" s="1"/>
      <c r="XAJ145" s="1"/>
      <c r="XAK145" s="1"/>
      <c r="XAL145" s="1"/>
      <c r="XAM145" s="1"/>
      <c r="XAN145" s="1"/>
      <c r="XAO145" s="1"/>
      <c r="XAP145" s="1"/>
      <c r="XAQ145" s="1"/>
      <c r="XAR145" s="1"/>
      <c r="XAS145" s="1"/>
      <c r="XAT145" s="1"/>
      <c r="XAU145" s="1"/>
      <c r="XAV145" s="1"/>
      <c r="XAW145" s="1"/>
      <c r="XAX145" s="1"/>
      <c r="XAY145" s="1"/>
      <c r="XAZ145" s="1"/>
      <c r="XBA145" s="1"/>
      <c r="XBB145" s="1"/>
      <c r="XBC145" s="1"/>
      <c r="XBD145" s="1"/>
      <c r="XBE145" s="1"/>
      <c r="XBF145" s="1"/>
      <c r="XBG145" s="1"/>
      <c r="XBH145" s="1"/>
      <c r="XBI145" s="1"/>
      <c r="XBJ145" s="1"/>
      <c r="XBK145" s="1"/>
      <c r="XBL145" s="1"/>
      <c r="XBM145" s="1"/>
      <c r="XBN145" s="1"/>
      <c r="XBO145" s="1"/>
      <c r="XBP145" s="1"/>
      <c r="XBQ145" s="1"/>
      <c r="XBR145" s="1"/>
      <c r="XBS145" s="1"/>
      <c r="XBT145" s="1"/>
      <c r="XBU145" s="1"/>
      <c r="XBV145" s="1"/>
      <c r="XBW145" s="1"/>
      <c r="XBX145" s="1"/>
      <c r="XBY145" s="1"/>
      <c r="XBZ145" s="1"/>
      <c r="XCA145" s="1"/>
      <c r="XCB145" s="1"/>
      <c r="XCC145" s="1"/>
      <c r="XCD145" s="1"/>
      <c r="XCE145" s="1"/>
      <c r="XCF145" s="1"/>
      <c r="XCG145" s="1"/>
      <c r="XCH145" s="1"/>
      <c r="XCI145" s="1"/>
      <c r="XCJ145" s="1"/>
      <c r="XCK145" s="1"/>
      <c r="XCL145" s="1"/>
      <c r="XCM145" s="1"/>
      <c r="XCN145" s="1"/>
      <c r="XCO145" s="1"/>
      <c r="XCP145" s="1"/>
      <c r="XCQ145" s="1"/>
      <c r="XCR145" s="1"/>
      <c r="XCS145" s="1"/>
      <c r="XCT145" s="1"/>
      <c r="XCU145" s="1"/>
      <c r="XCV145" s="1"/>
      <c r="XCW145" s="1"/>
      <c r="XCX145" s="1"/>
      <c r="XCY145" s="1"/>
      <c r="XCZ145" s="1"/>
      <c r="XDA145" s="1"/>
      <c r="XDB145" s="1"/>
      <c r="XDC145" s="1"/>
      <c r="XDD145" s="1"/>
      <c r="XDE145" s="1"/>
      <c r="XDF145" s="1"/>
      <c r="XDG145" s="1"/>
      <c r="XDH145" s="1"/>
      <c r="XDI145" s="1"/>
      <c r="XDJ145" s="1"/>
      <c r="XDK145" s="1"/>
      <c r="XDL145" s="1"/>
      <c r="XDM145" s="1"/>
      <c r="XDN145" s="1"/>
      <c r="XDO145" s="1"/>
      <c r="XDP145" s="1"/>
      <c r="XDQ145" s="1"/>
      <c r="XDR145" s="1"/>
      <c r="XDS145" s="1"/>
      <c r="XDT145" s="1"/>
      <c r="XDU145" s="1"/>
      <c r="XDV145" s="1"/>
      <c r="XDW145" s="1"/>
      <c r="XDX145" s="1"/>
      <c r="XDY145" s="1"/>
      <c r="XDZ145" s="1"/>
      <c r="XEA145" s="1"/>
      <c r="XEB145" s="1"/>
      <c r="XEC145" s="1"/>
      <c r="XED145" s="1"/>
      <c r="XEE145" s="1"/>
      <c r="XEF145" s="1"/>
      <c r="XEG145" s="1"/>
      <c r="XEH145" s="1"/>
      <c r="XEI145" s="1"/>
      <c r="XEJ145" s="1"/>
      <c r="XEK145" s="1"/>
      <c r="XEL145" s="1"/>
      <c r="XEM145" s="1"/>
      <c r="XEN145" s="1"/>
      <c r="XEO145" s="1"/>
      <c r="XEP145" s="1"/>
      <c r="XEQ145" s="1"/>
      <c r="XER145" s="1"/>
      <c r="XES145" s="1"/>
      <c r="XET145" s="1"/>
      <c r="XEU145" s="1"/>
      <c r="XEV145" s="1"/>
      <c r="XEW145" s="1"/>
      <c r="XEX145" s="1"/>
      <c r="XEY145" s="1"/>
      <c r="XEZ145" s="1"/>
      <c r="XFA145" s="1"/>
      <c r="XFB145" s="1"/>
      <c r="XFC145" s="1"/>
      <c r="XFD145" s="1"/>
    </row>
    <row r="146" spans="1:151 16227:16384" s="11" customFormat="1" ht="20.25" customHeight="1" x14ac:dyDescent="0.25">
      <c r="A146" s="97">
        <f t="shared" si="4"/>
        <v>6</v>
      </c>
      <c r="B146" s="98"/>
      <c r="C146" s="108" t="s">
        <v>306</v>
      </c>
      <c r="D146" s="108"/>
      <c r="E146" s="74">
        <f>(54.52)*10.764</f>
        <v>586.85328000000004</v>
      </c>
      <c r="F146" s="97">
        <v>0</v>
      </c>
      <c r="G146" s="98"/>
      <c r="H146" s="74">
        <v>0</v>
      </c>
      <c r="I146" s="74">
        <f t="shared" si="3"/>
        <v>586.85328000000004</v>
      </c>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WZC146" s="1"/>
      <c r="WZD146" s="1"/>
      <c r="WZE146" s="1"/>
      <c r="WZF146" s="1"/>
      <c r="WZG146" s="1"/>
      <c r="WZH146" s="1"/>
      <c r="WZI146" s="1"/>
      <c r="WZJ146" s="1"/>
      <c r="WZK146" s="1"/>
      <c r="WZL146" s="1"/>
      <c r="WZM146" s="1"/>
      <c r="WZN146" s="1"/>
      <c r="WZO146" s="1"/>
      <c r="WZP146" s="1"/>
      <c r="WZQ146" s="1"/>
      <c r="WZR146" s="1"/>
      <c r="WZS146" s="1"/>
      <c r="WZT146" s="1"/>
      <c r="WZU146" s="1"/>
      <c r="WZV146" s="1"/>
      <c r="WZW146" s="1"/>
      <c r="WZX146" s="1"/>
      <c r="WZY146" s="1"/>
      <c r="WZZ146" s="1"/>
      <c r="XAA146" s="1"/>
      <c r="XAB146" s="1"/>
      <c r="XAC146" s="1"/>
      <c r="XAD146" s="1"/>
      <c r="XAE146" s="1"/>
      <c r="XAF146" s="1"/>
      <c r="XAG146" s="1"/>
      <c r="XAH146" s="1"/>
      <c r="XAI146" s="1"/>
      <c r="XAJ146" s="1"/>
      <c r="XAK146" s="1"/>
      <c r="XAL146" s="1"/>
      <c r="XAM146" s="1"/>
      <c r="XAN146" s="1"/>
      <c r="XAO146" s="1"/>
      <c r="XAP146" s="1"/>
      <c r="XAQ146" s="1"/>
      <c r="XAR146" s="1"/>
      <c r="XAS146" s="1"/>
      <c r="XAT146" s="1"/>
      <c r="XAU146" s="1"/>
      <c r="XAV146" s="1"/>
      <c r="XAW146" s="1"/>
      <c r="XAX146" s="1"/>
      <c r="XAY146" s="1"/>
      <c r="XAZ146" s="1"/>
      <c r="XBA146" s="1"/>
      <c r="XBB146" s="1"/>
      <c r="XBC146" s="1"/>
      <c r="XBD146" s="1"/>
      <c r="XBE146" s="1"/>
      <c r="XBF146" s="1"/>
      <c r="XBG146" s="1"/>
      <c r="XBH146" s="1"/>
      <c r="XBI146" s="1"/>
      <c r="XBJ146" s="1"/>
      <c r="XBK146" s="1"/>
      <c r="XBL146" s="1"/>
      <c r="XBM146" s="1"/>
      <c r="XBN146" s="1"/>
      <c r="XBO146" s="1"/>
      <c r="XBP146" s="1"/>
      <c r="XBQ146" s="1"/>
      <c r="XBR146" s="1"/>
      <c r="XBS146" s="1"/>
      <c r="XBT146" s="1"/>
      <c r="XBU146" s="1"/>
      <c r="XBV146" s="1"/>
      <c r="XBW146" s="1"/>
      <c r="XBX146" s="1"/>
      <c r="XBY146" s="1"/>
      <c r="XBZ146" s="1"/>
      <c r="XCA146" s="1"/>
      <c r="XCB146" s="1"/>
      <c r="XCC146" s="1"/>
      <c r="XCD146" s="1"/>
      <c r="XCE146" s="1"/>
      <c r="XCF146" s="1"/>
      <c r="XCG146" s="1"/>
      <c r="XCH146" s="1"/>
      <c r="XCI146" s="1"/>
      <c r="XCJ146" s="1"/>
      <c r="XCK146" s="1"/>
      <c r="XCL146" s="1"/>
      <c r="XCM146" s="1"/>
      <c r="XCN146" s="1"/>
      <c r="XCO146" s="1"/>
      <c r="XCP146" s="1"/>
      <c r="XCQ146" s="1"/>
      <c r="XCR146" s="1"/>
      <c r="XCS146" s="1"/>
      <c r="XCT146" s="1"/>
      <c r="XCU146" s="1"/>
      <c r="XCV146" s="1"/>
      <c r="XCW146" s="1"/>
      <c r="XCX146" s="1"/>
      <c r="XCY146" s="1"/>
      <c r="XCZ146" s="1"/>
      <c r="XDA146" s="1"/>
      <c r="XDB146" s="1"/>
      <c r="XDC146" s="1"/>
      <c r="XDD146" s="1"/>
      <c r="XDE146" s="1"/>
      <c r="XDF146" s="1"/>
      <c r="XDG146" s="1"/>
      <c r="XDH146" s="1"/>
      <c r="XDI146" s="1"/>
      <c r="XDJ146" s="1"/>
      <c r="XDK146" s="1"/>
      <c r="XDL146" s="1"/>
      <c r="XDM146" s="1"/>
      <c r="XDN146" s="1"/>
      <c r="XDO146" s="1"/>
      <c r="XDP146" s="1"/>
      <c r="XDQ146" s="1"/>
      <c r="XDR146" s="1"/>
      <c r="XDS146" s="1"/>
      <c r="XDT146" s="1"/>
      <c r="XDU146" s="1"/>
      <c r="XDV146" s="1"/>
      <c r="XDW146" s="1"/>
      <c r="XDX146" s="1"/>
      <c r="XDY146" s="1"/>
      <c r="XDZ146" s="1"/>
      <c r="XEA146" s="1"/>
      <c r="XEB146" s="1"/>
      <c r="XEC146" s="1"/>
      <c r="XED146" s="1"/>
      <c r="XEE146" s="1"/>
      <c r="XEF146" s="1"/>
      <c r="XEG146" s="1"/>
      <c r="XEH146" s="1"/>
      <c r="XEI146" s="1"/>
      <c r="XEJ146" s="1"/>
      <c r="XEK146" s="1"/>
      <c r="XEL146" s="1"/>
      <c r="XEM146" s="1"/>
      <c r="XEN146" s="1"/>
      <c r="XEO146" s="1"/>
      <c r="XEP146" s="1"/>
      <c r="XEQ146" s="1"/>
      <c r="XER146" s="1"/>
      <c r="XES146" s="1"/>
      <c r="XET146" s="1"/>
      <c r="XEU146" s="1"/>
      <c r="XEV146" s="1"/>
      <c r="XEW146" s="1"/>
      <c r="XEX146" s="1"/>
      <c r="XEY146" s="1"/>
      <c r="XEZ146" s="1"/>
      <c r="XFA146" s="1"/>
      <c r="XFB146" s="1"/>
      <c r="XFC146" s="1"/>
      <c r="XFD146" s="1"/>
    </row>
    <row r="147" spans="1:151 16227:16384" s="11" customFormat="1" ht="20.25" customHeight="1" x14ac:dyDescent="0.25">
      <c r="A147" s="97">
        <f t="shared" si="4"/>
        <v>7</v>
      </c>
      <c r="B147" s="98"/>
      <c r="C147" s="108" t="s">
        <v>306</v>
      </c>
      <c r="D147" s="108"/>
      <c r="E147" s="74">
        <f>(52.73)*10.764</f>
        <v>567.58571999999992</v>
      </c>
      <c r="F147" s="97">
        <v>0</v>
      </c>
      <c r="G147" s="98"/>
      <c r="H147" s="74">
        <v>0</v>
      </c>
      <c r="I147" s="74">
        <f t="shared" si="3"/>
        <v>567.58571999999992</v>
      </c>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WZC147" s="1"/>
      <c r="WZD147" s="1"/>
      <c r="WZE147" s="1"/>
      <c r="WZF147" s="1"/>
      <c r="WZG147" s="1"/>
      <c r="WZH147" s="1"/>
      <c r="WZI147" s="1"/>
      <c r="WZJ147" s="1"/>
      <c r="WZK147" s="1"/>
      <c r="WZL147" s="1"/>
      <c r="WZM147" s="1"/>
      <c r="WZN147" s="1"/>
      <c r="WZO147" s="1"/>
      <c r="WZP147" s="1"/>
      <c r="WZQ147" s="1"/>
      <c r="WZR147" s="1"/>
      <c r="WZS147" s="1"/>
      <c r="WZT147" s="1"/>
      <c r="WZU147" s="1"/>
      <c r="WZV147" s="1"/>
      <c r="WZW147" s="1"/>
      <c r="WZX147" s="1"/>
      <c r="WZY147" s="1"/>
      <c r="WZZ147" s="1"/>
      <c r="XAA147" s="1"/>
      <c r="XAB147" s="1"/>
      <c r="XAC147" s="1"/>
      <c r="XAD147" s="1"/>
      <c r="XAE147" s="1"/>
      <c r="XAF147" s="1"/>
      <c r="XAG147" s="1"/>
      <c r="XAH147" s="1"/>
      <c r="XAI147" s="1"/>
      <c r="XAJ147" s="1"/>
      <c r="XAK147" s="1"/>
      <c r="XAL147" s="1"/>
      <c r="XAM147" s="1"/>
      <c r="XAN147" s="1"/>
      <c r="XAO147" s="1"/>
      <c r="XAP147" s="1"/>
      <c r="XAQ147" s="1"/>
      <c r="XAR147" s="1"/>
      <c r="XAS147" s="1"/>
      <c r="XAT147" s="1"/>
      <c r="XAU147" s="1"/>
      <c r="XAV147" s="1"/>
      <c r="XAW147" s="1"/>
      <c r="XAX147" s="1"/>
      <c r="XAY147" s="1"/>
      <c r="XAZ147" s="1"/>
      <c r="XBA147" s="1"/>
      <c r="XBB147" s="1"/>
      <c r="XBC147" s="1"/>
      <c r="XBD147" s="1"/>
      <c r="XBE147" s="1"/>
      <c r="XBF147" s="1"/>
      <c r="XBG147" s="1"/>
      <c r="XBH147" s="1"/>
      <c r="XBI147" s="1"/>
      <c r="XBJ147" s="1"/>
      <c r="XBK147" s="1"/>
      <c r="XBL147" s="1"/>
      <c r="XBM147" s="1"/>
      <c r="XBN147" s="1"/>
      <c r="XBO147" s="1"/>
      <c r="XBP147" s="1"/>
      <c r="XBQ147" s="1"/>
      <c r="XBR147" s="1"/>
      <c r="XBS147" s="1"/>
      <c r="XBT147" s="1"/>
      <c r="XBU147" s="1"/>
      <c r="XBV147" s="1"/>
      <c r="XBW147" s="1"/>
      <c r="XBX147" s="1"/>
      <c r="XBY147" s="1"/>
      <c r="XBZ147" s="1"/>
      <c r="XCA147" s="1"/>
      <c r="XCB147" s="1"/>
      <c r="XCC147" s="1"/>
      <c r="XCD147" s="1"/>
      <c r="XCE147" s="1"/>
      <c r="XCF147" s="1"/>
      <c r="XCG147" s="1"/>
      <c r="XCH147" s="1"/>
      <c r="XCI147" s="1"/>
      <c r="XCJ147" s="1"/>
      <c r="XCK147" s="1"/>
      <c r="XCL147" s="1"/>
      <c r="XCM147" s="1"/>
      <c r="XCN147" s="1"/>
      <c r="XCO147" s="1"/>
      <c r="XCP147" s="1"/>
      <c r="XCQ147" s="1"/>
      <c r="XCR147" s="1"/>
      <c r="XCS147" s="1"/>
      <c r="XCT147" s="1"/>
      <c r="XCU147" s="1"/>
      <c r="XCV147" s="1"/>
      <c r="XCW147" s="1"/>
      <c r="XCX147" s="1"/>
      <c r="XCY147" s="1"/>
      <c r="XCZ147" s="1"/>
      <c r="XDA147" s="1"/>
      <c r="XDB147" s="1"/>
      <c r="XDC147" s="1"/>
      <c r="XDD147" s="1"/>
      <c r="XDE147" s="1"/>
      <c r="XDF147" s="1"/>
      <c r="XDG147" s="1"/>
      <c r="XDH147" s="1"/>
      <c r="XDI147" s="1"/>
      <c r="XDJ147" s="1"/>
      <c r="XDK147" s="1"/>
      <c r="XDL147" s="1"/>
      <c r="XDM147" s="1"/>
      <c r="XDN147" s="1"/>
      <c r="XDO147" s="1"/>
      <c r="XDP147" s="1"/>
      <c r="XDQ147" s="1"/>
      <c r="XDR147" s="1"/>
      <c r="XDS147" s="1"/>
      <c r="XDT147" s="1"/>
      <c r="XDU147" s="1"/>
      <c r="XDV147" s="1"/>
      <c r="XDW147" s="1"/>
      <c r="XDX147" s="1"/>
      <c r="XDY147" s="1"/>
      <c r="XDZ147" s="1"/>
      <c r="XEA147" s="1"/>
      <c r="XEB147" s="1"/>
      <c r="XEC147" s="1"/>
      <c r="XED147" s="1"/>
      <c r="XEE147" s="1"/>
      <c r="XEF147" s="1"/>
      <c r="XEG147" s="1"/>
      <c r="XEH147" s="1"/>
      <c r="XEI147" s="1"/>
      <c r="XEJ147" s="1"/>
      <c r="XEK147" s="1"/>
      <c r="XEL147" s="1"/>
      <c r="XEM147" s="1"/>
      <c r="XEN147" s="1"/>
      <c r="XEO147" s="1"/>
      <c r="XEP147" s="1"/>
      <c r="XEQ147" s="1"/>
      <c r="XER147" s="1"/>
      <c r="XES147" s="1"/>
      <c r="XET147" s="1"/>
      <c r="XEU147" s="1"/>
      <c r="XEV147" s="1"/>
      <c r="XEW147" s="1"/>
      <c r="XEX147" s="1"/>
      <c r="XEY147" s="1"/>
      <c r="XEZ147" s="1"/>
      <c r="XFA147" s="1"/>
      <c r="XFB147" s="1"/>
      <c r="XFC147" s="1"/>
      <c r="XFD147" s="1"/>
    </row>
    <row r="148" spans="1:151 16227:16384" s="11" customFormat="1" ht="20.25" customHeight="1" x14ac:dyDescent="0.25">
      <c r="A148" s="97">
        <f t="shared" si="4"/>
        <v>8</v>
      </c>
      <c r="B148" s="98"/>
      <c r="C148" s="108" t="s">
        <v>305</v>
      </c>
      <c r="D148" s="108"/>
      <c r="E148" s="74">
        <f>(34.49)*10.764</f>
        <v>371.25036</v>
      </c>
      <c r="F148" s="97">
        <v>0</v>
      </c>
      <c r="G148" s="98"/>
      <c r="H148" s="74">
        <v>0</v>
      </c>
      <c r="I148" s="74">
        <f t="shared" si="3"/>
        <v>371.25036</v>
      </c>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WZC148" s="1"/>
      <c r="WZD148" s="1"/>
      <c r="WZE148" s="1"/>
      <c r="WZF148" s="1"/>
      <c r="WZG148" s="1"/>
      <c r="WZH148" s="1"/>
      <c r="WZI148" s="1"/>
      <c r="WZJ148" s="1"/>
      <c r="WZK148" s="1"/>
      <c r="WZL148" s="1"/>
      <c r="WZM148" s="1"/>
      <c r="WZN148" s="1"/>
      <c r="WZO148" s="1"/>
      <c r="WZP148" s="1"/>
      <c r="WZQ148" s="1"/>
      <c r="WZR148" s="1"/>
      <c r="WZS148" s="1"/>
      <c r="WZT148" s="1"/>
      <c r="WZU148" s="1"/>
      <c r="WZV148" s="1"/>
      <c r="WZW148" s="1"/>
      <c r="WZX148" s="1"/>
      <c r="WZY148" s="1"/>
      <c r="WZZ148" s="1"/>
      <c r="XAA148" s="1"/>
      <c r="XAB148" s="1"/>
      <c r="XAC148" s="1"/>
      <c r="XAD148" s="1"/>
      <c r="XAE148" s="1"/>
      <c r="XAF148" s="1"/>
      <c r="XAG148" s="1"/>
      <c r="XAH148" s="1"/>
      <c r="XAI148" s="1"/>
      <c r="XAJ148" s="1"/>
      <c r="XAK148" s="1"/>
      <c r="XAL148" s="1"/>
      <c r="XAM148" s="1"/>
      <c r="XAN148" s="1"/>
      <c r="XAO148" s="1"/>
      <c r="XAP148" s="1"/>
      <c r="XAQ148" s="1"/>
      <c r="XAR148" s="1"/>
      <c r="XAS148" s="1"/>
      <c r="XAT148" s="1"/>
      <c r="XAU148" s="1"/>
      <c r="XAV148" s="1"/>
      <c r="XAW148" s="1"/>
      <c r="XAX148" s="1"/>
      <c r="XAY148" s="1"/>
      <c r="XAZ148" s="1"/>
      <c r="XBA148" s="1"/>
      <c r="XBB148" s="1"/>
      <c r="XBC148" s="1"/>
      <c r="XBD148" s="1"/>
      <c r="XBE148" s="1"/>
      <c r="XBF148" s="1"/>
      <c r="XBG148" s="1"/>
      <c r="XBH148" s="1"/>
      <c r="XBI148" s="1"/>
      <c r="XBJ148" s="1"/>
      <c r="XBK148" s="1"/>
      <c r="XBL148" s="1"/>
      <c r="XBM148" s="1"/>
      <c r="XBN148" s="1"/>
      <c r="XBO148" s="1"/>
      <c r="XBP148" s="1"/>
      <c r="XBQ148" s="1"/>
      <c r="XBR148" s="1"/>
      <c r="XBS148" s="1"/>
      <c r="XBT148" s="1"/>
      <c r="XBU148" s="1"/>
      <c r="XBV148" s="1"/>
      <c r="XBW148" s="1"/>
      <c r="XBX148" s="1"/>
      <c r="XBY148" s="1"/>
      <c r="XBZ148" s="1"/>
      <c r="XCA148" s="1"/>
      <c r="XCB148" s="1"/>
      <c r="XCC148" s="1"/>
      <c r="XCD148" s="1"/>
      <c r="XCE148" s="1"/>
      <c r="XCF148" s="1"/>
      <c r="XCG148" s="1"/>
      <c r="XCH148" s="1"/>
      <c r="XCI148" s="1"/>
      <c r="XCJ148" s="1"/>
      <c r="XCK148" s="1"/>
      <c r="XCL148" s="1"/>
      <c r="XCM148" s="1"/>
      <c r="XCN148" s="1"/>
      <c r="XCO148" s="1"/>
      <c r="XCP148" s="1"/>
      <c r="XCQ148" s="1"/>
      <c r="XCR148" s="1"/>
      <c r="XCS148" s="1"/>
      <c r="XCT148" s="1"/>
      <c r="XCU148" s="1"/>
      <c r="XCV148" s="1"/>
      <c r="XCW148" s="1"/>
      <c r="XCX148" s="1"/>
      <c r="XCY148" s="1"/>
      <c r="XCZ148" s="1"/>
      <c r="XDA148" s="1"/>
      <c r="XDB148" s="1"/>
      <c r="XDC148" s="1"/>
      <c r="XDD148" s="1"/>
      <c r="XDE148" s="1"/>
      <c r="XDF148" s="1"/>
      <c r="XDG148" s="1"/>
      <c r="XDH148" s="1"/>
      <c r="XDI148" s="1"/>
      <c r="XDJ148" s="1"/>
      <c r="XDK148" s="1"/>
      <c r="XDL148" s="1"/>
      <c r="XDM148" s="1"/>
      <c r="XDN148" s="1"/>
      <c r="XDO148" s="1"/>
      <c r="XDP148" s="1"/>
      <c r="XDQ148" s="1"/>
      <c r="XDR148" s="1"/>
      <c r="XDS148" s="1"/>
      <c r="XDT148" s="1"/>
      <c r="XDU148" s="1"/>
      <c r="XDV148" s="1"/>
      <c r="XDW148" s="1"/>
      <c r="XDX148" s="1"/>
      <c r="XDY148" s="1"/>
      <c r="XDZ148" s="1"/>
      <c r="XEA148" s="1"/>
      <c r="XEB148" s="1"/>
      <c r="XEC148" s="1"/>
      <c r="XED148" s="1"/>
      <c r="XEE148" s="1"/>
      <c r="XEF148" s="1"/>
      <c r="XEG148" s="1"/>
      <c r="XEH148" s="1"/>
      <c r="XEI148" s="1"/>
      <c r="XEJ148" s="1"/>
      <c r="XEK148" s="1"/>
      <c r="XEL148" s="1"/>
      <c r="XEM148" s="1"/>
      <c r="XEN148" s="1"/>
      <c r="XEO148" s="1"/>
      <c r="XEP148" s="1"/>
      <c r="XEQ148" s="1"/>
      <c r="XER148" s="1"/>
      <c r="XES148" s="1"/>
      <c r="XET148" s="1"/>
      <c r="XEU148" s="1"/>
      <c r="XEV148" s="1"/>
      <c r="XEW148" s="1"/>
      <c r="XEX148" s="1"/>
      <c r="XEY148" s="1"/>
      <c r="XEZ148" s="1"/>
      <c r="XFA148" s="1"/>
      <c r="XFB148" s="1"/>
      <c r="XFC148" s="1"/>
      <c r="XFD148" s="1"/>
    </row>
    <row r="149" spans="1:151 16227:16384" s="11" customFormat="1" ht="20.25" x14ac:dyDescent="0.25">
      <c r="A149" s="109" t="s">
        <v>308</v>
      </c>
      <c r="B149" s="110"/>
      <c r="C149" s="110"/>
      <c r="D149" s="110"/>
      <c r="E149" s="110"/>
      <c r="F149" s="110"/>
      <c r="G149" s="110"/>
      <c r="H149" s="110"/>
      <c r="I149" s="111"/>
      <c r="J149" s="1">
        <v>2</v>
      </c>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WZC149" s="1"/>
      <c r="WZD149" s="1"/>
      <c r="WZE149" s="1"/>
      <c r="WZF149" s="1"/>
      <c r="WZG149" s="1"/>
      <c r="WZH149" s="1"/>
      <c r="WZI149" s="1"/>
      <c r="WZJ149" s="1"/>
      <c r="WZK149" s="1"/>
      <c r="WZL149" s="1"/>
      <c r="WZM149" s="1"/>
      <c r="WZN149" s="1"/>
      <c r="WZO149" s="1"/>
      <c r="WZP149" s="1"/>
      <c r="WZQ149" s="1"/>
      <c r="WZR149" s="1"/>
      <c r="WZS149" s="1"/>
      <c r="WZT149" s="1"/>
      <c r="WZU149" s="1"/>
      <c r="WZV149" s="1"/>
      <c r="WZW149" s="1"/>
      <c r="WZX149" s="1"/>
      <c r="WZY149" s="1"/>
      <c r="WZZ149" s="1"/>
      <c r="XAA149" s="1"/>
      <c r="XAB149" s="1"/>
      <c r="XAC149" s="1"/>
      <c r="XAD149" s="1"/>
      <c r="XAE149" s="1"/>
      <c r="XAF149" s="1"/>
      <c r="XAG149" s="1"/>
      <c r="XAH149" s="1"/>
      <c r="XAI149" s="1"/>
      <c r="XAJ149" s="1"/>
      <c r="XAK149" s="1"/>
      <c r="XAL149" s="1"/>
      <c r="XAM149" s="1"/>
      <c r="XAN149" s="1"/>
      <c r="XAO149" s="1"/>
      <c r="XAP149" s="1"/>
      <c r="XAQ149" s="1"/>
      <c r="XAR149" s="1"/>
      <c r="XAS149" s="1"/>
      <c r="XAT149" s="1"/>
      <c r="XAU149" s="1"/>
      <c r="XAV149" s="1"/>
      <c r="XAW149" s="1"/>
      <c r="XAX149" s="1"/>
      <c r="XAY149" s="1"/>
      <c r="XAZ149" s="1"/>
      <c r="XBA149" s="1"/>
      <c r="XBB149" s="1"/>
      <c r="XBC149" s="1"/>
      <c r="XBD149" s="1"/>
      <c r="XBE149" s="1"/>
      <c r="XBF149" s="1"/>
      <c r="XBG149" s="1"/>
      <c r="XBH149" s="1"/>
      <c r="XBI149" s="1"/>
      <c r="XBJ149" s="1"/>
      <c r="XBK149" s="1"/>
      <c r="XBL149" s="1"/>
      <c r="XBM149" s="1"/>
      <c r="XBN149" s="1"/>
      <c r="XBO149" s="1"/>
      <c r="XBP149" s="1"/>
      <c r="XBQ149" s="1"/>
      <c r="XBR149" s="1"/>
      <c r="XBS149" s="1"/>
      <c r="XBT149" s="1"/>
      <c r="XBU149" s="1"/>
      <c r="XBV149" s="1"/>
      <c r="XBW149" s="1"/>
      <c r="XBX149" s="1"/>
      <c r="XBY149" s="1"/>
      <c r="XBZ149" s="1"/>
      <c r="XCA149" s="1"/>
      <c r="XCB149" s="1"/>
      <c r="XCC149" s="1"/>
      <c r="XCD149" s="1"/>
      <c r="XCE149" s="1"/>
      <c r="XCF149" s="1"/>
      <c r="XCG149" s="1"/>
      <c r="XCH149" s="1"/>
      <c r="XCI149" s="1"/>
      <c r="XCJ149" s="1"/>
      <c r="XCK149" s="1"/>
      <c r="XCL149" s="1"/>
      <c r="XCM149" s="1"/>
      <c r="XCN149" s="1"/>
      <c r="XCO149" s="1"/>
      <c r="XCP149" s="1"/>
      <c r="XCQ149" s="1"/>
      <c r="XCR149" s="1"/>
      <c r="XCS149" s="1"/>
      <c r="XCT149" s="1"/>
      <c r="XCU149" s="1"/>
      <c r="XCV149" s="1"/>
      <c r="XCW149" s="1"/>
      <c r="XCX149" s="1"/>
      <c r="XCY149" s="1"/>
      <c r="XCZ149" s="1"/>
      <c r="XDA149" s="1"/>
      <c r="XDB149" s="1"/>
      <c r="XDC149" s="1"/>
      <c r="XDD149" s="1"/>
      <c r="XDE149" s="1"/>
      <c r="XDF149" s="1"/>
      <c r="XDG149" s="1"/>
      <c r="XDH149" s="1"/>
      <c r="XDI149" s="1"/>
      <c r="XDJ149" s="1"/>
      <c r="XDK149" s="1"/>
      <c r="XDL149" s="1"/>
      <c r="XDM149" s="1"/>
      <c r="XDN149" s="1"/>
      <c r="XDO149" s="1"/>
      <c r="XDP149" s="1"/>
      <c r="XDQ149" s="1"/>
      <c r="XDR149" s="1"/>
      <c r="XDS149" s="1"/>
      <c r="XDT149" s="1"/>
      <c r="XDU149" s="1"/>
      <c r="XDV149" s="1"/>
      <c r="XDW149" s="1"/>
      <c r="XDX149" s="1"/>
      <c r="XDY149" s="1"/>
      <c r="XDZ149" s="1"/>
      <c r="XEA149" s="1"/>
      <c r="XEB149" s="1"/>
      <c r="XEC149" s="1"/>
      <c r="XED149" s="1"/>
      <c r="XEE149" s="1"/>
      <c r="XEF149" s="1"/>
      <c r="XEG149" s="1"/>
      <c r="XEH149" s="1"/>
      <c r="XEI149" s="1"/>
      <c r="XEJ149" s="1"/>
      <c r="XEK149" s="1"/>
      <c r="XEL149" s="1"/>
      <c r="XEM149" s="1"/>
      <c r="XEN149" s="1"/>
      <c r="XEO149" s="1"/>
      <c r="XEP149" s="1"/>
      <c r="XEQ149" s="1"/>
      <c r="XER149" s="1"/>
      <c r="XES149" s="1"/>
      <c r="XET149" s="1"/>
      <c r="XEU149" s="1"/>
      <c r="XEV149" s="1"/>
      <c r="XEW149" s="1"/>
      <c r="XEX149" s="1"/>
      <c r="XEY149" s="1"/>
      <c r="XEZ149" s="1"/>
      <c r="XFA149" s="1"/>
      <c r="XFB149" s="1"/>
      <c r="XFC149" s="1"/>
      <c r="XFD149" s="1"/>
    </row>
    <row r="150" spans="1:151 16227:16384" s="11" customFormat="1" ht="20.25" x14ac:dyDescent="0.25">
      <c r="A150" s="108">
        <v>1</v>
      </c>
      <c r="B150" s="108"/>
      <c r="C150" s="108" t="s">
        <v>305</v>
      </c>
      <c r="D150" s="108"/>
      <c r="E150" s="74">
        <f>(34.49)*10.764</f>
        <v>371.25036</v>
      </c>
      <c r="F150" s="97">
        <v>0</v>
      </c>
      <c r="G150" s="98"/>
      <c r="H150" s="74">
        <v>0</v>
      </c>
      <c r="I150" s="74">
        <f>E150+F150+(IF(H150&lt;101,H150,IF(H150&lt;201,H150/2,IF(H150&lt;=301,H150/3,H150/4))))</f>
        <v>371.25036</v>
      </c>
      <c r="J150" s="1"/>
      <c r="K150" s="80"/>
      <c r="L150" s="81"/>
      <c r="M150" s="8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WZC150" s="1"/>
      <c r="WZD150" s="1"/>
      <c r="WZE150" s="1"/>
      <c r="WZF150" s="1"/>
      <c r="WZG150" s="1"/>
      <c r="WZH150" s="1"/>
      <c r="WZI150" s="1"/>
      <c r="WZJ150" s="1"/>
      <c r="WZK150" s="1"/>
      <c r="WZL150" s="1"/>
      <c r="WZM150" s="1"/>
      <c r="WZN150" s="1"/>
      <c r="WZO150" s="1"/>
      <c r="WZP150" s="1"/>
      <c r="WZQ150" s="1"/>
      <c r="WZR150" s="1"/>
      <c r="WZS150" s="1"/>
      <c r="WZT150" s="1"/>
      <c r="WZU150" s="1"/>
      <c r="WZV150" s="1"/>
      <c r="WZW150" s="1"/>
      <c r="WZX150" s="1"/>
      <c r="WZY150" s="1"/>
      <c r="WZZ150" s="1"/>
      <c r="XAA150" s="1"/>
      <c r="XAB150" s="1"/>
      <c r="XAC150" s="1"/>
      <c r="XAD150" s="1"/>
      <c r="XAE150" s="1"/>
      <c r="XAF150" s="1"/>
      <c r="XAG150" s="1"/>
      <c r="XAH150" s="1"/>
      <c r="XAI150" s="1"/>
      <c r="XAJ150" s="1"/>
      <c r="XAK150" s="1"/>
      <c r="XAL150" s="1"/>
      <c r="XAM150" s="1"/>
      <c r="XAN150" s="1"/>
      <c r="XAO150" s="1"/>
      <c r="XAP150" s="1"/>
      <c r="XAQ150" s="1"/>
      <c r="XAR150" s="1"/>
      <c r="XAS150" s="1"/>
      <c r="XAT150" s="1"/>
      <c r="XAU150" s="1"/>
      <c r="XAV150" s="1"/>
      <c r="XAW150" s="1"/>
      <c r="XAX150" s="1"/>
      <c r="XAY150" s="1"/>
      <c r="XAZ150" s="1"/>
      <c r="XBA150" s="1"/>
      <c r="XBB150" s="1"/>
      <c r="XBC150" s="1"/>
      <c r="XBD150" s="1"/>
      <c r="XBE150" s="1"/>
      <c r="XBF150" s="1"/>
      <c r="XBG150" s="1"/>
      <c r="XBH150" s="1"/>
      <c r="XBI150" s="1"/>
      <c r="XBJ150" s="1"/>
      <c r="XBK150" s="1"/>
      <c r="XBL150" s="1"/>
      <c r="XBM150" s="1"/>
      <c r="XBN150" s="1"/>
      <c r="XBO150" s="1"/>
      <c r="XBP150" s="1"/>
      <c r="XBQ150" s="1"/>
      <c r="XBR150" s="1"/>
      <c r="XBS150" s="1"/>
      <c r="XBT150" s="1"/>
      <c r="XBU150" s="1"/>
      <c r="XBV150" s="1"/>
      <c r="XBW150" s="1"/>
      <c r="XBX150" s="1"/>
      <c r="XBY150" s="1"/>
      <c r="XBZ150" s="1"/>
      <c r="XCA150" s="1"/>
      <c r="XCB150" s="1"/>
      <c r="XCC150" s="1"/>
      <c r="XCD150" s="1"/>
      <c r="XCE150" s="1"/>
      <c r="XCF150" s="1"/>
      <c r="XCG150" s="1"/>
      <c r="XCH150" s="1"/>
      <c r="XCI150" s="1"/>
      <c r="XCJ150" s="1"/>
      <c r="XCK150" s="1"/>
      <c r="XCL150" s="1"/>
      <c r="XCM150" s="1"/>
      <c r="XCN150" s="1"/>
      <c r="XCO150" s="1"/>
      <c r="XCP150" s="1"/>
      <c r="XCQ150" s="1"/>
      <c r="XCR150" s="1"/>
      <c r="XCS150" s="1"/>
      <c r="XCT150" s="1"/>
      <c r="XCU150" s="1"/>
      <c r="XCV150" s="1"/>
      <c r="XCW150" s="1"/>
      <c r="XCX150" s="1"/>
      <c r="XCY150" s="1"/>
      <c r="XCZ150" s="1"/>
      <c r="XDA150" s="1"/>
      <c r="XDB150" s="1"/>
      <c r="XDC150" s="1"/>
      <c r="XDD150" s="1"/>
      <c r="XDE150" s="1"/>
      <c r="XDF150" s="1"/>
      <c r="XDG150" s="1"/>
      <c r="XDH150" s="1"/>
      <c r="XDI150" s="1"/>
      <c r="XDJ150" s="1"/>
      <c r="XDK150" s="1"/>
      <c r="XDL150" s="1"/>
      <c r="XDM150" s="1"/>
      <c r="XDN150" s="1"/>
      <c r="XDO150" s="1"/>
      <c r="XDP150" s="1"/>
      <c r="XDQ150" s="1"/>
      <c r="XDR150" s="1"/>
      <c r="XDS150" s="1"/>
      <c r="XDT150" s="1"/>
      <c r="XDU150" s="1"/>
      <c r="XDV150" s="1"/>
      <c r="XDW150" s="1"/>
      <c r="XDX150" s="1"/>
      <c r="XDY150" s="1"/>
      <c r="XDZ150" s="1"/>
      <c r="XEA150" s="1"/>
      <c r="XEB150" s="1"/>
      <c r="XEC150" s="1"/>
      <c r="XED150" s="1"/>
      <c r="XEE150" s="1"/>
      <c r="XEF150" s="1"/>
      <c r="XEG150" s="1"/>
      <c r="XEH150" s="1"/>
      <c r="XEI150" s="1"/>
      <c r="XEJ150" s="1"/>
      <c r="XEK150" s="1"/>
      <c r="XEL150" s="1"/>
      <c r="XEM150" s="1"/>
      <c r="XEN150" s="1"/>
      <c r="XEO150" s="1"/>
      <c r="XEP150" s="1"/>
      <c r="XEQ150" s="1"/>
      <c r="XER150" s="1"/>
      <c r="XES150" s="1"/>
      <c r="XET150" s="1"/>
      <c r="XEU150" s="1"/>
      <c r="XEV150" s="1"/>
      <c r="XEW150" s="1"/>
      <c r="XEX150" s="1"/>
      <c r="XEY150" s="1"/>
      <c r="XEZ150" s="1"/>
      <c r="XFA150" s="1"/>
      <c r="XFB150" s="1"/>
      <c r="XFC150" s="1"/>
      <c r="XFD150" s="1"/>
    </row>
    <row r="151" spans="1:151 16227:16384" s="11" customFormat="1" ht="20.25" x14ac:dyDescent="0.25">
      <c r="A151" s="97">
        <f>A150+1</f>
        <v>2</v>
      </c>
      <c r="B151" s="98"/>
      <c r="C151" s="99" t="s">
        <v>309</v>
      </c>
      <c r="D151" s="100"/>
      <c r="E151" s="100"/>
      <c r="F151" s="100"/>
      <c r="G151" s="100"/>
      <c r="H151" s="100"/>
      <c r="I151" s="10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x14ac:dyDescent="0.25">
      <c r="A152" s="97">
        <f t="shared" ref="A152:A157" si="5">A151+1</f>
        <v>3</v>
      </c>
      <c r="B152" s="98"/>
      <c r="C152" s="102"/>
      <c r="D152" s="103"/>
      <c r="E152" s="103"/>
      <c r="F152" s="103"/>
      <c r="G152" s="103"/>
      <c r="H152" s="103"/>
      <c r="I152" s="104"/>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customHeight="1" x14ac:dyDescent="0.25">
      <c r="A153" s="97">
        <f t="shared" si="5"/>
        <v>4</v>
      </c>
      <c r="B153" s="98"/>
      <c r="C153" s="108" t="s">
        <v>306</v>
      </c>
      <c r="D153" s="108"/>
      <c r="E153" s="74">
        <f>(54.52)*10.764</f>
        <v>586.85328000000004</v>
      </c>
      <c r="F153" s="97">
        <v>0</v>
      </c>
      <c r="G153" s="98"/>
      <c r="H153" s="74">
        <v>0</v>
      </c>
      <c r="I153" s="74">
        <f t="shared" ref="I153:I157" si="6">E153+F153+(IF(H153&lt;101,H153,IF(H153&lt;201,H153/2,IF(H153&lt;=301,H153/3,H153/4))))</f>
        <v>586.85328000000004</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customHeight="1" x14ac:dyDescent="0.25">
      <c r="A154" s="97">
        <f t="shared" si="5"/>
        <v>5</v>
      </c>
      <c r="B154" s="98"/>
      <c r="C154" s="108" t="s">
        <v>306</v>
      </c>
      <c r="D154" s="108"/>
      <c r="E154" s="74">
        <f>(54.52)*10.764</f>
        <v>586.85328000000004</v>
      </c>
      <c r="F154" s="97">
        <v>0</v>
      </c>
      <c r="G154" s="98"/>
      <c r="H154" s="74">
        <v>0</v>
      </c>
      <c r="I154" s="74">
        <f t="shared" si="6"/>
        <v>586.85328000000004</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customHeight="1" x14ac:dyDescent="0.25">
      <c r="A155" s="97">
        <f t="shared" si="5"/>
        <v>6</v>
      </c>
      <c r="B155" s="98"/>
      <c r="C155" s="108" t="s">
        <v>306</v>
      </c>
      <c r="D155" s="108"/>
      <c r="E155" s="74">
        <f>(54.52)*10.764</f>
        <v>586.85328000000004</v>
      </c>
      <c r="F155" s="97">
        <v>0</v>
      </c>
      <c r="G155" s="98"/>
      <c r="H155" s="74">
        <v>0</v>
      </c>
      <c r="I155" s="74">
        <f t="shared" si="6"/>
        <v>586.85328000000004</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customHeight="1" x14ac:dyDescent="0.25">
      <c r="A156" s="97">
        <f t="shared" si="5"/>
        <v>7</v>
      </c>
      <c r="B156" s="98"/>
      <c r="C156" s="108" t="s">
        <v>306</v>
      </c>
      <c r="D156" s="108"/>
      <c r="E156" s="74">
        <f>(52.73)*10.764</f>
        <v>567.58571999999992</v>
      </c>
      <c r="F156" s="97">
        <v>0</v>
      </c>
      <c r="G156" s="98"/>
      <c r="H156" s="74">
        <v>0</v>
      </c>
      <c r="I156" s="74">
        <f t="shared" si="6"/>
        <v>567.58571999999992</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customHeight="1" x14ac:dyDescent="0.25">
      <c r="A157" s="97">
        <f t="shared" si="5"/>
        <v>8</v>
      </c>
      <c r="B157" s="98"/>
      <c r="C157" s="108" t="s">
        <v>305</v>
      </c>
      <c r="D157" s="108"/>
      <c r="E157" s="74">
        <f>(34.49)*10.764</f>
        <v>371.25036</v>
      </c>
      <c r="F157" s="97">
        <v>0</v>
      </c>
      <c r="G157" s="98"/>
      <c r="H157" s="74">
        <v>0</v>
      </c>
      <c r="I157" s="74">
        <f t="shared" si="6"/>
        <v>371.25036</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x14ac:dyDescent="0.25">
      <c r="A158" s="109" t="s">
        <v>310</v>
      </c>
      <c r="B158" s="110"/>
      <c r="C158" s="110"/>
      <c r="D158" s="110"/>
      <c r="E158" s="110"/>
      <c r="F158" s="110"/>
      <c r="G158" s="110"/>
      <c r="H158" s="110"/>
      <c r="I158" s="111"/>
      <c r="J158" s="1">
        <v>1</v>
      </c>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20.25" x14ac:dyDescent="0.25">
      <c r="A159" s="108">
        <v>1</v>
      </c>
      <c r="B159" s="108"/>
      <c r="C159" s="108" t="s">
        <v>305</v>
      </c>
      <c r="D159" s="108"/>
      <c r="E159" s="74">
        <f>(34.49)*10.764</f>
        <v>371.25036</v>
      </c>
      <c r="F159" s="97">
        <v>0</v>
      </c>
      <c r="G159" s="98"/>
      <c r="H159" s="74">
        <v>0</v>
      </c>
      <c r="I159" s="74">
        <f>E159+F159+(IF(H159&lt;101,H159,IF(H159&lt;201,H159/2,IF(H159&lt;=301,H159/3,H159/4))))</f>
        <v>371.25036</v>
      </c>
      <c r="J159" s="1"/>
      <c r="K159" s="80"/>
      <c r="L159" s="81"/>
      <c r="M159" s="8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x14ac:dyDescent="0.25">
      <c r="A160" s="97">
        <f>A159+1</f>
        <v>2</v>
      </c>
      <c r="B160" s="98"/>
      <c r="C160" s="99" t="s">
        <v>309</v>
      </c>
      <c r="D160" s="100"/>
      <c r="E160" s="100"/>
      <c r="F160" s="100"/>
      <c r="G160" s="100"/>
      <c r="H160" s="100"/>
      <c r="I160" s="10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x14ac:dyDescent="0.25">
      <c r="A161" s="97">
        <f t="shared" ref="A161:A166" si="7">A160+1</f>
        <v>3</v>
      </c>
      <c r="B161" s="98"/>
      <c r="C161" s="102"/>
      <c r="D161" s="103"/>
      <c r="E161" s="103"/>
      <c r="F161" s="103"/>
      <c r="G161" s="103"/>
      <c r="H161" s="103"/>
      <c r="I161" s="104"/>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customHeight="1" x14ac:dyDescent="0.25">
      <c r="A162" s="97">
        <f t="shared" si="7"/>
        <v>4</v>
      </c>
      <c r="B162" s="98"/>
      <c r="C162" s="108" t="s">
        <v>306</v>
      </c>
      <c r="D162" s="108"/>
      <c r="E162" s="74">
        <f>(54.52)*10.764</f>
        <v>586.85328000000004</v>
      </c>
      <c r="F162" s="97">
        <v>0</v>
      </c>
      <c r="G162" s="98"/>
      <c r="H162" s="74">
        <v>0</v>
      </c>
      <c r="I162" s="74">
        <f t="shared" ref="I162:I166" si="8">E162+F162+(IF(H162&lt;101,H162,IF(H162&lt;201,H162/2,IF(H162&lt;=301,H162/3,H162/4))))</f>
        <v>586.85328000000004</v>
      </c>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customHeight="1" x14ac:dyDescent="0.25">
      <c r="A163" s="97">
        <f t="shared" si="7"/>
        <v>5</v>
      </c>
      <c r="B163" s="98"/>
      <c r="C163" s="108" t="s">
        <v>306</v>
      </c>
      <c r="D163" s="108"/>
      <c r="E163" s="74">
        <f>(54.52)*10.764</f>
        <v>586.85328000000004</v>
      </c>
      <c r="F163" s="97">
        <v>0</v>
      </c>
      <c r="G163" s="98"/>
      <c r="H163" s="74">
        <v>0</v>
      </c>
      <c r="I163" s="74">
        <f t="shared" si="8"/>
        <v>586.85328000000004</v>
      </c>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customHeight="1" x14ac:dyDescent="0.25">
      <c r="A164" s="97">
        <f t="shared" si="7"/>
        <v>6</v>
      </c>
      <c r="B164" s="98"/>
      <c r="C164" s="108" t="s">
        <v>306</v>
      </c>
      <c r="D164" s="108"/>
      <c r="E164" s="74">
        <f>(54.52)*10.764</f>
        <v>586.85328000000004</v>
      </c>
      <c r="F164" s="97">
        <v>0</v>
      </c>
      <c r="G164" s="98"/>
      <c r="H164" s="74">
        <v>0</v>
      </c>
      <c r="I164" s="74">
        <f t="shared" si="8"/>
        <v>586.85328000000004</v>
      </c>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customHeight="1" x14ac:dyDescent="0.25">
      <c r="A165" s="97">
        <f t="shared" si="7"/>
        <v>7</v>
      </c>
      <c r="B165" s="98"/>
      <c r="C165" s="108" t="s">
        <v>306</v>
      </c>
      <c r="D165" s="108"/>
      <c r="E165" s="74">
        <f>(52.73)*10.764</f>
        <v>567.58571999999992</v>
      </c>
      <c r="F165" s="97">
        <v>0</v>
      </c>
      <c r="G165" s="98"/>
      <c r="H165" s="74">
        <v>0</v>
      </c>
      <c r="I165" s="74">
        <f t="shared" si="8"/>
        <v>567.58571999999992</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customHeight="1" x14ac:dyDescent="0.25">
      <c r="A166" s="97">
        <f t="shared" si="7"/>
        <v>8</v>
      </c>
      <c r="B166" s="98"/>
      <c r="C166" s="108" t="s">
        <v>305</v>
      </c>
      <c r="D166" s="108"/>
      <c r="E166" s="74">
        <f>(34.49)*10.764</f>
        <v>371.25036</v>
      </c>
      <c r="F166" s="97">
        <v>0</v>
      </c>
      <c r="G166" s="98"/>
      <c r="H166" s="74">
        <v>0</v>
      </c>
      <c r="I166" s="74">
        <f t="shared" si="8"/>
        <v>371.25036</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s="11" customFormat="1" ht="20.25" x14ac:dyDescent="0.25">
      <c r="A167" s="109" t="s">
        <v>311</v>
      </c>
      <c r="B167" s="110"/>
      <c r="C167" s="110"/>
      <c r="D167" s="110"/>
      <c r="E167" s="110"/>
      <c r="F167" s="110"/>
      <c r="G167" s="110"/>
      <c r="H167" s="110"/>
      <c r="I167" s="11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WZC167" s="1"/>
      <c r="WZD167" s="1"/>
      <c r="WZE167" s="1"/>
      <c r="WZF167" s="1"/>
      <c r="WZG167" s="1"/>
      <c r="WZH167" s="1"/>
      <c r="WZI167" s="1"/>
      <c r="WZJ167" s="1"/>
      <c r="WZK167" s="1"/>
      <c r="WZL167" s="1"/>
      <c r="WZM167" s="1"/>
      <c r="WZN167" s="1"/>
      <c r="WZO167" s="1"/>
      <c r="WZP167" s="1"/>
      <c r="WZQ167" s="1"/>
      <c r="WZR167" s="1"/>
      <c r="WZS167" s="1"/>
      <c r="WZT167" s="1"/>
      <c r="WZU167" s="1"/>
      <c r="WZV167" s="1"/>
      <c r="WZW167" s="1"/>
      <c r="WZX167" s="1"/>
      <c r="WZY167" s="1"/>
      <c r="WZZ167" s="1"/>
      <c r="XAA167" s="1"/>
      <c r="XAB167" s="1"/>
      <c r="XAC167" s="1"/>
      <c r="XAD167" s="1"/>
      <c r="XAE167" s="1"/>
      <c r="XAF167" s="1"/>
      <c r="XAG167" s="1"/>
      <c r="XAH167" s="1"/>
      <c r="XAI167" s="1"/>
      <c r="XAJ167" s="1"/>
      <c r="XAK167" s="1"/>
      <c r="XAL167" s="1"/>
      <c r="XAM167" s="1"/>
      <c r="XAN167" s="1"/>
      <c r="XAO167" s="1"/>
      <c r="XAP167" s="1"/>
      <c r="XAQ167" s="1"/>
      <c r="XAR167" s="1"/>
      <c r="XAS167" s="1"/>
      <c r="XAT167" s="1"/>
      <c r="XAU167" s="1"/>
      <c r="XAV167" s="1"/>
      <c r="XAW167" s="1"/>
      <c r="XAX167" s="1"/>
      <c r="XAY167" s="1"/>
      <c r="XAZ167" s="1"/>
      <c r="XBA167" s="1"/>
      <c r="XBB167" s="1"/>
      <c r="XBC167" s="1"/>
      <c r="XBD167" s="1"/>
      <c r="XBE167" s="1"/>
      <c r="XBF167" s="1"/>
      <c r="XBG167" s="1"/>
      <c r="XBH167" s="1"/>
      <c r="XBI167" s="1"/>
      <c r="XBJ167" s="1"/>
      <c r="XBK167" s="1"/>
      <c r="XBL167" s="1"/>
      <c r="XBM167" s="1"/>
      <c r="XBN167" s="1"/>
      <c r="XBO167" s="1"/>
      <c r="XBP167" s="1"/>
      <c r="XBQ167" s="1"/>
      <c r="XBR167" s="1"/>
      <c r="XBS167" s="1"/>
      <c r="XBT167" s="1"/>
      <c r="XBU167" s="1"/>
      <c r="XBV167" s="1"/>
      <c r="XBW167" s="1"/>
      <c r="XBX167" s="1"/>
      <c r="XBY167" s="1"/>
      <c r="XBZ167" s="1"/>
      <c r="XCA167" s="1"/>
      <c r="XCB167" s="1"/>
      <c r="XCC167" s="1"/>
      <c r="XCD167" s="1"/>
      <c r="XCE167" s="1"/>
      <c r="XCF167" s="1"/>
      <c r="XCG167" s="1"/>
      <c r="XCH167" s="1"/>
      <c r="XCI167" s="1"/>
      <c r="XCJ167" s="1"/>
      <c r="XCK167" s="1"/>
      <c r="XCL167" s="1"/>
      <c r="XCM167" s="1"/>
      <c r="XCN167" s="1"/>
      <c r="XCO167" s="1"/>
      <c r="XCP167" s="1"/>
      <c r="XCQ167" s="1"/>
      <c r="XCR167" s="1"/>
      <c r="XCS167" s="1"/>
      <c r="XCT167" s="1"/>
      <c r="XCU167" s="1"/>
      <c r="XCV167" s="1"/>
      <c r="XCW167" s="1"/>
      <c r="XCX167" s="1"/>
      <c r="XCY167" s="1"/>
      <c r="XCZ167" s="1"/>
      <c r="XDA167" s="1"/>
      <c r="XDB167" s="1"/>
      <c r="XDC167" s="1"/>
      <c r="XDD167" s="1"/>
      <c r="XDE167" s="1"/>
      <c r="XDF167" s="1"/>
      <c r="XDG167" s="1"/>
      <c r="XDH167" s="1"/>
      <c r="XDI167" s="1"/>
      <c r="XDJ167" s="1"/>
      <c r="XDK167" s="1"/>
      <c r="XDL167" s="1"/>
      <c r="XDM167" s="1"/>
      <c r="XDN167" s="1"/>
      <c r="XDO167" s="1"/>
      <c r="XDP167" s="1"/>
      <c r="XDQ167" s="1"/>
      <c r="XDR167" s="1"/>
      <c r="XDS167" s="1"/>
      <c r="XDT167" s="1"/>
      <c r="XDU167" s="1"/>
      <c r="XDV167" s="1"/>
      <c r="XDW167" s="1"/>
      <c r="XDX167" s="1"/>
      <c r="XDY167" s="1"/>
      <c r="XDZ167" s="1"/>
      <c r="XEA167" s="1"/>
      <c r="XEB167" s="1"/>
      <c r="XEC167" s="1"/>
      <c r="XED167" s="1"/>
      <c r="XEE167" s="1"/>
      <c r="XEF167" s="1"/>
      <c r="XEG167" s="1"/>
      <c r="XEH167" s="1"/>
      <c r="XEI167" s="1"/>
      <c r="XEJ167" s="1"/>
      <c r="XEK167" s="1"/>
      <c r="XEL167" s="1"/>
      <c r="XEM167" s="1"/>
      <c r="XEN167" s="1"/>
      <c r="XEO167" s="1"/>
      <c r="XEP167" s="1"/>
      <c r="XEQ167" s="1"/>
      <c r="XER167" s="1"/>
      <c r="XES167" s="1"/>
      <c r="XET167" s="1"/>
      <c r="XEU167" s="1"/>
      <c r="XEV167" s="1"/>
      <c r="XEW167" s="1"/>
      <c r="XEX167" s="1"/>
      <c r="XEY167" s="1"/>
      <c r="XEZ167" s="1"/>
      <c r="XFA167" s="1"/>
      <c r="XFB167" s="1"/>
      <c r="XFC167" s="1"/>
      <c r="XFD167" s="1"/>
    </row>
    <row r="168" spans="1:151 16227:16384" s="11" customFormat="1" ht="20.25" x14ac:dyDescent="0.25">
      <c r="A168" s="109" t="s">
        <v>312</v>
      </c>
      <c r="B168" s="110"/>
      <c r="C168" s="110"/>
      <c r="D168" s="110"/>
      <c r="E168" s="110"/>
      <c r="F168" s="110"/>
      <c r="G168" s="110"/>
      <c r="H168" s="110"/>
      <c r="I168" s="11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WZC168" s="1"/>
      <c r="WZD168" s="1"/>
      <c r="WZE168" s="1"/>
      <c r="WZF168" s="1"/>
      <c r="WZG168" s="1"/>
      <c r="WZH168" s="1"/>
      <c r="WZI168" s="1"/>
      <c r="WZJ168" s="1"/>
      <c r="WZK168" s="1"/>
      <c r="WZL168" s="1"/>
      <c r="WZM168" s="1"/>
      <c r="WZN168" s="1"/>
      <c r="WZO168" s="1"/>
      <c r="WZP168" s="1"/>
      <c r="WZQ168" s="1"/>
      <c r="WZR168" s="1"/>
      <c r="WZS168" s="1"/>
      <c r="WZT168" s="1"/>
      <c r="WZU168" s="1"/>
      <c r="WZV168" s="1"/>
      <c r="WZW168" s="1"/>
      <c r="WZX168" s="1"/>
      <c r="WZY168" s="1"/>
      <c r="WZZ168" s="1"/>
      <c r="XAA168" s="1"/>
      <c r="XAB168" s="1"/>
      <c r="XAC168" s="1"/>
      <c r="XAD168" s="1"/>
      <c r="XAE168" s="1"/>
      <c r="XAF168" s="1"/>
      <c r="XAG168" s="1"/>
      <c r="XAH168" s="1"/>
      <c r="XAI168" s="1"/>
      <c r="XAJ168" s="1"/>
      <c r="XAK168" s="1"/>
      <c r="XAL168" s="1"/>
      <c r="XAM168" s="1"/>
      <c r="XAN168" s="1"/>
      <c r="XAO168" s="1"/>
      <c r="XAP168" s="1"/>
      <c r="XAQ168" s="1"/>
      <c r="XAR168" s="1"/>
      <c r="XAS168" s="1"/>
      <c r="XAT168" s="1"/>
      <c r="XAU168" s="1"/>
      <c r="XAV168" s="1"/>
      <c r="XAW168" s="1"/>
      <c r="XAX168" s="1"/>
      <c r="XAY168" s="1"/>
      <c r="XAZ168" s="1"/>
      <c r="XBA168" s="1"/>
      <c r="XBB168" s="1"/>
      <c r="XBC168" s="1"/>
      <c r="XBD168" s="1"/>
      <c r="XBE168" s="1"/>
      <c r="XBF168" s="1"/>
      <c r="XBG168" s="1"/>
      <c r="XBH168" s="1"/>
      <c r="XBI168" s="1"/>
      <c r="XBJ168" s="1"/>
      <c r="XBK168" s="1"/>
      <c r="XBL168" s="1"/>
      <c r="XBM168" s="1"/>
      <c r="XBN168" s="1"/>
      <c r="XBO168" s="1"/>
      <c r="XBP168" s="1"/>
      <c r="XBQ168" s="1"/>
      <c r="XBR168" s="1"/>
      <c r="XBS168" s="1"/>
      <c r="XBT168" s="1"/>
      <c r="XBU168" s="1"/>
      <c r="XBV168" s="1"/>
      <c r="XBW168" s="1"/>
      <c r="XBX168" s="1"/>
      <c r="XBY168" s="1"/>
      <c r="XBZ168" s="1"/>
      <c r="XCA168" s="1"/>
      <c r="XCB168" s="1"/>
      <c r="XCC168" s="1"/>
      <c r="XCD168" s="1"/>
      <c r="XCE168" s="1"/>
      <c r="XCF168" s="1"/>
      <c r="XCG168" s="1"/>
      <c r="XCH168" s="1"/>
      <c r="XCI168" s="1"/>
      <c r="XCJ168" s="1"/>
      <c r="XCK168" s="1"/>
      <c r="XCL168" s="1"/>
      <c r="XCM168" s="1"/>
      <c r="XCN168" s="1"/>
      <c r="XCO168" s="1"/>
      <c r="XCP168" s="1"/>
      <c r="XCQ168" s="1"/>
      <c r="XCR168" s="1"/>
      <c r="XCS168" s="1"/>
      <c r="XCT168" s="1"/>
      <c r="XCU168" s="1"/>
      <c r="XCV168" s="1"/>
      <c r="XCW168" s="1"/>
      <c r="XCX168" s="1"/>
      <c r="XCY168" s="1"/>
      <c r="XCZ168" s="1"/>
      <c r="XDA168" s="1"/>
      <c r="XDB168" s="1"/>
      <c r="XDC168" s="1"/>
      <c r="XDD168" s="1"/>
      <c r="XDE168" s="1"/>
      <c r="XDF168" s="1"/>
      <c r="XDG168" s="1"/>
      <c r="XDH168" s="1"/>
      <c r="XDI168" s="1"/>
      <c r="XDJ168" s="1"/>
      <c r="XDK168" s="1"/>
      <c r="XDL168" s="1"/>
      <c r="XDM168" s="1"/>
      <c r="XDN168" s="1"/>
      <c r="XDO168" s="1"/>
      <c r="XDP168" s="1"/>
      <c r="XDQ168" s="1"/>
      <c r="XDR168" s="1"/>
      <c r="XDS168" s="1"/>
      <c r="XDT168" s="1"/>
      <c r="XDU168" s="1"/>
      <c r="XDV168" s="1"/>
      <c r="XDW168" s="1"/>
      <c r="XDX168" s="1"/>
      <c r="XDY168" s="1"/>
      <c r="XDZ168" s="1"/>
      <c r="XEA168" s="1"/>
      <c r="XEB168" s="1"/>
      <c r="XEC168" s="1"/>
      <c r="XED168" s="1"/>
      <c r="XEE168" s="1"/>
      <c r="XEF168" s="1"/>
      <c r="XEG168" s="1"/>
      <c r="XEH168" s="1"/>
      <c r="XEI168" s="1"/>
      <c r="XEJ168" s="1"/>
      <c r="XEK168" s="1"/>
      <c r="XEL168" s="1"/>
      <c r="XEM168" s="1"/>
      <c r="XEN168" s="1"/>
      <c r="XEO168" s="1"/>
      <c r="XEP168" s="1"/>
      <c r="XEQ168" s="1"/>
      <c r="XER168" s="1"/>
      <c r="XES168" s="1"/>
      <c r="XET168" s="1"/>
      <c r="XEU168" s="1"/>
      <c r="XEV168" s="1"/>
      <c r="XEW168" s="1"/>
      <c r="XEX168" s="1"/>
      <c r="XEY168" s="1"/>
      <c r="XEZ168" s="1"/>
      <c r="XFA168" s="1"/>
      <c r="XFB168" s="1"/>
      <c r="XFC168" s="1"/>
      <c r="XFD168" s="1"/>
    </row>
    <row r="169" spans="1:151 16227:16384" s="11" customFormat="1" ht="20.25" x14ac:dyDescent="0.25">
      <c r="A169" s="109" t="s">
        <v>313</v>
      </c>
      <c r="B169" s="110"/>
      <c r="C169" s="110"/>
      <c r="D169" s="110"/>
      <c r="E169" s="110"/>
      <c r="F169" s="110"/>
      <c r="G169" s="110"/>
      <c r="H169" s="110"/>
      <c r="I169" s="11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x14ac:dyDescent="0.25">
      <c r="A170" s="109" t="s">
        <v>314</v>
      </c>
      <c r="B170" s="110"/>
      <c r="C170" s="110"/>
      <c r="D170" s="110"/>
      <c r="E170" s="110"/>
      <c r="F170" s="110"/>
      <c r="G170" s="110"/>
      <c r="H170" s="110"/>
      <c r="I170" s="111"/>
      <c r="J170" s="1">
        <v>1</v>
      </c>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x14ac:dyDescent="0.25">
      <c r="A171" s="109" t="s">
        <v>315</v>
      </c>
      <c r="B171" s="110"/>
      <c r="C171" s="110"/>
      <c r="D171" s="110"/>
      <c r="E171" s="110"/>
      <c r="F171" s="110"/>
      <c r="G171" s="110"/>
      <c r="H171" s="110"/>
      <c r="I171" s="111"/>
      <c r="J171" s="1">
        <v>1</v>
      </c>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x14ac:dyDescent="0.25">
      <c r="A172" s="179" t="s">
        <v>317</v>
      </c>
      <c r="B172" s="180"/>
      <c r="C172" s="180"/>
      <c r="D172" s="180"/>
      <c r="E172" s="180"/>
      <c r="F172" s="180"/>
      <c r="G172" s="180"/>
      <c r="H172" s="180"/>
      <c r="I172" s="181"/>
      <c r="J172" s="1">
        <v>2</v>
      </c>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customHeight="1" x14ac:dyDescent="0.25">
      <c r="A173" s="108">
        <v>1</v>
      </c>
      <c r="B173" s="108"/>
      <c r="C173" s="99" t="s">
        <v>318</v>
      </c>
      <c r="D173" s="100"/>
      <c r="E173" s="100"/>
      <c r="F173" s="100"/>
      <c r="G173" s="100"/>
      <c r="H173" s="100"/>
      <c r="I173" s="101"/>
      <c r="J173" s="1"/>
      <c r="K173" s="1"/>
      <c r="L173" s="1"/>
      <c r="M173" s="1"/>
      <c r="N173" s="1"/>
      <c r="O173" s="1"/>
      <c r="P173" s="1"/>
      <c r="Q173" s="1"/>
      <c r="R173" s="1"/>
      <c r="S173" s="1"/>
      <c r="T173" s="1"/>
      <c r="U173" s="43" t="str">
        <f t="shared" ref="U173:U182" ca="1" si="9">V173&amp;""&amp;",..,"&amp;""&amp;W173</f>
        <v>301,..,401</v>
      </c>
      <c r="V173" s="43">
        <f ca="1">(SUMPRODUCT(MID(0&amp;(LEFT(A172,SUM(LEN(A172)-LEN(SUBSTITUTE(A172,{"0","1","2","3"},""))))), LARGE(INDEX(ISNUMBER(--MID((LEFT(A172,SUM(LEN(A172)-LEN(SUBSTITUTE(A172,{"0","1","2","3"},""))))), ROW(INDIRECT("1:"&amp;LEN((LEFT(A172,SUM(LEN(A172)-LEN(SUBSTITUTE(A172,{"0","1","2","3"},"")))))))), 1)) * ROW(INDIRECT("1:"&amp;LEN((LEFT(A172,SUM(LEN(A172)-LEN(SUBSTITUTE(A172,{"0","1","2","3"},"")))))))), 0), ROW(INDIRECT("1:"&amp;LEN((LEFT(A172,SUM(LEN(A172)-LEN(SUBSTITUTE(A172,{"0","1","2","3"},"")))))))))+1, 1) * 10^ROW(INDIRECT("1:"&amp;LEN((LEFT(A172,SUM(LEN(A172)-LEN(SUBSTITUTE(A172,{"0","1","2","3"},""))))))))/10))*100+1</f>
        <v>301</v>
      </c>
      <c r="W173" s="43">
        <f ca="1">(SUMPRODUCT(MID(0&amp;(--TRIM(RIGHT(SUBSTITUTE(LEFT(A172,_xlfn.AGGREGATE(16,6,FIND({0,1,2,3,4,5,6,7,8,9},A172,ROW(INDIRECT("1:"&amp;LEN(A172)))),1)),"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",LEN(A172))),LEN(A172)))))))/10))*100+1</f>
        <v>401</v>
      </c>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97">
        <f>A173+1</f>
        <v>2</v>
      </c>
      <c r="B174" s="98"/>
      <c r="C174" s="102"/>
      <c r="D174" s="103"/>
      <c r="E174" s="103"/>
      <c r="F174" s="103"/>
      <c r="G174" s="103"/>
      <c r="H174" s="103"/>
      <c r="I174" s="104"/>
      <c r="J174" s="1"/>
      <c r="K174" s="1"/>
      <c r="L174" s="1"/>
      <c r="M174" s="1"/>
      <c r="N174" s="1"/>
      <c r="O174" s="1"/>
      <c r="P174" s="1"/>
      <c r="Q174" s="1"/>
      <c r="R174" s="1"/>
      <c r="S174" s="1"/>
      <c r="T174" s="1"/>
      <c r="U174" s="43" t="str">
        <f t="shared" ca="1" si="9"/>
        <v>302,..,402</v>
      </c>
      <c r="V174" s="43">
        <f ca="1">V173+1</f>
        <v>302</v>
      </c>
      <c r="W174" s="43">
        <f ca="1">W173+1</f>
        <v>402</v>
      </c>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97">
        <f t="shared" ref="A175:A184" si="10">A174+1</f>
        <v>3</v>
      </c>
      <c r="B175" s="98"/>
      <c r="C175" s="97" t="s">
        <v>306</v>
      </c>
      <c r="D175" s="98"/>
      <c r="E175" s="74">
        <f>(56.81)*10.764</f>
        <v>611.50283999999999</v>
      </c>
      <c r="F175" s="97">
        <v>0</v>
      </c>
      <c r="G175" s="98"/>
      <c r="H175" s="21">
        <v>0</v>
      </c>
      <c r="I175" s="54">
        <f t="shared" ref="I175:I182" si="11">E175+F175+(IF(H175&lt;101,H175,IF(H175&lt;201,H175/2,IF(H175&lt;=301,H175/3,H175/4))))</f>
        <v>611.50283999999999</v>
      </c>
      <c r="J175" s="1"/>
      <c r="K175" s="74">
        <v>10.763999999999999</v>
      </c>
      <c r="L175" s="97">
        <v>10.763999999999999</v>
      </c>
      <c r="M175" s="98"/>
      <c r="N175" s="1"/>
      <c r="O175" s="1"/>
      <c r="P175" s="1"/>
      <c r="Q175" s="1"/>
      <c r="R175" s="1"/>
      <c r="S175" s="1"/>
      <c r="T175" s="1"/>
      <c r="U175" s="43" t="str">
        <f t="shared" ca="1" si="9"/>
        <v>303,..,403</v>
      </c>
      <c r="V175" s="43">
        <f t="shared" ref="V175:V185" ca="1" si="12">V174+1</f>
        <v>303</v>
      </c>
      <c r="W175" s="43">
        <f t="shared" ref="W175:W185" ca="1" si="13">W174+1</f>
        <v>403</v>
      </c>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97">
        <f t="shared" si="10"/>
        <v>4</v>
      </c>
      <c r="B176" s="98"/>
      <c r="C176" s="97" t="s">
        <v>306</v>
      </c>
      <c r="D176" s="98"/>
      <c r="E176" s="74">
        <f>(55.35)*10.764</f>
        <v>595.78739999999993</v>
      </c>
      <c r="F176" s="97">
        <v>0</v>
      </c>
      <c r="G176" s="98"/>
      <c r="H176" s="74">
        <v>0</v>
      </c>
      <c r="I176" s="54">
        <f t="shared" si="11"/>
        <v>595.78739999999993</v>
      </c>
      <c r="J176" s="1"/>
      <c r="K176" s="1"/>
      <c r="L176" s="1"/>
      <c r="M176" s="1"/>
      <c r="N176" s="1"/>
      <c r="O176" s="1"/>
      <c r="P176" s="1"/>
      <c r="Q176" s="1"/>
      <c r="R176" s="1"/>
      <c r="S176" s="1"/>
      <c r="T176" s="1"/>
      <c r="U176" s="43" t="str">
        <f t="shared" ca="1" si="9"/>
        <v>304,..,404</v>
      </c>
      <c r="V176" s="43">
        <f t="shared" ca="1" si="12"/>
        <v>304</v>
      </c>
      <c r="W176" s="43">
        <f t="shared" ca="1" si="13"/>
        <v>404</v>
      </c>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97">
        <f t="shared" si="10"/>
        <v>5</v>
      </c>
      <c r="B177" s="98"/>
      <c r="C177" s="97" t="s">
        <v>306</v>
      </c>
      <c r="D177" s="98"/>
      <c r="E177" s="74">
        <f>(55.35)*10.764</f>
        <v>595.78739999999993</v>
      </c>
      <c r="F177" s="97">
        <v>0</v>
      </c>
      <c r="G177" s="98"/>
      <c r="H177" s="74">
        <v>0</v>
      </c>
      <c r="I177" s="54">
        <f t="shared" si="11"/>
        <v>595.78739999999993</v>
      </c>
      <c r="J177" s="1"/>
      <c r="K177" s="1"/>
      <c r="L177" s="1"/>
      <c r="M177" s="1"/>
      <c r="N177" s="1"/>
      <c r="O177" s="1"/>
      <c r="P177" s="1"/>
      <c r="Q177" s="1"/>
      <c r="R177" s="1"/>
      <c r="S177" s="1"/>
      <c r="T177" s="1"/>
      <c r="U177" s="43" t="str">
        <f t="shared" ca="1" si="9"/>
        <v>305,..,405</v>
      </c>
      <c r="V177" s="43">
        <f t="shared" ca="1" si="12"/>
        <v>305</v>
      </c>
      <c r="W177" s="43">
        <f t="shared" ca="1" si="13"/>
        <v>405</v>
      </c>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customHeight="1" x14ac:dyDescent="0.25">
      <c r="A178" s="97">
        <f t="shared" si="10"/>
        <v>6</v>
      </c>
      <c r="B178" s="98"/>
      <c r="C178" s="97" t="s">
        <v>306</v>
      </c>
      <c r="D178" s="98"/>
      <c r="E178" s="74">
        <f>(56.81)*10.764</f>
        <v>611.50283999999999</v>
      </c>
      <c r="F178" s="97">
        <v>0</v>
      </c>
      <c r="G178" s="98"/>
      <c r="H178" s="74">
        <v>0</v>
      </c>
      <c r="I178" s="54">
        <f t="shared" si="11"/>
        <v>611.50283999999999</v>
      </c>
      <c r="J178" s="1"/>
      <c r="K178" s="1"/>
      <c r="L178" s="1"/>
      <c r="M178" s="1"/>
      <c r="N178" s="1"/>
      <c r="O178" s="1"/>
      <c r="P178" s="1"/>
      <c r="Q178" s="1"/>
      <c r="R178" s="1"/>
      <c r="S178" s="1"/>
      <c r="T178" s="1"/>
      <c r="U178" s="43" t="str">
        <f t="shared" ca="1" si="9"/>
        <v>306,..,406</v>
      </c>
      <c r="V178" s="43">
        <f t="shared" ca="1" si="12"/>
        <v>306</v>
      </c>
      <c r="W178" s="43">
        <f t="shared" ca="1" si="13"/>
        <v>406</v>
      </c>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97">
        <f t="shared" si="10"/>
        <v>7</v>
      </c>
      <c r="B179" s="98"/>
      <c r="C179" s="97" t="s">
        <v>306</v>
      </c>
      <c r="D179" s="98"/>
      <c r="E179" s="74">
        <f>(56.81)*10.764</f>
        <v>611.50283999999999</v>
      </c>
      <c r="F179" s="97">
        <v>0</v>
      </c>
      <c r="G179" s="98"/>
      <c r="H179" s="74">
        <v>0</v>
      </c>
      <c r="I179" s="54">
        <f t="shared" si="11"/>
        <v>611.50283999999999</v>
      </c>
      <c r="J179" s="1"/>
      <c r="K179" s="1"/>
      <c r="L179" s="1"/>
      <c r="M179" s="1"/>
      <c r="N179" s="1"/>
      <c r="O179" s="1"/>
      <c r="P179" s="1"/>
      <c r="Q179" s="1"/>
      <c r="R179" s="1"/>
      <c r="S179" s="1"/>
      <c r="T179" s="1"/>
      <c r="U179" s="43" t="str">
        <f t="shared" ca="1" si="9"/>
        <v>307,..,407</v>
      </c>
      <c r="V179" s="43">
        <f t="shared" ca="1" si="12"/>
        <v>307</v>
      </c>
      <c r="W179" s="43">
        <f t="shared" ca="1" si="13"/>
        <v>407</v>
      </c>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97">
        <f t="shared" si="10"/>
        <v>8</v>
      </c>
      <c r="B180" s="98"/>
      <c r="C180" s="97" t="s">
        <v>306</v>
      </c>
      <c r="D180" s="98"/>
      <c r="E180" s="74">
        <f>(55.17)*10.764</f>
        <v>593.84987999999998</v>
      </c>
      <c r="F180" s="97">
        <v>0</v>
      </c>
      <c r="G180" s="98"/>
      <c r="H180" s="74">
        <v>0</v>
      </c>
      <c r="I180" s="54">
        <f t="shared" si="11"/>
        <v>593.84987999999998</v>
      </c>
      <c r="J180" s="1"/>
      <c r="K180" s="1"/>
      <c r="L180" s="1"/>
      <c r="M180" s="1"/>
      <c r="N180" s="1"/>
      <c r="O180" s="1"/>
      <c r="P180" s="1"/>
      <c r="Q180" s="1"/>
      <c r="R180" s="1"/>
      <c r="S180" s="1"/>
      <c r="T180" s="1"/>
      <c r="U180" s="43" t="str">
        <f t="shared" ca="1" si="9"/>
        <v>308,..,408</v>
      </c>
      <c r="V180" s="43">
        <f t="shared" ca="1" si="12"/>
        <v>308</v>
      </c>
      <c r="W180" s="43">
        <f t="shared" ca="1" si="13"/>
        <v>408</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97">
        <f t="shared" si="10"/>
        <v>9</v>
      </c>
      <c r="B181" s="98"/>
      <c r="C181" s="97" t="s">
        <v>306</v>
      </c>
      <c r="D181" s="98"/>
      <c r="E181" s="74">
        <f>(55.35)*10.764</f>
        <v>595.78739999999993</v>
      </c>
      <c r="F181" s="97">
        <v>0</v>
      </c>
      <c r="G181" s="98"/>
      <c r="H181" s="74">
        <v>0</v>
      </c>
      <c r="I181" s="54">
        <f t="shared" si="11"/>
        <v>595.78739999999993</v>
      </c>
      <c r="J181" s="1"/>
      <c r="K181" s="1"/>
      <c r="L181" s="1"/>
      <c r="M181" s="1"/>
      <c r="N181" s="1"/>
      <c r="O181" s="1"/>
      <c r="P181" s="1"/>
      <c r="Q181" s="1"/>
      <c r="R181" s="1"/>
      <c r="S181" s="1"/>
      <c r="T181" s="1"/>
      <c r="U181" s="43" t="str">
        <f t="shared" ca="1" si="9"/>
        <v>309,..,409</v>
      </c>
      <c r="V181" s="43">
        <f t="shared" ca="1" si="12"/>
        <v>309</v>
      </c>
      <c r="W181" s="43">
        <f t="shared" ca="1" si="13"/>
        <v>409</v>
      </c>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97">
        <f t="shared" si="10"/>
        <v>10</v>
      </c>
      <c r="B182" s="98"/>
      <c r="C182" s="97" t="s">
        <v>306</v>
      </c>
      <c r="D182" s="98"/>
      <c r="E182" s="74">
        <f>(55.35)*10.764</f>
        <v>595.78739999999993</v>
      </c>
      <c r="F182" s="97">
        <v>0</v>
      </c>
      <c r="G182" s="98"/>
      <c r="H182" s="74">
        <v>0</v>
      </c>
      <c r="I182" s="54">
        <f t="shared" si="11"/>
        <v>595.78739999999993</v>
      </c>
      <c r="J182" s="1"/>
      <c r="K182" s="1"/>
      <c r="L182" s="1"/>
      <c r="M182" s="1"/>
      <c r="N182" s="1"/>
      <c r="O182" s="1"/>
      <c r="P182" s="1"/>
      <c r="Q182" s="1"/>
      <c r="R182" s="1"/>
      <c r="S182" s="1"/>
      <c r="T182" s="1"/>
      <c r="U182" s="43" t="str">
        <f t="shared" ca="1" si="9"/>
        <v>310,..,410</v>
      </c>
      <c r="V182" s="43">
        <f t="shared" ca="1" si="12"/>
        <v>310</v>
      </c>
      <c r="W182" s="43">
        <f t="shared" ca="1" si="13"/>
        <v>410</v>
      </c>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customHeight="1" x14ac:dyDescent="0.25">
      <c r="A183" s="97">
        <f t="shared" si="10"/>
        <v>11</v>
      </c>
      <c r="B183" s="98"/>
      <c r="C183" s="97" t="s">
        <v>306</v>
      </c>
      <c r="D183" s="98"/>
      <c r="E183" s="74">
        <f>(55.35)*10.764</f>
        <v>595.78739999999993</v>
      </c>
      <c r="F183" s="97">
        <v>0</v>
      </c>
      <c r="G183" s="98"/>
      <c r="H183" s="74">
        <v>0</v>
      </c>
      <c r="I183" s="74">
        <f t="shared" ref="I183" si="14">E183+F183+(IF(H183&lt;101,H183,IF(H183&lt;201,H183/2,IF(H183&lt;=301,H183/3,H183/4))))</f>
        <v>595.78739999999993</v>
      </c>
      <c r="J183" s="1"/>
      <c r="K183" s="1"/>
      <c r="L183" s="1"/>
      <c r="M183" s="1"/>
      <c r="N183" s="1"/>
      <c r="O183" s="1"/>
      <c r="P183" s="1"/>
      <c r="Q183" s="1"/>
      <c r="R183" s="1"/>
      <c r="S183" s="1"/>
      <c r="T183" s="1"/>
      <c r="U183" s="43" t="str">
        <f t="shared" ref="U183:U184" ca="1" si="15">V183&amp;""&amp;",..,"&amp;""&amp;W183</f>
        <v>311,..,411</v>
      </c>
      <c r="V183" s="43">
        <f t="shared" ca="1" si="12"/>
        <v>311</v>
      </c>
      <c r="W183" s="43">
        <f t="shared" ca="1" si="13"/>
        <v>411</v>
      </c>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97">
        <f t="shared" si="10"/>
        <v>12</v>
      </c>
      <c r="B184" s="98"/>
      <c r="C184" s="99" t="s">
        <v>318</v>
      </c>
      <c r="D184" s="100"/>
      <c r="E184" s="100"/>
      <c r="F184" s="100"/>
      <c r="G184" s="100"/>
      <c r="H184" s="100"/>
      <c r="I184" s="101"/>
      <c r="J184" s="1"/>
      <c r="K184" s="1"/>
      <c r="L184" s="1"/>
      <c r="M184" s="1"/>
      <c r="N184" s="1"/>
      <c r="O184" s="1"/>
      <c r="P184" s="1"/>
      <c r="Q184" s="1"/>
      <c r="R184" s="1"/>
      <c r="S184" s="1"/>
      <c r="T184" s="1"/>
      <c r="U184" s="43" t="str">
        <f t="shared" ca="1" si="15"/>
        <v>312,..,412</v>
      </c>
      <c r="V184" s="43">
        <f t="shared" ca="1" si="12"/>
        <v>312</v>
      </c>
      <c r="W184" s="43">
        <f t="shared" ca="1" si="13"/>
        <v>412</v>
      </c>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97" t="s">
        <v>316</v>
      </c>
      <c r="B185" s="98"/>
      <c r="C185" s="102"/>
      <c r="D185" s="103"/>
      <c r="E185" s="103"/>
      <c r="F185" s="103"/>
      <c r="G185" s="103"/>
      <c r="H185" s="103"/>
      <c r="I185" s="104"/>
      <c r="J185" s="1"/>
      <c r="K185" s="1"/>
      <c r="L185" s="1"/>
      <c r="M185" s="1"/>
      <c r="N185" s="1"/>
      <c r="O185" s="1"/>
      <c r="P185" s="1"/>
      <c r="Q185" s="1"/>
      <c r="R185" s="1"/>
      <c r="S185" s="1"/>
      <c r="T185" s="1"/>
      <c r="U185" s="43" t="str">
        <f t="shared" ref="U185" ca="1" si="16">V185&amp;""&amp;",..,"&amp;""&amp;W185</f>
        <v>313,..,413</v>
      </c>
      <c r="V185" s="43">
        <f t="shared" ca="1" si="12"/>
        <v>313</v>
      </c>
      <c r="W185" s="43">
        <f t="shared" ca="1" si="13"/>
        <v>413</v>
      </c>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x14ac:dyDescent="0.25">
      <c r="A186" s="179" t="s">
        <v>319</v>
      </c>
      <c r="B186" s="180"/>
      <c r="C186" s="180"/>
      <c r="D186" s="180"/>
      <c r="E186" s="180"/>
      <c r="F186" s="180"/>
      <c r="G186" s="180"/>
      <c r="H186" s="180"/>
      <c r="I186" s="181"/>
      <c r="J186" s="1">
        <v>1</v>
      </c>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25">
      <c r="A187" s="108">
        <v>1</v>
      </c>
      <c r="B187" s="108"/>
      <c r="C187" s="99" t="s">
        <v>320</v>
      </c>
      <c r="D187" s="100"/>
      <c r="E187" s="100"/>
      <c r="F187" s="100"/>
      <c r="G187" s="100"/>
      <c r="H187" s="100"/>
      <c r="I187" s="101"/>
      <c r="J187" s="1"/>
      <c r="K187" s="1"/>
      <c r="L187" s="1"/>
      <c r="M187" s="1"/>
      <c r="N187" s="1"/>
      <c r="O187" s="1"/>
      <c r="P187" s="1"/>
      <c r="Q187" s="1"/>
      <c r="R187" s="1"/>
      <c r="S187" s="1"/>
      <c r="T187" s="1"/>
      <c r="U187" s="43" t="e">
        <f t="shared" ref="U187:U199" ca="1" si="17">V187&amp;""&amp;",..,"&amp;""&amp;W187</f>
        <v>#REF!</v>
      </c>
      <c r="V187" s="43" t="e">
        <f ca="1">(SUMPRODUCT(MID(0&amp;(LEFT(A186,SUM(LEN(A186)-LEN(SUBSTITUTE(A186,{"0","1","2","3"},""))))), LARGE(INDEX(ISNUMBER(--MID((LEFT(A186,SUM(LEN(A186)-LEN(SUBSTITUTE(A186,{"0","1","2","3"},""))))), ROW(INDIRECT("1:"&amp;LEN((LEFT(A186,SUM(LEN(A186)-LEN(SUBSTITUTE(A186,{"0","1","2","3"},"")))))))), 1)) * ROW(INDIRECT("1:"&amp;LEN((LEFT(A186,SUM(LEN(A186)-LEN(SUBSTITUTE(A186,{"0","1","2","3"},"")))))))), 0), ROW(INDIRECT("1:"&amp;LEN((LEFT(A186,SUM(LEN(A186)-LEN(SUBSTITUTE(A186,{"0","1","2","3"},"")))))))))+1, 1) * 10^ROW(INDIRECT("1:"&amp;LEN((LEFT(A186,SUM(LEN(A186)-LEN(SUBSTITUTE(A186,{"0","1","2","3"},""))))))))/10))*100+1</f>
        <v>#REF!</v>
      </c>
      <c r="W187" s="43">
        <f ca="1">(SUMPRODUCT(MID(0&amp;(--TRIM(RIGHT(SUBSTITUTE(LEFT(A186,_xlfn.AGGREGATE(16,6,FIND({0,1,2,3,4,5,6,7,8,9},A186,ROW(INDIRECT("1:"&amp;LEN(A186)))),1))," ",REPT(" ",LEN(A186))),LEN(A186)))), LARGE(INDEX(ISNUMBER(--MID((--TRIM(RIGHT(SUBSTITUTE(LEFT(A186,_xlfn.AGGREGATE(16,6,FIND({0,1,2,3,4,5,6,7,8,9},A186,ROW(INDIRECT("1:"&amp;LEN(A186)))),1))," ",REPT(" ",LEN(A186))),LEN(A186)))), ROW(INDIRECT("1:"&amp;LEN((--TRIM(RIGHT(SUBSTITUTE(LEFT(A186,_xlfn.AGGREGATE(16,6,FIND({0,1,2,3,4,5,6,7,8,9},A186,ROW(INDIRECT("1:"&amp;LEN(A186)))),1))," ",REPT(" ",LEN(A186))),LEN(A186))))))), 1)) * ROW(INDIRECT("1:"&amp;LEN((--TRIM(RIGHT(SUBSTITUTE(LEFT(A186,_xlfn.AGGREGATE(16,6,FIND({0,1,2,3,4,5,6,7,8,9},A186,ROW(INDIRECT("1:"&amp;LEN(A186)))),1))," ",REPT(" ",LEN(A186))),LEN(A186))))))), 0), ROW(INDIRECT("1:"&amp;LEN((--TRIM(RIGHT(SUBSTITUTE(LEFT(A186,_xlfn.AGGREGATE(16,6,FIND({0,1,2,3,4,5,6,7,8,9},A186,ROW(INDIRECT("1:"&amp;LEN(A186)))),1))," ",REPT(" ",LEN(A186))),LEN(A186))))))))+1, 1) * 10^ROW(INDIRECT("1:"&amp;LEN((--TRIM(RIGHT(SUBSTITUTE(LEFT(A186,_xlfn.AGGREGATE(16,6,FIND({0,1,2,3,4,5,6,7,8,9},A186,ROW(INDIRECT("1:"&amp;LEN(A186)))),1))," ",REPT(" ",LEN(A186))),LEN(A186)))))))/10))*100+1</f>
        <v>501</v>
      </c>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customHeight="1" x14ac:dyDescent="0.25">
      <c r="A188" s="97">
        <f>A187+1</f>
        <v>2</v>
      </c>
      <c r="B188" s="98"/>
      <c r="C188" s="102"/>
      <c r="D188" s="103"/>
      <c r="E188" s="103"/>
      <c r="F188" s="103"/>
      <c r="G188" s="103"/>
      <c r="H188" s="103"/>
      <c r="I188" s="104"/>
      <c r="J188" s="1"/>
      <c r="K188" s="1"/>
      <c r="L188" s="1"/>
      <c r="M188" s="1"/>
      <c r="N188" s="1"/>
      <c r="O188" s="1"/>
      <c r="P188" s="1"/>
      <c r="Q188" s="1"/>
      <c r="R188" s="1"/>
      <c r="S188" s="1"/>
      <c r="T188" s="1"/>
      <c r="U188" s="43" t="e">
        <f t="shared" ca="1" si="17"/>
        <v>#REF!</v>
      </c>
      <c r="V188" s="43" t="e">
        <f ca="1">V187+1</f>
        <v>#REF!</v>
      </c>
      <c r="W188" s="43">
        <f ca="1">W187+1</f>
        <v>502</v>
      </c>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97">
        <f t="shared" ref="A189:A198" si="18">A188+1</f>
        <v>3</v>
      </c>
      <c r="B189" s="98"/>
      <c r="C189" s="97" t="s">
        <v>306</v>
      </c>
      <c r="D189" s="98"/>
      <c r="E189" s="74">
        <f>(56.81)*10.764</f>
        <v>611.50283999999999</v>
      </c>
      <c r="F189" s="97">
        <v>0</v>
      </c>
      <c r="G189" s="98"/>
      <c r="H189" s="74">
        <v>0</v>
      </c>
      <c r="I189" s="74">
        <f t="shared" ref="I189:I197" si="19">E189+F189+(IF(H189&lt;101,H189,IF(H189&lt;201,H189/2,IF(H189&lt;=301,H189/3,H189/4))))</f>
        <v>611.50283999999999</v>
      </c>
      <c r="J189" s="1"/>
      <c r="K189" s="1"/>
      <c r="L189" s="1"/>
      <c r="M189" s="1"/>
      <c r="N189" s="1"/>
      <c r="O189" s="1"/>
      <c r="P189" s="1"/>
      <c r="Q189" s="1"/>
      <c r="R189" s="1"/>
      <c r="S189" s="1"/>
      <c r="T189" s="1"/>
      <c r="U189" s="43" t="e">
        <f t="shared" ca="1" si="17"/>
        <v>#REF!</v>
      </c>
      <c r="V189" s="43" t="e">
        <f t="shared" ref="V189:W199" ca="1" si="20">V188+1</f>
        <v>#REF!</v>
      </c>
      <c r="W189" s="43">
        <f t="shared" ca="1" si="20"/>
        <v>503</v>
      </c>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97">
        <f t="shared" si="18"/>
        <v>4</v>
      </c>
      <c r="B190" s="98"/>
      <c r="C190" s="97" t="s">
        <v>306</v>
      </c>
      <c r="D190" s="98"/>
      <c r="E190" s="74">
        <f>(55.35)*10.764</f>
        <v>595.78739999999993</v>
      </c>
      <c r="F190" s="97">
        <v>0</v>
      </c>
      <c r="G190" s="98"/>
      <c r="H190" s="74">
        <v>0</v>
      </c>
      <c r="I190" s="74">
        <f t="shared" si="19"/>
        <v>595.78739999999993</v>
      </c>
      <c r="J190" s="1"/>
      <c r="K190" s="1"/>
      <c r="L190" s="1"/>
      <c r="M190" s="1"/>
      <c r="N190" s="1"/>
      <c r="O190" s="1"/>
      <c r="P190" s="1"/>
      <c r="Q190" s="1"/>
      <c r="R190" s="1"/>
      <c r="S190" s="1"/>
      <c r="T190" s="1"/>
      <c r="U190" s="43" t="e">
        <f t="shared" ca="1" si="17"/>
        <v>#REF!</v>
      </c>
      <c r="V190" s="43" t="e">
        <f t="shared" ca="1" si="20"/>
        <v>#REF!</v>
      </c>
      <c r="W190" s="43">
        <f t="shared" ca="1" si="20"/>
        <v>504</v>
      </c>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97">
        <f t="shared" si="18"/>
        <v>5</v>
      </c>
      <c r="B191" s="98"/>
      <c r="C191" s="97" t="s">
        <v>306</v>
      </c>
      <c r="D191" s="98"/>
      <c r="E191" s="74">
        <f>(55.35)*10.764</f>
        <v>595.78739999999993</v>
      </c>
      <c r="F191" s="97">
        <v>0</v>
      </c>
      <c r="G191" s="98"/>
      <c r="H191" s="74">
        <v>0</v>
      </c>
      <c r="I191" s="74">
        <f t="shared" si="19"/>
        <v>595.78739999999993</v>
      </c>
      <c r="J191" s="1"/>
      <c r="K191" s="1"/>
      <c r="L191" s="1"/>
      <c r="M191" s="1"/>
      <c r="N191" s="1"/>
      <c r="O191" s="1"/>
      <c r="P191" s="1"/>
      <c r="Q191" s="1"/>
      <c r="R191" s="1"/>
      <c r="S191" s="1"/>
      <c r="T191" s="1"/>
      <c r="U191" s="43" t="e">
        <f t="shared" ca="1" si="17"/>
        <v>#REF!</v>
      </c>
      <c r="V191" s="43" t="e">
        <f t="shared" ca="1" si="20"/>
        <v>#REF!</v>
      </c>
      <c r="W191" s="43">
        <f t="shared" ca="1" si="20"/>
        <v>505</v>
      </c>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97">
        <f t="shared" si="18"/>
        <v>6</v>
      </c>
      <c r="B192" s="98"/>
      <c r="C192" s="97" t="s">
        <v>306</v>
      </c>
      <c r="D192" s="98"/>
      <c r="E192" s="74">
        <f>(56.81)*10.764</f>
        <v>611.50283999999999</v>
      </c>
      <c r="F192" s="97">
        <v>0</v>
      </c>
      <c r="G192" s="98"/>
      <c r="H192" s="74">
        <v>0</v>
      </c>
      <c r="I192" s="74">
        <f t="shared" si="19"/>
        <v>611.50283999999999</v>
      </c>
      <c r="J192" s="1"/>
      <c r="K192" s="1"/>
      <c r="L192" s="1"/>
      <c r="M192" s="1"/>
      <c r="N192" s="1"/>
      <c r="O192" s="1"/>
      <c r="P192" s="1"/>
      <c r="Q192" s="1"/>
      <c r="R192" s="1"/>
      <c r="S192" s="1"/>
      <c r="T192" s="1"/>
      <c r="U192" s="43" t="e">
        <f t="shared" ca="1" si="17"/>
        <v>#REF!</v>
      </c>
      <c r="V192" s="43" t="e">
        <f t="shared" ca="1" si="20"/>
        <v>#REF!</v>
      </c>
      <c r="W192" s="43">
        <f t="shared" ca="1" si="20"/>
        <v>506</v>
      </c>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customHeight="1" x14ac:dyDescent="0.25">
      <c r="A193" s="97">
        <f t="shared" si="18"/>
        <v>7</v>
      </c>
      <c r="B193" s="98"/>
      <c r="C193" s="97" t="s">
        <v>306</v>
      </c>
      <c r="D193" s="98"/>
      <c r="E193" s="74">
        <f>(56.81)*10.764</f>
        <v>611.50283999999999</v>
      </c>
      <c r="F193" s="97">
        <v>0</v>
      </c>
      <c r="G193" s="98"/>
      <c r="H193" s="74">
        <v>0</v>
      </c>
      <c r="I193" s="74">
        <f t="shared" si="19"/>
        <v>611.50283999999999</v>
      </c>
      <c r="J193" s="1"/>
      <c r="K193" s="1"/>
      <c r="L193" s="1"/>
      <c r="M193" s="1"/>
      <c r="N193" s="1"/>
      <c r="O193" s="1"/>
      <c r="P193" s="1"/>
      <c r="Q193" s="1"/>
      <c r="R193" s="1"/>
      <c r="S193" s="1"/>
      <c r="T193" s="1"/>
      <c r="U193" s="43" t="e">
        <f t="shared" ca="1" si="17"/>
        <v>#REF!</v>
      </c>
      <c r="V193" s="43" t="e">
        <f t="shared" ca="1" si="20"/>
        <v>#REF!</v>
      </c>
      <c r="W193" s="43">
        <f t="shared" ca="1" si="20"/>
        <v>507</v>
      </c>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97">
        <f t="shared" si="18"/>
        <v>8</v>
      </c>
      <c r="B194" s="98"/>
      <c r="C194" s="97" t="s">
        <v>306</v>
      </c>
      <c r="D194" s="98"/>
      <c r="E194" s="74">
        <f>(55.17)*10.764</f>
        <v>593.84987999999998</v>
      </c>
      <c r="F194" s="97">
        <v>0</v>
      </c>
      <c r="G194" s="98"/>
      <c r="H194" s="74">
        <v>0</v>
      </c>
      <c r="I194" s="74">
        <f t="shared" si="19"/>
        <v>593.84987999999998</v>
      </c>
      <c r="J194" s="1"/>
      <c r="K194" s="1"/>
      <c r="L194" s="1"/>
      <c r="M194" s="1"/>
      <c r="N194" s="1"/>
      <c r="O194" s="1"/>
      <c r="P194" s="1"/>
      <c r="Q194" s="1"/>
      <c r="R194" s="1"/>
      <c r="S194" s="1"/>
      <c r="T194" s="1"/>
      <c r="U194" s="43" t="e">
        <f t="shared" ca="1" si="17"/>
        <v>#REF!</v>
      </c>
      <c r="V194" s="43" t="e">
        <f t="shared" ca="1" si="20"/>
        <v>#REF!</v>
      </c>
      <c r="W194" s="43">
        <f t="shared" ca="1" si="20"/>
        <v>508</v>
      </c>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97">
        <f t="shared" si="18"/>
        <v>9</v>
      </c>
      <c r="B195" s="98"/>
      <c r="C195" s="97" t="s">
        <v>306</v>
      </c>
      <c r="D195" s="98"/>
      <c r="E195" s="74">
        <f>(55.35)*10.764</f>
        <v>595.78739999999993</v>
      </c>
      <c r="F195" s="97">
        <v>0</v>
      </c>
      <c r="G195" s="98"/>
      <c r="H195" s="74">
        <v>0</v>
      </c>
      <c r="I195" s="74">
        <f t="shared" si="19"/>
        <v>595.78739999999993</v>
      </c>
      <c r="J195" s="1"/>
      <c r="K195" s="1"/>
      <c r="L195" s="1"/>
      <c r="M195" s="1"/>
      <c r="N195" s="1"/>
      <c r="O195" s="1"/>
      <c r="P195" s="1"/>
      <c r="Q195" s="1"/>
      <c r="R195" s="1"/>
      <c r="S195" s="1"/>
      <c r="T195" s="1"/>
      <c r="U195" s="43" t="e">
        <f t="shared" ca="1" si="17"/>
        <v>#REF!</v>
      </c>
      <c r="V195" s="43" t="e">
        <f t="shared" ca="1" si="20"/>
        <v>#REF!</v>
      </c>
      <c r="W195" s="43">
        <f t="shared" ca="1" si="20"/>
        <v>509</v>
      </c>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25">
      <c r="A196" s="97">
        <f t="shared" si="18"/>
        <v>10</v>
      </c>
      <c r="B196" s="98"/>
      <c r="C196" s="97" t="s">
        <v>306</v>
      </c>
      <c r="D196" s="98"/>
      <c r="E196" s="74">
        <f>(55.35)*10.764</f>
        <v>595.78739999999993</v>
      </c>
      <c r="F196" s="97">
        <v>0</v>
      </c>
      <c r="G196" s="98"/>
      <c r="H196" s="74">
        <v>0</v>
      </c>
      <c r="I196" s="74">
        <f t="shared" si="19"/>
        <v>595.78739999999993</v>
      </c>
      <c r="J196" s="1"/>
      <c r="K196" s="1"/>
      <c r="L196" s="1"/>
      <c r="M196" s="1"/>
      <c r="N196" s="1"/>
      <c r="O196" s="1"/>
      <c r="P196" s="1"/>
      <c r="Q196" s="1"/>
      <c r="R196" s="1"/>
      <c r="S196" s="1"/>
      <c r="T196" s="1"/>
      <c r="U196" s="43" t="e">
        <f t="shared" ca="1" si="17"/>
        <v>#REF!</v>
      </c>
      <c r="V196" s="43" t="e">
        <f t="shared" ca="1" si="20"/>
        <v>#REF!</v>
      </c>
      <c r="W196" s="43">
        <f t="shared" ca="1" si="20"/>
        <v>510</v>
      </c>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97">
        <f t="shared" si="18"/>
        <v>11</v>
      </c>
      <c r="B197" s="98"/>
      <c r="C197" s="97" t="s">
        <v>306</v>
      </c>
      <c r="D197" s="98"/>
      <c r="E197" s="74">
        <f>(55.35)*10.764</f>
        <v>595.78739999999993</v>
      </c>
      <c r="F197" s="97">
        <v>0</v>
      </c>
      <c r="G197" s="98"/>
      <c r="H197" s="74">
        <v>0</v>
      </c>
      <c r="I197" s="74">
        <f t="shared" si="19"/>
        <v>595.78739999999993</v>
      </c>
      <c r="J197" s="1"/>
      <c r="K197" s="1"/>
      <c r="L197" s="1"/>
      <c r="M197" s="1"/>
      <c r="N197" s="1"/>
      <c r="O197" s="1"/>
      <c r="P197" s="1"/>
      <c r="Q197" s="1"/>
      <c r="R197" s="1"/>
      <c r="S197" s="1"/>
      <c r="T197" s="1"/>
      <c r="U197" s="43" t="e">
        <f t="shared" ca="1" si="17"/>
        <v>#REF!</v>
      </c>
      <c r="V197" s="43" t="e">
        <f t="shared" ca="1" si="20"/>
        <v>#REF!</v>
      </c>
      <c r="W197" s="43">
        <f t="shared" ca="1" si="20"/>
        <v>511</v>
      </c>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customHeight="1" x14ac:dyDescent="0.25">
      <c r="A198" s="97">
        <f t="shared" si="18"/>
        <v>12</v>
      </c>
      <c r="B198" s="98"/>
      <c r="C198" s="99" t="s">
        <v>320</v>
      </c>
      <c r="D198" s="100"/>
      <c r="E198" s="100"/>
      <c r="F198" s="100"/>
      <c r="G198" s="100"/>
      <c r="H198" s="100"/>
      <c r="I198" s="101"/>
      <c r="J198" s="1"/>
      <c r="K198" s="1"/>
      <c r="L198" s="1"/>
      <c r="M198" s="1"/>
      <c r="N198" s="1"/>
      <c r="O198" s="1"/>
      <c r="P198" s="1"/>
      <c r="Q198" s="1"/>
      <c r="R198" s="1"/>
      <c r="S198" s="1"/>
      <c r="T198" s="1"/>
      <c r="U198" s="43" t="e">
        <f t="shared" ca="1" si="17"/>
        <v>#REF!</v>
      </c>
      <c r="V198" s="43" t="e">
        <f t="shared" ca="1" si="20"/>
        <v>#REF!</v>
      </c>
      <c r="W198" s="43">
        <f t="shared" ca="1" si="20"/>
        <v>512</v>
      </c>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97" t="s">
        <v>316</v>
      </c>
      <c r="B199" s="98"/>
      <c r="C199" s="102"/>
      <c r="D199" s="103"/>
      <c r="E199" s="103"/>
      <c r="F199" s="103"/>
      <c r="G199" s="103"/>
      <c r="H199" s="103"/>
      <c r="I199" s="104"/>
      <c r="J199" s="1"/>
      <c r="K199" s="1"/>
      <c r="L199" s="1"/>
      <c r="M199" s="1"/>
      <c r="N199" s="1"/>
      <c r="O199" s="1"/>
      <c r="P199" s="1"/>
      <c r="Q199" s="1"/>
      <c r="R199" s="1"/>
      <c r="S199" s="1"/>
      <c r="T199" s="1"/>
      <c r="U199" s="43" t="e">
        <f t="shared" ca="1" si="17"/>
        <v>#REF!</v>
      </c>
      <c r="V199" s="43" t="e">
        <f t="shared" ca="1" si="20"/>
        <v>#REF!</v>
      </c>
      <c r="W199" s="43">
        <f t="shared" ca="1" si="20"/>
        <v>513</v>
      </c>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x14ac:dyDescent="0.25">
      <c r="A200" s="179" t="s">
        <v>321</v>
      </c>
      <c r="B200" s="180"/>
      <c r="C200" s="180"/>
      <c r="D200" s="180"/>
      <c r="E200" s="180"/>
      <c r="F200" s="180"/>
      <c r="G200" s="180"/>
      <c r="H200" s="180"/>
      <c r="I200" s="181"/>
      <c r="J200" s="1">
        <f>1+6+6+6+1+1</f>
        <v>21</v>
      </c>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108">
        <v>1</v>
      </c>
      <c r="B201" s="108"/>
      <c r="C201" s="97" t="s">
        <v>322</v>
      </c>
      <c r="D201" s="98"/>
      <c r="E201" s="74">
        <f>(92.08)*10.764</f>
        <v>991.14911999999993</v>
      </c>
      <c r="F201" s="97">
        <v>0</v>
      </c>
      <c r="G201" s="98"/>
      <c r="H201" s="74">
        <v>0</v>
      </c>
      <c r="I201" s="74">
        <f t="shared" ref="I201:I202" si="21">E201+F201+(IF(H201&lt;101,H201,IF(H201&lt;201,H201/2,IF(H201&lt;=301,H201/3,H201/4))))</f>
        <v>991.14911999999993</v>
      </c>
      <c r="J201" s="1"/>
      <c r="K201" s="1"/>
      <c r="L201" s="1"/>
      <c r="M201" s="1"/>
      <c r="N201" s="1"/>
      <c r="O201" s="1"/>
      <c r="P201" s="1"/>
      <c r="Q201" s="1"/>
      <c r="R201" s="1"/>
      <c r="S201" s="1"/>
      <c r="T201" s="1"/>
      <c r="U201" s="43" t="str">
        <f t="shared" ref="U201:U213" ca="1" si="22">V201&amp;""&amp;",..,"&amp;""&amp;W201</f>
        <v>6801,..,3001</v>
      </c>
      <c r="V201" s="43">
        <f ca="1">(SUMPRODUCT(MID(0&amp;(LEFT(A200,SUM(LEN(A200)-LEN(SUBSTITUTE(A200,{"0","1","2","3"},""))))), LARGE(INDEX(ISNUMBER(--MID((LEFT(A200,SUM(LEN(A200)-LEN(SUBSTITUTE(A200,{"0","1","2","3"},""))))), ROW(INDIRECT("1:"&amp;LEN((LEFT(A200,SUM(LEN(A200)-LEN(SUBSTITUTE(A200,{"0","1","2","3"},"")))))))), 1)) * ROW(INDIRECT("1:"&amp;LEN((LEFT(A200,SUM(LEN(A200)-LEN(SUBSTITUTE(A200,{"0","1","2","3"},"")))))))), 0), ROW(INDIRECT("1:"&amp;LEN((LEFT(A200,SUM(LEN(A200)-LEN(SUBSTITUTE(A200,{"0","1","2","3"},"")))))))))+1, 1) * 10^ROW(INDIRECT("1:"&amp;LEN((LEFT(A200,SUM(LEN(A200)-LEN(SUBSTITUTE(A200,{"0","1","2","3"},""))))))))/10))*100+1</f>
        <v>6801</v>
      </c>
      <c r="W201" s="43">
        <f ca="1">(SUMPRODUCT(MID(0&amp;(--TRIM(RIGHT(SUBSTITUTE(LEFT(A200,_xlfn.AGGREGATE(16,6,FIND({0,1,2,3,4,5,6,7,8,9},A200,ROW(INDIRECT("1:"&amp;LEN(A200)))),1)),"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3001</v>
      </c>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97">
        <f>A201+1</f>
        <v>2</v>
      </c>
      <c r="B202" s="98"/>
      <c r="C202" s="97" t="s">
        <v>322</v>
      </c>
      <c r="D202" s="98"/>
      <c r="E202" s="74">
        <f>(92.08)*10.764</f>
        <v>991.14911999999993</v>
      </c>
      <c r="F202" s="97">
        <v>0</v>
      </c>
      <c r="G202" s="98"/>
      <c r="H202" s="74">
        <v>0</v>
      </c>
      <c r="I202" s="74">
        <f t="shared" si="21"/>
        <v>991.14911999999993</v>
      </c>
      <c r="J202" s="1"/>
      <c r="K202" s="1"/>
      <c r="L202" s="1"/>
      <c r="M202" s="1"/>
      <c r="N202" s="1"/>
      <c r="O202" s="1"/>
      <c r="P202" s="1"/>
      <c r="Q202" s="1"/>
      <c r="R202" s="1"/>
      <c r="S202" s="1"/>
      <c r="T202" s="1"/>
      <c r="U202" s="43" t="str">
        <f t="shared" ca="1" si="22"/>
        <v>6802,..,3002</v>
      </c>
      <c r="V202" s="43">
        <f ca="1">V201+1</f>
        <v>6802</v>
      </c>
      <c r="W202" s="43">
        <f ca="1">W201+1</f>
        <v>3002</v>
      </c>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customHeight="1" x14ac:dyDescent="0.25">
      <c r="A203" s="97">
        <f t="shared" ref="A203:A212" si="23">A202+1</f>
        <v>3</v>
      </c>
      <c r="B203" s="98"/>
      <c r="C203" s="97" t="s">
        <v>306</v>
      </c>
      <c r="D203" s="98"/>
      <c r="E203" s="74">
        <f>(56.81)*10.764</f>
        <v>611.50283999999999</v>
      </c>
      <c r="F203" s="97">
        <v>0</v>
      </c>
      <c r="G203" s="98"/>
      <c r="H203" s="74">
        <v>0</v>
      </c>
      <c r="I203" s="74">
        <f t="shared" ref="I203:I211" si="24">E203+F203+(IF(H203&lt;101,H203,IF(H203&lt;201,H203/2,IF(H203&lt;=301,H203/3,H203/4))))</f>
        <v>611.50283999999999</v>
      </c>
      <c r="J203" s="1"/>
      <c r="K203" s="1"/>
      <c r="L203" s="1"/>
      <c r="M203" s="1"/>
      <c r="N203" s="1"/>
      <c r="O203" s="1"/>
      <c r="P203" s="1"/>
      <c r="Q203" s="1"/>
      <c r="R203" s="1"/>
      <c r="S203" s="1"/>
      <c r="T203" s="1"/>
      <c r="U203" s="43" t="str">
        <f t="shared" ca="1" si="22"/>
        <v>6803,..,3003</v>
      </c>
      <c r="V203" s="43">
        <f t="shared" ref="V203:W203" ca="1" si="25">V202+1</f>
        <v>6803</v>
      </c>
      <c r="W203" s="43">
        <f t="shared" ca="1" si="25"/>
        <v>3003</v>
      </c>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97">
        <f t="shared" si="23"/>
        <v>4</v>
      </c>
      <c r="B204" s="98"/>
      <c r="C204" s="97" t="s">
        <v>306</v>
      </c>
      <c r="D204" s="98"/>
      <c r="E204" s="74">
        <f>(55.35)*10.764</f>
        <v>595.78739999999993</v>
      </c>
      <c r="F204" s="97">
        <v>0</v>
      </c>
      <c r="G204" s="98"/>
      <c r="H204" s="74">
        <v>0</v>
      </c>
      <c r="I204" s="74">
        <f t="shared" si="24"/>
        <v>595.78739999999993</v>
      </c>
      <c r="J204" s="1"/>
      <c r="K204" s="1"/>
      <c r="L204" s="1"/>
      <c r="M204" s="1"/>
      <c r="N204" s="1"/>
      <c r="O204" s="1"/>
      <c r="P204" s="1"/>
      <c r="Q204" s="1"/>
      <c r="R204" s="1"/>
      <c r="S204" s="1"/>
      <c r="T204" s="1"/>
      <c r="U204" s="43" t="str">
        <f t="shared" ca="1" si="22"/>
        <v>6804,..,3004</v>
      </c>
      <c r="V204" s="43">
        <f t="shared" ref="V204:W204" ca="1" si="26">V203+1</f>
        <v>6804</v>
      </c>
      <c r="W204" s="43">
        <f t="shared" ca="1" si="26"/>
        <v>3004</v>
      </c>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25">
      <c r="A205" s="97">
        <f t="shared" si="23"/>
        <v>5</v>
      </c>
      <c r="B205" s="98"/>
      <c r="C205" s="97" t="s">
        <v>306</v>
      </c>
      <c r="D205" s="98"/>
      <c r="E205" s="74">
        <f>(55.35)*10.764</f>
        <v>595.78739999999993</v>
      </c>
      <c r="F205" s="97">
        <v>0</v>
      </c>
      <c r="G205" s="98"/>
      <c r="H205" s="74">
        <v>0</v>
      </c>
      <c r="I205" s="74">
        <f t="shared" si="24"/>
        <v>595.78739999999993</v>
      </c>
      <c r="J205" s="1"/>
      <c r="K205" s="1"/>
      <c r="L205" s="1"/>
      <c r="M205" s="1"/>
      <c r="N205" s="1"/>
      <c r="O205" s="1"/>
      <c r="P205" s="1"/>
      <c r="Q205" s="1"/>
      <c r="R205" s="1"/>
      <c r="S205" s="1"/>
      <c r="T205" s="1"/>
      <c r="U205" s="43" t="str">
        <f t="shared" ca="1" si="22"/>
        <v>6805,..,3005</v>
      </c>
      <c r="V205" s="43">
        <f t="shared" ref="V205:W205" ca="1" si="27">V204+1</f>
        <v>6805</v>
      </c>
      <c r="W205" s="43">
        <f t="shared" ca="1" si="27"/>
        <v>3005</v>
      </c>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97">
        <f t="shared" si="23"/>
        <v>6</v>
      </c>
      <c r="B206" s="98"/>
      <c r="C206" s="97" t="s">
        <v>306</v>
      </c>
      <c r="D206" s="98"/>
      <c r="E206" s="74">
        <f>(56.81)*10.764</f>
        <v>611.50283999999999</v>
      </c>
      <c r="F206" s="97">
        <v>0</v>
      </c>
      <c r="G206" s="98"/>
      <c r="H206" s="74">
        <v>0</v>
      </c>
      <c r="I206" s="74">
        <f t="shared" si="24"/>
        <v>611.50283999999999</v>
      </c>
      <c r="J206" s="1"/>
      <c r="K206" s="1"/>
      <c r="L206" s="1"/>
      <c r="M206" s="1"/>
      <c r="N206" s="1"/>
      <c r="O206" s="1"/>
      <c r="P206" s="1"/>
      <c r="Q206" s="1"/>
      <c r="R206" s="1"/>
      <c r="S206" s="1"/>
      <c r="T206" s="1"/>
      <c r="U206" s="43" t="str">
        <f t="shared" ca="1" si="22"/>
        <v>6806,..,3006</v>
      </c>
      <c r="V206" s="43">
        <f t="shared" ref="V206:W206" ca="1" si="28">V205+1</f>
        <v>6806</v>
      </c>
      <c r="W206" s="43">
        <f t="shared" ca="1" si="28"/>
        <v>3006</v>
      </c>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97">
        <f t="shared" si="23"/>
        <v>7</v>
      </c>
      <c r="B207" s="98"/>
      <c r="C207" s="97" t="s">
        <v>306</v>
      </c>
      <c r="D207" s="98"/>
      <c r="E207" s="74">
        <f>(56.81)*10.764</f>
        <v>611.50283999999999</v>
      </c>
      <c r="F207" s="97">
        <v>0</v>
      </c>
      <c r="G207" s="98"/>
      <c r="H207" s="74">
        <v>0</v>
      </c>
      <c r="I207" s="74">
        <f t="shared" si="24"/>
        <v>611.50283999999999</v>
      </c>
      <c r="J207" s="1"/>
      <c r="K207" s="1"/>
      <c r="L207" s="1"/>
      <c r="M207" s="1"/>
      <c r="N207" s="1"/>
      <c r="O207" s="1"/>
      <c r="P207" s="1"/>
      <c r="Q207" s="1"/>
      <c r="R207" s="1"/>
      <c r="S207" s="1"/>
      <c r="T207" s="1"/>
      <c r="U207" s="43" t="str">
        <f t="shared" ca="1" si="22"/>
        <v>6807,..,3007</v>
      </c>
      <c r="V207" s="43">
        <f t="shared" ref="V207:W207" ca="1" si="29">V206+1</f>
        <v>6807</v>
      </c>
      <c r="W207" s="43">
        <f t="shared" ca="1" si="29"/>
        <v>3007</v>
      </c>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customHeight="1" x14ac:dyDescent="0.25">
      <c r="A208" s="97">
        <f t="shared" si="23"/>
        <v>8</v>
      </c>
      <c r="B208" s="98"/>
      <c r="C208" s="97" t="s">
        <v>306</v>
      </c>
      <c r="D208" s="98"/>
      <c r="E208" s="74">
        <f>(55.17)*10.764</f>
        <v>593.84987999999998</v>
      </c>
      <c r="F208" s="97">
        <v>0</v>
      </c>
      <c r="G208" s="98"/>
      <c r="H208" s="74">
        <v>0</v>
      </c>
      <c r="I208" s="74">
        <f t="shared" si="24"/>
        <v>593.84987999999998</v>
      </c>
      <c r="J208" s="1"/>
      <c r="K208" s="1"/>
      <c r="L208" s="1"/>
      <c r="M208" s="1"/>
      <c r="N208" s="1"/>
      <c r="O208" s="1"/>
      <c r="P208" s="1"/>
      <c r="Q208" s="1"/>
      <c r="R208" s="1"/>
      <c r="S208" s="1"/>
      <c r="T208" s="1"/>
      <c r="U208" s="43" t="str">
        <f t="shared" ca="1" si="22"/>
        <v>6808,..,3008</v>
      </c>
      <c r="V208" s="43">
        <f t="shared" ref="V208:W208" ca="1" si="30">V207+1</f>
        <v>6808</v>
      </c>
      <c r="W208" s="43">
        <f t="shared" ca="1" si="30"/>
        <v>3008</v>
      </c>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customHeight="1" x14ac:dyDescent="0.25">
      <c r="A209" s="97">
        <f t="shared" si="23"/>
        <v>9</v>
      </c>
      <c r="B209" s="98"/>
      <c r="C209" s="97" t="s">
        <v>306</v>
      </c>
      <c r="D209" s="98"/>
      <c r="E209" s="74">
        <f>(55.35)*10.764</f>
        <v>595.78739999999993</v>
      </c>
      <c r="F209" s="97">
        <v>0</v>
      </c>
      <c r="G209" s="98"/>
      <c r="H209" s="74">
        <v>0</v>
      </c>
      <c r="I209" s="74">
        <f t="shared" si="24"/>
        <v>595.78739999999993</v>
      </c>
      <c r="J209" s="1"/>
      <c r="K209" s="1"/>
      <c r="L209" s="1"/>
      <c r="M209" s="1"/>
      <c r="N209" s="1"/>
      <c r="O209" s="1"/>
      <c r="P209" s="1"/>
      <c r="Q209" s="1"/>
      <c r="R209" s="1"/>
      <c r="S209" s="1"/>
      <c r="T209" s="1"/>
      <c r="U209" s="43" t="str">
        <f t="shared" ca="1" si="22"/>
        <v>6809,..,3009</v>
      </c>
      <c r="V209" s="43">
        <f t="shared" ref="V209:W209" ca="1" si="31">V208+1</f>
        <v>6809</v>
      </c>
      <c r="W209" s="43">
        <f t="shared" ca="1" si="31"/>
        <v>3009</v>
      </c>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customHeight="1" x14ac:dyDescent="0.25">
      <c r="A210" s="97">
        <f t="shared" si="23"/>
        <v>10</v>
      </c>
      <c r="B210" s="98"/>
      <c r="C210" s="97" t="s">
        <v>306</v>
      </c>
      <c r="D210" s="98"/>
      <c r="E210" s="74">
        <f>(55.35)*10.764</f>
        <v>595.78739999999993</v>
      </c>
      <c r="F210" s="97">
        <v>0</v>
      </c>
      <c r="G210" s="98"/>
      <c r="H210" s="74">
        <v>0</v>
      </c>
      <c r="I210" s="74">
        <f t="shared" si="24"/>
        <v>595.78739999999993</v>
      </c>
      <c r="J210" s="1"/>
      <c r="K210" s="1"/>
      <c r="L210" s="1"/>
      <c r="M210" s="1"/>
      <c r="N210" s="1"/>
      <c r="O210" s="1"/>
      <c r="P210" s="1"/>
      <c r="Q210" s="1"/>
      <c r="R210" s="1"/>
      <c r="S210" s="1"/>
      <c r="T210" s="1"/>
      <c r="U210" s="43" t="str">
        <f t="shared" ca="1" si="22"/>
        <v>6810,..,3010</v>
      </c>
      <c r="V210" s="43">
        <f t="shared" ref="V210:W210" ca="1" si="32">V209+1</f>
        <v>6810</v>
      </c>
      <c r="W210" s="43">
        <f t="shared" ca="1" si="32"/>
        <v>3010</v>
      </c>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customHeight="1" x14ac:dyDescent="0.25">
      <c r="A211" s="97">
        <f t="shared" si="23"/>
        <v>11</v>
      </c>
      <c r="B211" s="98"/>
      <c r="C211" s="97" t="s">
        <v>306</v>
      </c>
      <c r="D211" s="98"/>
      <c r="E211" s="74">
        <f>(55.35)*10.764</f>
        <v>595.78739999999993</v>
      </c>
      <c r="F211" s="97">
        <v>0</v>
      </c>
      <c r="G211" s="98"/>
      <c r="H211" s="74">
        <v>0</v>
      </c>
      <c r="I211" s="74">
        <f t="shared" si="24"/>
        <v>595.78739999999993</v>
      </c>
      <c r="J211" s="1"/>
      <c r="K211" s="1"/>
      <c r="L211" s="1"/>
      <c r="M211" s="1"/>
      <c r="N211" s="1"/>
      <c r="O211" s="1"/>
      <c r="P211" s="1"/>
      <c r="Q211" s="1"/>
      <c r="R211" s="1"/>
      <c r="S211" s="1"/>
      <c r="T211" s="1"/>
      <c r="U211" s="43" t="str">
        <f t="shared" ca="1" si="22"/>
        <v>6811,..,3011</v>
      </c>
      <c r="V211" s="43">
        <f t="shared" ref="V211:W211" ca="1" si="33">V210+1</f>
        <v>6811</v>
      </c>
      <c r="W211" s="43">
        <f t="shared" ca="1" si="33"/>
        <v>3011</v>
      </c>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97">
        <f t="shared" si="23"/>
        <v>12</v>
      </c>
      <c r="B212" s="98"/>
      <c r="C212" s="97" t="s">
        <v>306</v>
      </c>
      <c r="D212" s="98"/>
      <c r="E212" s="74">
        <f>(55.35)*10.764</f>
        <v>595.78739999999993</v>
      </c>
      <c r="F212" s="97">
        <v>0</v>
      </c>
      <c r="G212" s="98"/>
      <c r="H212" s="74">
        <v>0</v>
      </c>
      <c r="I212" s="74">
        <f t="shared" ref="I212:I213" si="34">E212+F212+(IF(H212&lt;101,H212,IF(H212&lt;201,H212/2,IF(H212&lt;=301,H212/3,H212/4))))</f>
        <v>595.78739999999993</v>
      </c>
      <c r="J212" s="1"/>
      <c r="K212" s="1"/>
      <c r="L212" s="1"/>
      <c r="M212" s="1"/>
      <c r="N212" s="1"/>
      <c r="O212" s="1"/>
      <c r="P212" s="1"/>
      <c r="Q212" s="1"/>
      <c r="R212" s="1"/>
      <c r="S212" s="1"/>
      <c r="T212" s="1"/>
      <c r="U212" s="43" t="str">
        <f t="shared" ca="1" si="22"/>
        <v>6812,..,3012</v>
      </c>
      <c r="V212" s="43">
        <f t="shared" ref="V212:W212" ca="1" si="35">V211+1</f>
        <v>6812</v>
      </c>
      <c r="W212" s="43">
        <f t="shared" ca="1" si="35"/>
        <v>3012</v>
      </c>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97" t="s">
        <v>316</v>
      </c>
      <c r="B213" s="98"/>
      <c r="C213" s="97" t="s">
        <v>322</v>
      </c>
      <c r="D213" s="98"/>
      <c r="E213" s="74">
        <f>(86.89)*10.764</f>
        <v>935.28395999999998</v>
      </c>
      <c r="F213" s="97">
        <v>0</v>
      </c>
      <c r="G213" s="98"/>
      <c r="H213" s="74">
        <v>0</v>
      </c>
      <c r="I213" s="74">
        <f t="shared" si="34"/>
        <v>935.28395999999998</v>
      </c>
      <c r="J213" s="1"/>
      <c r="K213" s="1"/>
      <c r="L213" s="1"/>
      <c r="M213" s="1"/>
      <c r="N213" s="1"/>
      <c r="O213" s="1"/>
      <c r="P213" s="1"/>
      <c r="Q213" s="1"/>
      <c r="R213" s="1"/>
      <c r="S213" s="1"/>
      <c r="T213" s="1"/>
      <c r="U213" s="43" t="str">
        <f t="shared" ca="1" si="22"/>
        <v>6813,..,3013</v>
      </c>
      <c r="V213" s="43">
        <f t="shared" ref="V213:W213" ca="1" si="36">V212+1</f>
        <v>6813</v>
      </c>
      <c r="W213" s="43">
        <f t="shared" ca="1" si="36"/>
        <v>3013</v>
      </c>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x14ac:dyDescent="0.25">
      <c r="A214" s="179" t="s">
        <v>332</v>
      </c>
      <c r="B214" s="180"/>
      <c r="C214" s="180"/>
      <c r="D214" s="180"/>
      <c r="E214" s="180"/>
      <c r="F214" s="180"/>
      <c r="G214" s="180"/>
      <c r="H214" s="180"/>
      <c r="I214" s="181"/>
      <c r="J214" s="1">
        <v>3</v>
      </c>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25">
      <c r="A215" s="108">
        <v>1</v>
      </c>
      <c r="B215" s="108"/>
      <c r="C215" s="97" t="s">
        <v>322</v>
      </c>
      <c r="D215" s="98"/>
      <c r="E215" s="74">
        <f>(92.08)*10.764</f>
        <v>991.14911999999993</v>
      </c>
      <c r="F215" s="97">
        <v>0</v>
      </c>
      <c r="G215" s="98"/>
      <c r="H215" s="74">
        <v>0</v>
      </c>
      <c r="I215" s="74">
        <f t="shared" ref="I215:I227" si="37">E215+F215+(IF(H215&lt;101,H215,IF(H215&lt;201,H215/2,IF(H215&lt;=301,H215/3,H215/4))))</f>
        <v>991.14911999999993</v>
      </c>
      <c r="J215" s="1"/>
      <c r="K215" s="1"/>
      <c r="L215" s="1"/>
      <c r="M215" s="1"/>
      <c r="N215" s="1"/>
      <c r="O215" s="1"/>
      <c r="P215" s="1"/>
      <c r="Q215" s="1"/>
      <c r="R215" s="1"/>
      <c r="S215" s="1"/>
      <c r="T215" s="1"/>
      <c r="U215" s="43" t="str">
        <f t="shared" ref="U215:U227" ca="1" si="38">V215&amp;""&amp;",..,"&amp;""&amp;W215</f>
        <v>701,..,2101</v>
      </c>
      <c r="V215" s="43">
        <f ca="1">(SUMPRODUCT(MID(0&amp;(LEFT(A214,SUM(LEN(A214)-LEN(SUBSTITUTE(A214,{"0","1","2","3"},""))))), LARGE(INDEX(ISNUMBER(--MID((LEFT(A214,SUM(LEN(A214)-LEN(SUBSTITUTE(A214,{"0","1","2","3"},""))))), ROW(INDIRECT("1:"&amp;LEN((LEFT(A214,SUM(LEN(A214)-LEN(SUBSTITUTE(A214,{"0","1","2","3"},"")))))))), 1)) * ROW(INDIRECT("1:"&amp;LEN((LEFT(A214,SUM(LEN(A214)-LEN(SUBSTITUTE(A214,{"0","1","2","3"},"")))))))), 0), ROW(INDIRECT("1:"&amp;LEN((LEFT(A214,SUM(LEN(A214)-LEN(SUBSTITUTE(A214,{"0","1","2","3"},"")))))))))+1, 1) * 10^ROW(INDIRECT("1:"&amp;LEN((LEFT(A214,SUM(LEN(A214)-LEN(SUBSTITUTE(A214,{"0","1","2","3"},""))))))))/10))*100+1</f>
        <v>701</v>
      </c>
      <c r="W215" s="43">
        <f ca="1">(SUMPRODUCT(MID(0&amp;(--TRIM(RIGHT(SUBSTITUTE(LEFT(A214,_xlfn.AGGREGATE(16,6,FIND({0,1,2,3,4,5,6,7,8,9},A214,ROW(INDIRECT("1:"&amp;LEN(A214)))),1)),"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",LEN(A214))),LEN(A214)))))))/10))*100+1</f>
        <v>2101</v>
      </c>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97">
        <f>A215+1</f>
        <v>2</v>
      </c>
      <c r="B216" s="98"/>
      <c r="C216" s="97" t="s">
        <v>322</v>
      </c>
      <c r="D216" s="98"/>
      <c r="E216" s="74">
        <f>(92.08)*10.764</f>
        <v>991.14911999999993</v>
      </c>
      <c r="F216" s="97">
        <v>0</v>
      </c>
      <c r="G216" s="98"/>
      <c r="H216" s="74">
        <v>0</v>
      </c>
      <c r="I216" s="74">
        <f t="shared" si="37"/>
        <v>991.14911999999993</v>
      </c>
      <c r="J216" s="1"/>
      <c r="K216" s="1"/>
      <c r="L216" s="1"/>
      <c r="M216" s="1"/>
      <c r="N216" s="1"/>
      <c r="O216" s="1"/>
      <c r="P216" s="1"/>
      <c r="Q216" s="1"/>
      <c r="R216" s="1"/>
      <c r="S216" s="1"/>
      <c r="T216" s="1"/>
      <c r="U216" s="43" t="str">
        <f t="shared" ca="1" si="38"/>
        <v>702,..,2102</v>
      </c>
      <c r="V216" s="43">
        <f ca="1">V215+1</f>
        <v>702</v>
      </c>
      <c r="W216" s="43">
        <f ca="1">W215+1</f>
        <v>2102</v>
      </c>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97">
        <f t="shared" ref="A217:A226" si="39">A216+1</f>
        <v>3</v>
      </c>
      <c r="B217" s="98"/>
      <c r="C217" s="99" t="s">
        <v>309</v>
      </c>
      <c r="D217" s="100"/>
      <c r="E217" s="100"/>
      <c r="F217" s="100"/>
      <c r="G217" s="100"/>
      <c r="H217" s="100"/>
      <c r="I217" s="101"/>
      <c r="J217" s="1"/>
      <c r="K217" s="1"/>
      <c r="L217" s="1"/>
      <c r="M217" s="1"/>
      <c r="N217" s="1"/>
      <c r="O217" s="1"/>
      <c r="P217" s="1"/>
      <c r="Q217" s="1"/>
      <c r="R217" s="1"/>
      <c r="S217" s="1"/>
      <c r="T217" s="1"/>
      <c r="U217" s="43" t="str">
        <f t="shared" ca="1" si="38"/>
        <v>703,..,2103</v>
      </c>
      <c r="V217" s="43">
        <f t="shared" ref="V217:W217" ca="1" si="40">V216+1</f>
        <v>703</v>
      </c>
      <c r="W217" s="43">
        <f t="shared" ca="1" si="40"/>
        <v>2103</v>
      </c>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25">
      <c r="A218" s="97">
        <f t="shared" si="39"/>
        <v>4</v>
      </c>
      <c r="B218" s="98"/>
      <c r="C218" s="193"/>
      <c r="D218" s="194"/>
      <c r="E218" s="194"/>
      <c r="F218" s="194"/>
      <c r="G218" s="194"/>
      <c r="H218" s="194"/>
      <c r="I218" s="195"/>
      <c r="J218" s="1"/>
      <c r="K218" s="1"/>
      <c r="L218" s="1"/>
      <c r="M218" s="1"/>
      <c r="N218" s="1"/>
      <c r="O218" s="1"/>
      <c r="P218" s="1"/>
      <c r="Q218" s="1"/>
      <c r="R218" s="1"/>
      <c r="S218" s="1"/>
      <c r="T218" s="1"/>
      <c r="U218" s="43" t="str">
        <f t="shared" ca="1" si="38"/>
        <v>704,..,2104</v>
      </c>
      <c r="V218" s="43">
        <f t="shared" ref="V218:W218" ca="1" si="41">V217+1</f>
        <v>704</v>
      </c>
      <c r="W218" s="43">
        <f t="shared" ca="1" si="41"/>
        <v>2104</v>
      </c>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97">
        <f t="shared" si="39"/>
        <v>5</v>
      </c>
      <c r="B219" s="98"/>
      <c r="C219" s="193"/>
      <c r="D219" s="194"/>
      <c r="E219" s="194"/>
      <c r="F219" s="194"/>
      <c r="G219" s="194"/>
      <c r="H219" s="194"/>
      <c r="I219" s="195"/>
      <c r="J219" s="1"/>
      <c r="K219" s="1"/>
      <c r="L219" s="1"/>
      <c r="M219" s="1"/>
      <c r="N219" s="1"/>
      <c r="O219" s="1"/>
      <c r="P219" s="1"/>
      <c r="Q219" s="1"/>
      <c r="R219" s="1"/>
      <c r="S219" s="1"/>
      <c r="T219" s="1"/>
      <c r="U219" s="43" t="str">
        <f t="shared" ca="1" si="38"/>
        <v>705,..,2105</v>
      </c>
      <c r="V219" s="43">
        <f t="shared" ref="V219:W219" ca="1" si="42">V218+1</f>
        <v>705</v>
      </c>
      <c r="W219" s="43">
        <f t="shared" ca="1" si="42"/>
        <v>2105</v>
      </c>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25">
      <c r="A220" s="97">
        <f t="shared" si="39"/>
        <v>6</v>
      </c>
      <c r="B220" s="98"/>
      <c r="C220" s="102"/>
      <c r="D220" s="103"/>
      <c r="E220" s="103"/>
      <c r="F220" s="103"/>
      <c r="G220" s="103"/>
      <c r="H220" s="103"/>
      <c r="I220" s="104"/>
      <c r="J220" s="1"/>
      <c r="K220" s="1"/>
      <c r="L220" s="1"/>
      <c r="M220" s="1"/>
      <c r="N220" s="1"/>
      <c r="O220" s="1"/>
      <c r="P220" s="1"/>
      <c r="Q220" s="1"/>
      <c r="R220" s="1"/>
      <c r="S220" s="1"/>
      <c r="T220" s="1"/>
      <c r="U220" s="43" t="str">
        <f t="shared" ca="1" si="38"/>
        <v>706,..,2106</v>
      </c>
      <c r="V220" s="43">
        <f t="shared" ref="V220:W220" ca="1" si="43">V219+1</f>
        <v>706</v>
      </c>
      <c r="W220" s="43">
        <f t="shared" ca="1" si="43"/>
        <v>2106</v>
      </c>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25">
      <c r="A221" s="97">
        <f t="shared" si="39"/>
        <v>7</v>
      </c>
      <c r="B221" s="98"/>
      <c r="C221" s="97" t="s">
        <v>306</v>
      </c>
      <c r="D221" s="98"/>
      <c r="E221" s="74">
        <f>(56.81)*10.764</f>
        <v>611.50283999999999</v>
      </c>
      <c r="F221" s="97">
        <v>0</v>
      </c>
      <c r="G221" s="98"/>
      <c r="H221" s="74">
        <v>0</v>
      </c>
      <c r="I221" s="74">
        <f t="shared" si="37"/>
        <v>611.50283999999999</v>
      </c>
      <c r="J221" s="1"/>
      <c r="K221" s="1"/>
      <c r="L221" s="1"/>
      <c r="M221" s="1"/>
      <c r="N221" s="1"/>
      <c r="O221" s="1"/>
      <c r="P221" s="1"/>
      <c r="Q221" s="1"/>
      <c r="R221" s="1"/>
      <c r="S221" s="1"/>
      <c r="T221" s="1"/>
      <c r="U221" s="43" t="str">
        <f t="shared" ca="1" si="38"/>
        <v>707,..,2107</v>
      </c>
      <c r="V221" s="43">
        <f t="shared" ref="V221:W221" ca="1" si="44">V220+1</f>
        <v>707</v>
      </c>
      <c r="W221" s="43">
        <f t="shared" ca="1" si="44"/>
        <v>2107</v>
      </c>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97">
        <f t="shared" si="39"/>
        <v>8</v>
      </c>
      <c r="B222" s="98"/>
      <c r="C222" s="97" t="s">
        <v>306</v>
      </c>
      <c r="D222" s="98"/>
      <c r="E222" s="74">
        <f>(55.17)*10.764</f>
        <v>593.84987999999998</v>
      </c>
      <c r="F222" s="97">
        <v>0</v>
      </c>
      <c r="G222" s="98"/>
      <c r="H222" s="74">
        <v>0</v>
      </c>
      <c r="I222" s="74">
        <f t="shared" si="37"/>
        <v>593.84987999999998</v>
      </c>
      <c r="J222" s="1"/>
      <c r="K222" s="1"/>
      <c r="L222" s="1"/>
      <c r="M222" s="1"/>
      <c r="N222" s="1"/>
      <c r="O222" s="1"/>
      <c r="P222" s="1"/>
      <c r="Q222" s="1"/>
      <c r="R222" s="1"/>
      <c r="S222" s="1"/>
      <c r="T222" s="1"/>
      <c r="U222" s="43" t="str">
        <f t="shared" ca="1" si="38"/>
        <v>708,..,2108</v>
      </c>
      <c r="V222" s="43">
        <f t="shared" ref="V222:W222" ca="1" si="45">V221+1</f>
        <v>708</v>
      </c>
      <c r="W222" s="43">
        <f t="shared" ca="1" si="45"/>
        <v>2108</v>
      </c>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97">
        <f t="shared" si="39"/>
        <v>9</v>
      </c>
      <c r="B223" s="98"/>
      <c r="C223" s="97" t="s">
        <v>306</v>
      </c>
      <c r="D223" s="98"/>
      <c r="E223" s="74">
        <f>(55.35)*10.764</f>
        <v>595.78739999999993</v>
      </c>
      <c r="F223" s="97">
        <v>0</v>
      </c>
      <c r="G223" s="98"/>
      <c r="H223" s="74">
        <v>0</v>
      </c>
      <c r="I223" s="74">
        <f t="shared" si="37"/>
        <v>595.78739999999993</v>
      </c>
      <c r="J223" s="1"/>
      <c r="K223" s="1"/>
      <c r="L223" s="1"/>
      <c r="M223" s="1"/>
      <c r="N223" s="1"/>
      <c r="O223" s="1"/>
      <c r="P223" s="1"/>
      <c r="Q223" s="1"/>
      <c r="R223" s="1"/>
      <c r="S223" s="1"/>
      <c r="T223" s="1"/>
      <c r="U223" s="43" t="str">
        <f t="shared" ca="1" si="38"/>
        <v>709,..,2109</v>
      </c>
      <c r="V223" s="43">
        <f t="shared" ref="V223:W223" ca="1" si="46">V222+1</f>
        <v>709</v>
      </c>
      <c r="W223" s="43">
        <f t="shared" ca="1" si="46"/>
        <v>2109</v>
      </c>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97">
        <f t="shared" si="39"/>
        <v>10</v>
      </c>
      <c r="B224" s="98"/>
      <c r="C224" s="97" t="s">
        <v>306</v>
      </c>
      <c r="D224" s="98"/>
      <c r="E224" s="74">
        <f>(55.35)*10.764</f>
        <v>595.78739999999993</v>
      </c>
      <c r="F224" s="97">
        <v>0</v>
      </c>
      <c r="G224" s="98"/>
      <c r="H224" s="74">
        <v>0</v>
      </c>
      <c r="I224" s="74">
        <f t="shared" si="37"/>
        <v>595.78739999999993</v>
      </c>
      <c r="J224" s="1"/>
      <c r="K224" s="1"/>
      <c r="L224" s="1"/>
      <c r="M224" s="1"/>
      <c r="N224" s="1"/>
      <c r="O224" s="1"/>
      <c r="P224" s="1"/>
      <c r="Q224" s="1"/>
      <c r="R224" s="1"/>
      <c r="S224" s="1"/>
      <c r="T224" s="1"/>
      <c r="U224" s="43" t="str">
        <f t="shared" ca="1" si="38"/>
        <v>710,..,2110</v>
      </c>
      <c r="V224" s="43">
        <f t="shared" ref="V224:W224" ca="1" si="47">V223+1</f>
        <v>710</v>
      </c>
      <c r="W224" s="43">
        <f t="shared" ca="1" si="47"/>
        <v>2110</v>
      </c>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20.25" customHeight="1" x14ac:dyDescent="0.25">
      <c r="A225" s="97">
        <f t="shared" si="39"/>
        <v>11</v>
      </c>
      <c r="B225" s="98"/>
      <c r="C225" s="97" t="s">
        <v>306</v>
      </c>
      <c r="D225" s="98"/>
      <c r="E225" s="74">
        <f>(55.35)*10.764</f>
        <v>595.78739999999993</v>
      </c>
      <c r="F225" s="97">
        <v>0</v>
      </c>
      <c r="G225" s="98"/>
      <c r="H225" s="74">
        <v>0</v>
      </c>
      <c r="I225" s="74">
        <f t="shared" si="37"/>
        <v>595.78739999999993</v>
      </c>
      <c r="J225" s="1"/>
      <c r="K225" s="1"/>
      <c r="L225" s="1"/>
      <c r="M225" s="1"/>
      <c r="N225" s="1"/>
      <c r="O225" s="1"/>
      <c r="P225" s="1"/>
      <c r="Q225" s="1"/>
      <c r="R225" s="1"/>
      <c r="S225" s="1"/>
      <c r="T225" s="1"/>
      <c r="U225" s="43" t="str">
        <f t="shared" ca="1" si="38"/>
        <v>711,..,2111</v>
      </c>
      <c r="V225" s="43">
        <f t="shared" ref="V225:W225" ca="1" si="48">V224+1</f>
        <v>711</v>
      </c>
      <c r="W225" s="43">
        <f t="shared" ca="1" si="48"/>
        <v>2111</v>
      </c>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customHeight="1" x14ac:dyDescent="0.25">
      <c r="A226" s="97">
        <f t="shared" si="39"/>
        <v>12</v>
      </c>
      <c r="B226" s="98"/>
      <c r="C226" s="97" t="s">
        <v>306</v>
      </c>
      <c r="D226" s="98"/>
      <c r="E226" s="74">
        <f>(55.35)*10.764</f>
        <v>595.78739999999993</v>
      </c>
      <c r="F226" s="97">
        <v>0</v>
      </c>
      <c r="G226" s="98"/>
      <c r="H226" s="74">
        <v>0</v>
      </c>
      <c r="I226" s="74">
        <f t="shared" si="37"/>
        <v>595.78739999999993</v>
      </c>
      <c r="J226" s="1"/>
      <c r="K226" s="1"/>
      <c r="L226" s="1"/>
      <c r="M226" s="1"/>
      <c r="N226" s="1"/>
      <c r="O226" s="1"/>
      <c r="P226" s="1"/>
      <c r="Q226" s="1"/>
      <c r="R226" s="1"/>
      <c r="S226" s="1"/>
      <c r="T226" s="1"/>
      <c r="U226" s="43" t="str">
        <f t="shared" ca="1" si="38"/>
        <v>712,..,2112</v>
      </c>
      <c r="V226" s="43">
        <f t="shared" ref="V226:W226" ca="1" si="49">V225+1</f>
        <v>712</v>
      </c>
      <c r="W226" s="43">
        <f t="shared" ca="1" si="49"/>
        <v>2112</v>
      </c>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25">
      <c r="A227" s="97" t="s">
        <v>316</v>
      </c>
      <c r="B227" s="98"/>
      <c r="C227" s="97" t="s">
        <v>322</v>
      </c>
      <c r="D227" s="98"/>
      <c r="E227" s="74">
        <f>(86.89)*10.764</f>
        <v>935.28395999999998</v>
      </c>
      <c r="F227" s="97">
        <v>0</v>
      </c>
      <c r="G227" s="98"/>
      <c r="H227" s="74">
        <v>0</v>
      </c>
      <c r="I227" s="74">
        <f t="shared" si="37"/>
        <v>935.28395999999998</v>
      </c>
      <c r="J227" s="1"/>
      <c r="K227" s="1"/>
      <c r="L227" s="1"/>
      <c r="M227" s="1"/>
      <c r="N227" s="1"/>
      <c r="O227" s="1"/>
      <c r="P227" s="1"/>
      <c r="Q227" s="1"/>
      <c r="R227" s="1"/>
      <c r="S227" s="1"/>
      <c r="T227" s="1"/>
      <c r="U227" s="43" t="str">
        <f t="shared" ca="1" si="38"/>
        <v>713,..,2113</v>
      </c>
      <c r="V227" s="43">
        <f t="shared" ref="V227:W227" ca="1" si="50">V226+1</f>
        <v>713</v>
      </c>
      <c r="W227" s="43">
        <f t="shared" ca="1" si="50"/>
        <v>2113</v>
      </c>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x14ac:dyDescent="0.25">
      <c r="A228" s="179" t="s">
        <v>331</v>
      </c>
      <c r="B228" s="180"/>
      <c r="C228" s="180"/>
      <c r="D228" s="180"/>
      <c r="E228" s="180"/>
      <c r="F228" s="180"/>
      <c r="G228" s="180"/>
      <c r="H228" s="180"/>
      <c r="I228" s="181"/>
      <c r="J228" s="1">
        <v>1</v>
      </c>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108">
        <v>1</v>
      </c>
      <c r="B229" s="108"/>
      <c r="C229" s="97" t="s">
        <v>322</v>
      </c>
      <c r="D229" s="98"/>
      <c r="E229" s="74">
        <f>(92.08)*10.764</f>
        <v>991.14911999999993</v>
      </c>
      <c r="F229" s="97">
        <v>0</v>
      </c>
      <c r="G229" s="98"/>
      <c r="H229" s="74">
        <v>0</v>
      </c>
      <c r="I229" s="74">
        <f t="shared" ref="I229:I241" si="51">E229+F229+(IF(H229&lt;101,H229,IF(H229&lt;201,H229/2,IF(H229&lt;=301,H229/3,H229/4))))</f>
        <v>991.14911999999993</v>
      </c>
      <c r="J229" s="1"/>
      <c r="K229" s="1"/>
      <c r="L229" s="1"/>
      <c r="M229" s="1"/>
      <c r="N229" s="1"/>
      <c r="O229" s="1"/>
      <c r="P229" s="1"/>
      <c r="Q229" s="1"/>
      <c r="R229" s="1"/>
      <c r="S229" s="1"/>
      <c r="T229" s="1"/>
      <c r="U229" s="43" t="str">
        <f t="shared" ref="U229:U241" ca="1" si="52">V229&amp;""&amp;",..,"&amp;""&amp;W229</f>
        <v>201,..,2801</v>
      </c>
      <c r="V229" s="43">
        <f ca="1">(SUMPRODUCT(MID(0&amp;(LEFT(A228,SUM(LEN(A228)-LEN(SUBSTITUTE(A228,{"0","1","2","3"},""))))), LARGE(INDEX(ISNUMBER(--MID((LEFT(A228,SUM(LEN(A228)-LEN(SUBSTITUTE(A228,{"0","1","2","3"},""))))), ROW(INDIRECT("1:"&amp;LEN((LEFT(A228,SUM(LEN(A228)-LEN(SUBSTITUTE(A228,{"0","1","2","3"},"")))))))), 1)) * ROW(INDIRECT("1:"&amp;LEN((LEFT(A228,SUM(LEN(A228)-LEN(SUBSTITUTE(A228,{"0","1","2","3"},"")))))))), 0), ROW(INDIRECT("1:"&amp;LEN((LEFT(A228,SUM(LEN(A228)-LEN(SUBSTITUTE(A228,{"0","1","2","3"},"")))))))))+1, 1) * 10^ROW(INDIRECT("1:"&amp;LEN((LEFT(A228,SUM(LEN(A228)-LEN(SUBSTITUTE(A228,{"0","1","2","3"},""))))))))/10))*100+1</f>
        <v>201</v>
      </c>
      <c r="W229" s="43">
        <f ca="1">(SUMPRODUCT(MID(0&amp;(--TRIM(RIGHT(SUBSTITUTE(LEFT(A228,_xlfn.AGGREGATE(16,6,FIND({0,1,2,3,4,5,6,7,8,9},A228,ROW(INDIRECT("1:"&amp;LEN(A228)))),1)),"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",LEN(A228))),LEN(A228)))))))/10))*100+1</f>
        <v>2801</v>
      </c>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97">
        <f>A229+1</f>
        <v>2</v>
      </c>
      <c r="B230" s="98"/>
      <c r="C230" s="97" t="s">
        <v>322</v>
      </c>
      <c r="D230" s="98"/>
      <c r="E230" s="74">
        <f>(92.08)*10.764</f>
        <v>991.14911999999993</v>
      </c>
      <c r="F230" s="97">
        <v>0</v>
      </c>
      <c r="G230" s="98"/>
      <c r="H230" s="74">
        <v>0</v>
      </c>
      <c r="I230" s="74">
        <f t="shared" si="51"/>
        <v>991.14911999999993</v>
      </c>
      <c r="J230" s="1"/>
      <c r="K230" s="1"/>
      <c r="L230" s="1"/>
      <c r="M230" s="1"/>
      <c r="N230" s="1"/>
      <c r="O230" s="1"/>
      <c r="P230" s="1"/>
      <c r="Q230" s="1"/>
      <c r="R230" s="1"/>
      <c r="S230" s="1"/>
      <c r="T230" s="1"/>
      <c r="U230" s="43" t="str">
        <f t="shared" ca="1" si="52"/>
        <v>202,..,2802</v>
      </c>
      <c r="V230" s="43">
        <f ca="1">V229+1</f>
        <v>202</v>
      </c>
      <c r="W230" s="43">
        <f ca="1">W229+1</f>
        <v>2802</v>
      </c>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customHeight="1" x14ac:dyDescent="0.25">
      <c r="A231" s="97">
        <f t="shared" ref="A231:A240" si="53">A230+1</f>
        <v>3</v>
      </c>
      <c r="B231" s="98"/>
      <c r="C231" s="97" t="s">
        <v>306</v>
      </c>
      <c r="D231" s="98"/>
      <c r="E231" s="74">
        <f>(56.81)*10.764</f>
        <v>611.50283999999999</v>
      </c>
      <c r="F231" s="97">
        <v>0</v>
      </c>
      <c r="G231" s="98"/>
      <c r="H231" s="74">
        <v>0</v>
      </c>
      <c r="I231" s="74">
        <f t="shared" si="51"/>
        <v>611.50283999999999</v>
      </c>
      <c r="J231" s="1"/>
      <c r="K231" s="1"/>
      <c r="L231" s="1"/>
      <c r="M231" s="1"/>
      <c r="N231" s="1"/>
      <c r="O231" s="1"/>
      <c r="P231" s="1"/>
      <c r="Q231" s="1"/>
      <c r="R231" s="1"/>
      <c r="S231" s="1"/>
      <c r="T231" s="1"/>
      <c r="U231" s="43" t="str">
        <f t="shared" ca="1" si="52"/>
        <v>203,..,2803</v>
      </c>
      <c r="V231" s="43">
        <f t="shared" ref="V231:W231" ca="1" si="54">V230+1</f>
        <v>203</v>
      </c>
      <c r="W231" s="43">
        <f t="shared" ca="1" si="54"/>
        <v>2803</v>
      </c>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25">
      <c r="A232" s="97">
        <f t="shared" si="53"/>
        <v>4</v>
      </c>
      <c r="B232" s="98"/>
      <c r="C232" s="99" t="s">
        <v>309</v>
      </c>
      <c r="D232" s="100"/>
      <c r="E232" s="100"/>
      <c r="F232" s="100"/>
      <c r="G232" s="100"/>
      <c r="H232" s="100"/>
      <c r="I232" s="101"/>
      <c r="J232" s="1"/>
      <c r="K232" s="1"/>
      <c r="L232" s="1"/>
      <c r="M232" s="1"/>
      <c r="N232" s="1"/>
      <c r="O232" s="1"/>
      <c r="P232" s="1"/>
      <c r="Q232" s="1"/>
      <c r="R232" s="1"/>
      <c r="S232" s="1"/>
      <c r="T232" s="1"/>
      <c r="U232" s="43" t="str">
        <f t="shared" ca="1" si="52"/>
        <v>204,..,2804</v>
      </c>
      <c r="V232" s="43">
        <f t="shared" ref="V232:W232" ca="1" si="55">V231+1</f>
        <v>204</v>
      </c>
      <c r="W232" s="43">
        <f t="shared" ca="1" si="55"/>
        <v>2804</v>
      </c>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25">
      <c r="A233" s="97">
        <f t="shared" si="53"/>
        <v>5</v>
      </c>
      <c r="B233" s="98"/>
      <c r="C233" s="102"/>
      <c r="D233" s="103"/>
      <c r="E233" s="103"/>
      <c r="F233" s="103"/>
      <c r="G233" s="103"/>
      <c r="H233" s="103"/>
      <c r="I233" s="104"/>
      <c r="J233" s="1"/>
      <c r="K233" s="1"/>
      <c r="L233" s="1"/>
      <c r="M233" s="1"/>
      <c r="N233" s="1"/>
      <c r="O233" s="1"/>
      <c r="P233" s="1"/>
      <c r="Q233" s="1"/>
      <c r="R233" s="1"/>
      <c r="S233" s="1"/>
      <c r="T233" s="1"/>
      <c r="U233" s="43" t="str">
        <f t="shared" ca="1" si="52"/>
        <v>205,..,2805</v>
      </c>
      <c r="V233" s="43">
        <f t="shared" ref="V233:W233" ca="1" si="56">V232+1</f>
        <v>205</v>
      </c>
      <c r="W233" s="43">
        <f t="shared" ca="1" si="56"/>
        <v>2805</v>
      </c>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97">
        <f t="shared" si="53"/>
        <v>6</v>
      </c>
      <c r="B234" s="98"/>
      <c r="C234" s="97" t="s">
        <v>306</v>
      </c>
      <c r="D234" s="98"/>
      <c r="E234" s="74">
        <f>(56.81)*10.764</f>
        <v>611.50283999999999</v>
      </c>
      <c r="F234" s="97">
        <v>0</v>
      </c>
      <c r="G234" s="98"/>
      <c r="H234" s="74">
        <v>0</v>
      </c>
      <c r="I234" s="74">
        <f t="shared" si="51"/>
        <v>611.50283999999999</v>
      </c>
      <c r="J234" s="1"/>
      <c r="K234" s="1"/>
      <c r="L234" s="1"/>
      <c r="M234" s="1"/>
      <c r="N234" s="1"/>
      <c r="O234" s="1"/>
      <c r="P234" s="1"/>
      <c r="Q234" s="1"/>
      <c r="R234" s="1"/>
      <c r="S234" s="1"/>
      <c r="T234" s="1"/>
      <c r="U234" s="43" t="str">
        <f t="shared" ca="1" si="52"/>
        <v>206,..,2806</v>
      </c>
      <c r="V234" s="43">
        <f t="shared" ref="V234:W234" ca="1" si="57">V233+1</f>
        <v>206</v>
      </c>
      <c r="W234" s="43">
        <f t="shared" ca="1" si="57"/>
        <v>2806</v>
      </c>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25">
      <c r="A235" s="97">
        <f t="shared" si="53"/>
        <v>7</v>
      </c>
      <c r="B235" s="98"/>
      <c r="C235" s="97" t="s">
        <v>306</v>
      </c>
      <c r="D235" s="98"/>
      <c r="E235" s="74">
        <f>(56.81)*10.764</f>
        <v>611.50283999999999</v>
      </c>
      <c r="F235" s="97">
        <v>0</v>
      </c>
      <c r="G235" s="98"/>
      <c r="H235" s="74">
        <v>0</v>
      </c>
      <c r="I235" s="74">
        <f t="shared" si="51"/>
        <v>611.50283999999999</v>
      </c>
      <c r="J235" s="1"/>
      <c r="K235" s="1"/>
      <c r="L235" s="1"/>
      <c r="M235" s="1"/>
      <c r="N235" s="1"/>
      <c r="O235" s="1"/>
      <c r="P235" s="1"/>
      <c r="Q235" s="1"/>
      <c r="R235" s="1"/>
      <c r="S235" s="1"/>
      <c r="T235" s="1"/>
      <c r="U235" s="43" t="str">
        <f t="shared" ca="1" si="52"/>
        <v>207,..,2807</v>
      </c>
      <c r="V235" s="43">
        <f t="shared" ref="V235:W235" ca="1" si="58">V234+1</f>
        <v>207</v>
      </c>
      <c r="W235" s="43">
        <f t="shared" ca="1" si="58"/>
        <v>2807</v>
      </c>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customHeight="1" x14ac:dyDescent="0.25">
      <c r="A236" s="97">
        <f t="shared" si="53"/>
        <v>8</v>
      </c>
      <c r="B236" s="98"/>
      <c r="C236" s="97" t="s">
        <v>306</v>
      </c>
      <c r="D236" s="98"/>
      <c r="E236" s="74">
        <f>(55.17)*10.764</f>
        <v>593.84987999999998</v>
      </c>
      <c r="F236" s="97">
        <v>0</v>
      </c>
      <c r="G236" s="98"/>
      <c r="H236" s="74">
        <v>0</v>
      </c>
      <c r="I236" s="74">
        <f t="shared" si="51"/>
        <v>593.84987999999998</v>
      </c>
      <c r="J236" s="1"/>
      <c r="K236" s="1"/>
      <c r="L236" s="1"/>
      <c r="M236" s="1"/>
      <c r="N236" s="1"/>
      <c r="O236" s="1"/>
      <c r="P236" s="1"/>
      <c r="Q236" s="1"/>
      <c r="R236" s="1"/>
      <c r="S236" s="1"/>
      <c r="T236" s="1"/>
      <c r="U236" s="43" t="str">
        <f t="shared" ca="1" si="52"/>
        <v>208,..,2808</v>
      </c>
      <c r="V236" s="43">
        <f t="shared" ref="V236:W236" ca="1" si="59">V235+1</f>
        <v>208</v>
      </c>
      <c r="W236" s="43">
        <f t="shared" ca="1" si="59"/>
        <v>2808</v>
      </c>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25">
      <c r="A237" s="97">
        <f t="shared" si="53"/>
        <v>9</v>
      </c>
      <c r="B237" s="98"/>
      <c r="C237" s="97" t="s">
        <v>306</v>
      </c>
      <c r="D237" s="98"/>
      <c r="E237" s="74">
        <f>(55.35)*10.764</f>
        <v>595.78739999999993</v>
      </c>
      <c r="F237" s="97">
        <v>0</v>
      </c>
      <c r="G237" s="98"/>
      <c r="H237" s="74">
        <v>0</v>
      </c>
      <c r="I237" s="74">
        <f t="shared" si="51"/>
        <v>595.78739999999993</v>
      </c>
      <c r="J237" s="1"/>
      <c r="K237" s="1"/>
      <c r="L237" s="1"/>
      <c r="M237" s="1"/>
      <c r="N237" s="1"/>
      <c r="O237" s="1"/>
      <c r="P237" s="1"/>
      <c r="Q237" s="1"/>
      <c r="R237" s="1"/>
      <c r="S237" s="1"/>
      <c r="T237" s="1"/>
      <c r="U237" s="43" t="str">
        <f t="shared" ca="1" si="52"/>
        <v>209,..,2809</v>
      </c>
      <c r="V237" s="43">
        <f t="shared" ref="V237:W237" ca="1" si="60">V236+1</f>
        <v>209</v>
      </c>
      <c r="W237" s="43">
        <f t="shared" ca="1" si="60"/>
        <v>2809</v>
      </c>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97">
        <f t="shared" si="53"/>
        <v>10</v>
      </c>
      <c r="B238" s="98"/>
      <c r="C238" s="97" t="s">
        <v>306</v>
      </c>
      <c r="D238" s="98"/>
      <c r="E238" s="74">
        <f>(55.35)*10.764</f>
        <v>595.78739999999993</v>
      </c>
      <c r="F238" s="97">
        <v>0</v>
      </c>
      <c r="G238" s="98"/>
      <c r="H238" s="74">
        <v>0</v>
      </c>
      <c r="I238" s="74">
        <f t="shared" si="51"/>
        <v>595.78739999999993</v>
      </c>
      <c r="J238" s="1"/>
      <c r="K238" s="1"/>
      <c r="L238" s="1"/>
      <c r="M238" s="1"/>
      <c r="N238" s="1"/>
      <c r="O238" s="1"/>
      <c r="P238" s="1"/>
      <c r="Q238" s="1"/>
      <c r="R238" s="1"/>
      <c r="S238" s="1"/>
      <c r="T238" s="1"/>
      <c r="U238" s="43" t="str">
        <f t="shared" ca="1" si="52"/>
        <v>210,..,2810</v>
      </c>
      <c r="V238" s="43">
        <f t="shared" ref="V238:W238" ca="1" si="61">V237+1</f>
        <v>210</v>
      </c>
      <c r="W238" s="43">
        <f t="shared" ca="1" si="61"/>
        <v>2810</v>
      </c>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97">
        <f t="shared" si="53"/>
        <v>11</v>
      </c>
      <c r="B239" s="98"/>
      <c r="C239" s="97" t="s">
        <v>306</v>
      </c>
      <c r="D239" s="98"/>
      <c r="E239" s="74">
        <f>(55.35)*10.764</f>
        <v>595.78739999999993</v>
      </c>
      <c r="F239" s="97">
        <v>0</v>
      </c>
      <c r="G239" s="98"/>
      <c r="H239" s="74">
        <v>0</v>
      </c>
      <c r="I239" s="74">
        <f t="shared" si="51"/>
        <v>595.78739999999993</v>
      </c>
      <c r="J239" s="1"/>
      <c r="K239" s="1"/>
      <c r="L239" s="1"/>
      <c r="M239" s="1"/>
      <c r="N239" s="1"/>
      <c r="O239" s="1"/>
      <c r="P239" s="1"/>
      <c r="Q239" s="1"/>
      <c r="R239" s="1"/>
      <c r="S239" s="1"/>
      <c r="T239" s="1"/>
      <c r="U239" s="43" t="str">
        <f t="shared" ca="1" si="52"/>
        <v>211,..,2811</v>
      </c>
      <c r="V239" s="43">
        <f t="shared" ref="V239:W239" ca="1" si="62">V238+1</f>
        <v>211</v>
      </c>
      <c r="W239" s="43">
        <f t="shared" ca="1" si="62"/>
        <v>2811</v>
      </c>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97">
        <f t="shared" si="53"/>
        <v>12</v>
      </c>
      <c r="B240" s="98"/>
      <c r="C240" s="97" t="s">
        <v>306</v>
      </c>
      <c r="D240" s="98"/>
      <c r="E240" s="74">
        <f>(55.35)*10.764</f>
        <v>595.78739999999993</v>
      </c>
      <c r="F240" s="97">
        <v>0</v>
      </c>
      <c r="G240" s="98"/>
      <c r="H240" s="74">
        <v>0</v>
      </c>
      <c r="I240" s="74">
        <f t="shared" si="51"/>
        <v>595.78739999999993</v>
      </c>
      <c r="J240" s="1"/>
      <c r="K240" s="1"/>
      <c r="L240" s="1"/>
      <c r="M240" s="1"/>
      <c r="N240" s="1"/>
      <c r="O240" s="1"/>
      <c r="P240" s="1"/>
      <c r="Q240" s="1"/>
      <c r="R240" s="1"/>
      <c r="S240" s="1"/>
      <c r="T240" s="1"/>
      <c r="U240" s="43" t="str">
        <f t="shared" ca="1" si="52"/>
        <v>212,..,2812</v>
      </c>
      <c r="V240" s="43">
        <f t="shared" ref="V240:W240" ca="1" si="63">V239+1</f>
        <v>212</v>
      </c>
      <c r="W240" s="43">
        <f t="shared" ca="1" si="63"/>
        <v>2812</v>
      </c>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customHeight="1" x14ac:dyDescent="0.25">
      <c r="A241" s="97" t="s">
        <v>316</v>
      </c>
      <c r="B241" s="98"/>
      <c r="C241" s="97" t="s">
        <v>322</v>
      </c>
      <c r="D241" s="98"/>
      <c r="E241" s="74">
        <f>(86.89)*10.764</f>
        <v>935.28395999999998</v>
      </c>
      <c r="F241" s="97">
        <v>0</v>
      </c>
      <c r="G241" s="98"/>
      <c r="H241" s="74">
        <v>0</v>
      </c>
      <c r="I241" s="74">
        <f t="shared" si="51"/>
        <v>935.28395999999998</v>
      </c>
      <c r="J241" s="1"/>
      <c r="K241" s="1"/>
      <c r="L241" s="1"/>
      <c r="M241" s="1"/>
      <c r="N241" s="1"/>
      <c r="O241" s="1"/>
      <c r="P241" s="1"/>
      <c r="Q241" s="1"/>
      <c r="R241" s="1"/>
      <c r="S241" s="1"/>
      <c r="T241" s="1"/>
      <c r="U241" s="43" t="str">
        <f t="shared" ca="1" si="52"/>
        <v>213,..,2813</v>
      </c>
      <c r="V241" s="43">
        <f t="shared" ref="V241:W241" ca="1" si="64">V240+1</f>
        <v>213</v>
      </c>
      <c r="W241" s="43">
        <f t="shared" ca="1" si="64"/>
        <v>2813</v>
      </c>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ht="20.25" x14ac:dyDescent="0.25">
      <c r="A242" s="90" t="s">
        <v>74</v>
      </c>
      <c r="B242" s="90"/>
      <c r="C242" s="90"/>
      <c r="D242" s="90"/>
      <c r="E242" s="90"/>
      <c r="F242" s="90"/>
      <c r="G242" s="90"/>
      <c r="H242" s="90"/>
      <c r="I242" s="90"/>
    </row>
    <row r="243" spans="1:151 16227:16384" ht="309" customHeight="1" x14ac:dyDescent="0.25">
      <c r="A243" s="9" t="s">
        <v>82</v>
      </c>
      <c r="B243" s="12" t="s">
        <v>4</v>
      </c>
      <c r="C243" s="119" t="s">
        <v>343</v>
      </c>
      <c r="D243" s="119"/>
      <c r="E243" s="119"/>
      <c r="F243" s="119"/>
      <c r="G243" s="119"/>
      <c r="H243" s="119"/>
      <c r="I243" s="119"/>
      <c r="J243" s="1" t="s">
        <v>323</v>
      </c>
    </row>
    <row r="244" spans="1:151 16227:16384" ht="20.25" x14ac:dyDescent="0.25">
      <c r="A244" s="143" t="s">
        <v>83</v>
      </c>
      <c r="B244" s="143"/>
      <c r="C244" s="143"/>
      <c r="D244" s="143"/>
      <c r="E244" s="143"/>
      <c r="F244" s="143"/>
      <c r="G244" s="143"/>
      <c r="H244" s="143"/>
      <c r="I244" s="143"/>
    </row>
    <row r="245" spans="1:151 16227:16384" ht="20.25" x14ac:dyDescent="0.25">
      <c r="A245" s="120" t="s">
        <v>75</v>
      </c>
      <c r="B245" s="120"/>
      <c r="C245" s="120"/>
      <c r="D245" s="2" t="s">
        <v>4</v>
      </c>
      <c r="E245" s="121" t="str">
        <f>E3</f>
        <v>Raunak Centrum</v>
      </c>
      <c r="F245" s="144"/>
      <c r="G245" s="144"/>
      <c r="H245" s="144"/>
      <c r="I245" s="122"/>
    </row>
    <row r="246" spans="1:151 16227:16384" ht="40.5" customHeight="1" x14ac:dyDescent="0.25">
      <c r="A246" s="120" t="s">
        <v>133</v>
      </c>
      <c r="B246" s="120"/>
      <c r="C246" s="120"/>
      <c r="D246" s="2" t="s">
        <v>4</v>
      </c>
      <c r="E246" s="121" t="str">
        <f>E9</f>
        <v>Raunak Centrum 12, Rahul Nagar, Everard Nagar, Chembur, Mumbai, Maharashtra 400024</v>
      </c>
      <c r="F246" s="144"/>
      <c r="G246" s="144"/>
      <c r="H246" s="144"/>
      <c r="I246" s="122"/>
    </row>
    <row r="247" spans="1:151 16227:16384" ht="20.25" customHeight="1" x14ac:dyDescent="0.25">
      <c r="A247" s="157" t="s">
        <v>139</v>
      </c>
      <c r="B247" s="157"/>
      <c r="C247" s="157"/>
      <c r="D247" s="16" t="s">
        <v>4</v>
      </c>
      <c r="E247" s="121" t="str">
        <f>I3</f>
        <v>04/07/2025 at 03:46 PM</v>
      </c>
      <c r="F247" s="144"/>
      <c r="G247" s="144"/>
      <c r="H247" s="144"/>
      <c r="I247" s="122"/>
    </row>
    <row r="248" spans="1:151 16227:16384" ht="20.25" x14ac:dyDescent="0.25">
      <c r="A248" s="30"/>
      <c r="B248" s="31"/>
      <c r="C248" s="31"/>
      <c r="D248" s="31"/>
      <c r="E248" s="31"/>
      <c r="F248" s="31"/>
      <c r="G248" s="31"/>
      <c r="H248" s="31"/>
      <c r="I248" s="25"/>
    </row>
    <row r="249" spans="1:151 16227:16384" ht="20.25" x14ac:dyDescent="0.25">
      <c r="A249" s="32"/>
      <c r="B249" s="33"/>
      <c r="C249" s="33"/>
      <c r="D249" s="33"/>
      <c r="E249" s="33"/>
      <c r="F249" s="33"/>
      <c r="G249" s="33"/>
      <c r="H249" s="33"/>
      <c r="I249" s="26"/>
    </row>
    <row r="250" spans="1:151 16227:16384" ht="20.25" x14ac:dyDescent="0.25">
      <c r="A250" s="32"/>
      <c r="B250" s="33"/>
      <c r="C250" s="33"/>
      <c r="D250" s="33"/>
      <c r="E250" s="33"/>
      <c r="F250" s="33"/>
      <c r="G250" s="33"/>
      <c r="H250" s="33"/>
      <c r="I250" s="26"/>
    </row>
    <row r="251" spans="1:151 16227:16384" ht="20.25" x14ac:dyDescent="0.25">
      <c r="A251" s="32"/>
      <c r="B251" s="33"/>
      <c r="C251" s="33"/>
      <c r="D251" s="33"/>
      <c r="E251" s="33"/>
      <c r="F251" s="33"/>
      <c r="G251" s="33"/>
      <c r="H251" s="33"/>
      <c r="I251" s="26"/>
    </row>
    <row r="252" spans="1:151 16227:16384" ht="20.25" x14ac:dyDescent="0.25">
      <c r="A252" s="32"/>
      <c r="B252" s="33"/>
      <c r="C252" s="33"/>
      <c r="D252" s="33"/>
      <c r="E252" s="33"/>
      <c r="F252" s="33"/>
      <c r="G252" s="33"/>
      <c r="H252" s="33"/>
      <c r="I252" s="26"/>
    </row>
    <row r="253" spans="1:151 16227:16384" ht="20.25" x14ac:dyDescent="0.25">
      <c r="A253" s="32"/>
      <c r="B253" s="33"/>
      <c r="C253" s="33"/>
      <c r="D253" s="33"/>
      <c r="E253" s="33"/>
      <c r="F253" s="33"/>
      <c r="G253" s="33"/>
      <c r="H253" s="33"/>
      <c r="I253" s="26"/>
    </row>
    <row r="254" spans="1:151 16227:16384" ht="20.25" x14ac:dyDescent="0.25">
      <c r="A254" s="32"/>
      <c r="B254" s="33"/>
      <c r="C254" s="33"/>
      <c r="D254" s="33"/>
      <c r="E254" s="33"/>
      <c r="F254" s="33"/>
      <c r="G254" s="33"/>
      <c r="H254" s="33"/>
      <c r="I254" s="26"/>
    </row>
    <row r="255" spans="1:151 16227:16384" ht="20.25" x14ac:dyDescent="0.25">
      <c r="A255" s="32"/>
      <c r="B255" s="33"/>
      <c r="C255" s="33"/>
      <c r="D255" s="33"/>
      <c r="E255" s="33"/>
      <c r="F255" s="33"/>
      <c r="G255" s="33"/>
      <c r="H255" s="33"/>
      <c r="I255" s="26"/>
    </row>
    <row r="256" spans="1:151 16227:16384" ht="20.25" x14ac:dyDescent="0.25">
      <c r="A256" s="32"/>
      <c r="B256" s="33"/>
      <c r="C256" s="33"/>
      <c r="D256" s="33"/>
      <c r="E256" s="33"/>
      <c r="F256" s="33"/>
      <c r="G256" s="33"/>
      <c r="H256" s="33"/>
      <c r="I256" s="26"/>
    </row>
    <row r="257" spans="1:9" ht="20.25" x14ac:dyDescent="0.25">
      <c r="A257" s="32"/>
      <c r="B257" s="33"/>
      <c r="C257" s="33"/>
      <c r="D257" s="33"/>
      <c r="E257" s="33"/>
      <c r="F257" s="33"/>
      <c r="G257" s="33"/>
      <c r="H257" s="33"/>
      <c r="I257" s="26"/>
    </row>
    <row r="258" spans="1:9" ht="20.25" x14ac:dyDescent="0.25">
      <c r="A258" s="32"/>
      <c r="B258" s="33"/>
      <c r="C258" s="33"/>
      <c r="D258" s="33"/>
      <c r="E258" s="33"/>
      <c r="F258" s="33"/>
      <c r="G258" s="33"/>
      <c r="H258" s="33"/>
      <c r="I258" s="26"/>
    </row>
    <row r="259" spans="1:9" ht="20.25" x14ac:dyDescent="0.25">
      <c r="A259" s="32"/>
      <c r="B259" s="33"/>
      <c r="C259" s="33"/>
      <c r="D259" s="33"/>
      <c r="E259" s="33"/>
      <c r="F259" s="33"/>
      <c r="G259" s="33"/>
      <c r="H259" s="33"/>
      <c r="I259" s="26"/>
    </row>
    <row r="260" spans="1:9" ht="20.25" x14ac:dyDescent="0.25">
      <c r="A260" s="32"/>
      <c r="B260" s="33"/>
      <c r="C260" s="33"/>
      <c r="D260" s="33"/>
      <c r="E260" s="33"/>
      <c r="F260" s="33"/>
      <c r="G260" s="33"/>
      <c r="H260" s="33"/>
      <c r="I260" s="26"/>
    </row>
    <row r="261" spans="1:9" ht="20.25" x14ac:dyDescent="0.25">
      <c r="A261" s="32"/>
      <c r="B261" s="33"/>
      <c r="C261" s="33"/>
      <c r="D261" s="33"/>
      <c r="E261" s="33"/>
      <c r="F261" s="33"/>
      <c r="G261" s="33"/>
      <c r="H261" s="33"/>
      <c r="I261" s="26"/>
    </row>
    <row r="262" spans="1:9" ht="20.25" x14ac:dyDescent="0.25">
      <c r="A262" s="32"/>
      <c r="B262" s="33"/>
      <c r="C262" s="33"/>
      <c r="D262" s="33"/>
      <c r="E262" s="33"/>
      <c r="F262" s="33"/>
      <c r="G262" s="33"/>
      <c r="H262" s="33"/>
      <c r="I262" s="26"/>
    </row>
    <row r="263" spans="1:9" ht="20.25" x14ac:dyDescent="0.25">
      <c r="A263" s="32"/>
      <c r="B263" s="33"/>
      <c r="C263" s="33"/>
      <c r="D263" s="33"/>
      <c r="E263" s="33"/>
      <c r="F263" s="33"/>
      <c r="G263" s="33"/>
      <c r="H263" s="33"/>
      <c r="I263" s="26"/>
    </row>
    <row r="264" spans="1:9" ht="20.25" x14ac:dyDescent="0.25">
      <c r="A264" s="32"/>
      <c r="B264" s="33"/>
      <c r="C264" s="33"/>
      <c r="D264" s="33"/>
      <c r="E264" s="33"/>
      <c r="F264" s="33"/>
      <c r="G264" s="33"/>
      <c r="H264" s="33"/>
      <c r="I264" s="26"/>
    </row>
    <row r="265" spans="1:9" ht="20.25" x14ac:dyDescent="0.25">
      <c r="A265" s="32"/>
      <c r="B265" s="33"/>
      <c r="C265" s="33"/>
      <c r="D265" s="33"/>
      <c r="E265" s="33"/>
      <c r="F265" s="33"/>
      <c r="G265" s="33"/>
      <c r="H265" s="33"/>
      <c r="I265" s="26"/>
    </row>
    <row r="266" spans="1:9" ht="20.25" x14ac:dyDescent="0.25">
      <c r="A266" s="32"/>
      <c r="B266" s="33"/>
      <c r="C266" s="33"/>
      <c r="D266" s="33"/>
      <c r="E266" s="33"/>
      <c r="F266" s="33"/>
      <c r="G266" s="33"/>
      <c r="H266" s="33"/>
      <c r="I266" s="26"/>
    </row>
    <row r="267" spans="1:9" ht="20.25" x14ac:dyDescent="0.25">
      <c r="A267" s="32"/>
      <c r="B267" s="33"/>
      <c r="C267" s="33"/>
      <c r="D267" s="33"/>
      <c r="E267" s="33"/>
      <c r="F267" s="33"/>
      <c r="G267" s="33"/>
      <c r="H267" s="33"/>
      <c r="I267" s="26"/>
    </row>
    <row r="268" spans="1:9" ht="20.25" x14ac:dyDescent="0.25">
      <c r="A268" s="32"/>
      <c r="B268" s="33"/>
      <c r="C268" s="33"/>
      <c r="D268" s="33"/>
      <c r="E268" s="33"/>
      <c r="F268" s="33"/>
      <c r="G268" s="33"/>
      <c r="H268" s="33"/>
      <c r="I268" s="26"/>
    </row>
    <row r="269" spans="1:9" ht="20.25" x14ac:dyDescent="0.25">
      <c r="A269" s="32"/>
      <c r="B269" s="33"/>
      <c r="C269" s="33"/>
      <c r="D269" s="33"/>
      <c r="E269" s="33"/>
      <c r="F269" s="33"/>
      <c r="G269" s="33"/>
      <c r="H269" s="33"/>
      <c r="I269" s="26"/>
    </row>
    <row r="270" spans="1:9" ht="20.25" x14ac:dyDescent="0.25">
      <c r="A270" s="32"/>
      <c r="B270" s="33"/>
      <c r="C270" s="33"/>
      <c r="D270" s="33"/>
      <c r="E270" s="33"/>
      <c r="F270" s="33"/>
      <c r="G270" s="33"/>
      <c r="H270" s="33"/>
      <c r="I270" s="26"/>
    </row>
    <row r="271" spans="1:9" ht="20.25" x14ac:dyDescent="0.25">
      <c r="A271" s="32"/>
      <c r="B271" s="33"/>
      <c r="C271" s="33"/>
      <c r="D271" s="33"/>
      <c r="E271" s="33"/>
      <c r="F271" s="33"/>
      <c r="G271" s="33"/>
      <c r="H271" s="33"/>
      <c r="I271" s="26"/>
    </row>
    <row r="272" spans="1:9" ht="20.25" x14ac:dyDescent="0.25">
      <c r="A272" s="32"/>
      <c r="B272" s="33"/>
      <c r="C272" s="33"/>
      <c r="D272" s="33"/>
      <c r="E272" s="33"/>
      <c r="F272" s="33"/>
      <c r="G272" s="33"/>
      <c r="H272" s="33"/>
      <c r="I272" s="26"/>
    </row>
    <row r="273" spans="1:11" ht="20.25" x14ac:dyDescent="0.25">
      <c r="A273" s="32"/>
      <c r="B273" s="33"/>
      <c r="C273" s="33"/>
      <c r="D273" s="33"/>
      <c r="E273" s="33"/>
      <c r="F273" s="33"/>
      <c r="G273" s="33"/>
      <c r="H273" s="33"/>
      <c r="I273" s="26"/>
    </row>
    <row r="274" spans="1:11" ht="20.25" x14ac:dyDescent="0.25">
      <c r="A274" s="32"/>
      <c r="B274" s="33"/>
      <c r="C274" s="33"/>
      <c r="D274" s="33"/>
      <c r="E274" s="33"/>
      <c r="F274" s="33"/>
      <c r="G274" s="33"/>
      <c r="H274" s="33"/>
      <c r="I274" s="26"/>
    </row>
    <row r="275" spans="1:11" ht="20.25" x14ac:dyDescent="0.25">
      <c r="A275" s="32"/>
      <c r="B275" s="33"/>
      <c r="C275" s="33"/>
      <c r="D275" s="33"/>
      <c r="E275" s="33"/>
      <c r="F275" s="33"/>
      <c r="G275" s="33"/>
      <c r="H275" s="33"/>
      <c r="I275" s="26"/>
    </row>
    <row r="276" spans="1:11" ht="20.25" x14ac:dyDescent="0.25">
      <c r="A276" s="32"/>
      <c r="B276" s="33"/>
      <c r="C276" s="33"/>
      <c r="D276" s="33"/>
      <c r="E276" s="33"/>
      <c r="F276" s="33"/>
      <c r="G276" s="33"/>
      <c r="H276" s="33"/>
      <c r="I276" s="26"/>
      <c r="K276" s="1" t="s">
        <v>336</v>
      </c>
    </row>
    <row r="277" spans="1:11" ht="20.25" x14ac:dyDescent="0.25">
      <c r="A277" s="32"/>
      <c r="B277" s="33"/>
      <c r="C277" s="33"/>
      <c r="D277" s="33"/>
      <c r="E277" s="33"/>
      <c r="F277" s="33"/>
      <c r="G277" s="33"/>
      <c r="H277" s="33"/>
      <c r="I277" s="26"/>
    </row>
    <row r="278" spans="1:11" ht="20.25" x14ac:dyDescent="0.25">
      <c r="A278" s="32"/>
      <c r="B278" s="33"/>
      <c r="C278" s="33"/>
      <c r="D278" s="33"/>
      <c r="E278" s="33"/>
      <c r="F278" s="33"/>
      <c r="G278" s="33"/>
      <c r="H278" s="33"/>
      <c r="I278" s="26"/>
    </row>
    <row r="279" spans="1:11" ht="20.25" x14ac:dyDescent="0.25">
      <c r="A279" s="32"/>
      <c r="B279" s="33"/>
      <c r="C279" s="33"/>
      <c r="D279" s="33"/>
      <c r="E279" s="33"/>
      <c r="F279" s="33"/>
      <c r="G279" s="33"/>
      <c r="H279" s="33"/>
      <c r="I279" s="26"/>
    </row>
    <row r="280" spans="1:11" ht="20.25" x14ac:dyDescent="0.25">
      <c r="A280" s="32"/>
      <c r="B280" s="33"/>
      <c r="C280" s="33"/>
      <c r="D280" s="33"/>
      <c r="E280" s="33"/>
      <c r="F280" s="33"/>
      <c r="G280" s="33"/>
      <c r="H280" s="33"/>
      <c r="I280" s="26"/>
    </row>
    <row r="281" spans="1:11" ht="20.25" x14ac:dyDescent="0.25">
      <c r="A281" s="32"/>
      <c r="B281" s="33"/>
      <c r="C281" s="33"/>
      <c r="D281" s="33"/>
      <c r="E281" s="33"/>
      <c r="F281" s="33"/>
      <c r="G281" s="33"/>
      <c r="H281" s="33"/>
      <c r="I281" s="26"/>
    </row>
    <row r="282" spans="1:11" ht="20.25" x14ac:dyDescent="0.25">
      <c r="A282" s="32"/>
      <c r="B282" s="33"/>
      <c r="C282" s="33"/>
      <c r="D282" s="33"/>
      <c r="E282" s="33"/>
      <c r="F282" s="33"/>
      <c r="G282" s="33"/>
      <c r="H282" s="33"/>
      <c r="I282" s="26"/>
    </row>
    <row r="283" spans="1:11" ht="20.25" x14ac:dyDescent="0.25">
      <c r="A283" s="32"/>
      <c r="B283" s="33"/>
      <c r="C283" s="33"/>
      <c r="D283" s="33"/>
      <c r="E283" s="33"/>
      <c r="F283" s="33"/>
      <c r="G283" s="33"/>
      <c r="H283" s="33"/>
      <c r="I283" s="26"/>
    </row>
    <row r="284" spans="1:11" ht="20.25" x14ac:dyDescent="0.25">
      <c r="A284" s="32"/>
      <c r="B284" s="33"/>
      <c r="C284" s="33"/>
      <c r="D284" s="33"/>
      <c r="E284" s="33"/>
      <c r="F284" s="33"/>
      <c r="G284" s="33"/>
      <c r="H284" s="33"/>
      <c r="I284" s="26"/>
    </row>
    <row r="285" spans="1:11" ht="20.25" x14ac:dyDescent="0.25">
      <c r="A285" s="32"/>
      <c r="B285" s="33"/>
      <c r="C285" s="33"/>
      <c r="D285" s="33"/>
      <c r="E285" s="33"/>
      <c r="F285" s="33"/>
      <c r="G285" s="33"/>
      <c r="H285" s="33"/>
      <c r="I285" s="26"/>
    </row>
    <row r="286" spans="1:11" ht="20.25" x14ac:dyDescent="0.25">
      <c r="A286" s="32"/>
      <c r="B286" s="33"/>
      <c r="C286" s="33"/>
      <c r="D286" s="33"/>
      <c r="E286" s="33"/>
      <c r="F286" s="33"/>
      <c r="G286" s="33"/>
      <c r="H286" s="33"/>
      <c r="I286" s="26"/>
    </row>
    <row r="287" spans="1:11" ht="20.25" x14ac:dyDescent="0.25">
      <c r="A287" s="32"/>
      <c r="B287" s="33"/>
      <c r="C287" s="33"/>
      <c r="D287" s="33"/>
      <c r="E287" s="33"/>
      <c r="F287" s="33"/>
      <c r="G287" s="33"/>
      <c r="H287" s="33"/>
      <c r="I287" s="26"/>
    </row>
    <row r="288" spans="1:11" ht="20.25" x14ac:dyDescent="0.25">
      <c r="A288" s="32"/>
      <c r="B288" s="33"/>
      <c r="C288" s="33"/>
      <c r="D288" s="33"/>
      <c r="E288" s="33"/>
      <c r="F288" s="33"/>
      <c r="G288" s="33"/>
      <c r="H288" s="33"/>
      <c r="I288" s="26"/>
    </row>
    <row r="289" spans="1:9" ht="20.25" x14ac:dyDescent="0.25">
      <c r="A289" s="32"/>
      <c r="B289" s="33"/>
      <c r="C289" s="33"/>
      <c r="D289" s="33"/>
      <c r="E289" s="33"/>
      <c r="F289" s="33"/>
      <c r="G289" s="33"/>
      <c r="H289" s="33"/>
      <c r="I289" s="26"/>
    </row>
    <row r="290" spans="1:9" ht="20.25" x14ac:dyDescent="0.25">
      <c r="A290" s="32"/>
      <c r="B290" s="33"/>
      <c r="C290" s="33"/>
      <c r="D290" s="33"/>
      <c r="E290" s="33"/>
      <c r="F290" s="33"/>
      <c r="G290" s="33"/>
      <c r="H290" s="33"/>
      <c r="I290" s="26"/>
    </row>
    <row r="291" spans="1:9" ht="20.25" x14ac:dyDescent="0.25">
      <c r="A291" s="32"/>
      <c r="B291" s="33"/>
      <c r="C291" s="33"/>
      <c r="D291" s="33"/>
      <c r="E291" s="33"/>
      <c r="F291" s="33"/>
      <c r="G291" s="33"/>
      <c r="H291" s="33"/>
      <c r="I291" s="26"/>
    </row>
    <row r="292" spans="1:9" ht="20.25" x14ac:dyDescent="0.25">
      <c r="A292" s="32"/>
      <c r="B292" s="33"/>
      <c r="C292" s="33"/>
      <c r="D292" s="33"/>
      <c r="E292" s="33"/>
      <c r="F292" s="33"/>
      <c r="G292" s="33"/>
      <c r="H292" s="33"/>
      <c r="I292" s="26"/>
    </row>
    <row r="293" spans="1:9" ht="20.25" x14ac:dyDescent="0.25">
      <c r="A293" s="32"/>
      <c r="B293" s="33"/>
      <c r="C293" s="33"/>
      <c r="D293" s="33"/>
      <c r="E293" s="33"/>
      <c r="F293" s="33"/>
      <c r="G293" s="33"/>
      <c r="H293" s="33"/>
      <c r="I293" s="26"/>
    </row>
    <row r="294" spans="1:9" ht="20.25" x14ac:dyDescent="0.25">
      <c r="A294" s="32"/>
      <c r="B294" s="33"/>
      <c r="C294" s="33"/>
      <c r="D294" s="33"/>
      <c r="E294" s="33"/>
      <c r="F294" s="33"/>
      <c r="G294" s="33"/>
      <c r="H294" s="33"/>
      <c r="I294" s="26"/>
    </row>
    <row r="295" spans="1:9" ht="20.25" x14ac:dyDescent="0.25">
      <c r="A295" s="32"/>
      <c r="B295" s="33"/>
      <c r="C295" s="33"/>
      <c r="D295" s="33"/>
      <c r="E295" s="33"/>
      <c r="F295" s="33"/>
      <c r="G295" s="33"/>
      <c r="H295" s="33"/>
      <c r="I295" s="26"/>
    </row>
    <row r="296" spans="1:9" ht="20.25" x14ac:dyDescent="0.25">
      <c r="A296" s="34"/>
      <c r="B296" s="35"/>
      <c r="C296" s="35"/>
      <c r="D296" s="35"/>
      <c r="E296" s="35"/>
      <c r="F296" s="35"/>
      <c r="G296" s="35"/>
      <c r="H296" s="35"/>
      <c r="I296" s="27"/>
    </row>
    <row r="297" spans="1:9" ht="20.25" x14ac:dyDescent="0.25">
      <c r="A297" s="143" t="s">
        <v>194</v>
      </c>
      <c r="B297" s="143"/>
      <c r="C297" s="143"/>
      <c r="D297" s="143"/>
      <c r="E297" s="143"/>
      <c r="F297" s="143"/>
      <c r="G297" s="143"/>
      <c r="H297" s="143"/>
      <c r="I297" s="143"/>
    </row>
    <row r="298" spans="1:9" ht="20.25" x14ac:dyDescent="0.25">
      <c r="A298" s="30"/>
      <c r="B298" s="31"/>
      <c r="C298" s="31"/>
      <c r="D298" s="31"/>
      <c r="E298" s="31"/>
      <c r="F298" s="31"/>
      <c r="G298" s="31"/>
      <c r="H298" s="31"/>
      <c r="I298" s="25"/>
    </row>
    <row r="299" spans="1:9" ht="20.25" x14ac:dyDescent="0.25">
      <c r="A299" s="32"/>
      <c r="B299" s="33"/>
      <c r="C299" s="33"/>
      <c r="D299" s="33"/>
      <c r="E299" s="33"/>
      <c r="F299" s="33"/>
      <c r="G299" s="33"/>
      <c r="H299" s="33"/>
      <c r="I299" s="26"/>
    </row>
    <row r="300" spans="1:9" ht="20.25" x14ac:dyDescent="0.25">
      <c r="A300" s="32"/>
      <c r="B300" s="33"/>
      <c r="C300" s="33"/>
      <c r="D300" s="33"/>
      <c r="E300" s="33"/>
      <c r="F300" s="33"/>
      <c r="G300" s="33"/>
      <c r="H300" s="33"/>
      <c r="I300" s="26"/>
    </row>
    <row r="301" spans="1:9" ht="20.25" x14ac:dyDescent="0.25">
      <c r="A301" s="32"/>
      <c r="B301" s="33"/>
      <c r="C301" s="33"/>
      <c r="D301" s="33"/>
      <c r="E301" s="33"/>
      <c r="F301" s="33"/>
      <c r="G301" s="33"/>
      <c r="H301" s="33"/>
      <c r="I301" s="26"/>
    </row>
    <row r="302" spans="1:9" ht="20.25" x14ac:dyDescent="0.25">
      <c r="A302" s="32"/>
      <c r="B302" s="33"/>
      <c r="C302" s="33"/>
      <c r="D302" s="33"/>
      <c r="E302" s="33"/>
      <c r="F302" s="33"/>
      <c r="G302" s="33"/>
      <c r="H302" s="33"/>
      <c r="I302" s="26"/>
    </row>
    <row r="303" spans="1:9" ht="20.25" x14ac:dyDescent="0.25">
      <c r="A303" s="32"/>
      <c r="B303" s="33"/>
      <c r="C303" s="33"/>
      <c r="D303" s="33"/>
      <c r="E303" s="33"/>
      <c r="F303" s="33"/>
      <c r="G303" s="33"/>
      <c r="H303" s="33"/>
      <c r="I303" s="26"/>
    </row>
    <row r="304" spans="1:9" ht="20.25" x14ac:dyDescent="0.25">
      <c r="A304" s="32"/>
      <c r="B304" s="33"/>
      <c r="C304" s="33"/>
      <c r="D304" s="33"/>
      <c r="E304" s="33"/>
      <c r="F304" s="33"/>
      <c r="G304" s="33"/>
      <c r="H304" s="33"/>
      <c r="I304" s="26"/>
    </row>
    <row r="305" spans="1:9" ht="20.25" x14ac:dyDescent="0.25">
      <c r="A305" s="32"/>
      <c r="B305" s="33"/>
      <c r="C305" s="33"/>
      <c r="D305" s="33"/>
      <c r="E305" s="33"/>
      <c r="F305" s="33"/>
      <c r="G305" s="33"/>
      <c r="H305" s="33"/>
      <c r="I305" s="26"/>
    </row>
    <row r="306" spans="1:9" ht="20.25" x14ac:dyDescent="0.25">
      <c r="A306" s="32"/>
      <c r="B306" s="33"/>
      <c r="C306" s="33"/>
      <c r="D306" s="33"/>
      <c r="E306" s="33"/>
      <c r="F306" s="33"/>
      <c r="G306" s="33"/>
      <c r="H306" s="33"/>
      <c r="I306" s="26"/>
    </row>
    <row r="307" spans="1:9" ht="20.25" x14ac:dyDescent="0.25">
      <c r="A307" s="32"/>
      <c r="B307" s="33"/>
      <c r="C307" s="33"/>
      <c r="D307" s="33"/>
      <c r="E307" s="33"/>
      <c r="F307" s="33"/>
      <c r="G307" s="33"/>
      <c r="H307" s="33"/>
      <c r="I307" s="26"/>
    </row>
    <row r="308" spans="1:9" ht="20.25" x14ac:dyDescent="0.25">
      <c r="A308" s="32"/>
      <c r="B308" s="33"/>
      <c r="C308" s="33"/>
      <c r="D308" s="33"/>
      <c r="E308" s="33"/>
      <c r="F308" s="33"/>
      <c r="G308" s="33"/>
      <c r="H308" s="33"/>
      <c r="I308" s="26"/>
    </row>
    <row r="309" spans="1:9" ht="20.25" x14ac:dyDescent="0.25">
      <c r="A309" s="32"/>
      <c r="B309" s="33"/>
      <c r="C309" s="33"/>
      <c r="D309" s="33"/>
      <c r="E309" s="33"/>
      <c r="F309" s="33"/>
      <c r="G309" s="33"/>
      <c r="H309" s="33"/>
      <c r="I309" s="26"/>
    </row>
    <row r="310" spans="1:9" ht="20.25" x14ac:dyDescent="0.25">
      <c r="A310" s="32"/>
      <c r="B310" s="33"/>
      <c r="C310" s="33"/>
      <c r="D310" s="33"/>
      <c r="E310" s="33"/>
      <c r="F310" s="33"/>
      <c r="G310" s="33"/>
      <c r="H310" s="33"/>
      <c r="I310" s="26"/>
    </row>
    <row r="311" spans="1:9" ht="20.25" x14ac:dyDescent="0.25">
      <c r="A311" s="32"/>
      <c r="B311" s="33"/>
      <c r="C311" s="33"/>
      <c r="D311" s="33"/>
      <c r="E311" s="33"/>
      <c r="F311" s="33"/>
      <c r="G311" s="33"/>
      <c r="H311" s="33"/>
      <c r="I311" s="26"/>
    </row>
    <row r="312" spans="1:9" ht="20.25" x14ac:dyDescent="0.25">
      <c r="A312" s="32"/>
      <c r="B312" s="33"/>
      <c r="C312" s="33"/>
      <c r="D312" s="33"/>
      <c r="E312" s="33"/>
      <c r="F312" s="33"/>
      <c r="G312" s="33"/>
      <c r="H312" s="33"/>
      <c r="I312" s="26"/>
    </row>
    <row r="313" spans="1:9" ht="20.25" x14ac:dyDescent="0.25">
      <c r="A313" s="32"/>
      <c r="B313" s="33"/>
      <c r="C313" s="33"/>
      <c r="D313" s="33"/>
      <c r="E313" s="33"/>
      <c r="F313" s="33"/>
      <c r="G313" s="33"/>
      <c r="H313" s="33"/>
      <c r="I313" s="26"/>
    </row>
    <row r="314" spans="1:9" ht="20.25" x14ac:dyDescent="0.25">
      <c r="A314" s="32"/>
      <c r="B314" s="33"/>
      <c r="C314" s="33"/>
      <c r="D314" s="33"/>
      <c r="E314" s="33"/>
      <c r="F314" s="33"/>
      <c r="G314" s="33"/>
      <c r="H314" s="33"/>
      <c r="I314" s="26"/>
    </row>
    <row r="315" spans="1:9" ht="20.25" x14ac:dyDescent="0.25">
      <c r="A315" s="32"/>
      <c r="B315" s="33"/>
      <c r="C315" s="33"/>
      <c r="D315" s="33"/>
      <c r="E315" s="33"/>
      <c r="F315" s="33"/>
      <c r="G315" s="33"/>
      <c r="H315" s="33"/>
      <c r="I315" s="26"/>
    </row>
    <row r="316" spans="1:9" ht="20.25" x14ac:dyDescent="0.25">
      <c r="A316" s="32"/>
      <c r="B316" s="33"/>
      <c r="C316" s="33"/>
      <c r="D316" s="33"/>
      <c r="E316" s="33"/>
      <c r="F316" s="33"/>
      <c r="G316" s="33"/>
      <c r="H316" s="33"/>
      <c r="I316" s="26"/>
    </row>
    <row r="317" spans="1:9" ht="20.25" x14ac:dyDescent="0.25">
      <c r="A317" s="32"/>
      <c r="B317" s="33"/>
      <c r="C317" s="33"/>
      <c r="D317" s="33"/>
      <c r="E317" s="33"/>
      <c r="F317" s="33"/>
      <c r="G317" s="33"/>
      <c r="H317" s="33"/>
      <c r="I317" s="26"/>
    </row>
    <row r="318" spans="1:9" ht="20.25" x14ac:dyDescent="0.25">
      <c r="A318" s="32"/>
      <c r="B318" s="33"/>
      <c r="C318" s="33"/>
      <c r="D318" s="33"/>
      <c r="E318" s="33"/>
      <c r="F318" s="33"/>
      <c r="G318" s="33"/>
      <c r="H318" s="33"/>
      <c r="I318" s="26"/>
    </row>
    <row r="319" spans="1:9" ht="20.25" x14ac:dyDescent="0.25">
      <c r="A319" s="32"/>
      <c r="B319" s="33"/>
      <c r="C319" s="33"/>
      <c r="D319" s="33"/>
      <c r="E319" s="33"/>
      <c r="F319" s="33"/>
      <c r="G319" s="33"/>
      <c r="H319" s="33"/>
      <c r="I319" s="26"/>
    </row>
    <row r="320" spans="1:9" ht="20.25" x14ac:dyDescent="0.25">
      <c r="A320" s="32"/>
      <c r="B320" s="33"/>
      <c r="C320" s="33"/>
      <c r="D320" s="33"/>
      <c r="E320" s="33"/>
      <c r="F320" s="33"/>
      <c r="G320" s="33"/>
      <c r="H320" s="33"/>
      <c r="I320" s="26"/>
    </row>
    <row r="321" spans="1:9" ht="20.25" x14ac:dyDescent="0.25">
      <c r="A321" s="32"/>
      <c r="B321" s="33"/>
      <c r="C321" s="33"/>
      <c r="D321" s="33"/>
      <c r="E321" s="33"/>
      <c r="F321" s="33"/>
      <c r="G321" s="33"/>
      <c r="H321" s="33"/>
      <c r="I321" s="26"/>
    </row>
    <row r="322" spans="1:9" ht="20.25" x14ac:dyDescent="0.25">
      <c r="A322" s="32"/>
      <c r="B322" s="33"/>
      <c r="C322" s="33"/>
      <c r="D322" s="33"/>
      <c r="E322" s="33"/>
      <c r="F322" s="33"/>
      <c r="G322" s="33"/>
      <c r="H322" s="33"/>
      <c r="I322" s="26"/>
    </row>
    <row r="323" spans="1:9" ht="20.25" x14ac:dyDescent="0.25">
      <c r="A323" s="32"/>
      <c r="B323" s="33"/>
      <c r="C323" s="33"/>
      <c r="D323" s="33"/>
      <c r="E323" s="33"/>
      <c r="F323" s="33"/>
      <c r="G323" s="33"/>
      <c r="H323" s="33"/>
      <c r="I323" s="26"/>
    </row>
    <row r="324" spans="1:9" ht="20.25" x14ac:dyDescent="0.25">
      <c r="A324" s="32"/>
      <c r="B324" s="33"/>
      <c r="C324" s="33"/>
      <c r="D324" s="33"/>
      <c r="E324" s="33"/>
      <c r="F324" s="33"/>
      <c r="G324" s="33"/>
      <c r="H324" s="33"/>
      <c r="I324" s="26"/>
    </row>
    <row r="325" spans="1:9" ht="20.25" x14ac:dyDescent="0.25">
      <c r="A325" s="32"/>
      <c r="B325" s="33"/>
      <c r="C325" s="33"/>
      <c r="D325" s="33"/>
      <c r="E325" s="33"/>
      <c r="F325" s="33"/>
      <c r="G325" s="33"/>
      <c r="H325" s="33"/>
      <c r="I325" s="26"/>
    </row>
    <row r="326" spans="1:9" ht="20.25" x14ac:dyDescent="0.25">
      <c r="A326" s="32"/>
      <c r="B326" s="33"/>
      <c r="C326" s="33"/>
      <c r="D326" s="33"/>
      <c r="E326" s="33"/>
      <c r="F326" s="33"/>
      <c r="G326" s="33"/>
      <c r="H326" s="33"/>
      <c r="I326" s="26"/>
    </row>
    <row r="327" spans="1:9" ht="20.25" x14ac:dyDescent="0.25">
      <c r="A327" s="32"/>
      <c r="B327" s="33"/>
      <c r="C327" s="33"/>
      <c r="D327" s="33"/>
      <c r="E327" s="33"/>
      <c r="F327" s="33"/>
      <c r="G327" s="33"/>
      <c r="H327" s="33"/>
      <c r="I327" s="26"/>
    </row>
    <row r="328" spans="1:9" ht="20.25" x14ac:dyDescent="0.25">
      <c r="A328" s="32"/>
      <c r="B328" s="33"/>
      <c r="C328" s="33"/>
      <c r="D328" s="33"/>
      <c r="E328" s="33"/>
      <c r="F328" s="33"/>
      <c r="G328" s="33"/>
      <c r="H328" s="33"/>
      <c r="I328" s="26"/>
    </row>
    <row r="329" spans="1:9" ht="20.25" x14ac:dyDescent="0.25">
      <c r="A329" s="32"/>
      <c r="B329" s="33"/>
      <c r="C329" s="33"/>
      <c r="D329" s="33"/>
      <c r="E329" s="33"/>
      <c r="F329" s="33"/>
      <c r="G329" s="33"/>
      <c r="H329" s="33"/>
      <c r="I329" s="26"/>
    </row>
    <row r="330" spans="1:9" ht="20.25" x14ac:dyDescent="0.25">
      <c r="A330" s="32"/>
      <c r="B330" s="33"/>
      <c r="C330" s="33"/>
      <c r="D330" s="33"/>
      <c r="E330" s="33"/>
      <c r="F330" s="33"/>
      <c r="G330" s="33"/>
      <c r="H330" s="33"/>
      <c r="I330" s="26"/>
    </row>
    <row r="331" spans="1:9" ht="20.25" x14ac:dyDescent="0.25">
      <c r="A331" s="32"/>
      <c r="B331" s="33"/>
      <c r="C331" s="33"/>
      <c r="D331" s="33"/>
      <c r="E331" s="33"/>
      <c r="F331" s="33"/>
      <c r="G331" s="33"/>
      <c r="H331" s="33"/>
      <c r="I331" s="26"/>
    </row>
    <row r="332" spans="1:9" ht="20.25" x14ac:dyDescent="0.25">
      <c r="A332" s="32"/>
      <c r="B332" s="33"/>
      <c r="C332" s="33"/>
      <c r="D332" s="33"/>
      <c r="E332" s="33"/>
      <c r="F332" s="33"/>
      <c r="G332" s="33"/>
      <c r="H332" s="33"/>
      <c r="I332" s="26"/>
    </row>
    <row r="333" spans="1:9" ht="20.25" x14ac:dyDescent="0.25">
      <c r="A333" s="32"/>
      <c r="B333" s="33"/>
      <c r="C333" s="33"/>
      <c r="D333" s="33"/>
      <c r="E333" s="33"/>
      <c r="F333" s="33"/>
      <c r="G333" s="33"/>
      <c r="H333" s="33"/>
      <c r="I333" s="26"/>
    </row>
    <row r="334" spans="1:9" ht="20.25" x14ac:dyDescent="0.25">
      <c r="A334" s="32"/>
      <c r="B334" s="33"/>
      <c r="C334" s="33"/>
      <c r="D334" s="33"/>
      <c r="E334" s="33"/>
      <c r="F334" s="33"/>
      <c r="G334" s="33"/>
      <c r="H334" s="33"/>
      <c r="I334" s="26"/>
    </row>
    <row r="335" spans="1:9" ht="20.25" x14ac:dyDescent="0.25">
      <c r="A335" s="32"/>
      <c r="B335" s="33"/>
      <c r="C335" s="33"/>
      <c r="D335" s="33"/>
      <c r="E335" s="33"/>
      <c r="F335" s="33"/>
      <c r="G335" s="33"/>
      <c r="H335" s="33"/>
      <c r="I335" s="26"/>
    </row>
    <row r="336" spans="1:9" ht="20.25" x14ac:dyDescent="0.25">
      <c r="A336" s="32"/>
      <c r="B336" s="33"/>
      <c r="C336" s="33"/>
      <c r="D336" s="33"/>
      <c r="E336" s="33"/>
      <c r="F336" s="33"/>
      <c r="G336" s="33"/>
      <c r="H336" s="33"/>
      <c r="I336" s="26"/>
    </row>
    <row r="337" spans="1:9" ht="20.25" x14ac:dyDescent="0.25">
      <c r="A337" s="32"/>
      <c r="B337" s="33"/>
      <c r="C337" s="33"/>
      <c r="D337" s="33"/>
      <c r="E337" s="33"/>
      <c r="F337" s="33"/>
      <c r="G337" s="33"/>
      <c r="H337" s="33"/>
      <c r="I337" s="26"/>
    </row>
    <row r="338" spans="1:9" ht="20.25" x14ac:dyDescent="0.25">
      <c r="A338" s="32"/>
      <c r="B338" s="33"/>
      <c r="C338" s="33"/>
      <c r="D338" s="33"/>
      <c r="E338" s="33"/>
      <c r="F338" s="33"/>
      <c r="G338" s="33"/>
      <c r="H338" s="33"/>
      <c r="I338" s="26"/>
    </row>
    <row r="339" spans="1:9" ht="20.25" x14ac:dyDescent="0.25">
      <c r="A339" s="32"/>
      <c r="B339" s="33"/>
      <c r="C339" s="33"/>
      <c r="D339" s="33"/>
      <c r="E339" s="33"/>
      <c r="F339" s="33"/>
      <c r="G339" s="33"/>
      <c r="H339" s="33"/>
      <c r="I339" s="26"/>
    </row>
    <row r="340" spans="1:9" ht="20.25" x14ac:dyDescent="0.25">
      <c r="A340" s="32"/>
      <c r="B340" s="33"/>
      <c r="C340" s="33"/>
      <c r="D340" s="33"/>
      <c r="E340" s="33"/>
      <c r="F340" s="33"/>
      <c r="G340" s="33"/>
      <c r="H340" s="33"/>
      <c r="I340" s="26"/>
    </row>
    <row r="341" spans="1:9" ht="20.25" x14ac:dyDescent="0.25">
      <c r="A341" s="32"/>
      <c r="B341" s="33"/>
      <c r="C341" s="33"/>
      <c r="D341" s="33"/>
      <c r="E341" s="33"/>
      <c r="F341" s="33"/>
      <c r="G341" s="33"/>
      <c r="H341" s="33"/>
      <c r="I341" s="26"/>
    </row>
    <row r="342" spans="1:9" ht="20.25" x14ac:dyDescent="0.25">
      <c r="A342" s="32"/>
      <c r="B342" s="33"/>
      <c r="C342" s="33"/>
      <c r="D342" s="33"/>
      <c r="E342" s="33"/>
      <c r="F342" s="33"/>
      <c r="G342" s="33"/>
      <c r="H342" s="33"/>
      <c r="I342" s="26"/>
    </row>
    <row r="343" spans="1:9" ht="20.25" x14ac:dyDescent="0.25">
      <c r="A343" s="32"/>
      <c r="B343" s="33"/>
      <c r="C343" s="33"/>
      <c r="D343" s="33"/>
      <c r="E343" s="33"/>
      <c r="F343" s="33"/>
      <c r="G343" s="33"/>
      <c r="H343" s="33"/>
      <c r="I343" s="26"/>
    </row>
    <row r="344" spans="1:9" ht="20.25" x14ac:dyDescent="0.25">
      <c r="A344" s="32"/>
      <c r="B344" s="33"/>
      <c r="C344" s="33"/>
      <c r="D344" s="33"/>
      <c r="E344" s="33"/>
      <c r="F344" s="33"/>
      <c r="G344" s="33"/>
      <c r="H344" s="33"/>
      <c r="I344" s="26"/>
    </row>
    <row r="345" spans="1:9" ht="20.25" x14ac:dyDescent="0.25">
      <c r="A345" s="32"/>
      <c r="B345" s="33"/>
      <c r="C345" s="33"/>
      <c r="D345" s="33"/>
      <c r="E345" s="33"/>
      <c r="F345" s="33"/>
      <c r="G345" s="33"/>
      <c r="H345" s="33"/>
      <c r="I345" s="26"/>
    </row>
    <row r="346" spans="1:9" ht="20.25" x14ac:dyDescent="0.25">
      <c r="A346" s="32"/>
      <c r="B346" s="33"/>
      <c r="C346" s="33"/>
      <c r="D346" s="33"/>
      <c r="E346" s="33"/>
      <c r="F346" s="33"/>
      <c r="G346" s="33"/>
      <c r="H346" s="33"/>
      <c r="I346" s="26"/>
    </row>
    <row r="347" spans="1:9" ht="20.25" x14ac:dyDescent="0.25">
      <c r="A347" s="32"/>
      <c r="B347" s="33"/>
      <c r="C347" s="33"/>
      <c r="D347" s="33"/>
      <c r="E347" s="33"/>
      <c r="F347" s="33"/>
      <c r="G347" s="33"/>
      <c r="H347" s="33"/>
      <c r="I347" s="26"/>
    </row>
    <row r="348" spans="1:9" ht="20.25" x14ac:dyDescent="0.25">
      <c r="A348" s="32"/>
      <c r="B348" s="33"/>
      <c r="C348" s="33"/>
      <c r="D348" s="33"/>
      <c r="E348" s="33"/>
      <c r="F348" s="33"/>
      <c r="G348" s="33"/>
      <c r="H348" s="33"/>
      <c r="I348" s="26"/>
    </row>
    <row r="349" spans="1:9" ht="20.25" x14ac:dyDescent="0.25">
      <c r="A349" s="32"/>
      <c r="B349" s="33"/>
      <c r="C349" s="33"/>
      <c r="D349" s="33"/>
      <c r="E349" s="33"/>
      <c r="F349" s="33"/>
      <c r="G349" s="33"/>
      <c r="H349" s="33"/>
      <c r="I349" s="26"/>
    </row>
    <row r="350" spans="1:9" ht="20.25" x14ac:dyDescent="0.25">
      <c r="A350" s="32"/>
      <c r="B350" s="33"/>
      <c r="C350" s="33"/>
      <c r="D350" s="33"/>
      <c r="E350" s="33"/>
      <c r="F350" s="33"/>
      <c r="G350" s="33"/>
      <c r="H350" s="33"/>
      <c r="I350" s="26"/>
    </row>
    <row r="351" spans="1:9" ht="20.25" x14ac:dyDescent="0.25">
      <c r="A351" s="34"/>
      <c r="B351" s="35"/>
      <c r="C351" s="35"/>
      <c r="D351" s="35"/>
      <c r="E351" s="35"/>
      <c r="F351" s="35"/>
      <c r="G351" s="35"/>
      <c r="H351" s="35"/>
      <c r="I351" s="27"/>
    </row>
    <row r="352" spans="1:9" ht="20.25" x14ac:dyDescent="0.25">
      <c r="A352" s="154" t="s">
        <v>84</v>
      </c>
      <c r="B352" s="155"/>
      <c r="C352" s="155"/>
      <c r="D352" s="155"/>
      <c r="E352" s="155"/>
      <c r="F352" s="155"/>
      <c r="G352" s="155"/>
      <c r="H352" s="155"/>
      <c r="I352" s="156"/>
    </row>
    <row r="353" spans="1:9" ht="20.25" x14ac:dyDescent="0.25">
      <c r="A353" s="30"/>
      <c r="B353" s="31"/>
      <c r="C353" s="31"/>
      <c r="D353" s="31"/>
      <c r="E353" s="31"/>
      <c r="F353" s="31"/>
      <c r="G353" s="31"/>
      <c r="H353" s="31"/>
      <c r="I353" s="25"/>
    </row>
    <row r="354" spans="1:9" ht="20.25" x14ac:dyDescent="0.25">
      <c r="A354" s="32"/>
      <c r="B354" s="33"/>
      <c r="C354" s="33"/>
      <c r="D354" s="33"/>
      <c r="E354" s="33"/>
      <c r="F354" s="33"/>
      <c r="G354" s="33"/>
      <c r="H354" s="33"/>
      <c r="I354" s="26"/>
    </row>
    <row r="355" spans="1:9" ht="20.25" x14ac:dyDescent="0.25">
      <c r="A355" s="32"/>
      <c r="B355" s="33"/>
      <c r="C355" s="33"/>
      <c r="D355" s="33"/>
      <c r="E355" s="33"/>
      <c r="F355" s="33"/>
      <c r="G355" s="33"/>
      <c r="H355" s="33"/>
      <c r="I355" s="26"/>
    </row>
    <row r="356" spans="1:9" ht="20.25" x14ac:dyDescent="0.25">
      <c r="A356" s="32"/>
      <c r="B356" s="33"/>
      <c r="C356" s="33"/>
      <c r="D356" s="33"/>
      <c r="E356" s="33"/>
      <c r="F356" s="33"/>
      <c r="G356" s="33"/>
      <c r="H356" s="33"/>
      <c r="I356" s="26"/>
    </row>
    <row r="357" spans="1:9" ht="20.25" x14ac:dyDescent="0.25">
      <c r="A357" s="32"/>
      <c r="B357" s="33"/>
      <c r="C357" s="33"/>
      <c r="D357" s="33"/>
      <c r="E357" s="33"/>
      <c r="F357" s="33"/>
      <c r="G357" s="33"/>
      <c r="H357" s="33"/>
      <c r="I357" s="26"/>
    </row>
    <row r="358" spans="1:9" ht="20.25" x14ac:dyDescent="0.25">
      <c r="A358" s="32"/>
      <c r="B358" s="33"/>
      <c r="C358" s="33"/>
      <c r="D358" s="33"/>
      <c r="E358" s="33"/>
      <c r="F358" s="33"/>
      <c r="G358" s="33"/>
      <c r="H358" s="33"/>
      <c r="I358" s="26"/>
    </row>
    <row r="359" spans="1:9" ht="20.25" x14ac:dyDescent="0.25">
      <c r="A359" s="32"/>
      <c r="B359" s="33"/>
      <c r="C359" s="33"/>
      <c r="D359" s="33"/>
      <c r="E359" s="33"/>
      <c r="F359" s="33"/>
      <c r="G359" s="33"/>
      <c r="H359" s="33"/>
      <c r="I359" s="26"/>
    </row>
    <row r="360" spans="1:9" ht="20.25" x14ac:dyDescent="0.25">
      <c r="A360" s="32"/>
      <c r="B360" s="33"/>
      <c r="C360" s="33"/>
      <c r="D360" s="33"/>
      <c r="E360" s="33"/>
      <c r="F360" s="33"/>
      <c r="G360" s="33"/>
      <c r="H360" s="33"/>
      <c r="I360" s="26"/>
    </row>
    <row r="361" spans="1:9" ht="20.25" x14ac:dyDescent="0.25">
      <c r="A361" s="32"/>
      <c r="B361" s="33"/>
      <c r="C361" s="33"/>
      <c r="D361" s="33"/>
      <c r="E361" s="33"/>
      <c r="F361" s="33"/>
      <c r="G361" s="33"/>
      <c r="H361" s="33"/>
      <c r="I361" s="26"/>
    </row>
    <row r="362" spans="1:9" ht="20.25" x14ac:dyDescent="0.25">
      <c r="A362" s="32"/>
      <c r="B362" s="33"/>
      <c r="C362" s="33"/>
      <c r="D362" s="33"/>
      <c r="E362" s="33"/>
      <c r="F362" s="33"/>
      <c r="G362" s="33"/>
      <c r="H362" s="33"/>
      <c r="I362" s="26"/>
    </row>
    <row r="363" spans="1:9" ht="20.25" x14ac:dyDescent="0.25">
      <c r="A363" s="32"/>
      <c r="B363" s="33"/>
      <c r="C363" s="33"/>
      <c r="D363" s="33"/>
      <c r="E363" s="33"/>
      <c r="F363" s="33"/>
      <c r="G363" s="33"/>
      <c r="H363" s="33"/>
      <c r="I363" s="26"/>
    </row>
    <row r="364" spans="1:9" ht="20.25" x14ac:dyDescent="0.25">
      <c r="A364" s="32"/>
      <c r="B364" s="33"/>
      <c r="C364" s="33"/>
      <c r="D364" s="33"/>
      <c r="E364" s="33"/>
      <c r="F364" s="33"/>
      <c r="G364" s="33"/>
      <c r="H364" s="33"/>
      <c r="I364" s="26"/>
    </row>
    <row r="365" spans="1:9" ht="20.25" x14ac:dyDescent="0.25">
      <c r="A365" s="32"/>
      <c r="B365" s="33"/>
      <c r="C365" s="33"/>
      <c r="D365" s="33"/>
      <c r="E365" s="33"/>
      <c r="F365" s="33"/>
      <c r="G365" s="33"/>
      <c r="H365" s="33"/>
      <c r="I365" s="26"/>
    </row>
    <row r="366" spans="1:9" ht="20.25" x14ac:dyDescent="0.25">
      <c r="A366" s="32"/>
      <c r="B366" s="33"/>
      <c r="C366" s="33"/>
      <c r="D366" s="33"/>
      <c r="E366" s="33"/>
      <c r="F366" s="33"/>
      <c r="G366" s="33"/>
      <c r="H366" s="33"/>
      <c r="I366" s="26"/>
    </row>
    <row r="367" spans="1:9" ht="20.25" x14ac:dyDescent="0.25">
      <c r="A367" s="32"/>
      <c r="B367" s="33"/>
      <c r="C367" s="33"/>
      <c r="D367" s="33"/>
      <c r="E367" s="33"/>
      <c r="F367" s="33"/>
      <c r="G367" s="33"/>
      <c r="H367" s="33"/>
      <c r="I367" s="26"/>
    </row>
    <row r="368" spans="1:9" ht="20.25" x14ac:dyDescent="0.25">
      <c r="A368" s="32"/>
      <c r="B368" s="33"/>
      <c r="C368" s="33"/>
      <c r="D368" s="33"/>
      <c r="E368" s="33"/>
      <c r="F368" s="33"/>
      <c r="G368" s="33"/>
      <c r="H368" s="33"/>
      <c r="I368" s="26"/>
    </row>
    <row r="369" spans="1:9" ht="20.25" x14ac:dyDescent="0.25">
      <c r="A369" s="32"/>
      <c r="B369" s="33"/>
      <c r="C369" s="33"/>
      <c r="D369" s="33"/>
      <c r="E369" s="33"/>
      <c r="F369" s="33"/>
      <c r="G369" s="33"/>
      <c r="H369" s="33"/>
      <c r="I369" s="26"/>
    </row>
    <row r="370" spans="1:9" ht="20.25" x14ac:dyDescent="0.25">
      <c r="A370" s="32"/>
      <c r="B370" s="33"/>
      <c r="C370" s="33"/>
      <c r="D370" s="33"/>
      <c r="E370" s="33"/>
      <c r="F370" s="33"/>
      <c r="G370" s="33"/>
      <c r="H370" s="33"/>
      <c r="I370" s="26"/>
    </row>
    <row r="371" spans="1:9" ht="20.25" x14ac:dyDescent="0.25">
      <c r="A371" s="32"/>
      <c r="B371" s="33"/>
      <c r="C371" s="33"/>
      <c r="D371" s="33"/>
      <c r="E371" s="33"/>
      <c r="F371" s="33"/>
      <c r="G371" s="33"/>
      <c r="H371" s="33"/>
      <c r="I371" s="26"/>
    </row>
    <row r="372" spans="1:9" ht="20.25" x14ac:dyDescent="0.25">
      <c r="A372" s="32"/>
      <c r="B372" s="33"/>
      <c r="C372" s="33"/>
      <c r="D372" s="33"/>
      <c r="E372" s="33"/>
      <c r="F372" s="33"/>
      <c r="G372" s="33"/>
      <c r="H372" s="33"/>
      <c r="I372" s="26"/>
    </row>
    <row r="373" spans="1:9" ht="20.25" x14ac:dyDescent="0.25">
      <c r="A373" s="32"/>
      <c r="B373" s="33"/>
      <c r="C373" s="33"/>
      <c r="D373" s="33"/>
      <c r="E373" s="33"/>
      <c r="F373" s="33"/>
      <c r="G373" s="33"/>
      <c r="H373" s="33"/>
      <c r="I373" s="26"/>
    </row>
    <row r="374" spans="1:9" ht="20.25" x14ac:dyDescent="0.25">
      <c r="A374" s="32"/>
      <c r="B374" s="33"/>
      <c r="C374" s="33"/>
      <c r="D374" s="33"/>
      <c r="E374" s="33"/>
      <c r="F374" s="33"/>
      <c r="G374" s="33"/>
      <c r="H374" s="33"/>
      <c r="I374" s="26"/>
    </row>
    <row r="375" spans="1:9" ht="20.25" x14ac:dyDescent="0.25">
      <c r="A375" s="32"/>
      <c r="B375" s="33"/>
      <c r="C375" s="33"/>
      <c r="D375" s="33"/>
      <c r="E375" s="33"/>
      <c r="F375" s="33"/>
      <c r="G375" s="33"/>
      <c r="H375" s="33"/>
      <c r="I375" s="26"/>
    </row>
    <row r="376" spans="1:9" ht="20.25" x14ac:dyDescent="0.25">
      <c r="A376" s="32"/>
      <c r="B376" s="33"/>
      <c r="C376" s="33"/>
      <c r="D376" s="33"/>
      <c r="E376" s="33"/>
      <c r="F376" s="33"/>
      <c r="G376" s="33"/>
      <c r="H376" s="33"/>
      <c r="I376" s="26"/>
    </row>
    <row r="377" spans="1:9" ht="20.25" x14ac:dyDescent="0.25">
      <c r="A377" s="32"/>
      <c r="B377" s="33"/>
      <c r="C377" s="33"/>
      <c r="D377" s="33"/>
      <c r="E377" s="33"/>
      <c r="F377" s="33"/>
      <c r="G377" s="33"/>
      <c r="H377" s="33"/>
      <c r="I377" s="26"/>
    </row>
    <row r="378" spans="1:9" ht="20.25" x14ac:dyDescent="0.25">
      <c r="A378" s="32"/>
      <c r="B378" s="33"/>
      <c r="C378" s="33"/>
      <c r="D378" s="33"/>
      <c r="E378" s="33"/>
      <c r="F378" s="33"/>
      <c r="G378" s="33"/>
      <c r="H378" s="33"/>
      <c r="I378" s="26"/>
    </row>
    <row r="379" spans="1:9" ht="20.25" x14ac:dyDescent="0.25">
      <c r="A379" s="32"/>
      <c r="B379" s="33"/>
      <c r="C379" s="33"/>
      <c r="D379" s="33"/>
      <c r="E379" s="33"/>
      <c r="F379" s="33"/>
      <c r="G379" s="33"/>
      <c r="H379" s="33"/>
      <c r="I379" s="26"/>
    </row>
    <row r="380" spans="1:9" ht="20.25" x14ac:dyDescent="0.25">
      <c r="A380" s="32"/>
      <c r="B380" s="33"/>
      <c r="C380" s="33"/>
      <c r="D380" s="33"/>
      <c r="E380" s="33"/>
      <c r="F380" s="33"/>
      <c r="G380" s="33"/>
      <c r="H380" s="33"/>
      <c r="I380" s="26"/>
    </row>
    <row r="381" spans="1:9" ht="20.25" x14ac:dyDescent="0.25">
      <c r="A381" s="32"/>
      <c r="B381" s="33"/>
      <c r="C381" s="33"/>
      <c r="D381" s="33"/>
      <c r="E381" s="33"/>
      <c r="F381" s="33"/>
      <c r="G381" s="33"/>
      <c r="H381" s="33"/>
      <c r="I381" s="26"/>
    </row>
    <row r="382" spans="1:9" ht="20.25" x14ac:dyDescent="0.25">
      <c r="A382" s="32"/>
      <c r="B382" s="33"/>
      <c r="C382" s="33"/>
      <c r="D382" s="33"/>
      <c r="E382" s="33"/>
      <c r="F382" s="33"/>
      <c r="G382" s="33"/>
      <c r="H382" s="33"/>
      <c r="I382" s="26"/>
    </row>
    <row r="383" spans="1:9" ht="20.25" x14ac:dyDescent="0.25">
      <c r="A383" s="32"/>
      <c r="B383" s="33"/>
      <c r="C383" s="33"/>
      <c r="D383" s="33"/>
      <c r="E383" s="33"/>
      <c r="F383" s="33"/>
      <c r="G383" s="33"/>
      <c r="H383" s="33"/>
      <c r="I383" s="26"/>
    </row>
    <row r="384" spans="1:9" ht="20.25" x14ac:dyDescent="0.25">
      <c r="A384" s="32"/>
      <c r="B384" s="33"/>
      <c r="C384" s="33"/>
      <c r="D384" s="33"/>
      <c r="E384" s="33"/>
      <c r="F384" s="33"/>
      <c r="G384" s="33"/>
      <c r="H384" s="33"/>
      <c r="I384" s="26"/>
    </row>
    <row r="385" spans="1:9" ht="20.25" x14ac:dyDescent="0.25">
      <c r="A385" s="32"/>
      <c r="B385" s="33"/>
      <c r="C385" s="33"/>
      <c r="D385" s="33"/>
      <c r="E385" s="33"/>
      <c r="F385" s="33"/>
      <c r="G385" s="33"/>
      <c r="H385" s="33"/>
      <c r="I385" s="26"/>
    </row>
    <row r="386" spans="1:9" ht="20.25" x14ac:dyDescent="0.25">
      <c r="A386" s="32"/>
      <c r="B386" s="33"/>
      <c r="C386" s="33"/>
      <c r="D386" s="33"/>
      <c r="E386" s="33"/>
      <c r="F386" s="33"/>
      <c r="G386" s="33"/>
      <c r="H386" s="33"/>
      <c r="I386" s="26"/>
    </row>
    <row r="387" spans="1:9" ht="20.25" x14ac:dyDescent="0.25">
      <c r="A387" s="32"/>
      <c r="B387" s="33"/>
      <c r="C387" s="33"/>
      <c r="D387" s="33"/>
      <c r="E387" s="33"/>
      <c r="F387" s="33"/>
      <c r="G387" s="33"/>
      <c r="H387" s="33"/>
      <c r="I387" s="26"/>
    </row>
    <row r="388" spans="1:9" ht="20.25" hidden="1" x14ac:dyDescent="0.25">
      <c r="A388" s="32"/>
      <c r="B388" s="33"/>
      <c r="C388" s="33"/>
      <c r="D388" s="33"/>
      <c r="E388" s="33"/>
      <c r="F388" s="33"/>
      <c r="G388" s="33"/>
      <c r="H388" s="33"/>
      <c r="I388" s="26"/>
    </row>
    <row r="389" spans="1:9" ht="20.25" hidden="1" x14ac:dyDescent="0.25">
      <c r="A389" s="32"/>
      <c r="B389" s="33"/>
      <c r="C389" s="33"/>
      <c r="D389" s="33"/>
      <c r="E389" s="33"/>
      <c r="F389" s="33"/>
      <c r="G389" s="33"/>
      <c r="H389" s="33"/>
      <c r="I389" s="26"/>
    </row>
    <row r="390" spans="1:9" ht="20.25" hidden="1" x14ac:dyDescent="0.25">
      <c r="A390" s="32"/>
      <c r="B390" s="33"/>
      <c r="C390" s="33"/>
      <c r="D390" s="33"/>
      <c r="E390" s="33"/>
      <c r="F390" s="33"/>
      <c r="G390" s="33"/>
      <c r="H390" s="33"/>
      <c r="I390" s="26"/>
    </row>
    <row r="391" spans="1:9" ht="20.25" hidden="1" x14ac:dyDescent="0.25">
      <c r="A391" s="32"/>
      <c r="B391" s="33"/>
      <c r="C391" s="33"/>
      <c r="D391" s="33"/>
      <c r="E391" s="33"/>
      <c r="F391" s="33"/>
      <c r="G391" s="33"/>
      <c r="H391" s="33"/>
      <c r="I391" s="26"/>
    </row>
    <row r="392" spans="1:9" ht="20.25" x14ac:dyDescent="0.25">
      <c r="A392" s="32"/>
      <c r="B392" s="33"/>
      <c r="C392" s="33"/>
      <c r="D392" s="33"/>
      <c r="E392" s="33"/>
      <c r="F392" s="33"/>
      <c r="G392" s="33"/>
      <c r="H392" s="33"/>
      <c r="I392" s="26"/>
    </row>
    <row r="393" spans="1:9" ht="20.25" x14ac:dyDescent="0.25">
      <c r="A393" s="90" t="s">
        <v>27</v>
      </c>
      <c r="B393" s="90"/>
      <c r="C393" s="90"/>
      <c r="D393" s="90"/>
      <c r="E393" s="90"/>
      <c r="F393" s="90"/>
      <c r="G393" s="90"/>
      <c r="H393" s="90"/>
      <c r="I393" s="90"/>
    </row>
    <row r="394" spans="1:9" ht="20.25" x14ac:dyDescent="0.25">
      <c r="A394" s="145" t="s">
        <v>86</v>
      </c>
      <c r="B394" s="146"/>
      <c r="C394" s="146"/>
      <c r="D394" s="146"/>
      <c r="E394" s="146"/>
      <c r="F394" s="146"/>
      <c r="G394" s="146"/>
      <c r="H394" s="146"/>
      <c r="I394" s="147"/>
    </row>
    <row r="395" spans="1:9" ht="20.25" x14ac:dyDescent="0.25">
      <c r="A395" s="148" t="s">
        <v>87</v>
      </c>
      <c r="B395" s="149"/>
      <c r="C395" s="149"/>
      <c r="D395" s="149"/>
      <c r="E395" s="149"/>
      <c r="F395" s="149"/>
      <c r="G395" s="149"/>
      <c r="H395" s="149"/>
      <c r="I395" s="150"/>
    </row>
    <row r="396" spans="1:9" ht="45" customHeight="1" x14ac:dyDescent="0.25">
      <c r="A396" s="148" t="s">
        <v>88</v>
      </c>
      <c r="B396" s="149"/>
      <c r="C396" s="149"/>
      <c r="D396" s="149"/>
      <c r="E396" s="149"/>
      <c r="F396" s="149"/>
      <c r="G396" s="149"/>
      <c r="H396" s="149"/>
      <c r="I396" s="150"/>
    </row>
    <row r="397" spans="1:9" ht="42.75" customHeight="1" x14ac:dyDescent="0.25">
      <c r="A397" s="148" t="s">
        <v>89</v>
      </c>
      <c r="B397" s="149"/>
      <c r="C397" s="149"/>
      <c r="D397" s="149"/>
      <c r="E397" s="149"/>
      <c r="F397" s="149"/>
      <c r="G397" s="149"/>
      <c r="H397" s="149"/>
      <c r="I397" s="150"/>
    </row>
    <row r="398" spans="1:9" ht="20.25" x14ac:dyDescent="0.25">
      <c r="A398" s="148" t="s">
        <v>90</v>
      </c>
      <c r="B398" s="149"/>
      <c r="C398" s="149"/>
      <c r="D398" s="149"/>
      <c r="E398" s="149"/>
      <c r="F398" s="149"/>
      <c r="G398" s="149"/>
      <c r="H398" s="149"/>
      <c r="I398" s="150"/>
    </row>
    <row r="399" spans="1:9" ht="20.25" x14ac:dyDescent="0.25">
      <c r="A399" s="148" t="s">
        <v>91</v>
      </c>
      <c r="B399" s="149"/>
      <c r="C399" s="149"/>
      <c r="D399" s="149"/>
      <c r="E399" s="149"/>
      <c r="F399" s="149"/>
      <c r="G399" s="149"/>
      <c r="H399" s="149"/>
      <c r="I399" s="150"/>
    </row>
    <row r="400" spans="1:9" ht="45" customHeight="1" x14ac:dyDescent="0.25">
      <c r="A400" s="148" t="s">
        <v>92</v>
      </c>
      <c r="B400" s="149"/>
      <c r="C400" s="149"/>
      <c r="D400" s="149"/>
      <c r="E400" s="149"/>
      <c r="F400" s="149"/>
      <c r="G400" s="149"/>
      <c r="H400" s="149"/>
      <c r="I400" s="150"/>
    </row>
    <row r="401" spans="1:9" ht="45" customHeight="1" x14ac:dyDescent="0.25">
      <c r="A401" s="148" t="s">
        <v>93</v>
      </c>
      <c r="B401" s="149"/>
      <c r="C401" s="149"/>
      <c r="D401" s="149"/>
      <c r="E401" s="149"/>
      <c r="F401" s="149"/>
      <c r="G401" s="149"/>
      <c r="H401" s="149"/>
      <c r="I401" s="150"/>
    </row>
    <row r="402" spans="1:9" ht="20.25" x14ac:dyDescent="0.25">
      <c r="A402" s="151" t="s">
        <v>94</v>
      </c>
      <c r="B402" s="152"/>
      <c r="C402" s="152"/>
      <c r="D402" s="152"/>
      <c r="E402" s="152"/>
      <c r="F402" s="152"/>
      <c r="G402" s="152"/>
      <c r="H402" s="152"/>
      <c r="I402" s="153"/>
    </row>
    <row r="403" spans="1:9" ht="70.5" customHeight="1" x14ac:dyDescent="0.25">
      <c r="A403" s="141" t="s">
        <v>33</v>
      </c>
      <c r="B403" s="141"/>
      <c r="C403" s="141"/>
      <c r="D403" s="2" t="s">
        <v>4</v>
      </c>
      <c r="E403" s="83" t="s">
        <v>339</v>
      </c>
      <c r="F403" s="13" t="s">
        <v>10</v>
      </c>
      <c r="G403" s="2" t="s">
        <v>4</v>
      </c>
      <c r="H403" s="142"/>
      <c r="I403" s="142"/>
    </row>
  </sheetData>
  <mergeCells count="575">
    <mergeCell ref="A240:B240"/>
    <mergeCell ref="C240:D240"/>
    <mergeCell ref="F240:G240"/>
    <mergeCell ref="A241:B241"/>
    <mergeCell ref="C241:D241"/>
    <mergeCell ref="F241:G241"/>
    <mergeCell ref="C217:I220"/>
    <mergeCell ref="C232:I233"/>
    <mergeCell ref="A119:B119"/>
    <mergeCell ref="C119:D119"/>
    <mergeCell ref="F119:G119"/>
    <mergeCell ref="H119:I119"/>
    <mergeCell ref="A237:B237"/>
    <mergeCell ref="C237:D237"/>
    <mergeCell ref="F237:G237"/>
    <mergeCell ref="A238:B238"/>
    <mergeCell ref="C238:D238"/>
    <mergeCell ref="F238:G238"/>
    <mergeCell ref="A239:B239"/>
    <mergeCell ref="C239:D239"/>
    <mergeCell ref="F239:G239"/>
    <mergeCell ref="A234:B234"/>
    <mergeCell ref="C234:D234"/>
    <mergeCell ref="F234:G234"/>
    <mergeCell ref="A235:B235"/>
    <mergeCell ref="C235:D235"/>
    <mergeCell ref="F235:G235"/>
    <mergeCell ref="A236:B236"/>
    <mergeCell ref="C236:D236"/>
    <mergeCell ref="F236:G236"/>
    <mergeCell ref="A231:B231"/>
    <mergeCell ref="C231:D231"/>
    <mergeCell ref="F231:G231"/>
    <mergeCell ref="A232:B232"/>
    <mergeCell ref="A233:B233"/>
    <mergeCell ref="A227:B227"/>
    <mergeCell ref="C227:D227"/>
    <mergeCell ref="F227:G227"/>
    <mergeCell ref="A228:I228"/>
    <mergeCell ref="A229:B229"/>
    <mergeCell ref="C229:D229"/>
    <mergeCell ref="F229:G229"/>
    <mergeCell ref="A230:B230"/>
    <mergeCell ref="C230:D230"/>
    <mergeCell ref="F230:G230"/>
    <mergeCell ref="A224:B224"/>
    <mergeCell ref="C224:D224"/>
    <mergeCell ref="F224:G224"/>
    <mergeCell ref="A225:B225"/>
    <mergeCell ref="C225:D225"/>
    <mergeCell ref="F225:G225"/>
    <mergeCell ref="A226:B226"/>
    <mergeCell ref="C226:D226"/>
    <mergeCell ref="F226:G226"/>
    <mergeCell ref="A221:B221"/>
    <mergeCell ref="C221:D221"/>
    <mergeCell ref="F221:G221"/>
    <mergeCell ref="A222:B222"/>
    <mergeCell ref="C222:D222"/>
    <mergeCell ref="F222:G222"/>
    <mergeCell ref="A223:B223"/>
    <mergeCell ref="C223:D223"/>
    <mergeCell ref="F223:G223"/>
    <mergeCell ref="A218:B218"/>
    <mergeCell ref="A219:B219"/>
    <mergeCell ref="A220:B220"/>
    <mergeCell ref="A214:I214"/>
    <mergeCell ref="A215:B215"/>
    <mergeCell ref="C215:D215"/>
    <mergeCell ref="F215:G215"/>
    <mergeCell ref="A216:B216"/>
    <mergeCell ref="C216:D216"/>
    <mergeCell ref="F216:G216"/>
    <mergeCell ref="A217:B217"/>
    <mergeCell ref="A210:B210"/>
    <mergeCell ref="C210:D210"/>
    <mergeCell ref="F210:G210"/>
    <mergeCell ref="A211:B211"/>
    <mergeCell ref="C211:D211"/>
    <mergeCell ref="F211:G211"/>
    <mergeCell ref="A212:B212"/>
    <mergeCell ref="A213:B213"/>
    <mergeCell ref="C212:D212"/>
    <mergeCell ref="F212:G212"/>
    <mergeCell ref="C213:D213"/>
    <mergeCell ref="F213:G213"/>
    <mergeCell ref="A207:B207"/>
    <mergeCell ref="C207:D207"/>
    <mergeCell ref="F207:G207"/>
    <mergeCell ref="A208:B208"/>
    <mergeCell ref="C208:D208"/>
    <mergeCell ref="F208:G208"/>
    <mergeCell ref="A209:B209"/>
    <mergeCell ref="C209:D209"/>
    <mergeCell ref="F209:G209"/>
    <mergeCell ref="A204:B204"/>
    <mergeCell ref="C204:D204"/>
    <mergeCell ref="F204:G204"/>
    <mergeCell ref="A205:B205"/>
    <mergeCell ref="C205:D205"/>
    <mergeCell ref="F205:G205"/>
    <mergeCell ref="A206:B206"/>
    <mergeCell ref="C206:D206"/>
    <mergeCell ref="F206:G206"/>
    <mergeCell ref="C198:I199"/>
    <mergeCell ref="L175:M175"/>
    <mergeCell ref="A200:I200"/>
    <mergeCell ref="A201:B201"/>
    <mergeCell ref="A202:B202"/>
    <mergeCell ref="A203:B203"/>
    <mergeCell ref="C203:D203"/>
    <mergeCell ref="F203:G203"/>
    <mergeCell ref="C201:D201"/>
    <mergeCell ref="F201:G201"/>
    <mergeCell ref="C202:D202"/>
    <mergeCell ref="F202:G202"/>
    <mergeCell ref="A197:B197"/>
    <mergeCell ref="C197:D197"/>
    <mergeCell ref="F197:G197"/>
    <mergeCell ref="A198:B198"/>
    <mergeCell ref="A199:B199"/>
    <mergeCell ref="A194:B194"/>
    <mergeCell ref="C194:D194"/>
    <mergeCell ref="F194:G194"/>
    <mergeCell ref="A195:B195"/>
    <mergeCell ref="C195:D195"/>
    <mergeCell ref="F195:G195"/>
    <mergeCell ref="A196:B196"/>
    <mergeCell ref="C196:D196"/>
    <mergeCell ref="F196:G196"/>
    <mergeCell ref="F190:G190"/>
    <mergeCell ref="A191:B191"/>
    <mergeCell ref="C191:D191"/>
    <mergeCell ref="F191:G191"/>
    <mergeCell ref="A192:B192"/>
    <mergeCell ref="C192:D192"/>
    <mergeCell ref="F192:G192"/>
    <mergeCell ref="A193:B193"/>
    <mergeCell ref="C193:D193"/>
    <mergeCell ref="F193:G193"/>
    <mergeCell ref="A167:I167"/>
    <mergeCell ref="A168:I168"/>
    <mergeCell ref="A169:I169"/>
    <mergeCell ref="A170:I170"/>
    <mergeCell ref="A171:I171"/>
    <mergeCell ref="A183:B183"/>
    <mergeCell ref="C183:D183"/>
    <mergeCell ref="F183:G183"/>
    <mergeCell ref="A184:B184"/>
    <mergeCell ref="C173:I174"/>
    <mergeCell ref="C184:I185"/>
    <mergeCell ref="A172:I172"/>
    <mergeCell ref="A173:B173"/>
    <mergeCell ref="A175:B175"/>
    <mergeCell ref="A164:B164"/>
    <mergeCell ref="C164:D164"/>
    <mergeCell ref="F164:G164"/>
    <mergeCell ref="A165:B165"/>
    <mergeCell ref="C165:D165"/>
    <mergeCell ref="F165:G165"/>
    <mergeCell ref="A166:B166"/>
    <mergeCell ref="C166:D166"/>
    <mergeCell ref="F166:G166"/>
    <mergeCell ref="A160:B160"/>
    <mergeCell ref="C160:I161"/>
    <mergeCell ref="A161:B161"/>
    <mergeCell ref="A162:B162"/>
    <mergeCell ref="C162:D162"/>
    <mergeCell ref="F162:G162"/>
    <mergeCell ref="A163:B163"/>
    <mergeCell ref="C163:D163"/>
    <mergeCell ref="F163:G163"/>
    <mergeCell ref="A156:B156"/>
    <mergeCell ref="C156:D156"/>
    <mergeCell ref="F156:G156"/>
    <mergeCell ref="A157:B157"/>
    <mergeCell ref="C157:D157"/>
    <mergeCell ref="F157:G157"/>
    <mergeCell ref="C151:I152"/>
    <mergeCell ref="A158:I158"/>
    <mergeCell ref="A159:B159"/>
    <mergeCell ref="C159:D159"/>
    <mergeCell ref="F159:G159"/>
    <mergeCell ref="A153:B153"/>
    <mergeCell ref="C153:D153"/>
    <mergeCell ref="F153:G153"/>
    <mergeCell ref="A154:B154"/>
    <mergeCell ref="C154:D154"/>
    <mergeCell ref="F154:G154"/>
    <mergeCell ref="A155:B155"/>
    <mergeCell ref="C155:D155"/>
    <mergeCell ref="F155:G155"/>
    <mergeCell ref="A149:I149"/>
    <mergeCell ref="A150:B150"/>
    <mergeCell ref="C150:D150"/>
    <mergeCell ref="F150:G150"/>
    <mergeCell ref="A151:B151"/>
    <mergeCell ref="A152:B152"/>
    <mergeCell ref="A146:B146"/>
    <mergeCell ref="C146:D146"/>
    <mergeCell ref="F146:G146"/>
    <mergeCell ref="A147:B147"/>
    <mergeCell ref="C147:D147"/>
    <mergeCell ref="F147:G147"/>
    <mergeCell ref="A148:B148"/>
    <mergeCell ref="C148:D148"/>
    <mergeCell ref="F148:G148"/>
    <mergeCell ref="A143:B143"/>
    <mergeCell ref="C143:D143"/>
    <mergeCell ref="F143:G143"/>
    <mergeCell ref="A144:B144"/>
    <mergeCell ref="C144:D144"/>
    <mergeCell ref="F144:G144"/>
    <mergeCell ref="A145:B145"/>
    <mergeCell ref="C145:D145"/>
    <mergeCell ref="F145:G145"/>
    <mergeCell ref="A129:I129"/>
    <mergeCell ref="A130:I130"/>
    <mergeCell ref="L132:M132"/>
    <mergeCell ref="A140:I140"/>
    <mergeCell ref="A141:B141"/>
    <mergeCell ref="C141:D141"/>
    <mergeCell ref="F141:G141"/>
    <mergeCell ref="A142:B142"/>
    <mergeCell ref="C142:D142"/>
    <mergeCell ref="F142:G142"/>
    <mergeCell ref="C137:D137"/>
    <mergeCell ref="F137:G137"/>
    <mergeCell ref="C138:D138"/>
    <mergeCell ref="F138:G138"/>
    <mergeCell ref="C135:D135"/>
    <mergeCell ref="F135:G135"/>
    <mergeCell ref="C136:D136"/>
    <mergeCell ref="F136:G136"/>
    <mergeCell ref="A131:I131"/>
    <mergeCell ref="C139:D139"/>
    <mergeCell ref="F139:G139"/>
    <mergeCell ref="A133:B133"/>
    <mergeCell ref="A134:B134"/>
    <mergeCell ref="A135:B135"/>
    <mergeCell ref="A122:I122"/>
    <mergeCell ref="F117:G117"/>
    <mergeCell ref="F118:G118"/>
    <mergeCell ref="F120:G120"/>
    <mergeCell ref="F121:G121"/>
    <mergeCell ref="A117:B117"/>
    <mergeCell ref="C117:D117"/>
    <mergeCell ref="A118:B118"/>
    <mergeCell ref="C118:D118"/>
    <mergeCell ref="A120:B120"/>
    <mergeCell ref="C120:D120"/>
    <mergeCell ref="A121:B121"/>
    <mergeCell ref="C121:D121"/>
    <mergeCell ref="H120:I120"/>
    <mergeCell ref="H121:I121"/>
    <mergeCell ref="A101:G101"/>
    <mergeCell ref="H101:I101"/>
    <mergeCell ref="A88:B88"/>
    <mergeCell ref="A89:B89"/>
    <mergeCell ref="A94:B94"/>
    <mergeCell ref="A95:B95"/>
    <mergeCell ref="A96:B96"/>
    <mergeCell ref="A97:B97"/>
    <mergeCell ref="C97:D97"/>
    <mergeCell ref="C88:D88"/>
    <mergeCell ref="C89:D89"/>
    <mergeCell ref="C90:D90"/>
    <mergeCell ref="C91:D91"/>
    <mergeCell ref="C92:D92"/>
    <mergeCell ref="C93:D93"/>
    <mergeCell ref="C94:D94"/>
    <mergeCell ref="C95:D95"/>
    <mergeCell ref="A100:C100"/>
    <mergeCell ref="E100:F100"/>
    <mergeCell ref="H100:I100"/>
    <mergeCell ref="A56:B56"/>
    <mergeCell ref="C56:D56"/>
    <mergeCell ref="F56:G67"/>
    <mergeCell ref="H56:I67"/>
    <mergeCell ref="A57:B57"/>
    <mergeCell ref="C57:D57"/>
    <mergeCell ref="A58:B58"/>
    <mergeCell ref="N21:O21"/>
    <mergeCell ref="L22:M22"/>
    <mergeCell ref="N22:O22"/>
    <mergeCell ref="N23:O23"/>
    <mergeCell ref="L23:M23"/>
    <mergeCell ref="L21:M21"/>
    <mergeCell ref="C49:E49"/>
    <mergeCell ref="C50:E50"/>
    <mergeCell ref="C51:E51"/>
    <mergeCell ref="C48:E48"/>
    <mergeCell ref="A52:I52"/>
    <mergeCell ref="A53:C54"/>
    <mergeCell ref="D53:D54"/>
    <mergeCell ref="F53:G53"/>
    <mergeCell ref="F54:G54"/>
    <mergeCell ref="A55:B55"/>
    <mergeCell ref="C55:D55"/>
    <mergeCell ref="F55:G55"/>
    <mergeCell ref="A45:B45"/>
    <mergeCell ref="A46:B46"/>
    <mergeCell ref="E45:G45"/>
    <mergeCell ref="E44:G44"/>
    <mergeCell ref="E46:G46"/>
    <mergeCell ref="C44:D44"/>
    <mergeCell ref="C45:D45"/>
    <mergeCell ref="C46:D46"/>
    <mergeCell ref="C15:E15"/>
    <mergeCell ref="C16:E16"/>
    <mergeCell ref="C17:E17"/>
    <mergeCell ref="C18:E18"/>
    <mergeCell ref="C19:E19"/>
    <mergeCell ref="C21:E21"/>
    <mergeCell ref="C22:E22"/>
    <mergeCell ref="C23:E23"/>
    <mergeCell ref="A44:B44"/>
    <mergeCell ref="C29:E29"/>
    <mergeCell ref="C30:E30"/>
    <mergeCell ref="C31:E31"/>
    <mergeCell ref="C32:E32"/>
    <mergeCell ref="C33:I33"/>
    <mergeCell ref="H45:I45"/>
    <mergeCell ref="C243:I243"/>
    <mergeCell ref="A242:I242"/>
    <mergeCell ref="A102:I102"/>
    <mergeCell ref="A103:C103"/>
    <mergeCell ref="H103:I103"/>
    <mergeCell ref="A137:B137"/>
    <mergeCell ref="A138:B138"/>
    <mergeCell ref="A139:B139"/>
    <mergeCell ref="A132:B132"/>
    <mergeCell ref="H105:I105"/>
    <mergeCell ref="A115:F115"/>
    <mergeCell ref="H115:I115"/>
    <mergeCell ref="A114:F114"/>
    <mergeCell ref="A112:I112"/>
    <mergeCell ref="A136:B136"/>
    <mergeCell ref="H113:I113"/>
    <mergeCell ref="A182:B182"/>
    <mergeCell ref="C182:D182"/>
    <mergeCell ref="F182:G182"/>
    <mergeCell ref="A185:B185"/>
    <mergeCell ref="A186:I186"/>
    <mergeCell ref="A187:B187"/>
    <mergeCell ref="A188:B188"/>
    <mergeCell ref="A189:B189"/>
    <mergeCell ref="G2:H2"/>
    <mergeCell ref="G3:H3"/>
    <mergeCell ref="G4:H4"/>
    <mergeCell ref="H46:I46"/>
    <mergeCell ref="H44:I44"/>
    <mergeCell ref="A3:C3"/>
    <mergeCell ref="E3:F3"/>
    <mergeCell ref="A26:I26"/>
    <mergeCell ref="H27:I27"/>
    <mergeCell ref="G41:H41"/>
    <mergeCell ref="H21:I21"/>
    <mergeCell ref="H22:I22"/>
    <mergeCell ref="A9:A11"/>
    <mergeCell ref="E10:I10"/>
    <mergeCell ref="E11:I11"/>
    <mergeCell ref="H6:I6"/>
    <mergeCell ref="A5:I5"/>
    <mergeCell ref="A12:C12"/>
    <mergeCell ref="A34:I34"/>
    <mergeCell ref="H31:I31"/>
    <mergeCell ref="H30:I30"/>
    <mergeCell ref="A13:I13"/>
    <mergeCell ref="C27:E27"/>
    <mergeCell ref="C28:E28"/>
    <mergeCell ref="A1:I1"/>
    <mergeCell ref="A4:C4"/>
    <mergeCell ref="A245:C245"/>
    <mergeCell ref="H28:I28"/>
    <mergeCell ref="H29:I29"/>
    <mergeCell ref="A38:I38"/>
    <mergeCell ref="H48:I48"/>
    <mergeCell ref="H50:I50"/>
    <mergeCell ref="A43:I43"/>
    <mergeCell ref="A47:I47"/>
    <mergeCell ref="A116:I116"/>
    <mergeCell ref="H114:I114"/>
    <mergeCell ref="A2:C2"/>
    <mergeCell ref="E2:F2"/>
    <mergeCell ref="A42:C42"/>
    <mergeCell ref="H42:I42"/>
    <mergeCell ref="E4:F4"/>
    <mergeCell ref="E12:I12"/>
    <mergeCell ref="A6:C6"/>
    <mergeCell ref="A7:C7"/>
    <mergeCell ref="A8:C8"/>
    <mergeCell ref="E8:I8"/>
    <mergeCell ref="H7:I7"/>
    <mergeCell ref="E9:I9"/>
    <mergeCell ref="A403:C403"/>
    <mergeCell ref="H403:I403"/>
    <mergeCell ref="A244:I244"/>
    <mergeCell ref="E246:I246"/>
    <mergeCell ref="A394:I394"/>
    <mergeCell ref="A400:I400"/>
    <mergeCell ref="A401:I401"/>
    <mergeCell ref="A402:I402"/>
    <mergeCell ref="A395:I395"/>
    <mergeCell ref="A396:I396"/>
    <mergeCell ref="A397:I397"/>
    <mergeCell ref="A398:I398"/>
    <mergeCell ref="A246:C246"/>
    <mergeCell ref="A393:I393"/>
    <mergeCell ref="A399:I399"/>
    <mergeCell ref="A352:I352"/>
    <mergeCell ref="E245:I245"/>
    <mergeCell ref="A247:C247"/>
    <mergeCell ref="E247:I247"/>
    <mergeCell ref="A297:I297"/>
    <mergeCell ref="H14:I14"/>
    <mergeCell ref="G39:H39"/>
    <mergeCell ref="A40:C40"/>
    <mergeCell ref="A36:C36"/>
    <mergeCell ref="A41:C41"/>
    <mergeCell ref="A39:C39"/>
    <mergeCell ref="H16:I16"/>
    <mergeCell ref="H17:I17"/>
    <mergeCell ref="H15:I15"/>
    <mergeCell ref="H18:I18"/>
    <mergeCell ref="H19:I19"/>
    <mergeCell ref="H32:I32"/>
    <mergeCell ref="H23:I23"/>
    <mergeCell ref="G40:H40"/>
    <mergeCell ref="H37:I37"/>
    <mergeCell ref="A37:C37"/>
    <mergeCell ref="H36:I36"/>
    <mergeCell ref="C25:I25"/>
    <mergeCell ref="C24:I24"/>
    <mergeCell ref="C20:E20"/>
    <mergeCell ref="H20:I20"/>
    <mergeCell ref="A35:C35"/>
    <mergeCell ref="H35:I35"/>
    <mergeCell ref="C14:E14"/>
    <mergeCell ref="H117:I117"/>
    <mergeCell ref="H118:I118"/>
    <mergeCell ref="C87:D87"/>
    <mergeCell ref="A113:F113"/>
    <mergeCell ref="H51:I51"/>
    <mergeCell ref="H49:I49"/>
    <mergeCell ref="F87:G87"/>
    <mergeCell ref="A108:C108"/>
    <mergeCell ref="H108:I108"/>
    <mergeCell ref="A109:C109"/>
    <mergeCell ref="H109:I109"/>
    <mergeCell ref="A110:C110"/>
    <mergeCell ref="H110:I110"/>
    <mergeCell ref="A111:C111"/>
    <mergeCell ref="H111:I111"/>
    <mergeCell ref="A104:C104"/>
    <mergeCell ref="H104:I104"/>
    <mergeCell ref="A106:C106"/>
    <mergeCell ref="H106:I106"/>
    <mergeCell ref="A107:C107"/>
    <mergeCell ref="H107:I107"/>
    <mergeCell ref="A105:C105"/>
    <mergeCell ref="A90:B90"/>
    <mergeCell ref="A91:B91"/>
    <mergeCell ref="F123:G123"/>
    <mergeCell ref="C123:D123"/>
    <mergeCell ref="A123:B123"/>
    <mergeCell ref="A176:B176"/>
    <mergeCell ref="C176:D176"/>
    <mergeCell ref="F176:G176"/>
    <mergeCell ref="C175:D175"/>
    <mergeCell ref="F175:G175"/>
    <mergeCell ref="F134:G134"/>
    <mergeCell ref="C132:D132"/>
    <mergeCell ref="F132:G132"/>
    <mergeCell ref="C133:D133"/>
    <mergeCell ref="F133:G133"/>
    <mergeCell ref="C134:D134"/>
    <mergeCell ref="A174:B174"/>
    <mergeCell ref="A125:I125"/>
    <mergeCell ref="A126:I126"/>
    <mergeCell ref="A127:B127"/>
    <mergeCell ref="C127:D127"/>
    <mergeCell ref="F127:G127"/>
    <mergeCell ref="A128:B128"/>
    <mergeCell ref="C128:D128"/>
    <mergeCell ref="F128:G128"/>
    <mergeCell ref="A124:I124"/>
    <mergeCell ref="A92:B92"/>
    <mergeCell ref="A93:B93"/>
    <mergeCell ref="F88:G99"/>
    <mergeCell ref="A87:B87"/>
    <mergeCell ref="A85:C86"/>
    <mergeCell ref="D85:D86"/>
    <mergeCell ref="A84:I84"/>
    <mergeCell ref="H88:I99"/>
    <mergeCell ref="A98:B98"/>
    <mergeCell ref="C98:D98"/>
    <mergeCell ref="F85:G85"/>
    <mergeCell ref="F86:G86"/>
    <mergeCell ref="A99:B99"/>
    <mergeCell ref="C99:D99"/>
    <mergeCell ref="C96:D96"/>
    <mergeCell ref="C189:D189"/>
    <mergeCell ref="F189:G189"/>
    <mergeCell ref="A190:B190"/>
    <mergeCell ref="C190:D190"/>
    <mergeCell ref="C177:D177"/>
    <mergeCell ref="F177:G177"/>
    <mergeCell ref="A179:B179"/>
    <mergeCell ref="C179:D179"/>
    <mergeCell ref="F179:G179"/>
    <mergeCell ref="A180:B180"/>
    <mergeCell ref="C180:D180"/>
    <mergeCell ref="F180:G180"/>
    <mergeCell ref="A178:B178"/>
    <mergeCell ref="C178:D178"/>
    <mergeCell ref="F178:G178"/>
    <mergeCell ref="A177:B177"/>
    <mergeCell ref="A181:B181"/>
    <mergeCell ref="C181:D181"/>
    <mergeCell ref="F181:G181"/>
    <mergeCell ref="C187:I188"/>
    <mergeCell ref="C58:D58"/>
    <mergeCell ref="A59:B59"/>
    <mergeCell ref="C59:D59"/>
    <mergeCell ref="A60:B60"/>
    <mergeCell ref="C60:D60"/>
    <mergeCell ref="A61:B61"/>
    <mergeCell ref="C61:D61"/>
    <mergeCell ref="A62:B62"/>
    <mergeCell ref="C62:D62"/>
    <mergeCell ref="A63:B63"/>
    <mergeCell ref="C63:D63"/>
    <mergeCell ref="A64:B64"/>
    <mergeCell ref="C64:D64"/>
    <mergeCell ref="A65:B65"/>
    <mergeCell ref="C65:D65"/>
    <mergeCell ref="A66:B66"/>
    <mergeCell ref="C66:D66"/>
    <mergeCell ref="A67:B67"/>
    <mergeCell ref="C67:D67"/>
    <mergeCell ref="A68:I68"/>
    <mergeCell ref="A69:C70"/>
    <mergeCell ref="D69:D70"/>
    <mergeCell ref="F69:G69"/>
    <mergeCell ref="F70:G70"/>
    <mergeCell ref="A71:B71"/>
    <mergeCell ref="C71:D71"/>
    <mergeCell ref="F71:G71"/>
    <mergeCell ref="A72:B72"/>
    <mergeCell ref="C72:D72"/>
    <mergeCell ref="F72:G83"/>
    <mergeCell ref="H72:I83"/>
    <mergeCell ref="A73:B73"/>
    <mergeCell ref="C73:D73"/>
    <mergeCell ref="A74:B74"/>
    <mergeCell ref="C74:D74"/>
    <mergeCell ref="A75:B75"/>
    <mergeCell ref="C75:D75"/>
    <mergeCell ref="A76:B76"/>
    <mergeCell ref="C76:D76"/>
    <mergeCell ref="A77:B77"/>
    <mergeCell ref="C77:D77"/>
    <mergeCell ref="A78:B78"/>
    <mergeCell ref="C78:D78"/>
    <mergeCell ref="A79:B79"/>
    <mergeCell ref="C79:D79"/>
    <mergeCell ref="A80:B80"/>
    <mergeCell ref="C80:D80"/>
    <mergeCell ref="A81:B81"/>
    <mergeCell ref="C81:D81"/>
    <mergeCell ref="A82:B82"/>
    <mergeCell ref="C82:D82"/>
    <mergeCell ref="A83:B83"/>
    <mergeCell ref="C83:D83"/>
  </mergeCells>
  <dataValidations count="5">
    <dataValidation type="list" allowBlank="1" showInputMessage="1" showErrorMessage="1" sqref="H27:I27">
      <formula1>"Middle,Upper"</formula1>
    </dataValidation>
    <dataValidation type="list" allowBlank="1" showInputMessage="1" showErrorMessage="1" sqref="C27:E27">
      <formula1>"Developing,Developed"</formula1>
    </dataValidation>
    <dataValidation type="list" allowBlank="1" showInputMessage="1" showErrorMessage="1" sqref="C28:E28">
      <formula1>"Bitumen,Concrete"</formula1>
    </dataValidation>
    <dataValidation type="list" allowBlank="1" showInputMessage="1" showErrorMessage="1" sqref="E105">
      <formula1>"300000,350000,400000,500000,600000,700000,800000,900000,1000000,1200000,1400000,1500000,1600000"</formula1>
    </dataValidation>
    <dataValidation type="list" allowBlank="1" showInputMessage="1" showErrorMessage="1" sqref="F123:G123">
      <formula1>"Deck Area,Fungible area,Balcony Area,Chajja Area,Cornice Area,AP Area,WS Area"</formula1>
    </dataValidation>
  </dataValidations>
  <hyperlinks>
    <hyperlink ref="C24" r:id="rId1"/>
  </hyperlinks>
  <printOptions horizontalCentered="1"/>
  <pageMargins left="0.27559055118110237" right="0.27559055118110237" top="0.70866141732283472" bottom="0.47244094488188981" header="0.15748031496062992" footer="0.15748031496062992"/>
  <pageSetup paperSize="9" scale="63" fitToHeight="0" orientation="portrait" r:id="rId2"/>
  <headerFooter>
    <oddHeader>&amp;C&amp;25&amp;G</oddHeader>
    <oddFooter>&amp;L&amp;"Times New Roman,Bold"&amp;16Ref No: &amp;F&amp;R&amp;"Times New Roman,Bold"&amp;16&amp;P</oddFooter>
  </headerFooter>
  <rowBreaks count="4" manualBreakCount="4">
    <brk id="51" max="16383" man="1"/>
    <brk id="243" max="8" man="1"/>
    <brk id="296" max="16383" man="1"/>
    <brk id="35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6"/>
  <sheetViews>
    <sheetView zoomScale="70" zoomScaleNormal="70" workbookViewId="0">
      <selection activeCell="A4" sqref="A4:C5"/>
    </sheetView>
  </sheetViews>
  <sheetFormatPr defaultRowHeight="15" x14ac:dyDescent="0.25"/>
  <cols>
    <col min="1" max="1" width="23" customWidth="1"/>
    <col min="2" max="2" width="25.7109375" customWidth="1"/>
    <col min="3" max="3" width="17.7109375" customWidth="1"/>
    <col min="4" max="4" width="16" bestFit="1" customWidth="1"/>
    <col min="5" max="9" width="25.7109375" customWidth="1"/>
  </cols>
  <sheetData>
    <row r="3" spans="1:11" s="1" customFormat="1" ht="21" thickBot="1" x14ac:dyDescent="0.3">
      <c r="A3" s="90" t="s">
        <v>73</v>
      </c>
      <c r="B3" s="90"/>
      <c r="C3" s="90"/>
      <c r="D3" s="90"/>
      <c r="E3" s="90"/>
      <c r="F3" s="90"/>
      <c r="G3" s="90"/>
      <c r="H3" s="90"/>
      <c r="I3" s="90"/>
    </row>
    <row r="4" spans="1:11" s="1" customFormat="1" ht="20.25" customHeight="1" x14ac:dyDescent="0.3">
      <c r="A4" s="91">
        <v>1</v>
      </c>
      <c r="B4" s="91"/>
      <c r="C4" s="91"/>
      <c r="D4" s="92" t="s">
        <v>4</v>
      </c>
      <c r="E4" s="57" t="s">
        <v>144</v>
      </c>
      <c r="F4" s="89" t="s">
        <v>130</v>
      </c>
      <c r="G4" s="89"/>
      <c r="H4" s="57" t="s">
        <v>145</v>
      </c>
      <c r="I4" s="57" t="s">
        <v>146</v>
      </c>
      <c r="J4" s="36" t="str">
        <f ca="1">(IF(F7&gt;99%,"All work completed. Please provide OC.",IF(F7&gt;89.8%,"Plinth, RCC, Brick, Plaster, Flooring, Wooden, Plumbing, Electrification, etc., work Completed. Finishing work is in process.",IF(F7&lt;94%,(IF(C7=0,"Work not yet Started.",IF(E7=25%,"Piling work in process",IF(E7=50%,"Excavation work in process",IF(E7=100%,"Excavation work Completed. ","0")))&amp;(IF(C8=0%,"",IF(C8=K9,"Footing work is process",IF(C8=K10,"Footing work Completed",IF(C8=K11,"1st Basement Completed",IF(C8=K12,"1st &amp; 2nd Basement Completed",IF(C8=K13,"1st to 3rd Basement Completed",IF(C8=K14,"1st to 4th Basement Completed",IF(C8=K15,"Plinth work is process",IF(C8=K16,"Plinth work completed","0")))))))))))&amp;(IF(C9=(F5+H5+I5),", RCC Slab",IF(C9&gt;0,", RCC upto "&amp;C9&amp;" Slab",""))&amp;(IF(C10=I5,", Brickwork",IF(C10&gt;0,", Brickwork upto "&amp;C10&amp;" Floor",""))&amp;(IF(C11=I5,", Internal Plaster",IF(C11&gt;0,", Internal Plaster upto "&amp;C11&amp;" Floor",""))&amp;(IF(C12=I5,", External Plaster",IF(C12&gt;0,", External Plaster upto "&amp;C12&amp;" Floor",""))&amp;(IF(C13=I5,", External Plumbing, Elevation and Waterproofing",IF(C13&gt;0,", External Plumbing, Elevation and Waterproofing upto "&amp;C13&amp;" Floor",""))&amp;(IF(C14=I5,", Flooring &amp; Fitting",IF(C14&gt;0,", Flooring &amp; Fitting upto "&amp;C14&amp;" Floor",""))&amp;(IF(C15=I5,", Wooden Work",IF(C15&gt;0,", Wooden Work upto "&amp;C15&amp;" Floor",""))&amp;(IF(C16=I5,", Electrical &amp; Sanitary fittings",IF(C16&gt;0,", Electrical &amp; Sanitary fittings upto "&amp;C16&amp;" Floor",""))&amp;(IF(C17&gt;0,", Finishing upto "&amp;C17&amp;" Floor","")&amp;(IF(C9&gt;0.5," Completed",""))))))))))))))))</f>
        <v>Excavation work Completed. Plinth work completed</v>
      </c>
      <c r="K4" s="38"/>
    </row>
    <row r="5" spans="1:11" s="1" customFormat="1" ht="20.25" x14ac:dyDescent="0.3">
      <c r="A5" s="91"/>
      <c r="B5" s="91"/>
      <c r="C5" s="91"/>
      <c r="D5" s="92"/>
      <c r="E5" s="57">
        <v>3</v>
      </c>
      <c r="F5" s="89">
        <v>1</v>
      </c>
      <c r="G5" s="89"/>
      <c r="H5" s="57">
        <v>0</v>
      </c>
      <c r="I5" s="57">
        <f ca="1">--TRIM(RIGHT(SUBSTITUTE(LEFT(A4,_xlfn.AGGREGATE(16,6,FIND({0,1,2,3,4,5,6,7,8,9},A4,ROW(INDIRECT("1:"&amp;LEN(A4)))),1))," ",REPT(" ",LEN(A4))),LEN(A4)))</f>
        <v>1</v>
      </c>
      <c r="J5" s="37" t="s">
        <v>150</v>
      </c>
      <c r="K5" s="38"/>
    </row>
    <row r="6" spans="1:11" s="1" customFormat="1" ht="20.25" customHeight="1" x14ac:dyDescent="0.3">
      <c r="A6" s="93" t="s">
        <v>148</v>
      </c>
      <c r="B6" s="93"/>
      <c r="C6" s="93" t="s">
        <v>158</v>
      </c>
      <c r="D6" s="93"/>
      <c r="E6" s="58" t="s">
        <v>159</v>
      </c>
      <c r="F6" s="93" t="s">
        <v>149</v>
      </c>
      <c r="G6" s="93"/>
      <c r="H6" s="49" t="s">
        <v>147</v>
      </c>
      <c r="I6" s="49"/>
      <c r="J6" s="40" t="s">
        <v>160</v>
      </c>
      <c r="K6" s="39">
        <f ca="1">I5*25%</f>
        <v>0.25</v>
      </c>
    </row>
    <row r="7" spans="1:11" s="1" customFormat="1" ht="20.25" customHeight="1" x14ac:dyDescent="0.3">
      <c r="A7" s="88" t="s">
        <v>161</v>
      </c>
      <c r="B7" s="88"/>
      <c r="C7" s="89">
        <f ca="1">K8</f>
        <v>1</v>
      </c>
      <c r="D7" s="89"/>
      <c r="E7" s="56">
        <f ca="1">((100/I5)*C7)/100</f>
        <v>1</v>
      </c>
      <c r="F7" s="88">
        <f ca="1">(((C7/I5*10)+(C8/I5*25)+(25/(F5+H5+I5)*C9)+(5/(I5)*C10)+(2.5/(I5)*C11)+(2.5/(I5)*C12)+(5/I5*C13)+(2.5/I5*C14)+(2.5/I5*C15)+(5/I5*C16)+(10/I5*C17)+(5/I5*C18))/100)</f>
        <v>0.35</v>
      </c>
      <c r="G7" s="88"/>
      <c r="H7" s="88" t="str">
        <f ca="1">J4</f>
        <v>Excavation work Completed. Plinth work completed</v>
      </c>
      <c r="I7" s="88"/>
      <c r="J7" s="40" t="s">
        <v>151</v>
      </c>
      <c r="K7" s="44">
        <f ca="1">I5*50%</f>
        <v>0.5</v>
      </c>
    </row>
    <row r="8" spans="1:11" s="1" customFormat="1" ht="20.25" x14ac:dyDescent="0.3">
      <c r="A8" s="88" t="s">
        <v>131</v>
      </c>
      <c r="B8" s="88"/>
      <c r="C8" s="94">
        <f ca="1">K16</f>
        <v>1</v>
      </c>
      <c r="D8" s="89"/>
      <c r="E8" s="56">
        <f ca="1">((100/I5)*C8)/100</f>
        <v>1</v>
      </c>
      <c r="F8" s="88"/>
      <c r="G8" s="88"/>
      <c r="H8" s="88"/>
      <c r="I8" s="88"/>
      <c r="J8" s="40" t="s">
        <v>152</v>
      </c>
      <c r="K8" s="44">
        <f ca="1">I5</f>
        <v>1</v>
      </c>
    </row>
    <row r="9" spans="1:11" s="1" customFormat="1" ht="21" customHeight="1" x14ac:dyDescent="0.35">
      <c r="A9" s="88" t="s">
        <v>162</v>
      </c>
      <c r="B9" s="88"/>
      <c r="C9" s="89">
        <v>0</v>
      </c>
      <c r="D9" s="89"/>
      <c r="E9" s="56">
        <f ca="1">((100/(F5+H5+I5))*C9)/100</f>
        <v>0</v>
      </c>
      <c r="F9" s="88"/>
      <c r="G9" s="88"/>
      <c r="H9" s="88"/>
      <c r="I9" s="88"/>
      <c r="J9" s="40" t="s">
        <v>153</v>
      </c>
      <c r="K9" s="45">
        <f ca="1">(IF(E5&gt;1,(I5/(E5+2)),I5*0.2))</f>
        <v>0.2</v>
      </c>
    </row>
    <row r="10" spans="1:11" s="1" customFormat="1" ht="21" customHeight="1" x14ac:dyDescent="0.35">
      <c r="A10" s="88" t="s">
        <v>163</v>
      </c>
      <c r="B10" s="88"/>
      <c r="C10" s="89">
        <v>0</v>
      </c>
      <c r="D10" s="89"/>
      <c r="E10" s="56">
        <f ca="1">((100/I5)*C10)/100</f>
        <v>0</v>
      </c>
      <c r="F10" s="88"/>
      <c r="G10" s="88"/>
      <c r="H10" s="88"/>
      <c r="I10" s="88"/>
      <c r="J10" s="40" t="s">
        <v>154</v>
      </c>
      <c r="K10" s="45">
        <f ca="1">(IF(E5&gt;1,(I5/(E5+2)+K9),I5*0.2+K9))</f>
        <v>0.4</v>
      </c>
    </row>
    <row r="11" spans="1:11" s="1" customFormat="1" ht="21" customHeight="1" x14ac:dyDescent="0.35">
      <c r="A11" s="95" t="s">
        <v>164</v>
      </c>
      <c r="B11" s="96"/>
      <c r="C11" s="89">
        <v>0</v>
      </c>
      <c r="D11" s="89"/>
      <c r="E11" s="56">
        <f ca="1">((100/I5)*C11)/100</f>
        <v>0</v>
      </c>
      <c r="F11" s="88"/>
      <c r="G11" s="88"/>
      <c r="H11" s="88"/>
      <c r="I11" s="88"/>
      <c r="J11" s="40" t="s">
        <v>165</v>
      </c>
      <c r="K11" s="45">
        <f ca="1">(IF(E5&gt;1,(I5/(E5+2)+K10),0))</f>
        <v>0.60000000000000009</v>
      </c>
    </row>
    <row r="12" spans="1:11" s="1" customFormat="1" ht="21" customHeight="1" x14ac:dyDescent="0.35">
      <c r="A12" s="95" t="s">
        <v>203</v>
      </c>
      <c r="B12" s="96"/>
      <c r="C12" s="89">
        <v>0</v>
      </c>
      <c r="D12" s="89"/>
      <c r="E12" s="56">
        <f ca="1">((100/I5)*C12)/100</f>
        <v>0</v>
      </c>
      <c r="F12" s="88"/>
      <c r="G12" s="88"/>
      <c r="H12" s="88"/>
      <c r="I12" s="88"/>
      <c r="J12" s="40" t="s">
        <v>166</v>
      </c>
      <c r="K12" s="45">
        <f ca="1">(IF(E5&gt;2,(I5/(E5+2)+K11),0))</f>
        <v>0.8</v>
      </c>
    </row>
    <row r="13" spans="1:11" s="1" customFormat="1" ht="57.75" customHeight="1" x14ac:dyDescent="0.35">
      <c r="A13" s="95" t="s">
        <v>200</v>
      </c>
      <c r="B13" s="96"/>
      <c r="C13" s="89">
        <v>0</v>
      </c>
      <c r="D13" s="89"/>
      <c r="E13" s="56">
        <f ca="1">((100/(I5))*C13)/100</f>
        <v>0</v>
      </c>
      <c r="F13" s="88"/>
      <c r="G13" s="88"/>
      <c r="H13" s="88"/>
      <c r="I13" s="88"/>
      <c r="J13" s="40" t="s">
        <v>168</v>
      </c>
      <c r="K13" s="46">
        <f>(IF(E5&gt;3,(I5/(E5+2)+K12),0))</f>
        <v>0</v>
      </c>
    </row>
    <row r="14" spans="1:11" s="1" customFormat="1" ht="21" x14ac:dyDescent="0.35">
      <c r="A14" s="88" t="s">
        <v>167</v>
      </c>
      <c r="B14" s="88"/>
      <c r="C14" s="89">
        <v>0</v>
      </c>
      <c r="D14" s="89"/>
      <c r="E14" s="56">
        <f ca="1">((100/(I5))*C14)/100</f>
        <v>0</v>
      </c>
      <c r="F14" s="88"/>
      <c r="G14" s="88"/>
      <c r="H14" s="88"/>
      <c r="I14" s="88"/>
      <c r="J14" s="40" t="s">
        <v>169</v>
      </c>
      <c r="K14" s="45">
        <f>(IF(E5&gt;4,(I5/(E5+2)+K13),0))</f>
        <v>0</v>
      </c>
    </row>
    <row r="15" spans="1:11" s="1" customFormat="1" ht="21" customHeight="1" x14ac:dyDescent="0.35">
      <c r="A15" s="88" t="s">
        <v>202</v>
      </c>
      <c r="B15" s="88"/>
      <c r="C15" s="89">
        <v>0</v>
      </c>
      <c r="D15" s="89"/>
      <c r="E15" s="56">
        <f ca="1">((100/I5)*C15)/100</f>
        <v>0</v>
      </c>
      <c r="F15" s="88"/>
      <c r="G15" s="88"/>
      <c r="H15" s="88"/>
      <c r="I15" s="88"/>
      <c r="J15" s="40" t="s">
        <v>155</v>
      </c>
      <c r="K15" s="45">
        <f>(IF(E5=1,(I5/(E5+3)+K10),IF(E5=0,(I5*0.3+K10),IF(E5&gt;1,0))))</f>
        <v>0</v>
      </c>
    </row>
    <row r="16" spans="1:11" s="1" customFormat="1" ht="21.75" thickBot="1" x14ac:dyDescent="0.4">
      <c r="A16" s="88" t="s">
        <v>201</v>
      </c>
      <c r="B16" s="88"/>
      <c r="C16" s="89">
        <v>0</v>
      </c>
      <c r="D16" s="89"/>
      <c r="E16" s="56">
        <f ca="1">((100/I5)*C16)/100</f>
        <v>0</v>
      </c>
      <c r="F16" s="88"/>
      <c r="G16" s="88"/>
      <c r="H16" s="88"/>
      <c r="I16" s="88"/>
      <c r="J16" s="42" t="s">
        <v>156</v>
      </c>
      <c r="K16" s="47">
        <f ca="1">(IF(E5&gt;1.5,(I5/(E5+2)+K10+MAX(0,K11-K10)+MAX(0,K12-K11)+MAX(0,K13-K12)+MAX(0,K14-K13)+MAX(0,K15-K14)),IF(E5=1,(I5/(E5+3)+K15),IF(E5=0,I5*0.3+K15))))</f>
        <v>1</v>
      </c>
    </row>
    <row r="17" spans="1:9" s="1" customFormat="1" ht="20.25" x14ac:dyDescent="0.25">
      <c r="A17" s="88" t="s">
        <v>170</v>
      </c>
      <c r="B17" s="88"/>
      <c r="C17" s="89">
        <v>0</v>
      </c>
      <c r="D17" s="89"/>
      <c r="E17" s="56">
        <f ca="1">((100/(I5))*C17)/100</f>
        <v>0</v>
      </c>
      <c r="F17" s="88"/>
      <c r="G17" s="88"/>
      <c r="H17" s="88"/>
      <c r="I17" s="88"/>
    </row>
    <row r="18" spans="1:9" s="1" customFormat="1" ht="20.25" x14ac:dyDescent="0.25">
      <c r="A18" s="88" t="s">
        <v>171</v>
      </c>
      <c r="B18" s="88"/>
      <c r="C18" s="89">
        <v>0</v>
      </c>
      <c r="D18" s="89"/>
      <c r="E18" s="56">
        <f ca="1">((100/(I5))*C18)/100</f>
        <v>0</v>
      </c>
      <c r="F18" s="88"/>
      <c r="G18" s="88"/>
      <c r="H18" s="88"/>
      <c r="I18" s="88"/>
    </row>
    <row r="23" spans="1:9" x14ac:dyDescent="0.25">
      <c r="B23" s="196" t="s">
        <v>204</v>
      </c>
      <c r="C23" s="196"/>
      <c r="D23" s="196"/>
      <c r="E23" s="196"/>
      <c r="F23" s="196"/>
      <c r="G23" s="196"/>
    </row>
    <row r="24" spans="1:9" ht="14.45" customHeight="1" x14ac:dyDescent="0.25">
      <c r="B24" s="199" t="s">
        <v>205</v>
      </c>
      <c r="C24" s="199" t="s">
        <v>206</v>
      </c>
      <c r="D24" s="202" t="s">
        <v>207</v>
      </c>
      <c r="E24" s="203" t="s">
        <v>208</v>
      </c>
      <c r="F24" s="200" t="s">
        <v>209</v>
      </c>
      <c r="G24" s="199" t="s">
        <v>210</v>
      </c>
    </row>
    <row r="25" spans="1:9" x14ac:dyDescent="0.25">
      <c r="B25" s="199"/>
      <c r="C25" s="199"/>
      <c r="D25" s="202"/>
      <c r="E25" s="203"/>
      <c r="F25" s="200"/>
      <c r="G25" s="199"/>
    </row>
    <row r="26" spans="1:9" x14ac:dyDescent="0.25">
      <c r="B26" s="59" t="s">
        <v>211</v>
      </c>
      <c r="C26" s="60">
        <v>10</v>
      </c>
      <c r="D26" s="60">
        <v>1</v>
      </c>
      <c r="E26" s="61"/>
      <c r="F26" s="62">
        <f>((E26/D26)*0.05)*100</f>
        <v>0</v>
      </c>
      <c r="G26" s="62">
        <f t="shared" ref="G26:G37" si="0">((E26/D26)*(C26/100))*100</f>
        <v>0</v>
      </c>
    </row>
    <row r="27" spans="1:9" x14ac:dyDescent="0.25">
      <c r="B27" s="59" t="s">
        <v>212</v>
      </c>
      <c r="C27" s="61">
        <v>10</v>
      </c>
      <c r="D27" s="61">
        <v>1</v>
      </c>
      <c r="E27" s="61"/>
      <c r="F27" s="62">
        <f>((E27/D27)*0.05)*100</f>
        <v>0</v>
      </c>
      <c r="G27" s="62">
        <f t="shared" si="0"/>
        <v>0</v>
      </c>
    </row>
    <row r="28" spans="1:9" x14ac:dyDescent="0.25">
      <c r="B28" s="59" t="s">
        <v>213</v>
      </c>
      <c r="C28" s="61">
        <v>15</v>
      </c>
      <c r="D28" s="61">
        <v>1</v>
      </c>
      <c r="E28" s="61"/>
      <c r="F28" s="62">
        <f>((E28/D28)*0.15)*100</f>
        <v>0</v>
      </c>
      <c r="G28" s="62">
        <f t="shared" si="0"/>
        <v>0</v>
      </c>
    </row>
    <row r="29" spans="1:9" x14ac:dyDescent="0.25">
      <c r="B29" s="63" t="s">
        <v>214</v>
      </c>
      <c r="C29" s="61">
        <v>25</v>
      </c>
      <c r="D29" s="61">
        <v>40</v>
      </c>
      <c r="E29" s="61"/>
      <c r="F29" s="62">
        <f>((E29/D29)*0.25)*100</f>
        <v>0</v>
      </c>
      <c r="G29" s="62">
        <f t="shared" si="0"/>
        <v>0</v>
      </c>
    </row>
    <row r="30" spans="1:9" x14ac:dyDescent="0.25">
      <c r="B30" s="63" t="s">
        <v>215</v>
      </c>
      <c r="C30" s="61">
        <v>5</v>
      </c>
      <c r="D30" s="61">
        <v>39</v>
      </c>
      <c r="E30" s="61"/>
      <c r="F30" s="62">
        <f>((E30/D30)*0.05)*100</f>
        <v>0</v>
      </c>
      <c r="G30" s="62">
        <f t="shared" si="0"/>
        <v>0</v>
      </c>
    </row>
    <row r="31" spans="1:9" ht="30" x14ac:dyDescent="0.25">
      <c r="B31" s="63" t="s">
        <v>216</v>
      </c>
      <c r="C31" s="61">
        <v>2.5</v>
      </c>
      <c r="D31" s="61">
        <v>39</v>
      </c>
      <c r="E31" s="61"/>
      <c r="F31" s="62">
        <f>((E31/D31)*0.025)*100</f>
        <v>0</v>
      </c>
      <c r="G31" s="62">
        <f t="shared" si="0"/>
        <v>0</v>
      </c>
    </row>
    <row r="32" spans="1:9" ht="30" x14ac:dyDescent="0.25">
      <c r="B32" s="63" t="s">
        <v>217</v>
      </c>
      <c r="C32" s="61">
        <v>2.5</v>
      </c>
      <c r="D32" s="61">
        <v>39</v>
      </c>
      <c r="E32" s="61"/>
      <c r="F32" s="62">
        <f>((E32/D32)*0.025)*100</f>
        <v>0</v>
      </c>
      <c r="G32" s="62">
        <f t="shared" si="0"/>
        <v>0</v>
      </c>
    </row>
    <row r="33" spans="1:7" ht="45" x14ac:dyDescent="0.25">
      <c r="B33" s="64" t="s">
        <v>218</v>
      </c>
      <c r="C33" s="61">
        <v>5</v>
      </c>
      <c r="D33" s="61">
        <v>39</v>
      </c>
      <c r="E33" s="61"/>
      <c r="F33" s="62">
        <f>((E33/D33)*0.05)*100</f>
        <v>0</v>
      </c>
      <c r="G33" s="62">
        <f t="shared" si="0"/>
        <v>0</v>
      </c>
    </row>
    <row r="34" spans="1:7" ht="30" x14ac:dyDescent="0.25">
      <c r="B34" s="64" t="s">
        <v>219</v>
      </c>
      <c r="C34" s="61">
        <v>5</v>
      </c>
      <c r="D34" s="61">
        <v>39</v>
      </c>
      <c r="E34" s="61"/>
      <c r="F34" s="62">
        <f>((E34/D34)*0.1)*100</f>
        <v>0</v>
      </c>
      <c r="G34" s="62">
        <f t="shared" si="0"/>
        <v>0</v>
      </c>
    </row>
    <row r="35" spans="1:7" ht="30" x14ac:dyDescent="0.25">
      <c r="B35" s="64" t="s">
        <v>220</v>
      </c>
      <c r="C35" s="61">
        <v>5</v>
      </c>
      <c r="D35" s="61">
        <v>39</v>
      </c>
      <c r="E35" s="61"/>
      <c r="F35" s="62">
        <f>((E35/D35)*0.05)*100</f>
        <v>0</v>
      </c>
      <c r="G35" s="62">
        <f t="shared" si="0"/>
        <v>0</v>
      </c>
    </row>
    <row r="36" spans="1:7" ht="60" x14ac:dyDescent="0.25">
      <c r="B36" s="64" t="s">
        <v>221</v>
      </c>
      <c r="C36" s="61">
        <v>10</v>
      </c>
      <c r="D36" s="61">
        <v>39</v>
      </c>
      <c r="E36" s="61"/>
      <c r="F36" s="62">
        <f>((E36/D36)*0.1)*100</f>
        <v>0</v>
      </c>
      <c r="G36" s="62">
        <f t="shared" si="0"/>
        <v>0</v>
      </c>
    </row>
    <row r="37" spans="1:7" ht="45" x14ac:dyDescent="0.25">
      <c r="B37" s="64" t="s">
        <v>222</v>
      </c>
      <c r="C37" s="61">
        <v>5</v>
      </c>
      <c r="D37" s="61">
        <v>39</v>
      </c>
      <c r="E37" s="61"/>
      <c r="F37" s="62">
        <f>((E37/D37)*0.1)*100</f>
        <v>0</v>
      </c>
      <c r="G37" s="62">
        <f t="shared" si="0"/>
        <v>0</v>
      </c>
    </row>
    <row r="38" spans="1:7" ht="15.75" x14ac:dyDescent="0.25">
      <c r="B38" s="65" t="s">
        <v>223</v>
      </c>
      <c r="C38" s="66">
        <f>SUM(C26:C37)</f>
        <v>100</v>
      </c>
      <c r="D38" s="65"/>
      <c r="E38" s="65"/>
      <c r="F38" s="66">
        <f>SUM(F26:F37)</f>
        <v>0</v>
      </c>
      <c r="G38" s="66">
        <f>SUM(G26:G37)</f>
        <v>0</v>
      </c>
    </row>
    <row r="39" spans="1:7" x14ac:dyDescent="0.25">
      <c r="B39" s="200" t="s">
        <v>224</v>
      </c>
      <c r="C39" s="200"/>
      <c r="D39" s="200"/>
      <c r="E39" s="200"/>
      <c r="F39" s="200"/>
      <c r="G39" s="200"/>
    </row>
    <row r="40" spans="1:7" x14ac:dyDescent="0.25">
      <c r="B40" s="201" t="s">
        <v>225</v>
      </c>
      <c r="C40" s="201"/>
      <c r="D40" s="201"/>
      <c r="E40" s="201" t="s">
        <v>226</v>
      </c>
      <c r="F40" s="201"/>
      <c r="G40" s="201"/>
    </row>
    <row r="41" spans="1:7" x14ac:dyDescent="0.25">
      <c r="B41" s="197" t="s">
        <v>227</v>
      </c>
      <c r="C41" s="197"/>
      <c r="D41" s="197"/>
      <c r="E41" s="197" t="s">
        <v>228</v>
      </c>
      <c r="F41" s="197"/>
      <c r="G41" s="197"/>
    </row>
    <row r="42" spans="1:7" x14ac:dyDescent="0.25">
      <c r="B42" s="197" t="s">
        <v>229</v>
      </c>
      <c r="C42" s="197"/>
      <c r="D42" s="197"/>
      <c r="E42" s="197" t="s">
        <v>230</v>
      </c>
      <c r="F42" s="197"/>
      <c r="G42" s="197"/>
    </row>
    <row r="43" spans="1:7" x14ac:dyDescent="0.25">
      <c r="B43" s="198" t="s">
        <v>231</v>
      </c>
      <c r="C43" s="198"/>
      <c r="D43" s="198"/>
      <c r="E43" s="198" t="s">
        <v>232</v>
      </c>
      <c r="F43" s="198"/>
      <c r="G43" s="198"/>
    </row>
    <row r="45" spans="1:7" ht="15.75" thickBot="1" x14ac:dyDescent="0.3"/>
    <row r="46" spans="1:7" ht="17.25" thickTop="1" thickBot="1" x14ac:dyDescent="0.3">
      <c r="A46" s="67" t="s">
        <v>233</v>
      </c>
      <c r="B46" s="67" t="s">
        <v>205</v>
      </c>
      <c r="C46" s="68" t="s">
        <v>234</v>
      </c>
      <c r="D46" s="68" t="s">
        <v>235</v>
      </c>
      <c r="E46" s="68" t="s">
        <v>236</v>
      </c>
    </row>
    <row r="47" spans="1:7" ht="31.5" thickTop="1" thickBot="1" x14ac:dyDescent="0.3">
      <c r="A47" s="69">
        <v>1</v>
      </c>
      <c r="B47" s="70" t="s">
        <v>237</v>
      </c>
      <c r="C47" s="71">
        <v>0</v>
      </c>
      <c r="D47" s="72">
        <v>0.1</v>
      </c>
      <c r="E47" s="71">
        <v>0.1</v>
      </c>
    </row>
    <row r="48" spans="1:7" ht="31.5" thickTop="1" thickBot="1" x14ac:dyDescent="0.3">
      <c r="A48" s="69">
        <v>2</v>
      </c>
      <c r="B48" s="70" t="s">
        <v>238</v>
      </c>
      <c r="C48" s="71" t="s">
        <v>239</v>
      </c>
      <c r="D48" s="72" t="s">
        <v>240</v>
      </c>
      <c r="E48" s="71">
        <v>0.3</v>
      </c>
    </row>
    <row r="49" spans="1:5" ht="61.5" thickTop="1" thickBot="1" x14ac:dyDescent="0.3">
      <c r="A49" s="69">
        <v>3</v>
      </c>
      <c r="B49" s="70" t="s">
        <v>241</v>
      </c>
      <c r="C49" s="71" t="s">
        <v>242</v>
      </c>
      <c r="D49" s="72" t="s">
        <v>243</v>
      </c>
      <c r="E49" s="71">
        <v>0.45</v>
      </c>
    </row>
    <row r="50" spans="1:5" ht="76.5" thickTop="1" thickBot="1" x14ac:dyDescent="0.3">
      <c r="A50" s="69">
        <v>4</v>
      </c>
      <c r="B50" s="70" t="s">
        <v>244</v>
      </c>
      <c r="C50" s="71" t="s">
        <v>245</v>
      </c>
      <c r="D50" s="72" t="s">
        <v>246</v>
      </c>
      <c r="E50" s="71">
        <v>0.7</v>
      </c>
    </row>
    <row r="51" spans="1:5" ht="76.5" thickTop="1" thickBot="1" x14ac:dyDescent="0.3">
      <c r="A51" s="69">
        <v>5</v>
      </c>
      <c r="B51" s="70" t="s">
        <v>247</v>
      </c>
      <c r="C51" s="71" t="s">
        <v>248</v>
      </c>
      <c r="D51" s="72" t="s">
        <v>249</v>
      </c>
      <c r="E51" s="71">
        <v>0.75</v>
      </c>
    </row>
    <row r="52" spans="1:5" ht="76.5" thickTop="1" thickBot="1" x14ac:dyDescent="0.3">
      <c r="A52" s="69">
        <v>6</v>
      </c>
      <c r="B52" s="70" t="s">
        <v>250</v>
      </c>
      <c r="C52" s="71" t="s">
        <v>251</v>
      </c>
      <c r="D52" s="72" t="s">
        <v>252</v>
      </c>
      <c r="E52" s="71">
        <v>0.8</v>
      </c>
    </row>
    <row r="53" spans="1:5" ht="121.5" thickTop="1" thickBot="1" x14ac:dyDescent="0.3">
      <c r="A53" s="69">
        <v>7</v>
      </c>
      <c r="B53" s="70" t="s">
        <v>253</v>
      </c>
      <c r="C53" s="71" t="s">
        <v>254</v>
      </c>
      <c r="D53" s="72" t="s">
        <v>255</v>
      </c>
      <c r="E53" s="71">
        <v>0.85</v>
      </c>
    </row>
    <row r="54" spans="1:5" ht="211.5" thickTop="1" thickBot="1" x14ac:dyDescent="0.3">
      <c r="A54" s="69">
        <v>8</v>
      </c>
      <c r="B54" s="70" t="s">
        <v>256</v>
      </c>
      <c r="C54" s="71" t="s">
        <v>257</v>
      </c>
      <c r="D54" s="72" t="s">
        <v>258</v>
      </c>
      <c r="E54" s="71">
        <v>0.95</v>
      </c>
    </row>
    <row r="55" spans="1:5" ht="91.5" thickTop="1" thickBot="1" x14ac:dyDescent="0.3">
      <c r="A55" s="69">
        <v>9</v>
      </c>
      <c r="B55" s="70" t="s">
        <v>259</v>
      </c>
      <c r="C55" s="71" t="s">
        <v>260</v>
      </c>
      <c r="D55" s="72" t="s">
        <v>261</v>
      </c>
      <c r="E55" s="71">
        <v>1</v>
      </c>
    </row>
    <row r="56" spans="1:5" ht="15.75" thickTop="1" x14ac:dyDescent="0.25"/>
  </sheetData>
  <mergeCells count="50">
    <mergeCell ref="B42:D42"/>
    <mergeCell ref="E42:G42"/>
    <mergeCell ref="B43:D43"/>
    <mergeCell ref="E43:G43"/>
    <mergeCell ref="G24:G25"/>
    <mergeCell ref="B39:G39"/>
    <mergeCell ref="B40:D40"/>
    <mergeCell ref="E40:G40"/>
    <mergeCell ref="B41:D41"/>
    <mergeCell ref="E41:G41"/>
    <mergeCell ref="B24:B25"/>
    <mergeCell ref="C24:C25"/>
    <mergeCell ref="D24:D25"/>
    <mergeCell ref="E24:E25"/>
    <mergeCell ref="F24:F25"/>
    <mergeCell ref="A17:B17"/>
    <mergeCell ref="C17:D17"/>
    <mergeCell ref="A18:B18"/>
    <mergeCell ref="C18:D18"/>
    <mergeCell ref="B23:G23"/>
    <mergeCell ref="A14:B14"/>
    <mergeCell ref="C14:D14"/>
    <mergeCell ref="A15:B15"/>
    <mergeCell ref="C15:D15"/>
    <mergeCell ref="A16:B16"/>
    <mergeCell ref="C16:D16"/>
    <mergeCell ref="A7:B7"/>
    <mergeCell ref="C7:D7"/>
    <mergeCell ref="F7:G18"/>
    <mergeCell ref="H7:I18"/>
    <mergeCell ref="A8:B8"/>
    <mergeCell ref="C8:D8"/>
    <mergeCell ref="A9:B9"/>
    <mergeCell ref="C9:D9"/>
    <mergeCell ref="A10:B10"/>
    <mergeCell ref="C10:D10"/>
    <mergeCell ref="A11:B11"/>
    <mergeCell ref="C11:D11"/>
    <mergeCell ref="A12:B12"/>
    <mergeCell ref="C12:D12"/>
    <mergeCell ref="A13:B13"/>
    <mergeCell ref="C13:D13"/>
    <mergeCell ref="A6:B6"/>
    <mergeCell ref="C6:D6"/>
    <mergeCell ref="F6:G6"/>
    <mergeCell ref="A3:I3"/>
    <mergeCell ref="A4:C5"/>
    <mergeCell ref="D4:D5"/>
    <mergeCell ref="F4:G4"/>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Construction table</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2025-07-04T11:41:32Z</cp:lastPrinted>
  <dcterms:created xsi:type="dcterms:W3CDTF">2010-11-23T11:42:48Z</dcterms:created>
  <dcterms:modified xsi:type="dcterms:W3CDTF">2025-07-04T11:44:41Z</dcterms:modified>
</cp:coreProperties>
</file>