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3C63A1A0-BC2F-4E7E-BE24-0461DB9981A1}"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Report!$A$1:$H$412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3" l="1"/>
  <c r="A62" i="3"/>
  <c r="D63" i="3" s="1"/>
  <c r="J71" i="3" l="1"/>
  <c r="J72" i="3"/>
  <c r="H63" i="3"/>
  <c r="D76" i="3" l="1"/>
  <c r="D72" i="3"/>
  <c r="D70" i="3"/>
  <c r="D75" i="3"/>
  <c r="D73" i="3"/>
  <c r="D71" i="3"/>
  <c r="D69" i="3"/>
  <c r="D67" i="3"/>
  <c r="J65" i="3"/>
  <c r="D74" i="3"/>
  <c r="D68" i="3"/>
  <c r="J66" i="3"/>
  <c r="J64" i="3"/>
  <c r="J67" i="3"/>
  <c r="J68" i="3" l="1"/>
  <c r="J73" i="3" s="1"/>
  <c r="J69" i="3" l="1"/>
  <c r="J70" i="3" s="1"/>
  <c r="J74" i="3" l="1"/>
  <c r="C65" i="3" l="1"/>
  <c r="D65" i="3" s="1"/>
  <c r="C66" i="3"/>
  <c r="D66" i="3" s="1"/>
  <c r="A78" i="3"/>
  <c r="H79" i="3"/>
  <c r="E65" i="3" l="1"/>
  <c r="I62" i="3" s="1"/>
  <c r="G65" i="3" s="1"/>
  <c r="G132" i="3"/>
  <c r="G131" i="3"/>
  <c r="G125" i="3" l="1"/>
  <c r="D247" i="3"/>
  <c r="D245" i="3"/>
  <c r="F215" i="3"/>
  <c r="E215" i="3"/>
  <c r="F214" i="3"/>
  <c r="E214" i="3"/>
  <c r="F213" i="3"/>
  <c r="E213" i="3"/>
  <c r="F212" i="3"/>
  <c r="E212" i="3"/>
  <c r="F211" i="3"/>
  <c r="E211" i="3"/>
  <c r="H211" i="3" s="1"/>
  <c r="F210" i="3"/>
  <c r="E210" i="3"/>
  <c r="F209" i="3"/>
  <c r="E209" i="3"/>
  <c r="E207" i="3"/>
  <c r="H207" i="3" s="1"/>
  <c r="E206" i="3"/>
  <c r="H206" i="3" s="1"/>
  <c r="E205" i="3"/>
  <c r="H205" i="3" s="1"/>
  <c r="F204" i="3"/>
  <c r="E204" i="3"/>
  <c r="A205" i="3"/>
  <c r="A206" i="3" s="1"/>
  <c r="A207" i="3" s="1"/>
  <c r="A208" i="3" s="1"/>
  <c r="A209" i="3" s="1"/>
  <c r="A210" i="3" s="1"/>
  <c r="A211" i="3" s="1"/>
  <c r="A212" i="3" s="1"/>
  <c r="A213" i="3" s="1"/>
  <c r="A214" i="3" s="1"/>
  <c r="A215" i="3" s="1"/>
  <c r="F202" i="3"/>
  <c r="E202" i="3"/>
  <c r="F201" i="3"/>
  <c r="E201" i="3"/>
  <c r="F200" i="3"/>
  <c r="E200" i="3"/>
  <c r="F199" i="3"/>
  <c r="E199" i="3"/>
  <c r="F198" i="3"/>
  <c r="E198" i="3"/>
  <c r="F197" i="3"/>
  <c r="E197" i="3"/>
  <c r="F196" i="3"/>
  <c r="E196" i="3"/>
  <c r="E195" i="3"/>
  <c r="H195" i="3" s="1"/>
  <c r="E194" i="3"/>
  <c r="H194" i="3" s="1"/>
  <c r="E193" i="3"/>
  <c r="H193" i="3" s="1"/>
  <c r="E192" i="3"/>
  <c r="H192" i="3" s="1"/>
  <c r="F191" i="3"/>
  <c r="E191" i="3"/>
  <c r="A192" i="3"/>
  <c r="A193" i="3" s="1"/>
  <c r="A194" i="3" s="1"/>
  <c r="A195" i="3" s="1"/>
  <c r="A196" i="3" s="1"/>
  <c r="A197" i="3" s="1"/>
  <c r="A198" i="3" s="1"/>
  <c r="A199" i="3" s="1"/>
  <c r="A200" i="3" s="1"/>
  <c r="A201" i="3" s="1"/>
  <c r="A202" i="3" s="1"/>
  <c r="F189" i="3"/>
  <c r="E189" i="3"/>
  <c r="F188" i="3"/>
  <c r="E188" i="3"/>
  <c r="F187" i="3"/>
  <c r="E187" i="3"/>
  <c r="F186" i="3"/>
  <c r="E186" i="3"/>
  <c r="H186" i="3" s="1"/>
  <c r="F185" i="3"/>
  <c r="E185" i="3"/>
  <c r="F184" i="3"/>
  <c r="E184" i="3"/>
  <c r="F183" i="3"/>
  <c r="E183" i="3"/>
  <c r="E182" i="3"/>
  <c r="E181" i="3"/>
  <c r="E180" i="3"/>
  <c r="E179" i="3"/>
  <c r="F178" i="3"/>
  <c r="E178" i="3"/>
  <c r="A179" i="3"/>
  <c r="A180" i="3" s="1"/>
  <c r="A181" i="3" s="1"/>
  <c r="A182" i="3" s="1"/>
  <c r="A183" i="3" s="1"/>
  <c r="A184" i="3" s="1"/>
  <c r="A185" i="3" s="1"/>
  <c r="A186" i="3" s="1"/>
  <c r="A187" i="3" s="1"/>
  <c r="A188" i="3" s="1"/>
  <c r="A189" i="3" s="1"/>
  <c r="F176" i="3"/>
  <c r="E176" i="3"/>
  <c r="F175" i="3"/>
  <c r="E175" i="3"/>
  <c r="F174" i="3"/>
  <c r="E174" i="3"/>
  <c r="F173" i="3"/>
  <c r="E173" i="3"/>
  <c r="F172" i="3"/>
  <c r="E172" i="3"/>
  <c r="F171" i="3"/>
  <c r="E171" i="3"/>
  <c r="F170" i="3"/>
  <c r="E170" i="3"/>
  <c r="E168" i="3"/>
  <c r="H168" i="3" s="1"/>
  <c r="E167" i="3"/>
  <c r="H167" i="3" s="1"/>
  <c r="E166" i="3"/>
  <c r="H166" i="3" s="1"/>
  <c r="F165" i="3"/>
  <c r="E165" i="3"/>
  <c r="H165" i="3" s="1"/>
  <c r="F163" i="3"/>
  <c r="E163" i="3"/>
  <c r="E162" i="3"/>
  <c r="H162" i="3" s="1"/>
  <c r="E161" i="3"/>
  <c r="H161" i="3" s="1"/>
  <c r="E160" i="3"/>
  <c r="H160" i="3" s="1"/>
  <c r="E159" i="3"/>
  <c r="H159" i="3" s="1"/>
  <c r="F158" i="3"/>
  <c r="E158" i="3"/>
  <c r="A166" i="3"/>
  <c r="A167" i="3" s="1"/>
  <c r="A168" i="3" s="1"/>
  <c r="A169" i="3" s="1"/>
  <c r="A170" i="3" s="1"/>
  <c r="A171" i="3" s="1"/>
  <c r="A172" i="3" s="1"/>
  <c r="A173" i="3" s="1"/>
  <c r="A174" i="3" s="1"/>
  <c r="A175" i="3" s="1"/>
  <c r="A176" i="3" s="1"/>
  <c r="A159" i="3"/>
  <c r="A160" i="3" s="1"/>
  <c r="A161" i="3" s="1"/>
  <c r="A162" i="3" s="1"/>
  <c r="A163" i="3" s="1"/>
  <c r="F156" i="3"/>
  <c r="F151" i="3"/>
  <c r="E156" i="3"/>
  <c r="E155" i="3"/>
  <c r="E154" i="3"/>
  <c r="E153" i="3"/>
  <c r="E152" i="3"/>
  <c r="E151" i="3"/>
  <c r="H53" i="3"/>
  <c r="C53" i="3"/>
  <c r="V204" i="3"/>
  <c r="V191" i="3"/>
  <c r="U191" i="3"/>
  <c r="U204" i="3"/>
  <c r="H215" i="3" l="1"/>
  <c r="H210" i="3"/>
  <c r="H214" i="3"/>
  <c r="H171" i="3"/>
  <c r="H200" i="3"/>
  <c r="H163" i="3"/>
  <c r="H188" i="3"/>
  <c r="H212" i="3"/>
  <c r="H209" i="3"/>
  <c r="H213" i="3"/>
  <c r="H172" i="3"/>
  <c r="H158" i="3"/>
  <c r="H198" i="3"/>
  <c r="H189" i="3"/>
  <c r="H175" i="3"/>
  <c r="H202" i="3"/>
  <c r="H176" i="3"/>
  <c r="H191" i="3"/>
  <c r="H197" i="3"/>
  <c r="H201" i="3"/>
  <c r="H174" i="3"/>
  <c r="H173" i="3"/>
  <c r="H187" i="3"/>
  <c r="H196" i="3"/>
  <c r="H204" i="3"/>
  <c r="E141" i="3"/>
  <c r="E142" i="3"/>
  <c r="H199" i="3"/>
  <c r="H170" i="3"/>
  <c r="T204" i="3"/>
  <c r="U205" i="3"/>
  <c r="V205" i="3"/>
  <c r="V206" i="3" s="1"/>
  <c r="V207" i="3" s="1"/>
  <c r="V208" i="3" s="1"/>
  <c r="V209" i="3" s="1"/>
  <c r="V210" i="3" s="1"/>
  <c r="V211" i="3" s="1"/>
  <c r="V212" i="3" s="1"/>
  <c r="V213" i="3" s="1"/>
  <c r="V214" i="3" s="1"/>
  <c r="V215" i="3" s="1"/>
  <c r="T191" i="3"/>
  <c r="U192" i="3"/>
  <c r="V192" i="3"/>
  <c r="V193" i="3" s="1"/>
  <c r="V194" i="3" s="1"/>
  <c r="V195" i="3" s="1"/>
  <c r="V196" i="3" s="1"/>
  <c r="V197" i="3" s="1"/>
  <c r="V198" i="3" s="1"/>
  <c r="V199" i="3" s="1"/>
  <c r="V200" i="3" s="1"/>
  <c r="V201" i="3" s="1"/>
  <c r="V202" i="3" s="1"/>
  <c r="E144" i="3" l="1"/>
  <c r="T205" i="3"/>
  <c r="U206" i="3"/>
  <c r="T192" i="3"/>
  <c r="U193" i="3"/>
  <c r="U207" i="3" l="1"/>
  <c r="T206" i="3"/>
  <c r="U194" i="3"/>
  <c r="T193" i="3"/>
  <c r="T207" i="3" l="1"/>
  <c r="U208" i="3"/>
  <c r="T194" i="3"/>
  <c r="U195" i="3"/>
  <c r="U209" i="3" l="1"/>
  <c r="T208" i="3"/>
  <c r="U196" i="3"/>
  <c r="T195" i="3"/>
  <c r="U210" i="3" l="1"/>
  <c r="T209" i="3"/>
  <c r="U197" i="3"/>
  <c r="T196" i="3"/>
  <c r="U211" i="3" l="1"/>
  <c r="T210" i="3"/>
  <c r="U198" i="3"/>
  <c r="T197" i="3"/>
  <c r="U212" i="3" l="1"/>
  <c r="T211" i="3"/>
  <c r="U199" i="3"/>
  <c r="T198" i="3"/>
  <c r="T212" i="3" l="1"/>
  <c r="U213" i="3"/>
  <c r="U200" i="3"/>
  <c r="T199" i="3"/>
  <c r="U214" i="3" l="1"/>
  <c r="T213" i="3"/>
  <c r="U201" i="3"/>
  <c r="T200" i="3"/>
  <c r="U215" i="3" l="1"/>
  <c r="T215" i="3" s="1"/>
  <c r="T214" i="3"/>
  <c r="U202" i="3"/>
  <c r="T202" i="3" s="1"/>
  <c r="T201"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H151" i="3"/>
  <c r="E42" i="6" l="1"/>
  <c r="D42" i="6" s="1"/>
  <c r="I42" i="6"/>
  <c r="H42" i="6" s="1"/>
  <c r="L42" i="6"/>
  <c r="K42" i="6" s="1"/>
  <c r="E44" i="6" l="1"/>
  <c r="D44" i="6"/>
  <c r="C26" i="3"/>
  <c r="C18" i="3"/>
  <c r="H234" i="3"/>
  <c r="H233" i="3"/>
  <c r="H232" i="3"/>
  <c r="H231" i="3"/>
  <c r="H230" i="3"/>
  <c r="H229" i="3"/>
  <c r="H228" i="3"/>
  <c r="H227" i="3"/>
  <c r="H225" i="3"/>
  <c r="H224" i="3"/>
  <c r="H223" i="3"/>
  <c r="H222" i="3"/>
  <c r="H221" i="3"/>
  <c r="H220" i="3"/>
  <c r="H219" i="3"/>
  <c r="H218" i="3"/>
  <c r="H185" i="3"/>
  <c r="H184" i="3"/>
  <c r="H183" i="3"/>
  <c r="H182" i="3"/>
  <c r="H181" i="3"/>
  <c r="H180" i="3"/>
  <c r="H179" i="3"/>
  <c r="H178" i="3"/>
  <c r="H143" i="3"/>
  <c r="G143" i="3"/>
  <c r="E143" i="3"/>
  <c r="H152" i="3"/>
  <c r="H153" i="3"/>
  <c r="H154" i="3"/>
  <c r="H155" i="3"/>
  <c r="H156" i="3"/>
  <c r="G141" i="3" l="1"/>
  <c r="G142" i="3"/>
  <c r="G138" i="3"/>
  <c r="E138" i="3"/>
  <c r="A110" i="3"/>
  <c r="D111" i="3" s="1"/>
  <c r="J120" i="3" s="1"/>
  <c r="A94" i="3"/>
  <c r="D95" i="3" s="1"/>
  <c r="D79" i="3"/>
  <c r="G144" i="3" l="1"/>
  <c r="J119"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95" i="3"/>
  <c r="I5" i="4"/>
  <c r="F38" i="4" l="1"/>
  <c r="G38" i="4"/>
  <c r="E18" i="4"/>
  <c r="E15" i="4"/>
  <c r="E17" i="4"/>
  <c r="E11" i="4"/>
  <c r="K6" i="4"/>
  <c r="E9" i="4"/>
  <c r="K8" i="4"/>
  <c r="C7" i="4" s="1"/>
  <c r="E14" i="4"/>
  <c r="E12" i="4"/>
  <c r="E16" i="4"/>
  <c r="E10" i="4"/>
  <c r="K9" i="4"/>
  <c r="K10" i="4" s="1"/>
  <c r="K11" i="4" s="1"/>
  <c r="E13" i="4"/>
  <c r="K7" i="4"/>
  <c r="J104" i="3"/>
  <c r="J103" i="3"/>
  <c r="K12" i="4" l="1"/>
  <c r="K16" i="4" s="1"/>
  <c r="C8" i="4" s="1"/>
  <c r="E8" i="4" s="1"/>
  <c r="E7" i="4"/>
  <c r="A152" i="3"/>
  <c r="A153" i="3" s="1"/>
  <c r="A154" i="3" s="1"/>
  <c r="A155" i="3" s="1"/>
  <c r="A156" i="3" s="1"/>
  <c r="F7" i="4" l="1"/>
  <c r="J4" i="4" s="1"/>
  <c r="H7" i="4" s="1"/>
  <c r="G4" i="3" l="1"/>
  <c r="H138" i="3" l="1"/>
  <c r="D246" i="3" l="1"/>
  <c r="G133" i="3"/>
  <c r="J88" i="3"/>
  <c r="J87" i="3"/>
  <c r="J83" i="3" l="1"/>
  <c r="D88" i="3"/>
  <c r="D85" i="3"/>
  <c r="D83" i="3"/>
  <c r="J81" i="3"/>
  <c r="D92" i="3"/>
  <c r="D90" i="3"/>
  <c r="D87" i="3"/>
  <c r="D84" i="3"/>
  <c r="J82" i="3"/>
  <c r="C81" i="3" s="1"/>
  <c r="J80" i="3"/>
  <c r="D91" i="3"/>
  <c r="D89" i="3"/>
  <c r="D86" i="3"/>
  <c r="D108" i="3" l="1"/>
  <c r="D100" i="3"/>
  <c r="D103" i="3"/>
  <c r="J97" i="3"/>
  <c r="D107" i="3"/>
  <c r="D101" i="3"/>
  <c r="J96" i="3"/>
  <c r="D106" i="3"/>
  <c r="J99" i="3"/>
  <c r="J100" i="3" s="1"/>
  <c r="D105" i="3"/>
  <c r="D99" i="3"/>
  <c r="J98" i="3"/>
  <c r="C97" i="3" s="1"/>
  <c r="D97" i="3" s="1"/>
  <c r="D104" i="3"/>
  <c r="D102" i="3"/>
  <c r="J84" i="3"/>
  <c r="J89" i="3" s="1"/>
  <c r="J101" i="3" l="1"/>
  <c r="J105" i="3"/>
  <c r="J102" i="3"/>
  <c r="D81" i="3"/>
  <c r="J85" i="3"/>
  <c r="H111" i="3"/>
  <c r="J106" i="3" l="1"/>
  <c r="C98" i="3" s="1"/>
  <c r="D98" i="3" s="1"/>
  <c r="D124" i="3"/>
  <c r="D123" i="3"/>
  <c r="D117" i="3"/>
  <c r="J114" i="3"/>
  <c r="C113" i="3" s="1"/>
  <c r="D119" i="3"/>
  <c r="D118" i="3"/>
  <c r="J112" i="3"/>
  <c r="D122" i="3"/>
  <c r="D116" i="3"/>
  <c r="J115" i="3"/>
  <c r="J116" i="3" s="1"/>
  <c r="J117" i="3" s="1"/>
  <c r="J118" i="3" s="1"/>
  <c r="D121" i="3"/>
  <c r="D115" i="3"/>
  <c r="J113" i="3"/>
  <c r="D120" i="3"/>
  <c r="J86" i="3"/>
  <c r="E97" i="3" l="1"/>
  <c r="I94" i="3" s="1"/>
  <c r="G97" i="3" s="1"/>
  <c r="J121" i="3"/>
  <c r="J122" i="3" s="1"/>
  <c r="C114" i="3" s="1"/>
  <c r="D114" i="3" s="1"/>
  <c r="D113" i="3"/>
  <c r="J90" i="3"/>
  <c r="C82" i="3" s="1"/>
  <c r="V178" i="3"/>
  <c r="U178" i="3"/>
  <c r="U227" i="3"/>
  <c r="U218" i="3"/>
  <c r="V227" i="3"/>
  <c r="V218" i="3"/>
  <c r="E113" i="3" l="1"/>
  <c r="I110" i="3" s="1"/>
  <c r="G113" i="3" s="1"/>
  <c r="E81" i="3"/>
  <c r="T227" i="3"/>
  <c r="U228" i="3"/>
  <c r="V228" i="3"/>
  <c r="V229" i="3" s="1"/>
  <c r="V230" i="3" s="1"/>
  <c r="V231" i="3" s="1"/>
  <c r="V232" i="3" s="1"/>
  <c r="V233" i="3" s="1"/>
  <c r="V234" i="3" s="1"/>
  <c r="T218" i="3"/>
  <c r="U219" i="3"/>
  <c r="V219" i="3"/>
  <c r="V220" i="3" s="1"/>
  <c r="V221" i="3" s="1"/>
  <c r="V222" i="3" s="1"/>
  <c r="V223" i="3" s="1"/>
  <c r="V224" i="3" s="1"/>
  <c r="V225" i="3" s="1"/>
  <c r="V179" i="3"/>
  <c r="V180" i="3" s="1"/>
  <c r="V181" i="3" s="1"/>
  <c r="V182" i="3" s="1"/>
  <c r="V183" i="3" s="1"/>
  <c r="V184" i="3" s="1"/>
  <c r="V185" i="3" s="1"/>
  <c r="V186" i="3" s="1"/>
  <c r="V187" i="3" s="1"/>
  <c r="V188" i="3" s="1"/>
  <c r="V189" i="3" s="1"/>
  <c r="U179" i="3"/>
  <c r="T178" i="3"/>
  <c r="D82" i="3" l="1"/>
  <c r="I78" i="3"/>
  <c r="G81" i="3" s="1"/>
  <c r="A227" i="3"/>
  <c r="A218" i="3"/>
  <c r="T228" i="3"/>
  <c r="A228" i="3" s="1"/>
  <c r="U229" i="3"/>
  <c r="T229" i="3" s="1"/>
  <c r="T219" i="3"/>
  <c r="A219" i="3" s="1"/>
  <c r="U220" i="3"/>
  <c r="T220" i="3" s="1"/>
  <c r="U180" i="3"/>
  <c r="T179" i="3"/>
  <c r="A229" i="3" l="1"/>
  <c r="A220" i="3"/>
  <c r="U230" i="3"/>
  <c r="T230" i="3" s="1"/>
  <c r="U221" i="3"/>
  <c r="T221" i="3" s="1"/>
  <c r="U181" i="3"/>
  <c r="T180" i="3"/>
  <c r="A230" i="3" l="1"/>
  <c r="A221" i="3"/>
  <c r="U231" i="3"/>
  <c r="T231" i="3" s="1"/>
  <c r="U222" i="3"/>
  <c r="T222" i="3" s="1"/>
  <c r="U182" i="3"/>
  <c r="T181" i="3"/>
  <c r="A231" i="3" l="1"/>
  <c r="A222" i="3"/>
  <c r="U232" i="3"/>
  <c r="T232" i="3" s="1"/>
  <c r="U223" i="3"/>
  <c r="T223" i="3" s="1"/>
  <c r="U183" i="3"/>
  <c r="T182" i="3"/>
  <c r="A232" i="3" l="1"/>
  <c r="A223" i="3"/>
  <c r="U233" i="3"/>
  <c r="T233" i="3" s="1"/>
  <c r="U224" i="3"/>
  <c r="T224" i="3" s="1"/>
  <c r="U184" i="3"/>
  <c r="T183" i="3"/>
  <c r="A233" i="3" l="1"/>
  <c r="A224" i="3"/>
  <c r="U234" i="3"/>
  <c r="T234" i="3" s="1"/>
  <c r="U225" i="3"/>
  <c r="T225" i="3" s="1"/>
  <c r="U185" i="3"/>
  <c r="U186" i="3" s="1"/>
  <c r="T184" i="3"/>
  <c r="T186" i="3" l="1"/>
  <c r="U187" i="3"/>
  <c r="A234" i="3"/>
  <c r="A225" i="3"/>
  <c r="T185" i="3"/>
  <c r="T187" i="3" l="1"/>
  <c r="U188" i="3"/>
  <c r="U189" i="3" l="1"/>
  <c r="T189" i="3" s="1"/>
  <c r="T18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7" authorId="0" shapeId="0" xr:uid="{00000000-0006-0000-0000-000002000000}">
      <text>
        <r>
          <rPr>
            <b/>
            <sz val="12"/>
            <color indexed="81"/>
            <rFont val="Tahoma"/>
            <family val="2"/>
          </rPr>
          <t>Maybe same as RERA Registration Validity or different</t>
        </r>
      </text>
    </comment>
    <comment ref="G17" authorId="0" shapeId="0" xr:uid="{00000000-0006-0000-0000-000003000000}">
      <text>
        <r>
          <rPr>
            <b/>
            <sz val="18"/>
            <color indexed="81"/>
            <rFont val="Tahoma"/>
            <family val="2"/>
          </rPr>
          <t>From Rera</t>
        </r>
      </text>
    </comment>
    <comment ref="G20" authorId="0" shapeId="0" xr:uid="{00000000-0006-0000-0000-000004000000}">
      <text>
        <r>
          <rPr>
            <b/>
            <sz val="16"/>
            <color indexed="81"/>
            <rFont val="Tahoma"/>
            <family val="2"/>
          </rPr>
          <t>From RERA</t>
        </r>
      </text>
    </comment>
    <comment ref="G21" authorId="0" shapeId="0" xr:uid="{00000000-0006-0000-0000-000005000000}">
      <text>
        <r>
          <rPr>
            <b/>
            <sz val="16"/>
            <color indexed="81"/>
            <rFont val="Tahoma"/>
            <family val="2"/>
          </rPr>
          <t>From RERA</t>
        </r>
      </text>
    </comment>
    <comment ref="G27" authorId="0" shapeId="0" xr:uid="{00000000-0006-0000-0000-000006000000}">
      <text>
        <r>
          <rPr>
            <b/>
            <sz val="12"/>
            <color indexed="81"/>
            <rFont val="Tahoma"/>
            <family val="2"/>
          </rPr>
          <t>SACHIN:</t>
        </r>
        <r>
          <rPr>
            <sz val="12"/>
            <color indexed="81"/>
            <rFont val="Tahoma"/>
            <family val="2"/>
          </rPr>
          <t xml:space="preserve">
Road size should be in metre</t>
        </r>
      </text>
    </comment>
    <comment ref="G131" authorId="0" shapeId="0" xr:uid="{00000000-0006-0000-0000-000007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<sst xmlns="http://schemas.openxmlformats.org/spreadsheetml/2006/main" count="737" uniqueCount="371">
  <si>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</si>
  <si>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</si>
  <si>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</si>
  <si>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</si>
  <si>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</si>
  <si>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</si>
  <si>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</si>
  <si>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</si>
  <si>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</si>
  <si>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</si>
  <si>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</si>
  <si>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</si>
  <si>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</si>
  <si>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</si>
  <si>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</si>
  <si>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</si>
  <si>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</si>
  <si>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</si>
  <si>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</si>
  <si>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</si>
  <si>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</si>
  <si>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</si>
  <si>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</si>
  <si>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</si>
  <si>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</si>
  <si>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</si>
  <si>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</si>
  <si>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</si>
  <si>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</si>
  <si>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</si>
  <si>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</si>
  <si>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</si>
  <si>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</si>
  <si>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</si>
  <si>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</si>
  <si>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</si>
  <si>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</si>
  <si>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</si>
  <si>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</si>
  <si>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</si>
  <si>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</si>
  <si>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</si>
  <si>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</si>
  <si>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</si>
  <si>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</si>
  <si>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</si>
  <si>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</si>
  <si>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</si>
  <si>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</si>
  <si>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</si>
  <si>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</si>
  <si>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</si>
  <si>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</si>
  <si>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</si>
  <si>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</si>
  <si>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</si>
  <si>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</si>
  <si>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</si>
  <si>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</si>
  <si>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</si>
  <si>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</si>
  <si>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</si>
  <si>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</si>
  <si>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</si>
  <si>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</si>
  <si>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</si>
  <si>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</si>
  <si>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</si>
  <si>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</si>
  <si>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</si>
  <si>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</si>
  <si>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</si>
  <si>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</si>
  <si>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</si>
  <si>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</si>
  <si>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</si>
  <si>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</si>
  <si>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</si>
  <si>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</si>
  <si>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</si>
  <si>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</si>
  <si>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</si>
  <si>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</si>
  <si>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</si>
  <si>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</si>
  <si>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</si>
  <si>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</si>
  <si>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</si>
  <si>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</si>
  <si>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</si>
  <si>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</si>
  <si>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</si>
  <si>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</si>
  <si>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</si>
  <si>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</si>
  <si>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</si>
  <si>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</si>
  <si>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</si>
  <si>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</si>
  <si>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</si>
  <si>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</si>
  <si>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</si>
  <si>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</si>
  <si>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</si>
  <si>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</si>
  <si>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</si>
  <si>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</si>
  <si>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</si>
  <si>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</si>
  <si>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</si>
  <si>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</si>
  <si>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</si>
  <si>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</si>
  <si>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</si>
  <si>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</si>
  <si>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</si>
  <si>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</si>
  <si>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</si>
  <si>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</si>
  <si>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</si>
  <si>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</si>
  <si>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</si>
  <si>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</si>
  <si>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</si>
  <si>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</si>
  <si>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</si>
  <si>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</si>
  <si>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</si>
  <si>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</si>
  <si>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</si>
  <si>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</si>
  <si>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</si>
  <si>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</si>
  <si>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</si>
  <si>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</si>
  <si>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</si>
  <si>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</si>
  <si>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</si>
  <si>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</si>
  <si>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</si>
  <si>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</si>
  <si>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</si>
  <si>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</si>
  <si>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</si>
  <si>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</si>
  <si>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</si>
  <si>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</si>
  <si>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</si>
  <si>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</si>
  <si>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Tower 2</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</si>
  <si>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</si>
  <si>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</si>
  <si>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</si>
  <si>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</si>
  <si>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</si>
  <si>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</si>
  <si>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</si>
  <si>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</si>
  <si>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</si>
  <si>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</si>
  <si>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</si>
  <si>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</si>
  <si>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</si>
  <si>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</si>
  <si>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</si>
  <si>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</si>
  <si>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</si>
  <si>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</si>
  <si>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</si>
  <si>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</si>
  <si>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</si>
  <si>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</si>
  <si>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</si>
  <si>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</si>
  <si>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</si>
  <si>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</si>
  <si>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</si>
  <si>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</si>
  <si>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</si>
  <si>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</si>
  <si>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</si>
  <si>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</si>
  <si>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</si>
  <si>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</si>
  <si>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</si>
  <si>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</si>
  <si>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</si>
  <si>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</si>
  <si>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</si>
  <si>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</si>
  <si>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</si>
  <si>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</si>
  <si>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</si>
  <si>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</si>
  <si>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</si>
  <si>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</si>
  <si>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</si>
  <si>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</si>
  <si>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</si>
  <si>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</si>
  <si>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</si>
  <si>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</si>
  <si>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</si>
  <si>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</si>
  <si>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</si>
  <si>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</si>
  <si>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</si>
  <si>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</si>
  <si>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</si>
  <si>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</si>
  <si>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</si>
  <si>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</si>
  <si>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</si>
  <si>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</si>
  <si>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</si>
  <si>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</si>
  <si>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</si>
  <si>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</si>
  <si>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</si>
  <si>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</si>
  <si>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</si>
  <si>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</si>
  <si>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</si>
  <si>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</si>
  <si>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</si>
  <si>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</si>
  <si>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</si>
  <si>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</si>
  <si>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</si>
  <si>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</si>
  <si>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</si>
  <si>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</si>
  <si>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</si>
  <si>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3</t>
  </si>
  <si>
    <t>Tower 4</t>
  </si>
  <si>
    <t xml:space="preserve">Date: </t>
  </si>
  <si>
    <t xml:space="preserve">Date: 
</t>
  </si>
  <si>
    <t>Unit Details, Nomenclature and Area Details (Flats)</t>
  </si>
  <si>
    <t>Flat No.
(Approved
Plan)</t>
  </si>
  <si>
    <t>Flat No.
(Sale Plan)</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</si>
  <si>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</si>
  <si>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</si>
  <si>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</si>
  <si>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</si>
  <si>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</si>
  <si>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</si>
  <si>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</si>
  <si>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</si>
  <si>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</si>
  <si>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</si>
  <si>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</si>
  <si>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</si>
  <si>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</si>
  <si>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</si>
  <si>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</si>
  <si>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</si>
  <si>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</si>
  <si>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</si>
  <si>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</si>
  <si>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</si>
  <si>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</si>
  <si>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</si>
  <si>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</si>
  <si>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</si>
  <si>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</si>
  <si>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</si>
  <si>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</si>
  <si>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</si>
  <si>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</si>
  <si>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</si>
  <si>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</si>
  <si>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</si>
  <si>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</si>
  <si>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</si>
  <si>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</si>
  <si>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</si>
  <si>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</si>
  <si>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</si>
  <si>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</si>
  <si>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</si>
  <si>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</si>
  <si>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</si>
  <si>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</si>
  <si>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</si>
  <si>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</si>
  <si>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</si>
  <si>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</si>
  <si>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</si>
  <si>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</si>
  <si>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</si>
  <si>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</si>
  <si>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</si>
  <si>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</si>
  <si>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</si>
  <si>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</si>
  <si>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</si>
  <si>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</si>
  <si>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</si>
  <si>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</si>
  <si>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</si>
  <si>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</si>
  <si>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</si>
  <si>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</si>
  <si>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</si>
  <si>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</si>
  <si>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</si>
  <si>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</si>
  <si>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Runwal Construction Private Limited</t>
  </si>
  <si>
    <t>Runwal &amp; Omkar Esquare, 5th Floor, Runwal &amp; Omkar Esquare, Eastern Express Hwy, Sion East, Sion, Mumbai, Maharashtra 400022</t>
  </si>
  <si>
    <t>Runwal Group</t>
  </si>
  <si>
    <t>Thane Muncipal Cooperation (TMC)</t>
  </si>
  <si>
    <t>Runwal Lands End - Breeze (Tower E) = P51700056121</t>
  </si>
  <si>
    <t>19.239978,72.993035</t>
  </si>
  <si>
    <t>Kolshet Lake</t>
  </si>
  <si>
    <t>https://maps.app.goo.gl/6JAYj9UxDuxf3L1W9</t>
  </si>
  <si>
    <t>Club House, Swimming Pool, Gym, Garden, Creche / Toddler play zone, Party hall / Banquet Hall, café, Yoga/Meditation Zone, Library, Steam &amp; Spa, Cricket Pitch, Badminton Court, Multipurpose Court, Jogging &amp; Cycling Track, Mini Theatre, Indoor Games Zone, etc.</t>
  </si>
  <si>
    <t>150M from Air Force Bus Stop</t>
  </si>
  <si>
    <t>About 400M from Brighton International school</t>
  </si>
  <si>
    <t>About 550M form Atlantis Multi Speciality Hospital</t>
  </si>
  <si>
    <t>Open Plot</t>
  </si>
  <si>
    <t>Open Plot/Kolshet Road</t>
  </si>
  <si>
    <t>20.00 M Wide Road</t>
  </si>
  <si>
    <t>40.00 M. Wide D.P Road</t>
  </si>
  <si>
    <t>Other Plot</t>
  </si>
  <si>
    <t xml:space="preserve"> 2B + Gr + 5P + UG + 1st to 25th + S + 26th to 49th Floor</t>
  </si>
  <si>
    <t>Tower E</t>
  </si>
  <si>
    <t>Sale + Mhada</t>
  </si>
  <si>
    <t>2B + Gr + 5P + UG + 1st to 25th + S + 26th to 49th Floor</t>
  </si>
  <si>
    <t>S05/0096/15TMC/TD-DP/TPS/0127/(P/C)/2024</t>
  </si>
  <si>
    <t>S05/0096/15-TMC/TDD/0127/(P/C)/2024</t>
  </si>
  <si>
    <t>Tower Type E = 2B + Gr +1P to 5P + Upper Gr + 1st to 25th Floor + Service Floor + 26th to 35th Floor</t>
  </si>
  <si>
    <t>SIA/MH/MIS/277992/2022
Valid For : 
Plot Area = 45712.86 Sqm, 
Built Up Area = 146528.80 Sqm</t>
  </si>
  <si>
    <t>Tower E (Sale + Mhada)</t>
  </si>
  <si>
    <t>1st &amp; 2nd Basement Floor For Parking</t>
  </si>
  <si>
    <t>Ground Floor For Society Office, Drivers Room, Panel Room, Meter Room, 
Transformer Room &amp; Parking Area</t>
  </si>
  <si>
    <t>1st to 5th Podium Floor For Residential &amp; Parking</t>
  </si>
  <si>
    <t>2BHK</t>
  </si>
  <si>
    <t>Mhada</t>
  </si>
  <si>
    <t>1BHK</t>
  </si>
  <si>
    <t>Upper Ground Floor For Residential &amp; Amenities</t>
  </si>
  <si>
    <t>1st Floor For Residential (Part Refuge Area)</t>
  </si>
  <si>
    <t>Refuge Area</t>
  </si>
  <si>
    <t>2nd Floor</t>
  </si>
  <si>
    <t>3rd to 5th, 7th to 10th, 12th to 14th, 16th to 19th, 21st to 24th, 26th to 28th, 30th to 33rd, 
35th to 38th, 40th to 43rd, 45th to 48th Floor</t>
  </si>
  <si>
    <t>6th, 11th, 15th, 20th, 25th, 29th, 34th, 39th, 44th, 49th Floor (Part Refuge Area)</t>
  </si>
  <si>
    <t>Service Floor Between 25th &amp; 26th Floor For Pump Room, Flushing Water Tank, Fire &amp; 
Domestic Water Tank</t>
  </si>
  <si>
    <t>Construction work is in process at the time of Visit.</t>
  </si>
  <si>
    <t xml:space="preserve">We considered Gross carpet area = Net carpet + Balcony.
</t>
  </si>
  <si>
    <t>Mr. Ajay Sonagare</t>
  </si>
  <si>
    <t>Approved Layout &amp; Floor Plans, CC, RERA certificate.</t>
  </si>
  <si>
    <t>HDFC BANK LTD
IFSC Code = HDFC0000163</t>
  </si>
  <si>
    <t>As per RERA Site Flats =  574</t>
  </si>
  <si>
    <t>20M</t>
  </si>
  <si>
    <t>7.10KM from Thane Railway Station
8.90KM from Kalva Railway Station</t>
  </si>
  <si>
    <t>1. Approx. 400M from 
Reliance Smart Point.
2. Approx. 600M from Lodha Amara Shopping Complex.</t>
  </si>
  <si>
    <t>CRZ NOC Details</t>
  </si>
  <si>
    <t>Sale / Mhada</t>
  </si>
  <si>
    <t>Runwal Lands End - Breeze (Tower E)</t>
  </si>
  <si>
    <t>CRZ NOC mail sent 
EC taken from RBL report</t>
  </si>
  <si>
    <t>Sale Flats = 574, Mhada Flats = 39</t>
  </si>
  <si>
    <t>RUNWAL LANDS END, Plot Bearing / CTS / Survey / Final Plot No.:  20/3 Part, 20/1 part, 19/4A B C part, 19/5 part at Thane, Thane - 400607.</t>
  </si>
  <si>
    <t>T.M.P./MK.-1/SVV-29/Viyoank/2948</t>
  </si>
  <si>
    <t>CRZ NOC Plan</t>
  </si>
  <si>
    <t>19000  to  20000</t>
  </si>
  <si>
    <t>Please provide Fire Noc.</t>
  </si>
  <si>
    <t>Runwal Lands End - Breeze, Survey No.2/1 A, B, C &amp; D, 3/5 A, B &amp; C, 19/4A, B &amp; C, 19/5, 20/1, 20/2, 20/3, 20/4, 20/5A, near Kolshet Lake, Kolshet Road, Kolshet, Kiran Mill Colony, Thane West, Thane - 400607.</t>
  </si>
  <si>
    <t>Fire NOC Details</t>
  </si>
  <si>
    <t>TMC/CFO/M/HR/03/09
Tower E = 2B + Gr + 5P + UG + 1st to 25th + S + 26th to 49th Floor</t>
  </si>
  <si>
    <t>Runwal Enchanted Tower E (Runwal Lands End - Breeze)</t>
  </si>
  <si>
    <t>Mr. Suraj Khare</t>
  </si>
  <si>
    <t>04/07/2025
@11:42AM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</si>
</sst>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182">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4" fontId="4" fillId="4" borderId="1" xfId="0" applyNumberFormat="1" applyFont="1" applyFill="1" applyBorder="1" applyAlignment="1">
      <alignment horizontal="left" vertical="top" wrapText="1"/>
    </xf>
    <xf numFmtId="0" fontId="5" fillId="4" borderId="1" xfId="1" applyFont="1" applyFill="1" applyBorder="1" applyAlignment="1">
      <alignment horizontal="center" vertical="center" wrapText="1"/>
    </xf>
    <xf numFmtId="0" fontId="4" fillId="4" borderId="1" xfId="0" applyFont="1" applyFill="1" applyBorder="1" applyAlignment="1">
      <alignment vertical="top" wrapText="1"/>
    </xf>
    <xf numFmtId="14" fontId="3" fillId="0" borderId="0" xfId="0" applyNumberFormat="1" applyFont="1" applyAlignment="1">
      <alignment vertical="top"/>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27" fillId="4" borderId="1" xfId="2" applyFont="1" applyFill="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1" fontId="4" fillId="4" borderId="1" xfId="0" applyNumberFormat="1" applyFont="1" applyFill="1" applyBorder="1" applyAlignment="1">
      <alignment horizontal="left" vertical="top" wrapText="1"/>
    </xf>
    <xf numFmtId="0" fontId="4" fillId="4" borderId="1" xfId="0" applyFont="1" applyFill="1" applyBorder="1" applyAlignment="1">
      <alignment vertical="top" wrapText="1"/>
    </xf>
    <xf numFmtId="0" fontId="4" fillId="0" borderId="1" xfId="0" applyFont="1" applyBorder="1" applyAlignment="1">
      <alignment horizontal="center" vertical="center"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14" fontId="4" fillId="4" borderId="2" xfId="0" applyNumberFormat="1" applyFont="1" applyFill="1" applyBorder="1" applyAlignment="1">
      <alignment horizontal="left" vertical="top"/>
    </xf>
    <xf numFmtId="0" fontId="4" fillId="4" borderId="3" xfId="0" applyFont="1" applyFill="1" applyBorder="1" applyAlignment="1">
      <alignment horizontal="left" vertical="top"/>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9"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22" fillId="0" borderId="10" xfId="0" applyFont="1" applyBorder="1" applyAlignment="1">
      <alignment horizontal="left" vertical="top" wrapText="1"/>
    </xf>
    <xf numFmtId="0" fontId="22" fillId="0" borderId="0" xfId="0" applyFont="1" applyAlignment="1">
      <alignment horizontal="left" vertical="top"/>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1129444</xdr:colOff>
      <xdr:row>334</xdr:row>
      <xdr:rowOff>224117</xdr:rowOff>
    </xdr:from>
    <xdr:to>
      <xdr:col>7</xdr:col>
      <xdr:colOff>690283</xdr:colOff>
      <xdr:row>372</xdr:row>
      <xdr:rowOff>194622</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1129444" y="81381599"/>
          <a:ext cx="7969733" cy="10190270"/>
          <a:chOff x="2148538" y="83430856"/>
          <a:chExt cx="6431576" cy="9896292"/>
        </a:xfrm>
      </xdr:grpSpPr>
      <xdr:grpSp>
        <xdr:nvGrpSpPr>
          <xdr:cNvPr id="3" name="Group 2">
            <a:extLst>
              <a:ext uri="{FF2B5EF4-FFF2-40B4-BE49-F238E27FC236}">
                <a16:creationId xmlns:a16="http://schemas.microsoft.com/office/drawing/2014/main" id="{00000000-0008-0000-0000-000003000000}"/>
              </a:ext>
            </a:extLst>
          </xdr:cNvPr>
          <xdr:cNvGrpSpPr/>
        </xdr:nvGrpSpPr>
        <xdr:grpSpPr>
          <a:xfrm>
            <a:off x="2148538" y="87927148"/>
            <a:ext cx="6431576" cy="5400000"/>
            <a:chOff x="1998860" y="82348220"/>
            <a:chExt cx="6431576" cy="5400000"/>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998860" y="82348220"/>
              <a:ext cx="6431576" cy="5400000"/>
            </a:xfrm>
            <a:prstGeom prst="rect">
              <a:avLst/>
            </a:prstGeom>
            <a:ln>
              <a:solidFill>
                <a:schemeClr val="tx1"/>
              </a:solidFill>
            </a:ln>
          </xdr:spPr>
        </xdr:pic>
        <xdr:grpSp>
          <xdr:nvGrpSpPr>
            <xdr:cNvPr id="6" name="Group 5">
              <a:extLst>
                <a:ext uri="{FF2B5EF4-FFF2-40B4-BE49-F238E27FC236}">
                  <a16:creationId xmlns:a16="http://schemas.microsoft.com/office/drawing/2014/main" id="{00000000-0008-0000-0000-000006000000}"/>
                </a:ext>
              </a:extLst>
            </xdr:cNvPr>
            <xdr:cNvGrpSpPr/>
          </xdr:nvGrpSpPr>
          <xdr:grpSpPr>
            <a:xfrm>
              <a:off x="3053799" y="83815126"/>
              <a:ext cx="4997383" cy="3729009"/>
              <a:chOff x="3053799" y="83815126"/>
              <a:chExt cx="4997383" cy="3729009"/>
            </a:xfrm>
          </xdr:grpSpPr>
          <xdr:sp macro="" textlink="">
            <xdr:nvSpPr>
              <xdr:cNvPr id="7" name="Rectangle 6">
                <a:extLst>
                  <a:ext uri="{FF2B5EF4-FFF2-40B4-BE49-F238E27FC236}">
                    <a16:creationId xmlns:a16="http://schemas.microsoft.com/office/drawing/2014/main" id="{00000000-0008-0000-0000-000007000000}"/>
                  </a:ext>
                </a:extLst>
              </xdr:cNvPr>
              <xdr:cNvSpPr/>
            </xdr:nvSpPr>
            <xdr:spPr>
              <a:xfrm rot="16200000">
                <a:off x="3781992" y="85643003"/>
                <a:ext cx="592768" cy="104141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3643701" y="86504972"/>
                <a:ext cx="124648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0">
                    <a:solidFill>
                      <a:srgbClr val="FF0000"/>
                    </a:solidFill>
                    <a:latin typeface="Times New Roman" panose="02020603050405020304" pitchFamily="18" charset="0"/>
                    <a:cs typeface="Times New Roman" panose="02020603050405020304" pitchFamily="18" charset="0"/>
                  </a:rPr>
                  <a:t>Tower F</a:t>
                </a:r>
              </a:p>
            </xdr:txBody>
          </xdr:sp>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6935396" y="86890994"/>
                <a:ext cx="1115786" cy="653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3600" b="1">
                  <a:solidFill>
                    <a:sysClr val="windowText" lastClr="000000"/>
                  </a:solidFill>
                </a:endParaRPr>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4811173" y="86556934"/>
                <a:ext cx="1246485"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latin typeface="Times New Roman" panose="02020603050405020304" pitchFamily="18" charset="0"/>
                    <a:cs typeface="Times New Roman" panose="02020603050405020304" pitchFamily="18" charset="0"/>
                  </a:rPr>
                  <a:t>Tower</a:t>
                </a:r>
                <a:r>
                  <a:rPr lang="en-IN" sz="1400" b="1">
                    <a:solidFill>
                      <a:srgbClr val="FF0000"/>
                    </a:solidFill>
                    <a:latin typeface="Times New Roman" panose="02020603050405020304" pitchFamily="18" charset="0"/>
                    <a:cs typeface="Times New Roman" panose="02020603050405020304" pitchFamily="18" charset="0"/>
                  </a:rPr>
                  <a:t> E</a:t>
                </a:r>
              </a:p>
            </xdr:txBody>
          </xdr:sp>
          <xdr:sp macro="" textlink="">
            <xdr:nvSpPr>
              <xdr:cNvPr id="11" name="Rectangle 10">
                <a:extLst>
                  <a:ext uri="{FF2B5EF4-FFF2-40B4-BE49-F238E27FC236}">
                    <a16:creationId xmlns:a16="http://schemas.microsoft.com/office/drawing/2014/main" id="{00000000-0008-0000-0000-00000B000000}"/>
                  </a:ext>
                </a:extLst>
              </xdr:cNvPr>
              <xdr:cNvSpPr/>
            </xdr:nvSpPr>
            <xdr:spPr>
              <a:xfrm rot="16200000">
                <a:off x="4803455" y="85674815"/>
                <a:ext cx="599001" cy="98286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2" name="TextBox 11">
                <a:extLst>
                  <a:ext uri="{FF2B5EF4-FFF2-40B4-BE49-F238E27FC236}">
                    <a16:creationId xmlns:a16="http://schemas.microsoft.com/office/drawing/2014/main" id="{00000000-0008-0000-0000-00000C000000}"/>
                  </a:ext>
                </a:extLst>
              </xdr:cNvPr>
              <xdr:cNvSpPr txBox="1"/>
            </xdr:nvSpPr>
            <xdr:spPr>
              <a:xfrm rot="4524194">
                <a:off x="5406352" y="84225836"/>
                <a:ext cx="1274051" cy="452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FF0000"/>
                    </a:solidFill>
                    <a:latin typeface="Times New Roman" panose="02020603050405020304" pitchFamily="18" charset="0"/>
                    <a:cs typeface="Times New Roman" panose="02020603050405020304" pitchFamily="18" charset="0"/>
                  </a:rPr>
                  <a:t>Tower C</a:t>
                </a:r>
              </a:p>
            </xdr:txBody>
          </xdr:sp>
          <xdr:sp macro="" textlink="">
            <xdr:nvSpPr>
              <xdr:cNvPr id="13" name="Rectangle 12">
                <a:extLst>
                  <a:ext uri="{FF2B5EF4-FFF2-40B4-BE49-F238E27FC236}">
                    <a16:creationId xmlns:a16="http://schemas.microsoft.com/office/drawing/2014/main" id="{00000000-0008-0000-0000-00000D000000}"/>
                  </a:ext>
                </a:extLst>
              </xdr:cNvPr>
              <xdr:cNvSpPr/>
            </xdr:nvSpPr>
            <xdr:spPr>
              <a:xfrm rot="9938263">
                <a:off x="5316503" y="83851776"/>
                <a:ext cx="639925" cy="10045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4" name="Rectangle 13">
                <a:extLst>
                  <a:ext uri="{FF2B5EF4-FFF2-40B4-BE49-F238E27FC236}">
                    <a16:creationId xmlns:a16="http://schemas.microsoft.com/office/drawing/2014/main" id="{00000000-0008-0000-0000-00000E000000}"/>
                  </a:ext>
                </a:extLst>
              </xdr:cNvPr>
              <xdr:cNvSpPr/>
            </xdr:nvSpPr>
            <xdr:spPr>
              <a:xfrm rot="9938263">
                <a:off x="5542540" y="84869714"/>
                <a:ext cx="697855" cy="10045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rot="4452798">
                <a:off x="5792590" y="85305257"/>
                <a:ext cx="1274051" cy="452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FF0000"/>
                    </a:solidFill>
                    <a:latin typeface="Times New Roman" panose="02020603050405020304" pitchFamily="18" charset="0"/>
                    <a:cs typeface="Times New Roman" panose="02020603050405020304" pitchFamily="18" charset="0"/>
                  </a:rPr>
                  <a:t>Tower D</a:t>
                </a:r>
              </a:p>
            </xdr:txBody>
          </xdr:sp>
          <xdr:sp macro="" textlink="">
            <xdr:nvSpPr>
              <xdr:cNvPr id="16" name="Rectangle 15">
                <a:extLst>
                  <a:ext uri="{FF2B5EF4-FFF2-40B4-BE49-F238E27FC236}">
                    <a16:creationId xmlns:a16="http://schemas.microsoft.com/office/drawing/2014/main" id="{00000000-0008-0000-0000-000010000000}"/>
                  </a:ext>
                </a:extLst>
              </xdr:cNvPr>
              <xdr:cNvSpPr/>
            </xdr:nvSpPr>
            <xdr:spPr>
              <a:xfrm>
                <a:off x="3707296" y="84367370"/>
                <a:ext cx="608805" cy="140021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3053799" y="84782860"/>
                <a:ext cx="1246485"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Tower G</a:t>
                </a:r>
              </a:p>
            </xdr:txBody>
          </xdr:sp>
        </xdr:grpSp>
      </xdr:grpSp>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791115" y="83430856"/>
            <a:ext cx="5056646" cy="4320000"/>
          </a:xfrm>
          <a:prstGeom prst="rect">
            <a:avLst/>
          </a:prstGeom>
          <a:ln>
            <a:solidFill>
              <a:schemeClr val="tx1"/>
            </a:solidFill>
          </a:ln>
        </xdr:spPr>
      </xdr:pic>
    </xdr:grpSp>
    <xdr:clientData/>
  </xdr:twoCellAnchor>
  <xdr:twoCellAnchor>
    <xdr:from>
      <xdr:col>2</xdr:col>
      <xdr:colOff>70201</xdr:colOff>
      <xdr:row>377</xdr:row>
      <xdr:rowOff>8965</xdr:rowOff>
    </xdr:from>
    <xdr:to>
      <xdr:col>6</xdr:col>
      <xdr:colOff>215153</xdr:colOff>
      <xdr:row>399</xdr:row>
      <xdr:rowOff>259977</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2472742" y="92730918"/>
          <a:ext cx="4950035" cy="6167718"/>
          <a:chOff x="759616" y="408709"/>
          <a:chExt cx="5453063" cy="7153261"/>
        </a:xfrm>
      </xdr:grpSpPr>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
          <a:stretch>
            <a:fillRect/>
          </a:stretch>
        </xdr:blipFill>
        <xdr:spPr>
          <a:xfrm>
            <a:off x="759616" y="3857625"/>
            <a:ext cx="5453063" cy="3704345"/>
          </a:xfrm>
          <a:prstGeom prst="rect">
            <a:avLst/>
          </a:prstGeom>
          <a:ln>
            <a:solidFill>
              <a:schemeClr val="tx1"/>
            </a:solidFill>
          </a:ln>
        </xdr:spPr>
      </xdr:pic>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4"/>
          <a:srcRect t="13947" r="2330" b="4090"/>
          <a:stretch/>
        </xdr:blipFill>
        <xdr:spPr>
          <a:xfrm>
            <a:off x="1155023" y="408709"/>
            <a:ext cx="4662251" cy="3292388"/>
          </a:xfrm>
          <a:prstGeom prst="rect">
            <a:avLst/>
          </a:prstGeom>
          <a:ln>
            <a:solidFill>
              <a:sysClr val="windowText" lastClr="000000"/>
            </a:solidFill>
          </a:ln>
        </xdr:spPr>
      </xdr:pic>
    </xdr:grpSp>
    <xdr:clientData/>
  </xdr:twoCellAnchor>
  <xdr:twoCellAnchor>
    <xdr:from>
      <xdr:col>0</xdr:col>
      <xdr:colOff>460885</xdr:colOff>
      <xdr:row>293</xdr:row>
      <xdr:rowOff>15363</xdr:rowOff>
    </xdr:from>
    <xdr:to>
      <xdr:col>7</xdr:col>
      <xdr:colOff>752780</xdr:colOff>
      <xdr:row>328</xdr:row>
      <xdr:rowOff>168992</xdr:rowOff>
    </xdr:to>
    <xdr:grpSp>
      <xdr:nvGrpSpPr>
        <xdr:cNvPr id="50" name="Group 49">
          <a:extLst>
            <a:ext uri="{FF2B5EF4-FFF2-40B4-BE49-F238E27FC236}">
              <a16:creationId xmlns:a16="http://schemas.microsoft.com/office/drawing/2014/main" id="{00000000-0008-0000-0000-000032000000}"/>
            </a:ext>
          </a:extLst>
        </xdr:cNvPr>
        <xdr:cNvGrpSpPr/>
      </xdr:nvGrpSpPr>
      <xdr:grpSpPr>
        <a:xfrm>
          <a:off x="460885" y="70146257"/>
          <a:ext cx="8700789" cy="9566570"/>
          <a:chOff x="514495" y="207034"/>
          <a:chExt cx="5760000" cy="7420783"/>
        </a:xfrm>
      </xdr:grpSpPr>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
          <a:stretch>
            <a:fillRect/>
          </a:stretch>
        </xdr:blipFill>
        <xdr:spPr>
          <a:xfrm>
            <a:off x="1422820" y="4932242"/>
            <a:ext cx="3943350" cy="2695575"/>
          </a:xfrm>
          <a:prstGeom prst="rect">
            <a:avLst/>
          </a:prstGeom>
          <a:ln>
            <a:solidFill>
              <a:schemeClr val="tx1"/>
            </a:solidFill>
          </a:ln>
        </xdr:spPr>
      </xdr:pic>
      <xdr:grpSp>
        <xdr:nvGrpSpPr>
          <xdr:cNvPr id="52" name="Group 51">
            <a:extLst>
              <a:ext uri="{FF2B5EF4-FFF2-40B4-BE49-F238E27FC236}">
                <a16:creationId xmlns:a16="http://schemas.microsoft.com/office/drawing/2014/main" id="{00000000-0008-0000-0000-000034000000}"/>
              </a:ext>
            </a:extLst>
          </xdr:cNvPr>
          <xdr:cNvGrpSpPr/>
        </xdr:nvGrpSpPr>
        <xdr:grpSpPr>
          <a:xfrm>
            <a:off x="514495" y="207034"/>
            <a:ext cx="5760000" cy="4528850"/>
            <a:chOff x="514495" y="207034"/>
            <a:chExt cx="5760000" cy="4528850"/>
          </a:xfrm>
        </xdr:grpSpPr>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t="10401" r="3861"/>
            <a:stretch/>
          </xdr:blipFill>
          <xdr:spPr>
            <a:xfrm>
              <a:off x="514495" y="207034"/>
              <a:ext cx="5760000" cy="4528850"/>
            </a:xfrm>
            <a:prstGeom prst="rect">
              <a:avLst/>
            </a:prstGeom>
            <a:ln>
              <a:solidFill>
                <a:schemeClr val="tx1"/>
              </a:solidFill>
            </a:ln>
          </xdr:spPr>
        </xdr:pic>
        <xdr:sp macro="" textlink="">
          <xdr:nvSpPr>
            <xdr:cNvPr id="54" name="Rectangle 53">
              <a:extLst>
                <a:ext uri="{FF2B5EF4-FFF2-40B4-BE49-F238E27FC236}">
                  <a16:creationId xmlns:a16="http://schemas.microsoft.com/office/drawing/2014/main" id="{00000000-0008-0000-0000-000036000000}"/>
                </a:ext>
              </a:extLst>
            </xdr:cNvPr>
            <xdr:cNvSpPr/>
          </xdr:nvSpPr>
          <xdr:spPr>
            <a:xfrm rot="20997641">
              <a:off x="3807415" y="2462840"/>
              <a:ext cx="274486" cy="55463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5" name="Rectangle 54">
              <a:extLst>
                <a:ext uri="{FF2B5EF4-FFF2-40B4-BE49-F238E27FC236}">
                  <a16:creationId xmlns:a16="http://schemas.microsoft.com/office/drawing/2014/main" id="{00000000-0008-0000-0000-000037000000}"/>
                </a:ext>
              </a:extLst>
            </xdr:cNvPr>
            <xdr:cNvSpPr/>
          </xdr:nvSpPr>
          <xdr:spPr>
            <a:xfrm rot="16200000">
              <a:off x="2899829" y="2943757"/>
              <a:ext cx="271100" cy="53197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6" name="Rectangle 55">
              <a:extLst>
                <a:ext uri="{FF2B5EF4-FFF2-40B4-BE49-F238E27FC236}">
                  <a16:creationId xmlns:a16="http://schemas.microsoft.com/office/drawing/2014/main" id="{00000000-0008-0000-0000-000038000000}"/>
                </a:ext>
              </a:extLst>
            </xdr:cNvPr>
            <xdr:cNvSpPr/>
          </xdr:nvSpPr>
          <xdr:spPr>
            <a:xfrm rot="16200000">
              <a:off x="3428467" y="2975666"/>
              <a:ext cx="271099" cy="4681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7" name="TextBox 7">
              <a:extLst>
                <a:ext uri="{FF2B5EF4-FFF2-40B4-BE49-F238E27FC236}">
                  <a16:creationId xmlns:a16="http://schemas.microsoft.com/office/drawing/2014/main" id="{00000000-0008-0000-0000-000039000000}"/>
                </a:ext>
              </a:extLst>
            </xdr:cNvPr>
            <xdr:cNvSpPr txBox="1"/>
          </xdr:nvSpPr>
          <xdr:spPr>
            <a:xfrm>
              <a:off x="4019550" y="2516982"/>
              <a:ext cx="710066"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Tower D</a:t>
              </a:r>
              <a:endParaRPr lang="en-IN" sz="1200" b="1">
                <a:solidFill>
                  <a:srgbClr val="FF0000"/>
                </a:solidFill>
              </a:endParaRPr>
            </a:p>
          </xdr:txBody>
        </xdr:sp>
        <xdr:sp macro="" textlink="">
          <xdr:nvSpPr>
            <xdr:cNvPr id="58" name="TextBox 8">
              <a:extLst>
                <a:ext uri="{FF2B5EF4-FFF2-40B4-BE49-F238E27FC236}">
                  <a16:creationId xmlns:a16="http://schemas.microsoft.com/office/drawing/2014/main" id="{00000000-0008-0000-0000-00003A000000}"/>
                </a:ext>
              </a:extLst>
            </xdr:cNvPr>
            <xdr:cNvSpPr txBox="1"/>
          </xdr:nvSpPr>
          <xdr:spPr>
            <a:xfrm>
              <a:off x="2509838" y="3304973"/>
              <a:ext cx="682816"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Tower F</a:t>
              </a:r>
              <a:endParaRPr lang="en-IN" sz="1200" b="1">
                <a:solidFill>
                  <a:srgbClr val="FF0000"/>
                </a:solidFill>
              </a:endParaRPr>
            </a:p>
          </xdr:txBody>
        </xdr:sp>
        <xdr:sp macro="" textlink="">
          <xdr:nvSpPr>
            <xdr:cNvPr id="59" name="TextBox 9">
              <a:extLst>
                <a:ext uri="{FF2B5EF4-FFF2-40B4-BE49-F238E27FC236}">
                  <a16:creationId xmlns:a16="http://schemas.microsoft.com/office/drawing/2014/main" id="{00000000-0008-0000-0000-00003B000000}"/>
                </a:ext>
              </a:extLst>
            </xdr:cNvPr>
            <xdr:cNvSpPr txBox="1"/>
          </xdr:nvSpPr>
          <xdr:spPr>
            <a:xfrm>
              <a:off x="3301365" y="3316951"/>
              <a:ext cx="687624"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Tower E</a:t>
              </a:r>
              <a:endParaRPr lang="en-IN" sz="1200" b="1">
                <a:solidFill>
                  <a:srgbClr val="FF0000"/>
                </a:solidFill>
              </a:endParaRPr>
            </a:p>
          </xdr:txBody>
        </xdr:sp>
      </xdr:grpSp>
    </xdr:grpSp>
    <xdr:clientData/>
  </xdr:twoCellAnchor>
  <xdr:twoCellAnchor>
    <xdr:from>
      <xdr:col>8</xdr:col>
      <xdr:colOff>1192305</xdr:colOff>
      <xdr:row>245</xdr:row>
      <xdr:rowOff>493059</xdr:rowOff>
    </xdr:from>
    <xdr:to>
      <xdr:col>23</xdr:col>
      <xdr:colOff>188258</xdr:colOff>
      <xdr:row>274</xdr:row>
      <xdr:rowOff>62754</xdr:rowOff>
    </xdr:to>
    <xdr:grpSp>
      <xdr:nvGrpSpPr>
        <xdr:cNvPr id="23" name="Group 22">
          <a:extLst>
            <a:ext uri="{FF2B5EF4-FFF2-40B4-BE49-F238E27FC236}">
              <a16:creationId xmlns:a16="http://schemas.microsoft.com/office/drawing/2014/main" id="{C2EF047F-A9F2-733A-97CD-2A6C3A9798D7}"/>
            </a:ext>
          </a:extLst>
        </xdr:cNvPr>
        <xdr:cNvGrpSpPr/>
      </xdr:nvGrpSpPr>
      <xdr:grpSpPr>
        <a:xfrm>
          <a:off x="10802470" y="59911130"/>
          <a:ext cx="9296400" cy="7593106"/>
          <a:chOff x="186433" y="229234"/>
          <a:chExt cx="6244369" cy="5592445"/>
        </a:xfrm>
      </xdr:grpSpPr>
      <xdr:pic>
        <xdr:nvPicPr>
          <xdr:cNvPr id="24" name="Picture 23">
            <a:extLst>
              <a:ext uri="{FF2B5EF4-FFF2-40B4-BE49-F238E27FC236}">
                <a16:creationId xmlns:a16="http://schemas.microsoft.com/office/drawing/2014/main" id="{2CF3493A-4A78-78D0-1F8C-0DA6266677E9}"/>
              </a:ext>
            </a:extLst>
          </xdr:cNvPr>
          <xdr:cNvPicPr>
            <a:picLocks noChangeAspect="1" noChangeArrowheads="1"/>
          </xdr:cNvPicPr>
        </xdr:nvPicPr>
        <xdr:blipFill>
          <a:blip xmlns:r="http://schemas.openxmlformats.org/officeDocument/2006/relationships" r:embed="rId7" cstate="hqprint">
            <a:extLst>
              <a:ext uri="{28A0092B-C50C-407E-A947-70E740481C1C}">
                <a14:useLocalDpi xmlns:a14="http://schemas.microsoft.com/office/drawing/2010/main"/>
              </a:ext>
            </a:extLst>
          </a:blip>
          <a:srcRect/>
          <a:stretch>
            <a:fillRect/>
          </a:stretch>
        </xdr:blipFill>
        <xdr:spPr bwMode="auto">
          <a:xfrm>
            <a:off x="4272802" y="229234"/>
            <a:ext cx="2158000"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a:extLst>
              <a:ext uri="{FF2B5EF4-FFF2-40B4-BE49-F238E27FC236}">
                <a16:creationId xmlns:a16="http://schemas.microsoft.com/office/drawing/2014/main" id="{938DA930-17CB-98F8-8FBA-53D019F285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30778" y="229234"/>
            <a:ext cx="3836447"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a:extLst>
              <a:ext uri="{FF2B5EF4-FFF2-40B4-BE49-F238E27FC236}">
                <a16:creationId xmlns:a16="http://schemas.microsoft.com/office/drawing/2014/main" id="{CD872404-221C-0399-31D5-81E0FBE67CE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605431" y="3301679"/>
            <a:ext cx="335689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a:extLst>
              <a:ext uri="{FF2B5EF4-FFF2-40B4-BE49-F238E27FC236}">
                <a16:creationId xmlns:a16="http://schemas.microsoft.com/office/drawing/2014/main" id="{71F79C89-01D0-E80C-1F96-A31377B75DB6}"/>
              </a:ext>
            </a:extLst>
          </xdr:cNvPr>
          <xdr:cNvPicPr>
            <a:picLocks noChangeAspect="1" noChangeArrowheads="1"/>
          </xdr:cNvPicPr>
        </xdr:nvPicPr>
        <xdr:blipFill>
          <a:blip xmlns:r="http://schemas.openxmlformats.org/officeDocument/2006/relationships" r:embed="rId10" cstate="hqprint">
            <a:extLst>
              <a:ext uri="{28A0092B-C50C-407E-A947-70E740481C1C}">
                <a14:useLocalDpi xmlns:a14="http://schemas.microsoft.com/office/drawing/2010/main"/>
              </a:ext>
            </a:extLst>
          </a:blip>
          <a:srcRect/>
          <a:stretch>
            <a:fillRect/>
          </a:stretch>
        </xdr:blipFill>
        <xdr:spPr bwMode="auto">
          <a:xfrm>
            <a:off x="4167899" y="3301679"/>
            <a:ext cx="188825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8" name="TextBox 3">
            <a:extLst>
              <a:ext uri="{FF2B5EF4-FFF2-40B4-BE49-F238E27FC236}">
                <a16:creationId xmlns:a16="http://schemas.microsoft.com/office/drawing/2014/main" id="{6912C3F5-9DA8-9987-AEB3-C6314E65C76A}"/>
              </a:ext>
            </a:extLst>
          </xdr:cNvPr>
          <xdr:cNvSpPr txBox="1"/>
        </xdr:nvSpPr>
        <xdr:spPr>
          <a:xfrm>
            <a:off x="186433" y="1065167"/>
            <a:ext cx="93352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Tower E</a:t>
            </a:r>
          </a:p>
        </xdr:txBody>
      </xdr:sp>
      <xdr:cxnSp macro="">
        <xdr:nvCxnSpPr>
          <xdr:cNvPr id="29" name="Straight Arrow Connector 28">
            <a:extLst>
              <a:ext uri="{FF2B5EF4-FFF2-40B4-BE49-F238E27FC236}">
                <a16:creationId xmlns:a16="http://schemas.microsoft.com/office/drawing/2014/main" id="{8F533C33-1AF6-390B-6CBC-E2C87C06AAE8}"/>
              </a:ext>
            </a:extLst>
          </xdr:cNvPr>
          <xdr:cNvCxnSpPr>
            <a:cxnSpLocks/>
          </xdr:cNvCxnSpPr>
        </xdr:nvCxnSpPr>
        <xdr:spPr>
          <a:xfrm>
            <a:off x="967740" y="1381650"/>
            <a:ext cx="449580" cy="30667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457200</xdr:colOff>
      <xdr:row>248</xdr:row>
      <xdr:rowOff>8964</xdr:rowOff>
    </xdr:from>
    <xdr:to>
      <xdr:col>6</xdr:col>
      <xdr:colOff>295835</xdr:colOff>
      <xdr:row>280</xdr:row>
      <xdr:rowOff>179294</xdr:rowOff>
    </xdr:to>
    <xdr:grpSp>
      <xdr:nvGrpSpPr>
        <xdr:cNvPr id="30" name="Group 29">
          <a:extLst>
            <a:ext uri="{FF2B5EF4-FFF2-40B4-BE49-F238E27FC236}">
              <a16:creationId xmlns:a16="http://schemas.microsoft.com/office/drawing/2014/main" id="{0BE94A04-D50B-61A0-05EB-6E952DC2FA01}"/>
            </a:ext>
          </a:extLst>
        </xdr:cNvPr>
        <xdr:cNvGrpSpPr/>
      </xdr:nvGrpSpPr>
      <xdr:grpSpPr>
        <a:xfrm>
          <a:off x="1658471" y="60457976"/>
          <a:ext cx="5844988" cy="8776447"/>
          <a:chOff x="1101825" y="234778"/>
          <a:chExt cx="4596768" cy="7436336"/>
        </a:xfrm>
      </xdr:grpSpPr>
      <xdr:grpSp>
        <xdr:nvGrpSpPr>
          <xdr:cNvPr id="34" name="Group 33">
            <a:extLst>
              <a:ext uri="{FF2B5EF4-FFF2-40B4-BE49-F238E27FC236}">
                <a16:creationId xmlns:a16="http://schemas.microsoft.com/office/drawing/2014/main" id="{9ECCC889-33D2-BB67-7865-BF24C67EA23A}"/>
              </a:ext>
            </a:extLst>
          </xdr:cNvPr>
          <xdr:cNvGrpSpPr/>
        </xdr:nvGrpSpPr>
        <xdr:grpSpPr>
          <a:xfrm>
            <a:off x="1101825" y="5511114"/>
            <a:ext cx="4596768" cy="2160000"/>
            <a:chOff x="1101825" y="5511114"/>
            <a:chExt cx="4596768" cy="2160000"/>
          </a:xfrm>
        </xdr:grpSpPr>
        <xdr:pic>
          <xdr:nvPicPr>
            <xdr:cNvPr id="39" name="Picture 38">
              <a:extLst>
                <a:ext uri="{FF2B5EF4-FFF2-40B4-BE49-F238E27FC236}">
                  <a16:creationId xmlns:a16="http://schemas.microsoft.com/office/drawing/2014/main" id="{5329FC35-C583-F0CD-A9FA-AC87046CECF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080281" y="5511114"/>
              <a:ext cx="1618312" cy="2160000"/>
            </a:xfrm>
            <a:prstGeom prst="rect">
              <a:avLst/>
            </a:prstGeom>
            <a:ln>
              <a:solidFill>
                <a:schemeClr val="tx1"/>
              </a:solidFill>
            </a:ln>
          </xdr:spPr>
        </xdr:pic>
        <xdr:pic>
          <xdr:nvPicPr>
            <xdr:cNvPr id="40" name="Picture 39">
              <a:extLst>
                <a:ext uri="{FF2B5EF4-FFF2-40B4-BE49-F238E27FC236}">
                  <a16:creationId xmlns:a16="http://schemas.microsoft.com/office/drawing/2014/main" id="{DFCA20EB-B98E-1739-843A-59BB9E58648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01825" y="5511114"/>
              <a:ext cx="2877333" cy="2160000"/>
            </a:xfrm>
            <a:prstGeom prst="rect">
              <a:avLst/>
            </a:prstGeom>
            <a:ln>
              <a:solidFill>
                <a:schemeClr val="tx1"/>
              </a:solidFill>
            </a:ln>
          </xdr:spPr>
        </xdr:pic>
      </xdr:grpSp>
      <xdr:grpSp>
        <xdr:nvGrpSpPr>
          <xdr:cNvPr id="35" name="Group 34">
            <a:extLst>
              <a:ext uri="{FF2B5EF4-FFF2-40B4-BE49-F238E27FC236}">
                <a16:creationId xmlns:a16="http://schemas.microsoft.com/office/drawing/2014/main" id="{7ABCD70F-8B24-61AD-B739-6FFF9B1330C9}"/>
              </a:ext>
            </a:extLst>
          </xdr:cNvPr>
          <xdr:cNvGrpSpPr/>
        </xdr:nvGrpSpPr>
        <xdr:grpSpPr>
          <a:xfrm>
            <a:off x="1492877" y="234778"/>
            <a:ext cx="3814664" cy="5091523"/>
            <a:chOff x="1521668" y="234778"/>
            <a:chExt cx="3814664" cy="5091523"/>
          </a:xfrm>
        </xdr:grpSpPr>
        <xdr:pic>
          <xdr:nvPicPr>
            <xdr:cNvPr id="36" name="Picture 35">
              <a:extLst>
                <a:ext uri="{FF2B5EF4-FFF2-40B4-BE49-F238E27FC236}">
                  <a16:creationId xmlns:a16="http://schemas.microsoft.com/office/drawing/2014/main" id="{9FC40AF8-3B47-9886-0292-2583C8AB76D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21668" y="234778"/>
              <a:ext cx="3814664" cy="5091523"/>
            </a:xfrm>
            <a:prstGeom prst="rect">
              <a:avLst/>
            </a:prstGeom>
            <a:ln>
              <a:solidFill>
                <a:schemeClr val="tx1"/>
              </a:solidFill>
            </a:ln>
          </xdr:spPr>
        </xdr:pic>
        <xdr:sp macro="" textlink="">
          <xdr:nvSpPr>
            <xdr:cNvPr id="37" name="TextBox 7">
              <a:extLst>
                <a:ext uri="{FF2B5EF4-FFF2-40B4-BE49-F238E27FC236}">
                  <a16:creationId xmlns:a16="http://schemas.microsoft.com/office/drawing/2014/main" id="{0CCDAB53-BAE9-F3DA-30AD-BB0A9A4FE720}"/>
                </a:ext>
              </a:extLst>
            </xdr:cNvPr>
            <xdr:cNvSpPr txBox="1"/>
          </xdr:nvSpPr>
          <xdr:spPr>
            <a:xfrm>
              <a:off x="3744096" y="4926191"/>
              <a:ext cx="1001556"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FF00"/>
                  </a:solidFill>
                </a:rPr>
                <a:t>Tower</a:t>
              </a:r>
              <a:r>
                <a:rPr lang="en-US" b="1">
                  <a:solidFill>
                    <a:srgbClr val="FFFF00"/>
                  </a:solidFill>
                </a:rPr>
                <a:t> E</a:t>
              </a:r>
              <a:endParaRPr lang="en-IN" b="1">
                <a:solidFill>
                  <a:srgbClr val="FFFF00"/>
                </a:solidFill>
              </a:endParaRPr>
            </a:p>
          </xdr:txBody>
        </xdr:sp>
        <xdr:cxnSp macro="">
          <xdr:nvCxnSpPr>
            <xdr:cNvPr id="38" name="Straight Arrow Connector 37">
              <a:extLst>
                <a:ext uri="{FF2B5EF4-FFF2-40B4-BE49-F238E27FC236}">
                  <a16:creationId xmlns:a16="http://schemas.microsoft.com/office/drawing/2014/main" id="{1339981C-5403-D8BE-3722-2B0D119909B4}"/>
                </a:ext>
              </a:extLst>
            </xdr:cNvPr>
            <xdr:cNvCxnSpPr/>
          </xdr:nvCxnSpPr>
          <xdr:spPr>
            <a:xfrm flipH="1" flipV="1">
              <a:off x="3744096" y="4572000"/>
              <a:ext cx="354679" cy="432972"/>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6JAYj9UxDuxf3L1W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12"/>
  <sheetViews>
    <sheetView tabSelected="1" view="pageBreakPreview" topLeftCell="A320" zoomScale="85" zoomScaleNormal="85" zoomScaleSheetLayoutView="85" zoomScalePageLayoutView="70" workbookViewId="0">
      <selection activeCell="I331" sqref="I331"/>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0" width="12" style="1" bestFit="1" customWidth="1"/>
    <col min="11" max="11" width="15.5546875" style="1" bestFit="1" customWidth="1"/>
    <col min="12" max="12" width="9.109375" style="1"/>
    <col min="13" max="13" width="15.5546875" style="1" bestFit="1" customWidth="1"/>
    <col min="14" max="19" width="9.109375" style="1"/>
    <col min="20" max="22" width="0" style="1" hidden="1" customWidth="1"/>
    <col min="23" max="25" width="9.109375" style="1"/>
    <col min="26" max="26" width="7.88671875" style="1" customWidth="1"/>
    <col min="27" max="16384" width="9.109375" style="1"/>
  </cols>
  <sheetData>
    <row r="1" spans="1:14" ht="21" x14ac:dyDescent="0.3">
      <c r="A1" s="117" t="s">
        <v>38</v>
      </c>
      <c r="B1" s="118"/>
      <c r="C1" s="118"/>
      <c r="D1" s="118"/>
      <c r="E1" s="118"/>
      <c r="F1" s="118"/>
      <c r="G1" s="118"/>
      <c r="H1" s="119"/>
    </row>
    <row r="2" spans="1:14" ht="42" customHeight="1" x14ac:dyDescent="0.3">
      <c r="A2" s="103" t="s">
        <v>10</v>
      </c>
      <c r="B2" s="103"/>
      <c r="C2" s="99" t="s">
        <v>86</v>
      </c>
      <c r="D2" s="99"/>
      <c r="E2" s="103" t="s">
        <v>12</v>
      </c>
      <c r="F2" s="103"/>
      <c r="G2" s="151">
        <v>45840</v>
      </c>
      <c r="H2" s="99"/>
      <c r="I2" s="165" t="s">
        <v>358</v>
      </c>
      <c r="J2" s="166"/>
      <c r="K2" s="166"/>
      <c r="L2" s="166"/>
      <c r="M2" s="166"/>
      <c r="N2" s="166"/>
    </row>
    <row r="3" spans="1:14" ht="42.75" customHeight="1" x14ac:dyDescent="0.3">
      <c r="A3" s="103" t="s">
        <v>39</v>
      </c>
      <c r="B3" s="103"/>
      <c r="C3" s="155" t="s">
        <v>357</v>
      </c>
      <c r="D3" s="155"/>
      <c r="E3" s="103" t="s">
        <v>160</v>
      </c>
      <c r="F3" s="103"/>
      <c r="G3" s="151" t="s">
        <v>370</v>
      </c>
      <c r="H3" s="152"/>
      <c r="I3" s="1" t="s">
        <v>368</v>
      </c>
    </row>
    <row r="4" spans="1:14" ht="43.5" customHeight="1" x14ac:dyDescent="0.3">
      <c r="A4" s="103" t="s">
        <v>36</v>
      </c>
      <c r="B4" s="103"/>
      <c r="C4" s="99" t="s">
        <v>148</v>
      </c>
      <c r="D4" s="99"/>
      <c r="E4" s="103" t="s">
        <v>33</v>
      </c>
      <c r="F4" s="103"/>
      <c r="G4" s="99" t="str">
        <f ca="1">TEXT(TODAY(),"DD/MM/YYYY")</f>
        <v>08/07/2025</v>
      </c>
      <c r="H4" s="99"/>
      <c r="K4" s="76">
        <v>45775</v>
      </c>
      <c r="M4" s="76">
        <v>45842</v>
      </c>
    </row>
    <row r="5" spans="1:14" ht="21" x14ac:dyDescent="0.3">
      <c r="A5" s="77" t="s">
        <v>40</v>
      </c>
      <c r="B5" s="77"/>
      <c r="C5" s="77"/>
      <c r="D5" s="77"/>
      <c r="E5" s="77"/>
      <c r="F5" s="77"/>
      <c r="G5" s="77"/>
      <c r="H5" s="77"/>
      <c r="M5" s="1">
        <f>M4-K4</f>
        <v>67</v>
      </c>
    </row>
    <row r="6" spans="1:14" ht="43.5" customHeight="1" x14ac:dyDescent="0.3">
      <c r="A6" s="103" t="s">
        <v>29</v>
      </c>
      <c r="B6" s="103"/>
      <c r="C6" s="99" t="s">
        <v>92</v>
      </c>
      <c r="D6" s="99"/>
      <c r="E6" s="103" t="s">
        <v>35</v>
      </c>
      <c r="F6" s="103"/>
      <c r="G6" s="99" t="s">
        <v>369</v>
      </c>
      <c r="H6" s="99"/>
    </row>
    <row r="7" spans="1:14" ht="48.75" customHeight="1" x14ac:dyDescent="0.3">
      <c r="A7" s="103" t="s">
        <v>42</v>
      </c>
      <c r="B7" s="103"/>
      <c r="C7" s="121" t="s">
        <v>309</v>
      </c>
      <c r="D7" s="121"/>
      <c r="E7" s="103" t="s">
        <v>43</v>
      </c>
      <c r="F7" s="103"/>
      <c r="G7" s="121" t="s">
        <v>307</v>
      </c>
      <c r="H7" s="121"/>
    </row>
    <row r="8" spans="1:14" ht="48.75" customHeight="1" x14ac:dyDescent="0.3">
      <c r="A8" s="103" t="s">
        <v>44</v>
      </c>
      <c r="B8" s="103"/>
      <c r="C8" s="99" t="s">
        <v>308</v>
      </c>
      <c r="D8" s="99"/>
      <c r="E8" s="99"/>
      <c r="F8" s="99"/>
      <c r="G8" s="99"/>
      <c r="H8" s="99"/>
    </row>
    <row r="9" spans="1:14" ht="45" customHeight="1" x14ac:dyDescent="0.3">
      <c r="A9" s="122" t="s">
        <v>151</v>
      </c>
      <c r="B9" s="36" t="s">
        <v>41</v>
      </c>
      <c r="C9" s="99" t="s">
        <v>360</v>
      </c>
      <c r="D9" s="99"/>
      <c r="E9" s="99"/>
      <c r="F9" s="99"/>
      <c r="G9" s="99"/>
      <c r="H9" s="99"/>
    </row>
    <row r="10" spans="1:14" ht="66" customHeight="1" x14ac:dyDescent="0.3">
      <c r="A10" s="122"/>
      <c r="B10" s="36" t="s">
        <v>11</v>
      </c>
      <c r="C10" s="99" t="s">
        <v>365</v>
      </c>
      <c r="D10" s="99"/>
      <c r="E10" s="99"/>
      <c r="F10" s="99"/>
      <c r="G10" s="99"/>
      <c r="H10" s="99"/>
    </row>
    <row r="11" spans="1:14" ht="63" customHeight="1" x14ac:dyDescent="0.3">
      <c r="A11" s="122"/>
      <c r="B11" s="36" t="s">
        <v>5</v>
      </c>
      <c r="C11" s="99" t="s">
        <v>365</v>
      </c>
      <c r="D11" s="99"/>
      <c r="E11" s="99"/>
      <c r="F11" s="99"/>
      <c r="G11" s="99"/>
      <c r="H11" s="99"/>
    </row>
    <row r="12" spans="1:14" ht="40.5" customHeight="1" x14ac:dyDescent="0.3">
      <c r="A12" s="103" t="s">
        <v>34</v>
      </c>
      <c r="B12" s="103"/>
      <c r="C12" s="99" t="s">
        <v>349</v>
      </c>
      <c r="D12" s="154"/>
      <c r="E12" s="154"/>
      <c r="F12" s="154"/>
      <c r="G12" s="154"/>
      <c r="H12" s="154"/>
    </row>
    <row r="13" spans="1:14" ht="20.100000000000001" customHeight="1" x14ac:dyDescent="0.3">
      <c r="A13" s="77" t="s">
        <v>45</v>
      </c>
      <c r="B13" s="77"/>
      <c r="C13" s="77"/>
      <c r="D13" s="77"/>
      <c r="E13" s="77"/>
      <c r="F13" s="77"/>
      <c r="G13" s="77"/>
      <c r="H13" s="77"/>
    </row>
    <row r="14" spans="1:14" ht="41.25" customHeight="1" x14ac:dyDescent="0.3">
      <c r="A14" s="103" t="s">
        <v>27</v>
      </c>
      <c r="B14" s="103" t="s">
        <v>4</v>
      </c>
      <c r="C14" s="99" t="s">
        <v>87</v>
      </c>
      <c r="D14" s="99"/>
      <c r="E14" s="103" t="s">
        <v>46</v>
      </c>
      <c r="F14" s="103" t="s">
        <v>4</v>
      </c>
      <c r="G14" s="99" t="s">
        <v>310</v>
      </c>
      <c r="H14" s="99"/>
    </row>
    <row r="15" spans="1:14" ht="41.25" customHeight="1" x14ac:dyDescent="0.3">
      <c r="A15" s="103" t="s">
        <v>47</v>
      </c>
      <c r="B15" s="103" t="s">
        <v>4</v>
      </c>
      <c r="C15" s="99" t="s">
        <v>311</v>
      </c>
      <c r="D15" s="99"/>
      <c r="E15" s="103" t="s">
        <v>48</v>
      </c>
      <c r="F15" s="103" t="s">
        <v>4</v>
      </c>
      <c r="G15" s="151">
        <v>47968</v>
      </c>
      <c r="H15" s="99"/>
    </row>
    <row r="16" spans="1:14" ht="41.25" customHeight="1" x14ac:dyDescent="0.3">
      <c r="A16" s="103" t="s">
        <v>49</v>
      </c>
      <c r="B16" s="103" t="s">
        <v>4</v>
      </c>
      <c r="C16" s="151">
        <v>45423</v>
      </c>
      <c r="D16" s="99"/>
      <c r="E16" s="103" t="s">
        <v>50</v>
      </c>
      <c r="F16" s="103" t="s">
        <v>4</v>
      </c>
      <c r="G16" s="150">
        <v>45474</v>
      </c>
      <c r="H16" s="99"/>
    </row>
    <row r="17" spans="1:8" ht="41.25" customHeight="1" x14ac:dyDescent="0.3">
      <c r="A17" s="103" t="s">
        <v>51</v>
      </c>
      <c r="B17" s="103" t="s">
        <v>4</v>
      </c>
      <c r="C17" s="151">
        <v>47968</v>
      </c>
      <c r="D17" s="99"/>
      <c r="E17" s="103" t="s">
        <v>52</v>
      </c>
      <c r="F17" s="103" t="s">
        <v>4</v>
      </c>
      <c r="G17" s="99" t="s">
        <v>350</v>
      </c>
      <c r="H17" s="99"/>
    </row>
    <row r="18" spans="1:8" ht="41.25" customHeight="1" x14ac:dyDescent="0.3">
      <c r="A18" s="103" t="s">
        <v>53</v>
      </c>
      <c r="B18" s="103" t="s">
        <v>4</v>
      </c>
      <c r="C18" s="99"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9"/>
      <c r="E18" s="103" t="s">
        <v>95</v>
      </c>
      <c r="F18" s="103" t="s">
        <v>4</v>
      </c>
      <c r="G18" s="99">
        <v>88991.6</v>
      </c>
      <c r="H18" s="99"/>
    </row>
    <row r="19" spans="1:8" ht="41.25" customHeight="1" x14ac:dyDescent="0.3">
      <c r="A19" s="103" t="s">
        <v>54</v>
      </c>
      <c r="B19" s="103" t="s">
        <v>4</v>
      </c>
      <c r="C19" s="99">
        <v>1.2</v>
      </c>
      <c r="D19" s="99"/>
      <c r="E19" s="103" t="s">
        <v>246</v>
      </c>
      <c r="F19" s="103" t="s">
        <v>4</v>
      </c>
      <c r="G19" s="99">
        <v>34671.67</v>
      </c>
      <c r="H19" s="99"/>
    </row>
    <row r="20" spans="1:8" ht="41.25" customHeight="1" x14ac:dyDescent="0.3">
      <c r="A20" s="103" t="s">
        <v>93</v>
      </c>
      <c r="B20" s="103" t="s">
        <v>4</v>
      </c>
      <c r="C20" s="99">
        <v>41440.89</v>
      </c>
      <c r="D20" s="99"/>
      <c r="E20" s="103" t="s">
        <v>94</v>
      </c>
      <c r="F20" s="103" t="s">
        <v>4</v>
      </c>
      <c r="G20" s="99">
        <v>169803.6</v>
      </c>
      <c r="H20" s="99"/>
    </row>
    <row r="21" spans="1:8" ht="41.25" customHeight="1" x14ac:dyDescent="0.3">
      <c r="A21" s="103" t="s">
        <v>56</v>
      </c>
      <c r="B21" s="103" t="s">
        <v>4</v>
      </c>
      <c r="C21" s="99" t="s">
        <v>359</v>
      </c>
      <c r="D21" s="99"/>
      <c r="E21" s="103" t="s">
        <v>55</v>
      </c>
      <c r="F21" s="103" t="s">
        <v>4</v>
      </c>
      <c r="G21" s="99" t="s">
        <v>351</v>
      </c>
      <c r="H21" s="99"/>
    </row>
    <row r="22" spans="1:8" ht="41.25" customHeight="1" x14ac:dyDescent="0.3">
      <c r="A22" s="103" t="s">
        <v>164</v>
      </c>
      <c r="B22" s="103" t="s">
        <v>4</v>
      </c>
      <c r="C22" s="99" t="s">
        <v>312</v>
      </c>
      <c r="D22" s="99"/>
      <c r="E22" s="103" t="s">
        <v>165</v>
      </c>
      <c r="F22" s="103" t="s">
        <v>4</v>
      </c>
      <c r="G22" s="99" t="s">
        <v>313</v>
      </c>
      <c r="H22" s="99"/>
    </row>
    <row r="23" spans="1:8" ht="31.5" customHeight="1" x14ac:dyDescent="0.3">
      <c r="A23" s="103" t="s">
        <v>162</v>
      </c>
      <c r="B23" s="103" t="s">
        <v>4</v>
      </c>
      <c r="C23" s="100" t="s">
        <v>314</v>
      </c>
      <c r="D23" s="99"/>
      <c r="E23" s="99"/>
      <c r="F23" s="99"/>
      <c r="G23" s="99"/>
      <c r="H23" s="99"/>
    </row>
    <row r="24" spans="1:8" ht="89.25" customHeight="1" x14ac:dyDescent="0.3">
      <c r="A24" s="103" t="s">
        <v>25</v>
      </c>
      <c r="B24" s="103" t="s">
        <v>4</v>
      </c>
      <c r="C24" s="99" t="s">
        <v>315</v>
      </c>
      <c r="D24" s="99"/>
      <c r="E24" s="99"/>
      <c r="F24" s="99"/>
      <c r="G24" s="99"/>
      <c r="H24" s="99"/>
    </row>
    <row r="25" spans="1:8" ht="24" customHeight="1" x14ac:dyDescent="0.3">
      <c r="A25" s="77" t="s">
        <v>20</v>
      </c>
      <c r="B25" s="77"/>
      <c r="C25" s="77"/>
      <c r="D25" s="77"/>
      <c r="E25" s="77"/>
      <c r="F25" s="77"/>
      <c r="G25" s="77"/>
      <c r="H25" s="77"/>
    </row>
    <row r="26" spans="1:8" ht="43.5" customHeight="1" x14ac:dyDescent="0.3">
      <c r="A26" s="103" t="s">
        <v>26</v>
      </c>
      <c r="B26" s="103" t="s">
        <v>4</v>
      </c>
      <c r="C26" s="99" t="str">
        <f>IF(AND(G26="Upper"),"Developed","Developing")</f>
        <v>Developing</v>
      </c>
      <c r="D26" s="99"/>
      <c r="E26" s="103" t="s">
        <v>13</v>
      </c>
      <c r="F26" s="103" t="s">
        <v>4</v>
      </c>
      <c r="G26" s="99" t="s">
        <v>166</v>
      </c>
      <c r="H26" s="99"/>
    </row>
    <row r="27" spans="1:8" ht="43.5" customHeight="1" x14ac:dyDescent="0.3">
      <c r="A27" s="103" t="s">
        <v>14</v>
      </c>
      <c r="B27" s="103" t="s">
        <v>4</v>
      </c>
      <c r="C27" s="99" t="s">
        <v>98</v>
      </c>
      <c r="D27" s="99"/>
      <c r="E27" s="103" t="s">
        <v>152</v>
      </c>
      <c r="F27" s="103" t="s">
        <v>4</v>
      </c>
      <c r="G27" s="99" t="s">
        <v>352</v>
      </c>
      <c r="H27" s="99"/>
    </row>
    <row r="28" spans="1:8" ht="43.5" customHeight="1" x14ac:dyDescent="0.3">
      <c r="A28" s="103" t="s">
        <v>23</v>
      </c>
      <c r="B28" s="103" t="s">
        <v>4</v>
      </c>
      <c r="C28" s="99" t="s">
        <v>97</v>
      </c>
      <c r="D28" s="99"/>
      <c r="E28" s="103" t="s">
        <v>16</v>
      </c>
      <c r="F28" s="103" t="s">
        <v>4</v>
      </c>
      <c r="G28" s="99" t="s">
        <v>316</v>
      </c>
      <c r="H28" s="99"/>
    </row>
    <row r="29" spans="1:8" ht="43.5" customHeight="1" x14ac:dyDescent="0.3">
      <c r="A29" s="103" t="s">
        <v>107</v>
      </c>
      <c r="B29" s="103" t="s">
        <v>4</v>
      </c>
      <c r="C29" s="99" t="s">
        <v>317</v>
      </c>
      <c r="D29" s="99"/>
      <c r="E29" s="103" t="s">
        <v>108</v>
      </c>
      <c r="F29" s="103" t="s">
        <v>4</v>
      </c>
      <c r="G29" s="99" t="s">
        <v>318</v>
      </c>
      <c r="H29" s="99"/>
    </row>
    <row r="30" spans="1:8" ht="86.25" customHeight="1" x14ac:dyDescent="0.3">
      <c r="A30" s="103" t="s">
        <v>17</v>
      </c>
      <c r="B30" s="103" t="s">
        <v>4</v>
      </c>
      <c r="C30" s="99" t="s">
        <v>354</v>
      </c>
      <c r="D30" s="99"/>
      <c r="E30" s="103" t="s">
        <v>15</v>
      </c>
      <c r="F30" s="103" t="s">
        <v>4</v>
      </c>
      <c r="G30" s="99" t="s">
        <v>353</v>
      </c>
      <c r="H30" s="99"/>
    </row>
    <row r="31" spans="1:8" ht="21" x14ac:dyDescent="0.3">
      <c r="A31" s="103" t="s">
        <v>113</v>
      </c>
      <c r="B31" s="103" t="s">
        <v>4</v>
      </c>
      <c r="C31" s="99" t="s">
        <v>114</v>
      </c>
      <c r="D31" s="99"/>
      <c r="E31" s="103" t="s">
        <v>115</v>
      </c>
      <c r="F31" s="103" t="s">
        <v>4</v>
      </c>
      <c r="G31" s="99" t="s">
        <v>114</v>
      </c>
      <c r="H31" s="99"/>
    </row>
    <row r="32" spans="1:8" ht="21.75" customHeight="1" x14ac:dyDescent="0.3">
      <c r="A32" s="103" t="s">
        <v>116</v>
      </c>
      <c r="B32" s="103" t="s">
        <v>4</v>
      </c>
      <c r="C32" s="99" t="s">
        <v>114</v>
      </c>
      <c r="D32" s="99"/>
      <c r="E32" s="99"/>
      <c r="F32" s="99"/>
      <c r="G32" s="99"/>
      <c r="H32" s="99"/>
    </row>
    <row r="33" spans="1:15" ht="21" x14ac:dyDescent="0.3">
      <c r="A33" s="125" t="s">
        <v>37</v>
      </c>
      <c r="B33" s="125"/>
      <c r="C33" s="125"/>
      <c r="D33" s="125"/>
      <c r="E33" s="125"/>
      <c r="F33" s="125"/>
      <c r="G33" s="125"/>
      <c r="H33" s="125"/>
    </row>
    <row r="34" spans="1:15" ht="43.5" customHeight="1" x14ac:dyDescent="0.3">
      <c r="A34" s="103" t="s">
        <v>18</v>
      </c>
      <c r="B34" s="103"/>
      <c r="C34" s="99" t="s">
        <v>99</v>
      </c>
      <c r="D34" s="99"/>
      <c r="E34" s="103" t="s">
        <v>19</v>
      </c>
      <c r="F34" s="103" t="s">
        <v>4</v>
      </c>
      <c r="G34" s="99" t="s">
        <v>100</v>
      </c>
      <c r="H34" s="99"/>
    </row>
    <row r="35" spans="1:15" ht="43.5" customHeight="1" x14ac:dyDescent="0.3">
      <c r="A35" s="103" t="s">
        <v>22</v>
      </c>
      <c r="B35" s="103"/>
      <c r="C35" s="99" t="s">
        <v>100</v>
      </c>
      <c r="D35" s="99"/>
      <c r="E35" s="103" t="s">
        <v>32</v>
      </c>
      <c r="F35" s="103" t="s">
        <v>4</v>
      </c>
      <c r="G35" s="99" t="s">
        <v>97</v>
      </c>
      <c r="H35" s="99"/>
    </row>
    <row r="36" spans="1:15" ht="21" x14ac:dyDescent="0.3">
      <c r="A36" s="103" t="s">
        <v>31</v>
      </c>
      <c r="B36" s="103"/>
      <c r="C36" s="99" t="s">
        <v>101</v>
      </c>
      <c r="D36" s="99"/>
      <c r="E36" s="103" t="s">
        <v>21</v>
      </c>
      <c r="F36" s="103" t="s">
        <v>4</v>
      </c>
      <c r="G36" s="99" t="s">
        <v>102</v>
      </c>
      <c r="H36" s="99"/>
    </row>
    <row r="37" spans="1:15" ht="21" x14ac:dyDescent="0.3">
      <c r="A37" s="77" t="s">
        <v>0</v>
      </c>
      <c r="B37" s="77"/>
      <c r="C37" s="77"/>
      <c r="D37" s="77"/>
      <c r="E37" s="77"/>
      <c r="F37" s="77"/>
      <c r="G37" s="77"/>
      <c r="H37" s="77"/>
    </row>
    <row r="38" spans="1:15" ht="21" x14ac:dyDescent="0.3">
      <c r="A38" s="101" t="s">
        <v>0</v>
      </c>
      <c r="B38" s="101"/>
      <c r="C38" s="101" t="s">
        <v>231</v>
      </c>
      <c r="D38" s="101"/>
      <c r="E38" s="101"/>
      <c r="F38" s="101" t="s">
        <v>7</v>
      </c>
      <c r="G38" s="101"/>
      <c r="H38" s="101"/>
      <c r="J38" s="157" t="s">
        <v>1</v>
      </c>
      <c r="K38" s="158"/>
      <c r="L38" s="2" t="s">
        <v>6</v>
      </c>
      <c r="M38" s="157" t="s">
        <v>2</v>
      </c>
      <c r="N38" s="158"/>
      <c r="O38" s="2" t="s">
        <v>3</v>
      </c>
    </row>
    <row r="39" spans="1:15" ht="21" x14ac:dyDescent="0.3">
      <c r="A39" s="122" t="s">
        <v>2</v>
      </c>
      <c r="B39" s="122"/>
      <c r="C39" s="156" t="s">
        <v>319</v>
      </c>
      <c r="D39" s="156"/>
      <c r="E39" s="156"/>
      <c r="F39" s="156" t="s">
        <v>321</v>
      </c>
      <c r="G39" s="156"/>
      <c r="H39" s="156"/>
    </row>
    <row r="40" spans="1:15" ht="21" x14ac:dyDescent="0.3">
      <c r="A40" s="122" t="s">
        <v>3</v>
      </c>
      <c r="B40" s="122"/>
      <c r="C40" s="156" t="s">
        <v>320</v>
      </c>
      <c r="D40" s="156"/>
      <c r="E40" s="156"/>
      <c r="F40" s="156" t="s">
        <v>322</v>
      </c>
      <c r="G40" s="156"/>
      <c r="H40" s="156"/>
    </row>
    <row r="41" spans="1:15" ht="21" x14ac:dyDescent="0.3">
      <c r="A41" s="122" t="s">
        <v>1</v>
      </c>
      <c r="B41" s="122"/>
      <c r="C41" s="156" t="s">
        <v>319</v>
      </c>
      <c r="D41" s="156"/>
      <c r="E41" s="156"/>
      <c r="F41" s="156" t="s">
        <v>321</v>
      </c>
      <c r="G41" s="156"/>
      <c r="H41" s="156"/>
    </row>
    <row r="42" spans="1:15" ht="21" x14ac:dyDescent="0.3">
      <c r="A42" s="122" t="s">
        <v>6</v>
      </c>
      <c r="B42" s="122"/>
      <c r="C42" s="156" t="s">
        <v>319</v>
      </c>
      <c r="D42" s="156"/>
      <c r="E42" s="156"/>
      <c r="F42" s="156" t="s">
        <v>323</v>
      </c>
      <c r="G42" s="156"/>
      <c r="H42" s="156"/>
    </row>
    <row r="43" spans="1:15" ht="51" customHeight="1" x14ac:dyDescent="0.3">
      <c r="A43" s="103" t="s">
        <v>232</v>
      </c>
      <c r="B43" s="103"/>
      <c r="C43" s="99" t="s">
        <v>97</v>
      </c>
      <c r="D43" s="99"/>
      <c r="E43" s="99"/>
      <c r="F43" s="99"/>
      <c r="G43" s="99"/>
      <c r="H43" s="99"/>
    </row>
    <row r="44" spans="1:15" ht="21" x14ac:dyDescent="0.3">
      <c r="A44" s="77" t="s">
        <v>57</v>
      </c>
      <c r="B44" s="77"/>
      <c r="C44" s="77"/>
      <c r="D44" s="77"/>
      <c r="E44" s="77"/>
      <c r="F44" s="77"/>
      <c r="G44" s="77"/>
      <c r="H44" s="77"/>
    </row>
    <row r="45" spans="1:15" ht="21" customHeight="1" x14ac:dyDescent="0.3">
      <c r="A45" s="101" t="s">
        <v>58</v>
      </c>
      <c r="B45" s="101"/>
      <c r="C45" s="2" t="s">
        <v>59</v>
      </c>
      <c r="D45" s="101" t="s">
        <v>150</v>
      </c>
      <c r="E45" s="101"/>
      <c r="F45" s="101"/>
      <c r="G45" s="101" t="s">
        <v>60</v>
      </c>
      <c r="H45" s="101"/>
    </row>
    <row r="46" spans="1:15" ht="61.5" customHeight="1" x14ac:dyDescent="0.3">
      <c r="A46" s="102" t="s">
        <v>325</v>
      </c>
      <c r="B46" s="102"/>
      <c r="C46" s="35" t="s">
        <v>326</v>
      </c>
      <c r="D46" s="99" t="s">
        <v>327</v>
      </c>
      <c r="E46" s="99"/>
      <c r="F46" s="99"/>
      <c r="G46" s="99" t="s">
        <v>324</v>
      </c>
      <c r="H46" s="99"/>
    </row>
    <row r="47" spans="1:15" ht="21" hidden="1" x14ac:dyDescent="0.3">
      <c r="A47" s="102" t="s">
        <v>149</v>
      </c>
      <c r="B47" s="102"/>
      <c r="C47" s="35" t="s">
        <v>88</v>
      </c>
      <c r="D47" s="99"/>
      <c r="E47" s="99"/>
      <c r="F47" s="99"/>
      <c r="G47" s="99"/>
      <c r="H47" s="99"/>
    </row>
    <row r="48" spans="1:15" ht="21" hidden="1" x14ac:dyDescent="0.3">
      <c r="A48" s="102" t="s">
        <v>233</v>
      </c>
      <c r="B48" s="102"/>
      <c r="C48" s="35" t="s">
        <v>88</v>
      </c>
      <c r="D48" s="99"/>
      <c r="E48" s="99"/>
      <c r="F48" s="99"/>
      <c r="G48" s="99"/>
      <c r="H48" s="99"/>
    </row>
    <row r="49" spans="1:10" ht="21" hidden="1" x14ac:dyDescent="0.3">
      <c r="A49" s="102" t="s">
        <v>234</v>
      </c>
      <c r="B49" s="102"/>
      <c r="C49" s="35" t="s">
        <v>88</v>
      </c>
      <c r="D49" s="99"/>
      <c r="E49" s="99"/>
      <c r="F49" s="99"/>
      <c r="G49" s="99"/>
      <c r="H49" s="99"/>
    </row>
    <row r="50" spans="1:10" ht="21" x14ac:dyDescent="0.3">
      <c r="A50" s="77" t="s">
        <v>61</v>
      </c>
      <c r="B50" s="77"/>
      <c r="C50" s="77"/>
      <c r="D50" s="77"/>
      <c r="E50" s="77"/>
      <c r="F50" s="77"/>
      <c r="G50" s="77"/>
      <c r="H50" s="77"/>
    </row>
    <row r="51" spans="1:10" ht="42.75" customHeight="1" x14ac:dyDescent="0.3">
      <c r="A51" s="103" t="s">
        <v>62</v>
      </c>
      <c r="B51" s="103" t="s">
        <v>4</v>
      </c>
      <c r="C51" s="99" t="s">
        <v>97</v>
      </c>
      <c r="D51" s="99"/>
      <c r="E51" s="99"/>
      <c r="F51" s="99"/>
      <c r="G51" s="99"/>
      <c r="H51" s="99"/>
    </row>
    <row r="52" spans="1:10" ht="44.25" customHeight="1" x14ac:dyDescent="0.3">
      <c r="A52" s="103" t="s">
        <v>63</v>
      </c>
      <c r="B52" s="103" t="s">
        <v>4</v>
      </c>
      <c r="C52" s="99" t="s">
        <v>328</v>
      </c>
      <c r="D52" s="99"/>
      <c r="E52" s="99"/>
      <c r="F52" s="99"/>
      <c r="G52" s="51" t="s">
        <v>235</v>
      </c>
      <c r="H52" s="73">
        <v>45412</v>
      </c>
    </row>
    <row r="53" spans="1:10" ht="44.25" customHeight="1" x14ac:dyDescent="0.3">
      <c r="A53" s="103" t="s">
        <v>64</v>
      </c>
      <c r="B53" s="103" t="s">
        <v>4</v>
      </c>
      <c r="C53" s="99" t="str">
        <f>C52</f>
        <v>S05/0096/15TMC/TD-DP/TPS/0127/(P/C)/2024</v>
      </c>
      <c r="D53" s="99"/>
      <c r="E53" s="99"/>
      <c r="F53" s="99"/>
      <c r="G53" s="51" t="s">
        <v>235</v>
      </c>
      <c r="H53" s="73">
        <f>H52</f>
        <v>45412</v>
      </c>
    </row>
    <row r="54" spans="1:10" ht="44.25" customHeight="1" x14ac:dyDescent="0.3">
      <c r="A54" s="103" t="s">
        <v>247</v>
      </c>
      <c r="B54" s="103"/>
      <c r="C54" s="99" t="s">
        <v>329</v>
      </c>
      <c r="D54" s="99"/>
      <c r="E54" s="99"/>
      <c r="F54" s="99"/>
      <c r="G54" s="51" t="s">
        <v>235</v>
      </c>
      <c r="H54" s="73">
        <v>45412</v>
      </c>
    </row>
    <row r="55" spans="1:10" ht="48" customHeight="1" x14ac:dyDescent="0.3">
      <c r="A55" s="103"/>
      <c r="B55" s="103"/>
      <c r="C55" s="128" t="s">
        <v>330</v>
      </c>
      <c r="D55" s="129"/>
      <c r="E55" s="129"/>
      <c r="F55" s="129"/>
      <c r="G55" s="129"/>
      <c r="H55" s="130"/>
    </row>
    <row r="56" spans="1:10" ht="94.5" customHeight="1" x14ac:dyDescent="0.3">
      <c r="A56" s="103" t="s">
        <v>65</v>
      </c>
      <c r="B56" s="103" t="s">
        <v>4</v>
      </c>
      <c r="C56" s="99" t="s">
        <v>331</v>
      </c>
      <c r="D56" s="99"/>
      <c r="E56" s="99"/>
      <c r="F56" s="99"/>
      <c r="G56" s="51" t="s">
        <v>236</v>
      </c>
      <c r="H56" s="73">
        <v>45072</v>
      </c>
    </row>
    <row r="57" spans="1:10" ht="45" hidden="1" customHeight="1" x14ac:dyDescent="0.3">
      <c r="A57" s="103" t="s">
        <v>67</v>
      </c>
      <c r="B57" s="103" t="s">
        <v>4</v>
      </c>
      <c r="C57" s="99"/>
      <c r="D57" s="99"/>
      <c r="E57" s="99"/>
      <c r="F57" s="99"/>
      <c r="G57" s="51" t="s">
        <v>236</v>
      </c>
      <c r="H57" s="75"/>
    </row>
    <row r="58" spans="1:10" ht="63.75" customHeight="1" x14ac:dyDescent="0.3">
      <c r="A58" s="103" t="s">
        <v>366</v>
      </c>
      <c r="B58" s="103" t="s">
        <v>4</v>
      </c>
      <c r="C58" s="99" t="s">
        <v>367</v>
      </c>
      <c r="D58" s="99"/>
      <c r="E58" s="99"/>
      <c r="F58" s="99"/>
      <c r="G58" s="51" t="s">
        <v>235</v>
      </c>
      <c r="H58" s="73">
        <v>45394</v>
      </c>
    </row>
    <row r="59" spans="1:10" ht="46.5" hidden="1" customHeight="1" x14ac:dyDescent="0.3">
      <c r="A59" s="103" t="s">
        <v>66</v>
      </c>
      <c r="B59" s="103" t="s">
        <v>4</v>
      </c>
      <c r="C59" s="99"/>
      <c r="D59" s="99"/>
      <c r="E59" s="99"/>
      <c r="F59" s="99"/>
      <c r="G59" s="51" t="s">
        <v>236</v>
      </c>
      <c r="H59" s="75"/>
    </row>
    <row r="60" spans="1:10" ht="42" customHeight="1" x14ac:dyDescent="0.3">
      <c r="A60" s="103" t="s">
        <v>355</v>
      </c>
      <c r="B60" s="103" t="s">
        <v>4</v>
      </c>
      <c r="C60" s="99" t="s">
        <v>361</v>
      </c>
      <c r="D60" s="99"/>
      <c r="E60" s="99"/>
      <c r="F60" s="99"/>
      <c r="G60" s="51" t="s">
        <v>235</v>
      </c>
      <c r="H60" s="73">
        <v>45014</v>
      </c>
    </row>
    <row r="61" spans="1:10" ht="21.6" thickBot="1" x14ac:dyDescent="0.35">
      <c r="A61" s="77" t="s">
        <v>68</v>
      </c>
      <c r="B61" s="77"/>
      <c r="C61" s="77"/>
      <c r="D61" s="77"/>
      <c r="E61" s="77"/>
      <c r="F61" s="77"/>
      <c r="G61" s="77"/>
      <c r="H61" s="77"/>
    </row>
    <row r="62" spans="1:10" ht="21" x14ac:dyDescent="0.4">
      <c r="A62" s="78" t="str">
        <f>CONCATENATE((IF(OR(A46="",A46="NA"),"",A46)),"= ",(IF(OR(D46="",D46="NA"),"",D46)),".")</f>
        <v>Tower E= 2B + Gr + 5P + UG + 1st to 25th + S + 26th to 49th Floor.</v>
      </c>
      <c r="B62" s="78"/>
      <c r="C62" s="78"/>
      <c r="D62" s="30" t="s">
        <v>117</v>
      </c>
      <c r="E62" s="79" t="s">
        <v>104</v>
      </c>
      <c r="F62" s="79"/>
      <c r="G62" s="30" t="s">
        <v>118</v>
      </c>
      <c r="H62" s="30" t="s">
        <v>119</v>
      </c>
      <c r="I62" s="16" t="str">
        <f ca="1">(IF(E65&gt;99%,"All work completed. Please provide OC.",IF(E65&gt;89.8%,"Plinth, RCC, Brick, Plaster, Flooring, Wooden, Plumbing, Electrification, etc.,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completed","0")))))))))))&amp;(IF(C67=(E63+G63+H63),", RCC Slab",IF(C67&gt;0,", RCC upto "&amp;C67&amp;" Slab",""))&amp;(IF(C68=H63,", Brickwork",IF(C68&gt;0,", Brickwork upto "&amp;C68&amp;" Floor",""))&amp;(IF(C69=H63,", Internal Plaster",IF(C69&gt;0,", Internal Plaster upto "&amp;C69&amp;" Floor",""))&amp;(IF(C70=H63,", External Plaster",IF(C70&gt;0,", External Plaster upto "&amp;C70&amp;" Floor",""))&amp;(IF(C71=H63,", External Plumbing, Elevation and Waterproofing",IF(C71&gt;0,", External Plumbing, Elevation and Waterproofing upto "&amp;C71&amp;" Floor",""))&amp;(IF(C72=H63,", Flooring &amp; Fitting",IF(C72&gt;0,", Flooring &amp; Fitting upto "&amp;C72&amp;" Floor",""))&amp;(IF(C73=H63,", Wooden Work",IF(C73&gt;0,", Wooden Work upto "&amp;C73&amp;" Floor",""))&amp;(IF(C74=H63,", Electrical &amp; Sanitary fittings",IF(C74&gt;0,", Electrical &amp; Sanitary fittings upto "&amp;C74&amp;" Floor",""))&amp;(IF(C75&gt;0,", Finishing upto "&amp;C75&amp;" Floor","")&amp;(IF(C67&gt;0.5," Completed",""))))))))))))))))</f>
        <v>Excavation work Completed. Plinth work completed</v>
      </c>
      <c r="J62" s="18"/>
    </row>
    <row r="63" spans="1:10" ht="21" x14ac:dyDescent="0.4">
      <c r="A63" s="78"/>
      <c r="B63" s="78"/>
      <c r="C63" s="78"/>
      <c r="D63" s="30">
        <f>IF(AND(ISNUMBER(SEARCH("1B",A62))),1,IF(AND(ISNUMBER(SEARCH("2B",A62))),2,IF(AND(ISNUMBER(SEARCH("3B",A62))),3,IF(AND(ISNUMBER(SEARCH("4B",A62))),4,IF(ISNUMBER(SEARCH("5B",A62)),5,0)))))</f>
        <v>2</v>
      </c>
      <c r="E63" s="79">
        <v>2</v>
      </c>
      <c r="F63" s="79"/>
      <c r="G63" s="30">
        <v>5</v>
      </c>
      <c r="H63" s="30">
        <f ca="1">--TRIM(RIGHT(SUBSTITUTE(LEFT(A62,_xlfn.AGGREGATE(16,6,FIND({0,1,2,3,4,5,6,7,8,9},A62,ROW(INDIRECT("1:"&amp;LEN(A62)))),1))," ",REPT(" ",LEN(A62))),LEN(A62)))</f>
        <v>49</v>
      </c>
      <c r="I63" s="17" t="s">
        <v>123</v>
      </c>
      <c r="J63" s="18"/>
    </row>
    <row r="64" spans="1:10" ht="20.25" customHeight="1" x14ac:dyDescent="0.4">
      <c r="A64" s="80" t="s">
        <v>121</v>
      </c>
      <c r="B64" s="80"/>
      <c r="C64" s="28" t="s">
        <v>133</v>
      </c>
      <c r="D64" s="28" t="s">
        <v>134</v>
      </c>
      <c r="E64" s="80" t="s">
        <v>122</v>
      </c>
      <c r="F64" s="80"/>
      <c r="G64" s="29" t="s">
        <v>120</v>
      </c>
      <c r="H64" s="29"/>
      <c r="I64" s="20" t="s">
        <v>135</v>
      </c>
      <c r="J64" s="19">
        <f ca="1">H63*25%</f>
        <v>12.25</v>
      </c>
    </row>
    <row r="65" spans="1:10" ht="20.25" customHeight="1" x14ac:dyDescent="0.4">
      <c r="A65" s="81" t="s">
        <v>136</v>
      </c>
      <c r="B65" s="81"/>
      <c r="C65" s="32">
        <f ca="1">J74</f>
        <v>49</v>
      </c>
      <c r="D65" s="5">
        <f ca="1">((100/H63)*C65)/100</f>
        <v>1</v>
      </c>
      <c r="E65" s="82">
        <f ca="1">(((C65/H63*10)+(C66/H63*15)+(25/(E63+G63+H63)*C67)+(5/(H63)*C68)+(2.5/(H63)*C69)+(2.5/(H63)*C70)+(5/H63*C71)+(10/H63*C72)+(2.5/H63*C73)+(2.5/H63*C74)+(10/H63*C75)+(10/H63*C76))/100)</f>
        <v>0.25</v>
      </c>
      <c r="F65" s="83"/>
      <c r="G65" s="81" t="str">
        <f ca="1">I62</f>
        <v>Excavation work Completed. Plinth work completed</v>
      </c>
      <c r="H65" s="81"/>
      <c r="I65" s="20" t="s">
        <v>124</v>
      </c>
      <c r="J65" s="24">
        <f ca="1">H63*50%</f>
        <v>24.5</v>
      </c>
    </row>
    <row r="66" spans="1:10" ht="21" x14ac:dyDescent="0.4">
      <c r="A66" s="81" t="s">
        <v>105</v>
      </c>
      <c r="B66" s="81"/>
      <c r="C66" s="32">
        <f ca="1">J74</f>
        <v>49</v>
      </c>
      <c r="D66" s="5">
        <f ca="1">((100/H63)*C66)/100</f>
        <v>1</v>
      </c>
      <c r="E66" s="84"/>
      <c r="F66" s="85"/>
      <c r="G66" s="81"/>
      <c r="H66" s="81"/>
      <c r="I66" s="20" t="s">
        <v>125</v>
      </c>
      <c r="J66" s="24">
        <f ca="1">H63</f>
        <v>49</v>
      </c>
    </row>
    <row r="67" spans="1:10" ht="21" customHeight="1" x14ac:dyDescent="0.4">
      <c r="A67" s="81" t="s">
        <v>137</v>
      </c>
      <c r="B67" s="81"/>
      <c r="C67" s="30">
        <v>0</v>
      </c>
      <c r="D67" s="5">
        <f ca="1">((100/(E63+G63+H63))*C67)/100</f>
        <v>0</v>
      </c>
      <c r="E67" s="84"/>
      <c r="F67" s="85"/>
      <c r="G67" s="81"/>
      <c r="H67" s="81"/>
      <c r="I67" s="20" t="s">
        <v>126</v>
      </c>
      <c r="J67" s="25">
        <f ca="1">(IF(D63&gt;1,(H63/(D63+2)),H63*0.2))</f>
        <v>12.25</v>
      </c>
    </row>
    <row r="68" spans="1:10" ht="21" customHeight="1" x14ac:dyDescent="0.4">
      <c r="A68" s="81" t="s">
        <v>138</v>
      </c>
      <c r="B68" s="81"/>
      <c r="C68" s="30">
        <v>0</v>
      </c>
      <c r="D68" s="5">
        <f ca="1">((100/H63)*C68)/100</f>
        <v>0</v>
      </c>
      <c r="E68" s="84"/>
      <c r="F68" s="85"/>
      <c r="G68" s="81"/>
      <c r="H68" s="81"/>
      <c r="I68" s="20" t="s">
        <v>127</v>
      </c>
      <c r="J68" s="25">
        <f ca="1">(IF(D63&gt;1,(H63/(D63+2)+J67),H63*0.2+J67))</f>
        <v>24.5</v>
      </c>
    </row>
    <row r="69" spans="1:10" ht="21" customHeight="1" x14ac:dyDescent="0.4">
      <c r="A69" s="88" t="s">
        <v>139</v>
      </c>
      <c r="B69" s="89"/>
      <c r="C69" s="32">
        <v>0</v>
      </c>
      <c r="D69" s="5">
        <f ca="1">((100/H63)*C69)/100</f>
        <v>0</v>
      </c>
      <c r="E69" s="84"/>
      <c r="F69" s="85"/>
      <c r="G69" s="81"/>
      <c r="H69" s="81"/>
      <c r="I69" s="20" t="s">
        <v>140</v>
      </c>
      <c r="J69" s="25">
        <f ca="1">(IF(D63&gt;1,(H63/(D63+2)+J68),0))</f>
        <v>36.75</v>
      </c>
    </row>
    <row r="70" spans="1:10" ht="21" customHeight="1" x14ac:dyDescent="0.4">
      <c r="A70" s="88" t="s">
        <v>172</v>
      </c>
      <c r="B70" s="89"/>
      <c r="C70" s="32">
        <v>0</v>
      </c>
      <c r="D70" s="5">
        <f ca="1">((100/H63)*C70)/100</f>
        <v>0</v>
      </c>
      <c r="E70" s="84"/>
      <c r="F70" s="85"/>
      <c r="G70" s="81"/>
      <c r="H70" s="81"/>
      <c r="I70" s="20" t="s">
        <v>141</v>
      </c>
      <c r="J70" s="25">
        <f>(IF(D63&gt;2,(H63/(D63+2)+J69),0))</f>
        <v>0</v>
      </c>
    </row>
    <row r="71" spans="1:10" ht="63.75" customHeight="1" x14ac:dyDescent="0.4">
      <c r="A71" s="88" t="s">
        <v>169</v>
      </c>
      <c r="B71" s="89"/>
      <c r="C71" s="30">
        <v>0</v>
      </c>
      <c r="D71" s="5">
        <f ca="1">((100/(H63))*C71)/100</f>
        <v>0</v>
      </c>
      <c r="E71" s="84"/>
      <c r="F71" s="85"/>
      <c r="G71" s="81"/>
      <c r="H71" s="81"/>
      <c r="I71" s="20" t="s">
        <v>143</v>
      </c>
      <c r="J71" s="26">
        <f>(IF(D63&gt;3,(H63/(D63+2)+J70),0))</f>
        <v>0</v>
      </c>
    </row>
    <row r="72" spans="1:10" ht="21" customHeight="1" x14ac:dyDescent="0.4">
      <c r="A72" s="81" t="s">
        <v>142</v>
      </c>
      <c r="B72" s="81"/>
      <c r="C72" s="30">
        <v>0</v>
      </c>
      <c r="D72" s="5">
        <f ca="1">((100/(H63))*C72)/100</f>
        <v>0</v>
      </c>
      <c r="E72" s="84"/>
      <c r="F72" s="85"/>
      <c r="G72" s="81"/>
      <c r="H72" s="81"/>
      <c r="I72" s="20" t="s">
        <v>144</v>
      </c>
      <c r="J72" s="25">
        <f>(IF(D63&gt;4,(H63/(D63+2)+J71),0))</f>
        <v>0</v>
      </c>
    </row>
    <row r="73" spans="1:10" ht="21" customHeight="1" x14ac:dyDescent="0.4">
      <c r="A73" s="81" t="s">
        <v>171</v>
      </c>
      <c r="B73" s="81"/>
      <c r="C73" s="30"/>
      <c r="D73" s="5">
        <f ca="1">((100/H63)*C73)/100</f>
        <v>0</v>
      </c>
      <c r="E73" s="84"/>
      <c r="F73" s="85"/>
      <c r="G73" s="81"/>
      <c r="H73" s="81"/>
      <c r="I73" s="20" t="s">
        <v>128</v>
      </c>
      <c r="J73" s="25">
        <f>(IF(D63=1,(H63/(D63+3)+J68),IF(D63=0,(H63*0.3+J68),IF(D63&gt;1,0))))</f>
        <v>0</v>
      </c>
    </row>
    <row r="74" spans="1:10" ht="21.75" customHeight="1" thickBot="1" x14ac:dyDescent="0.45">
      <c r="A74" s="81" t="s">
        <v>170</v>
      </c>
      <c r="B74" s="81"/>
      <c r="C74" s="30">
        <v>0</v>
      </c>
      <c r="D74" s="5">
        <f ca="1">((100/H63)*C74)/100</f>
        <v>0</v>
      </c>
      <c r="E74" s="84"/>
      <c r="F74" s="85"/>
      <c r="G74" s="81"/>
      <c r="H74" s="81"/>
      <c r="I74" s="22" t="s">
        <v>129</v>
      </c>
      <c r="J74" s="27">
        <f ca="1">(IF(D63&gt;1.5,(H63/(D63+2)+J68+MAX(0,J69-J68)+MAX(0,J70-J69)+MAX(0,J71-J70)+MAX(0,J72-J71)+MAX(0,J73-J72)),IF(D63=1,(H63/(D63+3)+J73),IF(D63=0,H63*0.3+J73))))</f>
        <v>49</v>
      </c>
    </row>
    <row r="75" spans="1:10" ht="20.25" customHeight="1" x14ac:dyDescent="0.3">
      <c r="A75" s="81" t="s">
        <v>145</v>
      </c>
      <c r="B75" s="81"/>
      <c r="C75" s="30">
        <v>0</v>
      </c>
      <c r="D75" s="5">
        <f ca="1">((100/(H63))*C75)/100</f>
        <v>0</v>
      </c>
      <c r="E75" s="84"/>
      <c r="F75" s="85"/>
      <c r="G75" s="81"/>
      <c r="H75" s="81"/>
    </row>
    <row r="76" spans="1:10" ht="21" x14ac:dyDescent="0.3">
      <c r="A76" s="81" t="s">
        <v>146</v>
      </c>
      <c r="B76" s="81"/>
      <c r="C76" s="30">
        <v>0</v>
      </c>
      <c r="D76" s="5">
        <f ca="1">((100/(H63))*C76)/100</f>
        <v>0</v>
      </c>
      <c r="E76" s="86"/>
      <c r="F76" s="87"/>
      <c r="G76" s="81"/>
      <c r="H76" s="81"/>
    </row>
    <row r="77" spans="1:10" ht="21.6" hidden="1" thickBot="1" x14ac:dyDescent="0.35">
      <c r="A77" s="77" t="s">
        <v>68</v>
      </c>
      <c r="B77" s="77"/>
      <c r="C77" s="77"/>
      <c r="D77" s="77"/>
      <c r="E77" s="77"/>
      <c r="F77" s="77"/>
      <c r="G77" s="77"/>
      <c r="H77" s="77"/>
    </row>
    <row r="78" spans="1:10" ht="20.25" hidden="1" customHeight="1" x14ac:dyDescent="0.4">
      <c r="A78" s="78" t="str">
        <f>CONCATENATE((IF(OR(A46="",A46="NA"),"",A46)),"= ",(IF(OR(D46="",D46="NA"),"",D46)),".")</f>
        <v>Tower E= 2B + Gr + 5P + UG + 1st to 25th + S + 26th to 49th Floor.</v>
      </c>
      <c r="B78" s="78"/>
      <c r="C78" s="78"/>
      <c r="D78" s="30" t="s">
        <v>117</v>
      </c>
      <c r="E78" s="79" t="s">
        <v>104</v>
      </c>
      <c r="F78" s="79"/>
      <c r="G78" s="30" t="s">
        <v>118</v>
      </c>
      <c r="H78" s="30" t="s">
        <v>119</v>
      </c>
      <c r="I78" s="16" t="str">
        <f ca="1">(IF(E81&gt;99%,"All work completed. Please provide OC.",IF(E81&gt;89.8%,"Plinth, RCC, Brick, Plaster, Flooring, Wooden, Plumbing, Electrification, etc.,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completed","0")))))))))))&amp;(IF(C83=(E79+G79+H79),", RCC Slab",IF(C83&gt;0,", RCC upto "&amp;C83&amp;" Slab",""))&amp;(IF(C84=H79,", Brickwork",IF(C84&gt;0,", Brickwork upto "&amp;C84&amp;" Floor",""))&amp;(IF(C85=H79,", Internal Plaster",IF(C85&gt;0,", Internal Plaster upto "&amp;C85&amp;" Floor",""))&amp;(IF(C86=H79,", External Plaster",IF(C86&gt;0,", External Plaster upto "&amp;C86&amp;" Floor",""))&amp;(IF(C87=H79,", External Plumbing, Elevation and Waterproofing",IF(C87&gt;0,", External Plumbing, Elevation and Waterproofing upto "&amp;C87&amp;" Floor",""))&amp;(IF(C88=H79,", Flooring &amp; Fitting",IF(C88&gt;0,", Flooring &amp; Fitting upto "&amp;C88&amp;" Floor",""))&amp;(IF(C89=H79,", Wooden Work",IF(C89&gt;0,", Wooden Work upto "&amp;C89&amp;" Floor",""))&amp;(IF(C90=H79,", Electrical &amp; Sanitary fittings",IF(C90&gt;0,", Electrical &amp; Sanitary fittings upto "&amp;C90&amp;" Floor",""))&amp;(IF(C91&gt;0,", Finishing upto "&amp;C91&amp;" Floor","")&amp;(IF(C83&gt;0.5," Completed",""))))))))))))))))</f>
        <v>Excavation work Completed. Plinth work completed</v>
      </c>
      <c r="J78" s="18"/>
    </row>
    <row r="79" spans="1:10" ht="21" hidden="1" x14ac:dyDescent="0.4">
      <c r="A79" s="78"/>
      <c r="B79" s="78"/>
      <c r="C79" s="78"/>
      <c r="D79" s="30">
        <f>IF(AND(ISNUMBER(SEARCH("1B",A78))),1,IF(AND(ISNUMBER(SEARCH("2B",A78))),2,IF(AND(ISNUMBER(SEARCH("3B",A78))),3,IF(AND(ISNUMBER(SEARCH("4B",A78))),4,IF(ISNUMBER(SEARCH("5B",A78)),5,0)))))</f>
        <v>2</v>
      </c>
      <c r="E79" s="79">
        <v>2</v>
      </c>
      <c r="F79" s="79"/>
      <c r="G79" s="30">
        <v>5</v>
      </c>
      <c r="H79" s="30">
        <f ca="1">--TRIM(RIGHT(SUBSTITUTE(LEFT(A78,_xlfn.AGGREGATE(16,6,FIND({0,1,2,3,4,5,6,7,8,9},A78,ROW(INDIRECT("1:"&amp;LEN(A78)))),1))," ",REPT(" ",LEN(A78))),LEN(A78)))</f>
        <v>49</v>
      </c>
      <c r="I79" s="17" t="s">
        <v>123</v>
      </c>
      <c r="J79" s="18"/>
    </row>
    <row r="80" spans="1:10" ht="20.25" hidden="1" customHeight="1" x14ac:dyDescent="0.4">
      <c r="A80" s="80" t="s">
        <v>121</v>
      </c>
      <c r="B80" s="80"/>
      <c r="C80" s="28" t="s">
        <v>133</v>
      </c>
      <c r="D80" s="28" t="s">
        <v>134</v>
      </c>
      <c r="E80" s="80" t="s">
        <v>122</v>
      </c>
      <c r="F80" s="80"/>
      <c r="G80" s="29" t="s">
        <v>120</v>
      </c>
      <c r="H80" s="29"/>
      <c r="I80" s="20" t="s">
        <v>135</v>
      </c>
      <c r="J80" s="19">
        <f ca="1">H79*25%</f>
        <v>12.25</v>
      </c>
    </row>
    <row r="81" spans="1:10" ht="20.25" hidden="1" customHeight="1" x14ac:dyDescent="0.4">
      <c r="A81" s="81" t="s">
        <v>136</v>
      </c>
      <c r="B81" s="81"/>
      <c r="C81" s="30">
        <f ca="1">J82</f>
        <v>49</v>
      </c>
      <c r="D81" s="5">
        <f ca="1">((100/H79)*C81)/100</f>
        <v>1</v>
      </c>
      <c r="E81" s="81">
        <f ca="1">(((C81/H79*10)+(C82/H79*25)+(25/(E79+G79+H79)*C83)+(5/(H79)*C84)+(2.5/(H79)*C85)+(2.5/(H79)*C86)+(5/H79*C87)+(2.5/H79*C88)+(2.5/H79*C89)+(5/H79*C90)+(10/H79*C91)+(5/H79*C92))/100)</f>
        <v>0.35</v>
      </c>
      <c r="F81" s="81"/>
      <c r="G81" s="81" t="str">
        <f ca="1">I78</f>
        <v>Excavation work Completed. Plinth work completed</v>
      </c>
      <c r="H81" s="81"/>
      <c r="I81" s="20" t="s">
        <v>124</v>
      </c>
      <c r="J81" s="24">
        <f ca="1">H79*50%</f>
        <v>24.5</v>
      </c>
    </row>
    <row r="82" spans="1:10" ht="21" hidden="1" x14ac:dyDescent="0.4">
      <c r="A82" s="81" t="s">
        <v>105</v>
      </c>
      <c r="B82" s="81"/>
      <c r="C82" s="32">
        <f ca="1">J90</f>
        <v>49</v>
      </c>
      <c r="D82" s="5">
        <f ca="1">((100/H79)*C82)/100</f>
        <v>1</v>
      </c>
      <c r="E82" s="81"/>
      <c r="F82" s="81"/>
      <c r="G82" s="81"/>
      <c r="H82" s="81"/>
      <c r="I82" s="20" t="s">
        <v>125</v>
      </c>
      <c r="J82" s="24">
        <f ca="1">H79</f>
        <v>49</v>
      </c>
    </row>
    <row r="83" spans="1:10" ht="21" hidden="1" customHeight="1" x14ac:dyDescent="0.4">
      <c r="A83" s="81" t="s">
        <v>137</v>
      </c>
      <c r="B83" s="81"/>
      <c r="C83" s="30">
        <v>0</v>
      </c>
      <c r="D83" s="5">
        <f ca="1">((100/(E79+G79+H79))*C83)/100</f>
        <v>0</v>
      </c>
      <c r="E83" s="81"/>
      <c r="F83" s="81"/>
      <c r="G83" s="81"/>
      <c r="H83" s="81"/>
      <c r="I83" s="20" t="s">
        <v>126</v>
      </c>
      <c r="J83" s="25">
        <f ca="1">(IF(D79&gt;1,(H79/(D79+2)),H79*0.2))</f>
        <v>12.25</v>
      </c>
    </row>
    <row r="84" spans="1:10" ht="21" hidden="1" customHeight="1" x14ac:dyDescent="0.4">
      <c r="A84" s="81" t="s">
        <v>138</v>
      </c>
      <c r="B84" s="81"/>
      <c r="C84" s="30">
        <v>0</v>
      </c>
      <c r="D84" s="5">
        <f ca="1">((100/H79)*C84)/100</f>
        <v>0</v>
      </c>
      <c r="E84" s="81"/>
      <c r="F84" s="81"/>
      <c r="G84" s="81"/>
      <c r="H84" s="81"/>
      <c r="I84" s="20" t="s">
        <v>127</v>
      </c>
      <c r="J84" s="25">
        <f ca="1">(IF(D79&gt;1,(H79/(D79+2)+J83),H79*0.2+J83))</f>
        <v>24.5</v>
      </c>
    </row>
    <row r="85" spans="1:10" ht="21" hidden="1" customHeight="1" x14ac:dyDescent="0.4">
      <c r="A85" s="88" t="s">
        <v>139</v>
      </c>
      <c r="B85" s="89"/>
      <c r="C85" s="30">
        <v>0</v>
      </c>
      <c r="D85" s="5">
        <f ca="1">((100/H79)*C85)/100</f>
        <v>0</v>
      </c>
      <c r="E85" s="81"/>
      <c r="F85" s="81"/>
      <c r="G85" s="81"/>
      <c r="H85" s="81"/>
      <c r="I85" s="20" t="s">
        <v>140</v>
      </c>
      <c r="J85" s="25">
        <f ca="1">(IF(D79&gt;1,(H79/(D79+2)+J84),0))</f>
        <v>36.75</v>
      </c>
    </row>
    <row r="86" spans="1:10" ht="21" hidden="1" customHeight="1" x14ac:dyDescent="0.4">
      <c r="A86" s="88" t="s">
        <v>172</v>
      </c>
      <c r="B86" s="89"/>
      <c r="C86" s="30">
        <v>0</v>
      </c>
      <c r="D86" s="5">
        <f ca="1">((100/H79)*C86)/100</f>
        <v>0</v>
      </c>
      <c r="E86" s="81"/>
      <c r="F86" s="81"/>
      <c r="G86" s="81"/>
      <c r="H86" s="81"/>
      <c r="I86" s="20" t="s">
        <v>141</v>
      </c>
      <c r="J86" s="25">
        <f>(IF(D79&gt;2,(H79/(D79+2)+J85),0))</f>
        <v>0</v>
      </c>
    </row>
    <row r="87" spans="1:10" ht="72.75" hidden="1" customHeight="1" x14ac:dyDescent="0.4">
      <c r="A87" s="88" t="s">
        <v>169</v>
      </c>
      <c r="B87" s="89"/>
      <c r="C87" s="30">
        <v>0</v>
      </c>
      <c r="D87" s="5">
        <f ca="1">((100/(H79))*C87)/100</f>
        <v>0</v>
      </c>
      <c r="E87" s="81"/>
      <c r="F87" s="81"/>
      <c r="G87" s="81"/>
      <c r="H87" s="81"/>
      <c r="I87" s="20" t="s">
        <v>143</v>
      </c>
      <c r="J87" s="26">
        <f>(IF(D79&gt;3,(H79/(D79+2)+J86),0))</f>
        <v>0</v>
      </c>
    </row>
    <row r="88" spans="1:10" ht="21" hidden="1" x14ac:dyDescent="0.4">
      <c r="A88" s="81" t="s">
        <v>142</v>
      </c>
      <c r="B88" s="81"/>
      <c r="C88" s="30">
        <v>0</v>
      </c>
      <c r="D88" s="5">
        <f ca="1">((100/(H79))*C88)/100</f>
        <v>0</v>
      </c>
      <c r="E88" s="81"/>
      <c r="F88" s="81"/>
      <c r="G88" s="81"/>
      <c r="H88" s="81"/>
      <c r="I88" s="20" t="s">
        <v>144</v>
      </c>
      <c r="J88" s="25">
        <f>(IF(D79&gt;4,(H79/(D79+2)+J87),0))</f>
        <v>0</v>
      </c>
    </row>
    <row r="89" spans="1:10" ht="21" hidden="1" customHeight="1" x14ac:dyDescent="0.4">
      <c r="A89" s="81" t="s">
        <v>171</v>
      </c>
      <c r="B89" s="81"/>
      <c r="C89" s="30">
        <v>0</v>
      </c>
      <c r="D89" s="5">
        <f ca="1">((100/H79)*C89)/100</f>
        <v>0</v>
      </c>
      <c r="E89" s="81"/>
      <c r="F89" s="81"/>
      <c r="G89" s="81"/>
      <c r="H89" s="81"/>
      <c r="I89" s="20" t="s">
        <v>128</v>
      </c>
      <c r="J89" s="25">
        <f>(IF(D79=1,(H79/(D79+3)+J84),IF(D79=0,(H79*0.3+J84),IF(D79&gt;1,0))))</f>
        <v>0</v>
      </c>
    </row>
    <row r="90" spans="1:10" ht="21.6" hidden="1" thickBot="1" x14ac:dyDescent="0.45">
      <c r="A90" s="81" t="s">
        <v>170</v>
      </c>
      <c r="B90" s="81"/>
      <c r="C90" s="30">
        <v>0</v>
      </c>
      <c r="D90" s="5">
        <f ca="1">((100/H79)*C90)/100</f>
        <v>0</v>
      </c>
      <c r="E90" s="81"/>
      <c r="F90" s="81"/>
      <c r="G90" s="81"/>
      <c r="H90" s="81"/>
      <c r="I90" s="22" t="s">
        <v>129</v>
      </c>
      <c r="J90" s="27">
        <f ca="1">(IF(D79&gt;1.5,(H79/(D79+2)+J84+MAX(0,J85-J84)+MAX(0,J86-J85)+MAX(0,J87-J86)+MAX(0,J88-J87)+MAX(0,J89-J88)),IF(D79=1,(H79/(D79+3)+J89),IF(D79=0,H79*0.3+J89))))</f>
        <v>49</v>
      </c>
    </row>
    <row r="91" spans="1:10" ht="21" hidden="1" x14ac:dyDescent="0.3">
      <c r="A91" s="81" t="s">
        <v>145</v>
      </c>
      <c r="B91" s="81"/>
      <c r="C91" s="30">
        <v>0</v>
      </c>
      <c r="D91" s="5">
        <f ca="1">((100/(H79))*C91)/100</f>
        <v>0</v>
      </c>
      <c r="E91" s="81"/>
      <c r="F91" s="81"/>
      <c r="G91" s="81"/>
      <c r="H91" s="81"/>
    </row>
    <row r="92" spans="1:10" ht="21" hidden="1" x14ac:dyDescent="0.3">
      <c r="A92" s="81" t="s">
        <v>146</v>
      </c>
      <c r="B92" s="81"/>
      <c r="C92" s="30">
        <v>0</v>
      </c>
      <c r="D92" s="5">
        <f ca="1">((100/(H79))*C92)/100</f>
        <v>0</v>
      </c>
      <c r="E92" s="81"/>
      <c r="F92" s="81"/>
      <c r="G92" s="81"/>
      <c r="H92" s="81"/>
    </row>
    <row r="93" spans="1:10" ht="21.6" hidden="1" thickBot="1" x14ac:dyDescent="0.35">
      <c r="A93" s="77" t="s">
        <v>68</v>
      </c>
      <c r="B93" s="77"/>
      <c r="C93" s="77"/>
      <c r="D93" s="77"/>
      <c r="E93" s="77"/>
      <c r="F93" s="77"/>
      <c r="G93" s="77"/>
      <c r="H93" s="77"/>
    </row>
    <row r="94" spans="1:10" ht="20.25" hidden="1" customHeight="1" x14ac:dyDescent="0.4">
      <c r="A94" s="78" t="str">
        <f>CONCATENATE((IF(OR(A47="",A47="NA"),"",A47)),"= ",(IF(OR(D47="",D47="NA"),"",D47)),".")</f>
        <v>Tower 2= .</v>
      </c>
      <c r="B94" s="78"/>
      <c r="C94" s="78"/>
      <c r="D94" s="30" t="s">
        <v>117</v>
      </c>
      <c r="E94" s="79" t="s">
        <v>104</v>
      </c>
      <c r="F94" s="79"/>
      <c r="G94" s="30" t="s">
        <v>118</v>
      </c>
      <c r="H94" s="30" t="s">
        <v>119</v>
      </c>
      <c r="I94" s="16" t="str">
        <f ca="1">(IF(E97&gt;99%,"All work completed. Please provide OC.",IF(E97&gt;89.8%,"Plinth, RCC, Brick, Plaster, Flooring, Wooden, Plumbing, Electrification, etc.,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completed","0")))))))))))&amp;(IF(C99=(E95+G95+H95),", RCC Slab",IF(C99&gt;0,", RCC upto "&amp;C99&amp;" Slab",""))&amp;(IF(C100=H95,", Brickwork",IF(C100&gt;0,", Brickwork upto "&amp;C100&amp;" Floor",""))&amp;(IF(C101=H95,", Internal Plaster",IF(C101&gt;0,", Internal Plaster upto "&amp;C101&amp;" Floor",""))&amp;(IF(C102=H95,", External Plaster",IF(C102&gt;0,", External Plaster upto "&amp;C102&amp;" Floor",""))&amp;(IF(C103=H95,", External Plumbing, Elevation and Waterproofing",IF(C103&gt;0,", External Plumbing, Elevation and Waterproofing upto "&amp;C103&amp;" Floor",""))&amp;(IF(C104=H95,", Flooring &amp; Fitting",IF(C104&gt;0,", Flooring &amp; Fitting upto "&amp;C104&amp;" Floor",""))&amp;(IF(C105=H95,", Wooden Work",IF(C105&gt;0,", Wooden Work upto "&amp;C105&amp;" Floor",""))&amp;(IF(C106=H95,", Electrical &amp; Sanitary fittings",IF(C106&gt;0,", Electrical &amp; Sanitary fittings upto "&amp;C106&amp;" Floor",""))&amp;(IF(C107&gt;0,", Finishing upto "&amp;C107&amp;" Floor","")&amp;(IF(C99&gt;0.5," Completed",""))))))))))))))))</f>
        <v>Excavation work Completed. Plinth work completed</v>
      </c>
      <c r="J94" s="18"/>
    </row>
    <row r="95" spans="1:10" ht="21" hidden="1" x14ac:dyDescent="0.4">
      <c r="A95" s="78"/>
      <c r="B95" s="78"/>
      <c r="C95" s="78"/>
      <c r="D95" s="52">
        <f>IF(AND(ISNUMBER(SEARCH("1B",A94))),1,IF(AND(ISNUMBER(SEARCH("2B",A94))),2,IF(AND(ISNUMBER(SEARCH("3B",A94))),3,IF(AND(ISNUMBER(SEARCH("4B",A94))),4,IF(ISNUMBER(SEARCH("5B",A94)),5,0)))))</f>
        <v>0</v>
      </c>
      <c r="E95" s="79">
        <v>1</v>
      </c>
      <c r="F95" s="79"/>
      <c r="G95" s="52">
        <v>0</v>
      </c>
      <c r="H95" s="30">
        <f ca="1">--TRIM(RIGHT(SUBSTITUTE(LEFT(A94,_xlfn.AGGREGATE(16,6,FIND({0,1,2,3,4,5,6,7,8,9},A94,ROW(INDIRECT("1:"&amp;LEN(A94)))),1))," ",REPT(" ",LEN(A94))),LEN(A94)))</f>
        <v>2</v>
      </c>
      <c r="I95" s="17" t="s">
        <v>123</v>
      </c>
      <c r="J95" s="18"/>
    </row>
    <row r="96" spans="1:10" ht="20.25" hidden="1" customHeight="1" x14ac:dyDescent="0.4">
      <c r="A96" s="80" t="s">
        <v>121</v>
      </c>
      <c r="B96" s="80"/>
      <c r="C96" s="28" t="s">
        <v>133</v>
      </c>
      <c r="D96" s="28" t="s">
        <v>134</v>
      </c>
      <c r="E96" s="80" t="s">
        <v>122</v>
      </c>
      <c r="F96" s="80"/>
      <c r="G96" s="29" t="s">
        <v>120</v>
      </c>
      <c r="H96" s="29"/>
      <c r="I96" s="20" t="s">
        <v>135</v>
      </c>
      <c r="J96" s="19">
        <f ca="1">H95*25%</f>
        <v>0.5</v>
      </c>
    </row>
    <row r="97" spans="1:10" ht="20.25" hidden="1" customHeight="1" x14ac:dyDescent="0.4">
      <c r="A97" s="81" t="s">
        <v>136</v>
      </c>
      <c r="B97" s="81"/>
      <c r="C97" s="30">
        <f ca="1">J98</f>
        <v>2</v>
      </c>
      <c r="D97" s="5">
        <f ca="1">((100/H95)*C97)/100</f>
        <v>1</v>
      </c>
      <c r="E97" s="81">
        <f ca="1">(((C97/H95*10)+(C98/H95*25)+(25/(E95+G95+H95)*C99)+(5/(H95)*C100)+(2.5/(H95)*C101)+(2.5/(H95)*C102)+(5/H95*C103)+(2.5/H95*C104)+(2.5/H95*C105)+(5/H95*C106)+(10/H95*C107)+(5/H95*C108))/100)</f>
        <v>0.35</v>
      </c>
      <c r="F97" s="81"/>
      <c r="G97" s="81" t="str">
        <f ca="1">I94</f>
        <v>Excavation work Completed. Plinth work completed</v>
      </c>
      <c r="H97" s="81"/>
      <c r="I97" s="20" t="s">
        <v>124</v>
      </c>
      <c r="J97" s="24">
        <f ca="1">H95*50%</f>
        <v>1</v>
      </c>
    </row>
    <row r="98" spans="1:10" ht="21" hidden="1" x14ac:dyDescent="0.4">
      <c r="A98" s="81" t="s">
        <v>105</v>
      </c>
      <c r="B98" s="81"/>
      <c r="C98" s="32">
        <f ca="1">J106</f>
        <v>2</v>
      </c>
      <c r="D98" s="5">
        <f ca="1">((100/H95)*C98)/100</f>
        <v>1</v>
      </c>
      <c r="E98" s="81"/>
      <c r="F98" s="81"/>
      <c r="G98" s="81"/>
      <c r="H98" s="81"/>
      <c r="I98" s="20" t="s">
        <v>125</v>
      </c>
      <c r="J98" s="24">
        <f ca="1">H95</f>
        <v>2</v>
      </c>
    </row>
    <row r="99" spans="1:10" ht="21" hidden="1" customHeight="1" x14ac:dyDescent="0.4">
      <c r="A99" s="81" t="s">
        <v>137</v>
      </c>
      <c r="B99" s="81"/>
      <c r="C99" s="30">
        <v>0</v>
      </c>
      <c r="D99" s="5">
        <f ca="1">((100/(E95+G95+H95))*C99)/100</f>
        <v>0</v>
      </c>
      <c r="E99" s="81"/>
      <c r="F99" s="81"/>
      <c r="G99" s="81"/>
      <c r="H99" s="81"/>
      <c r="I99" s="20" t="s">
        <v>126</v>
      </c>
      <c r="J99" s="25">
        <f ca="1">(IF(D95&gt;1,(H95/(D95+2)),H95*0.2))</f>
        <v>0.4</v>
      </c>
    </row>
    <row r="100" spans="1:10" ht="21" hidden="1" customHeight="1" x14ac:dyDescent="0.4">
      <c r="A100" s="81" t="s">
        <v>138</v>
      </c>
      <c r="B100" s="81"/>
      <c r="C100" s="30">
        <v>0</v>
      </c>
      <c r="D100" s="5">
        <f ca="1">((100/H95)*C100)/100</f>
        <v>0</v>
      </c>
      <c r="E100" s="81"/>
      <c r="F100" s="81"/>
      <c r="G100" s="81"/>
      <c r="H100" s="81"/>
      <c r="I100" s="20" t="s">
        <v>127</v>
      </c>
      <c r="J100" s="25">
        <f ca="1">(IF(D95&gt;1,(H95/(D95+2)+J99),H95*0.2+J99))</f>
        <v>0.8</v>
      </c>
    </row>
    <row r="101" spans="1:10" ht="21" hidden="1" customHeight="1" x14ac:dyDescent="0.4">
      <c r="A101" s="88" t="s">
        <v>139</v>
      </c>
      <c r="B101" s="89"/>
      <c r="C101" s="30">
        <v>0</v>
      </c>
      <c r="D101" s="5">
        <f ca="1">((100/H95)*C101)/100</f>
        <v>0</v>
      </c>
      <c r="E101" s="81"/>
      <c r="F101" s="81"/>
      <c r="G101" s="81"/>
      <c r="H101" s="81"/>
      <c r="I101" s="20" t="s">
        <v>140</v>
      </c>
      <c r="J101" s="25">
        <f>(IF(D95&gt;1,(H95/(D95+2)+J100),0))</f>
        <v>0</v>
      </c>
    </row>
    <row r="102" spans="1:10" ht="21" hidden="1" customHeight="1" x14ac:dyDescent="0.4">
      <c r="A102" s="88" t="s">
        <v>172</v>
      </c>
      <c r="B102" s="89"/>
      <c r="C102" s="30">
        <v>0</v>
      </c>
      <c r="D102" s="5">
        <f ca="1">((100/H95)*C102)/100</f>
        <v>0</v>
      </c>
      <c r="E102" s="81"/>
      <c r="F102" s="81"/>
      <c r="G102" s="81"/>
      <c r="H102" s="81"/>
      <c r="I102" s="20" t="s">
        <v>141</v>
      </c>
      <c r="J102" s="25">
        <f>(IF(D95&gt;2,(H95/(D95+2)+J101),0))</f>
        <v>0</v>
      </c>
    </row>
    <row r="103" spans="1:10" ht="57.75" hidden="1" customHeight="1" x14ac:dyDescent="0.4">
      <c r="A103" s="88" t="s">
        <v>169</v>
      </c>
      <c r="B103" s="89"/>
      <c r="C103" s="30">
        <v>0</v>
      </c>
      <c r="D103" s="5">
        <f ca="1">((100/(H95))*C103)/100</f>
        <v>0</v>
      </c>
      <c r="E103" s="81"/>
      <c r="F103" s="81"/>
      <c r="G103" s="81"/>
      <c r="H103" s="81"/>
      <c r="I103" s="20" t="s">
        <v>143</v>
      </c>
      <c r="J103" s="26">
        <f>(IF(D95&gt;3,(H95/(D95+2)+J102),0))</f>
        <v>0</v>
      </c>
    </row>
    <row r="104" spans="1:10" ht="21" hidden="1" x14ac:dyDescent="0.4">
      <c r="A104" s="81" t="s">
        <v>142</v>
      </c>
      <c r="B104" s="81"/>
      <c r="C104" s="30">
        <v>0</v>
      </c>
      <c r="D104" s="5">
        <f ca="1">((100/(H95))*C104)/100</f>
        <v>0</v>
      </c>
      <c r="E104" s="81"/>
      <c r="F104" s="81"/>
      <c r="G104" s="81"/>
      <c r="H104" s="81"/>
      <c r="I104" s="20" t="s">
        <v>144</v>
      </c>
      <c r="J104" s="25">
        <f>(IF(D95&gt;4,(H95/(D95+2)+J103),0))</f>
        <v>0</v>
      </c>
    </row>
    <row r="105" spans="1:10" ht="21" hidden="1" customHeight="1" x14ac:dyDescent="0.4">
      <c r="A105" s="81" t="s">
        <v>171</v>
      </c>
      <c r="B105" s="81"/>
      <c r="C105" s="30">
        <v>0</v>
      </c>
      <c r="D105" s="5">
        <f ca="1">((100/H95)*C105)/100</f>
        <v>0</v>
      </c>
      <c r="E105" s="81"/>
      <c r="F105" s="81"/>
      <c r="G105" s="81"/>
      <c r="H105" s="81"/>
      <c r="I105" s="20" t="s">
        <v>128</v>
      </c>
      <c r="J105" s="25">
        <f ca="1">(IF(D95=1,(H95/(D95+3)+J100),IF(D95=0,(H95*0.3+J100),IF(D95&gt;1,0))))</f>
        <v>1.4</v>
      </c>
    </row>
    <row r="106" spans="1:10" ht="21.6" hidden="1" thickBot="1" x14ac:dyDescent="0.45">
      <c r="A106" s="81" t="s">
        <v>170</v>
      </c>
      <c r="B106" s="81"/>
      <c r="C106" s="30">
        <v>0</v>
      </c>
      <c r="D106" s="5">
        <f ca="1">((100/H95)*C106)/100</f>
        <v>0</v>
      </c>
      <c r="E106" s="81"/>
      <c r="F106" s="81"/>
      <c r="G106" s="81"/>
      <c r="H106" s="81"/>
      <c r="I106" s="22" t="s">
        <v>129</v>
      </c>
      <c r="J106" s="27">
        <f ca="1">(IF(D95&gt;1.5,(H95/(D95+2)+J100+MAX(0,J101-J100)+MAX(0,J102-J101)+MAX(0,J103-J102)+MAX(0,J104-J103)+MAX(0,J105-J104)),IF(D95=1,(H95/(D95+3)+J105),IF(D95=0,H95*0.3+J105))))</f>
        <v>2</v>
      </c>
    </row>
    <row r="107" spans="1:10" ht="21" hidden="1" x14ac:dyDescent="0.3">
      <c r="A107" s="81" t="s">
        <v>145</v>
      </c>
      <c r="B107" s="81"/>
      <c r="C107" s="30">
        <v>0</v>
      </c>
      <c r="D107" s="5">
        <f ca="1">((100/(H95))*C107)/100</f>
        <v>0</v>
      </c>
      <c r="E107" s="81"/>
      <c r="F107" s="81"/>
      <c r="G107" s="81"/>
      <c r="H107" s="81"/>
    </row>
    <row r="108" spans="1:10" ht="21" hidden="1" x14ac:dyDescent="0.3">
      <c r="A108" s="81" t="s">
        <v>146</v>
      </c>
      <c r="B108" s="81"/>
      <c r="C108" s="30">
        <v>0</v>
      </c>
      <c r="D108" s="5">
        <f ca="1">((100/(H95))*C108)/100</f>
        <v>0</v>
      </c>
      <c r="E108" s="81"/>
      <c r="F108" s="81"/>
      <c r="G108" s="81"/>
      <c r="H108" s="81"/>
    </row>
    <row r="109" spans="1:10" ht="21.6" hidden="1" thickBot="1" x14ac:dyDescent="0.35">
      <c r="A109" s="77" t="s">
        <v>68</v>
      </c>
      <c r="B109" s="77"/>
      <c r="C109" s="77"/>
      <c r="D109" s="77"/>
      <c r="E109" s="77"/>
      <c r="F109" s="77"/>
      <c r="G109" s="77"/>
      <c r="H109" s="77"/>
    </row>
    <row r="110" spans="1:10" ht="20.25" hidden="1" customHeight="1" x14ac:dyDescent="0.4">
      <c r="A110" s="78" t="str">
        <f>CONCATENATE((IF(OR(A48="",A48="NA"),"",A48)),"= ",(IF(OR(D48="",D48="NA"),"",D48)),".")</f>
        <v>Tower 3= .</v>
      </c>
      <c r="B110" s="78"/>
      <c r="C110" s="78"/>
      <c r="D110" s="30" t="s">
        <v>117</v>
      </c>
      <c r="E110" s="79" t="s">
        <v>104</v>
      </c>
      <c r="F110" s="79"/>
      <c r="G110" s="30" t="s">
        <v>118</v>
      </c>
      <c r="H110" s="30" t="s">
        <v>119</v>
      </c>
      <c r="I110" s="16" t="str">
        <f ca="1">(IF(E113&gt;99%,"All work completed. Please provide OC.",IF(E113&gt;89.8%,"Plinth, RCC, Brick, Plaster, Flooring, Wooden, Plumbing, Electrification, etc., work Completed. Finishing work is in process.",IF(E113&lt;94%,(IF(C113=0,"Work not yet Started.",IF(D113=25%,"Piling work in process",IF(D113=50%,"Excavation work in process",IF(D113=100%,"Excavation work Completed. ","0")))&amp;(IF(C114=0%,"",IF(C114=J115,"Footing work is process",IF(C114=J116,"Footing work Completed",IF(C114=J117,"1st Basement Completed",IF(C114=J118,"1st &amp; 2nd Basement Completed",IF(C114=J119,"1st to 3rd Basement Completed",IF(C114=J120,"1st to 4th Basement Completed",IF(C114=J121,"Plinth work is process",IF(C114=J122,"Plinth work completed","0")))))))))))&amp;(IF(C115=(E111+G111+H111),", RCC Slab",IF(C115&gt;0,", RCC upto "&amp;C115&amp;" Slab",""))&amp;(IF(C116=H111,", Brickwork",IF(C116&gt;0,", Brickwork upto "&amp;C116&amp;" Floor",""))&amp;(IF(C117=H111,", Internal Plaster",IF(C117&gt;0,", Internal Plaster upto "&amp;C117&amp;" Floor",""))&amp;(IF(C118=H111,", External Plaster",IF(C118&gt;0,", External Plaster upto "&amp;C118&amp;" Floor",""))&amp;(IF(C119=H111,", External Plumbing, Elevation and Waterproofing",IF(C119&gt;0,", External Plumbing, Elevation and Waterproofing upto "&amp;C119&amp;" Floor",""))&amp;(IF(C120=H111,", Flooring &amp; Fitting",IF(C120&gt;0,", Flooring &amp; Fitting upto "&amp;C120&amp;" Floor",""))&amp;(IF(C121=H111,", Wooden Work",IF(C121&gt;0,", Wooden Work upto "&amp;C121&amp;" Floor",""))&amp;(IF(C122=H111,", Electrical &amp; Sanitary fittings",IF(C122&gt;0,", Electrical &amp; Sanitary fittings upto "&amp;C122&amp;" Floor",""))&amp;(IF(C123&gt;0,", Finishing upto "&amp;C123&amp;" Floor","")&amp;(IF(C115&gt;0.5," Completed",""))))))))))))))))</f>
        <v>Excavation work Completed. Plinth work completed</v>
      </c>
      <c r="J110" s="18"/>
    </row>
    <row r="111" spans="1:10" ht="21" hidden="1" x14ac:dyDescent="0.4">
      <c r="A111" s="78"/>
      <c r="B111" s="78"/>
      <c r="C111" s="78"/>
      <c r="D111" s="52">
        <f>IF(AND(ISNUMBER(SEARCH("1B",A110))),1,IF(AND(ISNUMBER(SEARCH("2B",A110))),2,IF(AND(ISNUMBER(SEARCH("3B",A110))),3,IF(AND(ISNUMBER(SEARCH("4B",A110))),4,IF(ISNUMBER(SEARCH("5B",A110)),5,0)))))</f>
        <v>0</v>
      </c>
      <c r="E111" s="79">
        <v>1</v>
      </c>
      <c r="F111" s="79"/>
      <c r="G111" s="52">
        <v>0</v>
      </c>
      <c r="H111" s="30">
        <f ca="1">--TRIM(RIGHT(SUBSTITUTE(LEFT(A110,_xlfn.AGGREGATE(16,6,FIND({0,1,2,3,4,5,6,7,8,9},A110,ROW(INDIRECT("1:"&amp;LEN(A110)))),1))," ",REPT(" ",LEN(A110))),LEN(A110)))</f>
        <v>3</v>
      </c>
      <c r="I111" s="17" t="s">
        <v>123</v>
      </c>
      <c r="J111" s="18"/>
    </row>
    <row r="112" spans="1:10" ht="20.25" hidden="1" customHeight="1" x14ac:dyDescent="0.4">
      <c r="A112" s="80" t="s">
        <v>121</v>
      </c>
      <c r="B112" s="80"/>
      <c r="C112" s="28" t="s">
        <v>133</v>
      </c>
      <c r="D112" s="28" t="s">
        <v>134</v>
      </c>
      <c r="E112" s="80" t="s">
        <v>122</v>
      </c>
      <c r="F112" s="80"/>
      <c r="G112" s="29" t="s">
        <v>120</v>
      </c>
      <c r="H112" s="29"/>
      <c r="I112" s="20" t="s">
        <v>135</v>
      </c>
      <c r="J112" s="19">
        <f ca="1">H111*25%</f>
        <v>0.75</v>
      </c>
    </row>
    <row r="113" spans="1:11" ht="20.25" hidden="1" customHeight="1" x14ac:dyDescent="0.4">
      <c r="A113" s="81" t="s">
        <v>136</v>
      </c>
      <c r="B113" s="81"/>
      <c r="C113" s="30">
        <f ca="1">J114</f>
        <v>3</v>
      </c>
      <c r="D113" s="5">
        <f ca="1">((100/H111)*C113)/100</f>
        <v>1</v>
      </c>
      <c r="E113" s="81">
        <f ca="1">(((C113/H111*10)+(C114/H111*25)+(25/(E111+G111+H111)*C115)+(5/(H111)*C116)+(2.5/(H111)*C117)+(2.5/(H111)*C118)+(5/H111*C119)+(2.5/H111*C120)+(2.5/H111*C121)+(5/H111*C122)+(10/H111*C123)+(5/H111*C124))/100)</f>
        <v>0.35</v>
      </c>
      <c r="F113" s="81"/>
      <c r="G113" s="81" t="str">
        <f ca="1">I110</f>
        <v>Excavation work Completed. Plinth work completed</v>
      </c>
      <c r="H113" s="81"/>
      <c r="I113" s="20" t="s">
        <v>124</v>
      </c>
      <c r="J113" s="24">
        <f ca="1">H111*50%</f>
        <v>1.5</v>
      </c>
    </row>
    <row r="114" spans="1:11" ht="21" hidden="1" x14ac:dyDescent="0.4">
      <c r="A114" s="81" t="s">
        <v>105</v>
      </c>
      <c r="B114" s="81"/>
      <c r="C114" s="32">
        <f ca="1">J122</f>
        <v>3</v>
      </c>
      <c r="D114" s="5">
        <f ca="1">((100/H111)*C114)/100</f>
        <v>1</v>
      </c>
      <c r="E114" s="81"/>
      <c r="F114" s="81"/>
      <c r="G114" s="81"/>
      <c r="H114" s="81"/>
      <c r="I114" s="20" t="s">
        <v>125</v>
      </c>
      <c r="J114" s="24">
        <f ca="1">H111</f>
        <v>3</v>
      </c>
    </row>
    <row r="115" spans="1:11" ht="21" hidden="1" customHeight="1" x14ac:dyDescent="0.4">
      <c r="A115" s="81" t="s">
        <v>137</v>
      </c>
      <c r="B115" s="81"/>
      <c r="C115" s="30">
        <v>0</v>
      </c>
      <c r="D115" s="5">
        <f ca="1">((100/(E111+G111+H111))*C115)/100</f>
        <v>0</v>
      </c>
      <c r="E115" s="81"/>
      <c r="F115" s="81"/>
      <c r="G115" s="81"/>
      <c r="H115" s="81"/>
      <c r="I115" s="20" t="s">
        <v>126</v>
      </c>
      <c r="J115" s="25">
        <f ca="1">(IF(D111&gt;1,(H111/(D111+2)),H111*0.2))</f>
        <v>0.60000000000000009</v>
      </c>
    </row>
    <row r="116" spans="1:11" ht="21" hidden="1" customHeight="1" x14ac:dyDescent="0.4">
      <c r="A116" s="81" t="s">
        <v>138</v>
      </c>
      <c r="B116" s="81"/>
      <c r="C116" s="30">
        <v>0</v>
      </c>
      <c r="D116" s="5">
        <f ca="1">((100/H111)*C116)/100</f>
        <v>0</v>
      </c>
      <c r="E116" s="81"/>
      <c r="F116" s="81"/>
      <c r="G116" s="81"/>
      <c r="H116" s="81"/>
      <c r="I116" s="20" t="s">
        <v>127</v>
      </c>
      <c r="J116" s="25">
        <f ca="1">(IF(D111&gt;1,(H111/(D111+2)+J115),H111*0.2+J115))</f>
        <v>1.2000000000000002</v>
      </c>
    </row>
    <row r="117" spans="1:11" ht="21" hidden="1" customHeight="1" x14ac:dyDescent="0.4">
      <c r="A117" s="88" t="s">
        <v>139</v>
      </c>
      <c r="B117" s="89"/>
      <c r="C117" s="30">
        <v>0</v>
      </c>
      <c r="D117" s="5">
        <f ca="1">((100/H111)*C117)/100</f>
        <v>0</v>
      </c>
      <c r="E117" s="81"/>
      <c r="F117" s="81"/>
      <c r="G117" s="81"/>
      <c r="H117" s="81"/>
      <c r="I117" s="20" t="s">
        <v>140</v>
      </c>
      <c r="J117" s="25">
        <f>(IF(D111&gt;1,(H111/(D111+2)+J116),0))</f>
        <v>0</v>
      </c>
    </row>
    <row r="118" spans="1:11" ht="21" hidden="1" customHeight="1" x14ac:dyDescent="0.4">
      <c r="A118" s="88" t="s">
        <v>172</v>
      </c>
      <c r="B118" s="89"/>
      <c r="C118" s="30">
        <v>0</v>
      </c>
      <c r="D118" s="5">
        <f ca="1">((100/H111)*C118)/100</f>
        <v>0</v>
      </c>
      <c r="E118" s="81"/>
      <c r="F118" s="81"/>
      <c r="G118" s="81"/>
      <c r="H118" s="81"/>
      <c r="I118" s="20" t="s">
        <v>141</v>
      </c>
      <c r="J118" s="25">
        <f>(IF(D111&gt;2,(H111/(D111+2)+J117),0))</f>
        <v>0</v>
      </c>
    </row>
    <row r="119" spans="1:11" ht="57.75" hidden="1" customHeight="1" x14ac:dyDescent="0.4">
      <c r="A119" s="88" t="s">
        <v>169</v>
      </c>
      <c r="B119" s="89"/>
      <c r="C119" s="30">
        <v>0</v>
      </c>
      <c r="D119" s="5">
        <f ca="1">((100/(H111))*C119)/100</f>
        <v>0</v>
      </c>
      <c r="E119" s="81"/>
      <c r="F119" s="81"/>
      <c r="G119" s="81"/>
      <c r="H119" s="81"/>
      <c r="I119" s="20" t="s">
        <v>143</v>
      </c>
      <c r="J119" s="26">
        <f>(IF(D111&gt;3,(H111/(D111+2)+J118),0))</f>
        <v>0</v>
      </c>
    </row>
    <row r="120" spans="1:11" ht="21" hidden="1" x14ac:dyDescent="0.4">
      <c r="A120" s="81" t="s">
        <v>142</v>
      </c>
      <c r="B120" s="81"/>
      <c r="C120" s="30">
        <v>0</v>
      </c>
      <c r="D120" s="5">
        <f ca="1">((100/(H111))*C120)/100</f>
        <v>0</v>
      </c>
      <c r="E120" s="81"/>
      <c r="F120" s="81"/>
      <c r="G120" s="81"/>
      <c r="H120" s="81"/>
      <c r="I120" s="20" t="s">
        <v>144</v>
      </c>
      <c r="J120" s="25">
        <f>(IF(D111&gt;4,(H111/(D111+2)+J119),0))</f>
        <v>0</v>
      </c>
    </row>
    <row r="121" spans="1:11" ht="21" hidden="1" customHeight="1" x14ac:dyDescent="0.4">
      <c r="A121" s="81" t="s">
        <v>171</v>
      </c>
      <c r="B121" s="81"/>
      <c r="C121" s="30">
        <v>0</v>
      </c>
      <c r="D121" s="5">
        <f ca="1">((100/H111)*C121)/100</f>
        <v>0</v>
      </c>
      <c r="E121" s="81"/>
      <c r="F121" s="81"/>
      <c r="G121" s="81"/>
      <c r="H121" s="81"/>
      <c r="I121" s="20" t="s">
        <v>128</v>
      </c>
      <c r="J121" s="25">
        <f ca="1">(IF(D111=1,(H111/(D111+3)+J116),IF(D111=0,(H111*0.3+J116),IF(D111&gt;1,0))))</f>
        <v>2.1</v>
      </c>
    </row>
    <row r="122" spans="1:11" ht="21.6" hidden="1" thickBot="1" x14ac:dyDescent="0.45">
      <c r="A122" s="81" t="s">
        <v>170</v>
      </c>
      <c r="B122" s="81"/>
      <c r="C122" s="30">
        <v>0</v>
      </c>
      <c r="D122" s="5">
        <f ca="1">((100/H111)*C122)/100</f>
        <v>0</v>
      </c>
      <c r="E122" s="81"/>
      <c r="F122" s="81"/>
      <c r="G122" s="81"/>
      <c r="H122" s="81"/>
      <c r="I122" s="22" t="s">
        <v>129</v>
      </c>
      <c r="J122" s="27">
        <f ca="1">(IF(D111&gt;1.5,(H111/(D111+2)+J116+MAX(0,J117-J116)+MAX(0,J118-J117)+MAX(0,J119-J118)+MAX(0,J120-J119)+MAX(0,J121-J120)),IF(D111=1,(H111/(D111+3)+J121),IF(D111=0,H111*0.3+J121))))</f>
        <v>3</v>
      </c>
    </row>
    <row r="123" spans="1:11" ht="21" hidden="1" x14ac:dyDescent="0.3">
      <c r="A123" s="81" t="s">
        <v>145</v>
      </c>
      <c r="B123" s="81"/>
      <c r="C123" s="30">
        <v>0</v>
      </c>
      <c r="D123" s="5">
        <f ca="1">((100/(H111))*C123)/100</f>
        <v>0</v>
      </c>
      <c r="E123" s="81"/>
      <c r="F123" s="81"/>
      <c r="G123" s="81"/>
      <c r="H123" s="81"/>
    </row>
    <row r="124" spans="1:11" ht="21" hidden="1" x14ac:dyDescent="0.3">
      <c r="A124" s="81" t="s">
        <v>146</v>
      </c>
      <c r="B124" s="81"/>
      <c r="C124" s="30">
        <v>0</v>
      </c>
      <c r="D124" s="5">
        <f ca="1">((100/(H111))*C124)/100</f>
        <v>0</v>
      </c>
      <c r="E124" s="81"/>
      <c r="F124" s="81"/>
      <c r="G124" s="81"/>
      <c r="H124" s="81"/>
    </row>
    <row r="125" spans="1:11" ht="36.75" customHeight="1" x14ac:dyDescent="0.4">
      <c r="A125" s="90" t="s">
        <v>130</v>
      </c>
      <c r="B125" s="91"/>
      <c r="C125" s="91"/>
      <c r="D125" s="91"/>
      <c r="E125" s="91"/>
      <c r="F125" s="91"/>
      <c r="G125" s="106">
        <f ca="1">E65</f>
        <v>0.25</v>
      </c>
      <c r="H125" s="107"/>
      <c r="I125" s="20"/>
      <c r="J125" s="21"/>
      <c r="K125" s="21"/>
    </row>
    <row r="126" spans="1:11" ht="21" x14ac:dyDescent="0.3">
      <c r="A126" s="117" t="s">
        <v>72</v>
      </c>
      <c r="B126" s="118"/>
      <c r="C126" s="118"/>
      <c r="D126" s="118"/>
      <c r="E126" s="118"/>
      <c r="F126" s="118"/>
      <c r="G126" s="118"/>
      <c r="H126" s="119"/>
    </row>
    <row r="127" spans="1:11" ht="54.75" customHeight="1" x14ac:dyDescent="0.3">
      <c r="A127" s="159" t="s">
        <v>73</v>
      </c>
      <c r="B127" s="160"/>
      <c r="C127" s="141" t="s">
        <v>109</v>
      </c>
      <c r="D127" s="142"/>
      <c r="E127" s="159" t="s">
        <v>147</v>
      </c>
      <c r="F127" s="160" t="s">
        <v>4</v>
      </c>
      <c r="G127" s="152" t="s">
        <v>161</v>
      </c>
      <c r="H127" s="152"/>
    </row>
    <row r="128" spans="1:11" ht="44.25" customHeight="1" x14ac:dyDescent="0.3">
      <c r="A128" s="159" t="s">
        <v>158</v>
      </c>
      <c r="B128" s="160"/>
      <c r="C128" s="141" t="s">
        <v>363</v>
      </c>
      <c r="D128" s="142"/>
      <c r="E128" s="159" t="s">
        <v>159</v>
      </c>
      <c r="F128" s="160" t="s">
        <v>4</v>
      </c>
      <c r="G128" s="99" t="s">
        <v>148</v>
      </c>
      <c r="H128" s="99"/>
    </row>
    <row r="129" spans="1:150 16226:16383" ht="21" x14ac:dyDescent="0.3">
      <c r="A129" s="159" t="s">
        <v>74</v>
      </c>
      <c r="B129" s="160"/>
      <c r="C129" s="128">
        <v>700000</v>
      </c>
      <c r="D129" s="130"/>
      <c r="E129" s="159" t="s">
        <v>103</v>
      </c>
      <c r="F129" s="160" t="s">
        <v>4</v>
      </c>
      <c r="G129" s="141" t="s">
        <v>110</v>
      </c>
      <c r="H129" s="142"/>
    </row>
    <row r="130" spans="1:150 16226:16383" ht="21" x14ac:dyDescent="0.3">
      <c r="A130" s="117" t="s">
        <v>71</v>
      </c>
      <c r="B130" s="118"/>
      <c r="C130" s="118"/>
      <c r="D130" s="118"/>
      <c r="E130" s="118"/>
      <c r="F130" s="118"/>
      <c r="G130" s="118"/>
      <c r="H130" s="119"/>
    </row>
    <row r="131" spans="1:150 16226:16383" ht="20.25" customHeight="1" x14ac:dyDescent="0.3">
      <c r="A131" s="159" t="s">
        <v>8</v>
      </c>
      <c r="B131" s="161"/>
      <c r="C131" s="161"/>
      <c r="D131" s="161"/>
      <c r="E131" s="161"/>
      <c r="F131" s="160"/>
      <c r="G131" s="123">
        <f>20000/10.764</f>
        <v>1858.0453363062061</v>
      </c>
      <c r="H131" s="124"/>
    </row>
    <row r="132" spans="1:150 16226:16383" ht="20.25" customHeight="1" x14ac:dyDescent="0.3">
      <c r="A132" s="159" t="s">
        <v>28</v>
      </c>
      <c r="B132" s="161"/>
      <c r="C132" s="161"/>
      <c r="D132" s="161"/>
      <c r="E132" s="161"/>
      <c r="F132" s="160" t="s">
        <v>4</v>
      </c>
      <c r="G132" s="120">
        <f>92300/10.764</f>
        <v>8574.8792270531412</v>
      </c>
      <c r="H132" s="120"/>
    </row>
    <row r="133" spans="1:150 16226:16383" ht="20.25" customHeight="1" x14ac:dyDescent="0.3">
      <c r="A133" s="159" t="s">
        <v>111</v>
      </c>
      <c r="B133" s="161"/>
      <c r="C133" s="161"/>
      <c r="D133" s="161"/>
      <c r="E133" s="161"/>
      <c r="F133" s="160" t="s">
        <v>4</v>
      </c>
      <c r="G133" s="143">
        <f>G131*0.8</f>
        <v>1486.436269044965</v>
      </c>
      <c r="H133" s="143"/>
    </row>
    <row r="134" spans="1:150 16226:16383" ht="21" hidden="1" x14ac:dyDescent="0.3">
      <c r="A134" s="109" t="s">
        <v>248</v>
      </c>
      <c r="B134" s="110"/>
      <c r="C134" s="110"/>
      <c r="D134" s="110"/>
      <c r="E134" s="110"/>
      <c r="F134" s="110"/>
      <c r="G134" s="110"/>
      <c r="H134" s="94"/>
    </row>
    <row r="135" spans="1:150 16226:16383" s="3" customFormat="1" ht="21" hidden="1" x14ac:dyDescent="0.3">
      <c r="A135" s="95" t="s">
        <v>155</v>
      </c>
      <c r="B135" s="96"/>
      <c r="C135" s="95" t="s">
        <v>156</v>
      </c>
      <c r="D135" s="96"/>
      <c r="E135" s="95" t="s">
        <v>154</v>
      </c>
      <c r="F135" s="96"/>
      <c r="G135" s="95" t="s">
        <v>167</v>
      </c>
      <c r="H135" s="96"/>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1" hidden="1" x14ac:dyDescent="0.3">
      <c r="A136" s="97"/>
      <c r="B136" s="98"/>
      <c r="C136" s="97"/>
      <c r="D136" s="98"/>
      <c r="E136" s="97"/>
      <c r="F136" s="98"/>
      <c r="G136" s="97"/>
      <c r="H136" s="98"/>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1" hidden="1" x14ac:dyDescent="0.3">
      <c r="A137" s="97"/>
      <c r="B137" s="98"/>
      <c r="C137" s="97"/>
      <c r="D137" s="98"/>
      <c r="E137" s="97"/>
      <c r="F137" s="98"/>
      <c r="G137" s="97"/>
      <c r="H137" s="98"/>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1" hidden="1" x14ac:dyDescent="0.3">
      <c r="A138" s="95" t="s">
        <v>157</v>
      </c>
      <c r="B138" s="96"/>
      <c r="C138" s="95" t="s">
        <v>96</v>
      </c>
      <c r="D138" s="96"/>
      <c r="E138" s="95">
        <f>SUM(F136:F137)</f>
        <v>0</v>
      </c>
      <c r="F138" s="96"/>
      <c r="G138" s="95">
        <f>SUM(H136:H137)</f>
        <v>0</v>
      </c>
      <c r="H138" s="96">
        <f>SUM(H136:H137)</f>
        <v>0</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ht="21" x14ac:dyDescent="0.3">
      <c r="A139" s="109" t="s">
        <v>237</v>
      </c>
      <c r="B139" s="110"/>
      <c r="C139" s="110"/>
      <c r="D139" s="110"/>
      <c r="E139" s="110"/>
      <c r="F139" s="110"/>
      <c r="G139" s="110"/>
      <c r="H139" s="94"/>
    </row>
    <row r="140" spans="1:150 16226:16383" s="3" customFormat="1" ht="21" x14ac:dyDescent="0.3">
      <c r="A140" s="95" t="s">
        <v>155</v>
      </c>
      <c r="B140" s="96"/>
      <c r="C140" s="95" t="s">
        <v>156</v>
      </c>
      <c r="D140" s="96"/>
      <c r="E140" s="95" t="s">
        <v>154</v>
      </c>
      <c r="F140" s="96"/>
      <c r="G140" s="95" t="s">
        <v>167</v>
      </c>
      <c r="H140" s="96"/>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1" x14ac:dyDescent="0.3">
      <c r="A141" s="97" t="s">
        <v>325</v>
      </c>
      <c r="B141" s="98"/>
      <c r="C141" s="97" t="s">
        <v>88</v>
      </c>
      <c r="D141" s="98"/>
      <c r="E141" s="97">
        <f>COUNT(E151,E156)*5+COUNT(E158,E163)+COUNT(E165,E170:E171,E176)+COUNT(E178,E183:E184,E189)+COUNT(E191:E202)*37+COUNT(E204:E207,E209:E215)*10</f>
        <v>574</v>
      </c>
      <c r="F141" s="98"/>
      <c r="G141" s="97">
        <f>SUM(H151,H156)*5+SUM(H158,H163)+SUM(H165,H170:H171,H176)+SUM(H178,H183:H184,H189)+SUM(H191:H202)*37+SUM(H204:H207,H209:H215)*10</f>
        <v>276201.22607999993</v>
      </c>
      <c r="H141" s="98"/>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1" x14ac:dyDescent="0.3">
      <c r="A142" s="97" t="s">
        <v>325</v>
      </c>
      <c r="B142" s="98"/>
      <c r="C142" s="97" t="s">
        <v>337</v>
      </c>
      <c r="D142" s="98"/>
      <c r="E142" s="97">
        <f>COUNT(E152:E155)*5+COUNT(E159:E162)+COUNT(E166:E168,E172:E175)+COUNT(E179:E182,E185:E188)</f>
        <v>39</v>
      </c>
      <c r="F142" s="98"/>
      <c r="G142" s="97">
        <f>SUM(H152:H155)*5+SUM(H159:H162)+SUM(H166:H168,H172:H175)+SUM(H179:H182,H185:H188)</f>
        <v>15445.478879999999</v>
      </c>
      <c r="H142" s="98"/>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1" hidden="1" x14ac:dyDescent="0.3">
      <c r="A143" s="95" t="s">
        <v>157</v>
      </c>
      <c r="B143" s="96"/>
      <c r="C143" s="95" t="s">
        <v>96</v>
      </c>
      <c r="D143" s="96"/>
      <c r="E143" s="95">
        <f>SUM(F141:F142)</f>
        <v>0</v>
      </c>
      <c r="F143" s="96"/>
      <c r="G143" s="95">
        <f>SUM(H141:H142)</f>
        <v>0</v>
      </c>
      <c r="H143" s="96">
        <f>SUM(H141:H142)</f>
        <v>0</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1" x14ac:dyDescent="0.3">
      <c r="A144" s="95" t="s">
        <v>249</v>
      </c>
      <c r="B144" s="96"/>
      <c r="C144" s="95" t="s">
        <v>96</v>
      </c>
      <c r="D144" s="96"/>
      <c r="E144" s="95">
        <f>SUM(E141:F142)</f>
        <v>613</v>
      </c>
      <c r="F144" s="96"/>
      <c r="G144" s="95">
        <f>SUM(G141:H142)</f>
        <v>291646.70495999994</v>
      </c>
      <c r="H144" s="96"/>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ht="21" x14ac:dyDescent="0.3">
      <c r="A145" s="92" t="s">
        <v>153</v>
      </c>
      <c r="B145" s="93"/>
      <c r="C145" s="93"/>
      <c r="D145" s="93"/>
      <c r="E145" s="93"/>
      <c r="F145" s="93"/>
      <c r="G145" s="93"/>
      <c r="H145" s="94"/>
    </row>
    <row r="146" spans="1:150 16226:16383" ht="66" customHeight="1" x14ac:dyDescent="0.3">
      <c r="A146" s="53" t="s">
        <v>238</v>
      </c>
      <c r="B146" s="31" t="s">
        <v>239</v>
      </c>
      <c r="C146" s="34" t="s">
        <v>356</v>
      </c>
      <c r="D146" s="31" t="s">
        <v>89</v>
      </c>
      <c r="E146" s="31" t="s">
        <v>168</v>
      </c>
      <c r="F146" s="34" t="s">
        <v>240</v>
      </c>
      <c r="G146" s="31" t="s">
        <v>91</v>
      </c>
      <c r="H146" s="31" t="s">
        <v>90</v>
      </c>
    </row>
    <row r="147" spans="1:150 16226:16383" s="3" customFormat="1" ht="21" x14ac:dyDescent="0.3">
      <c r="A147" s="114" t="s">
        <v>332</v>
      </c>
      <c r="B147" s="115"/>
      <c r="C147" s="115"/>
      <c r="D147" s="115"/>
      <c r="E147" s="115"/>
      <c r="F147" s="115"/>
      <c r="G147" s="115"/>
      <c r="H147" s="116"/>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1" x14ac:dyDescent="0.3">
      <c r="A148" s="114" t="s">
        <v>333</v>
      </c>
      <c r="B148" s="115"/>
      <c r="C148" s="115"/>
      <c r="D148" s="115"/>
      <c r="E148" s="115"/>
      <c r="F148" s="115"/>
      <c r="G148" s="115"/>
      <c r="H148" s="116"/>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1" x14ac:dyDescent="0.3">
      <c r="A149" s="114" t="s">
        <v>334</v>
      </c>
      <c r="B149" s="115"/>
      <c r="C149" s="115"/>
      <c r="D149" s="115"/>
      <c r="E149" s="115"/>
      <c r="F149" s="115"/>
      <c r="G149" s="115"/>
      <c r="H149" s="116"/>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1" x14ac:dyDescent="0.3">
      <c r="A150" s="114" t="s">
        <v>335</v>
      </c>
      <c r="B150" s="115"/>
      <c r="C150" s="115"/>
      <c r="D150" s="115"/>
      <c r="E150" s="115"/>
      <c r="F150" s="115"/>
      <c r="G150" s="115"/>
      <c r="H150" s="116"/>
      <c r="I150" s="1">
        <v>5</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1" x14ac:dyDescent="0.3">
      <c r="A151" s="108">
        <v>1</v>
      </c>
      <c r="B151" s="108"/>
      <c r="C151" s="74" t="s">
        <v>88</v>
      </c>
      <c r="D151" s="54" t="s">
        <v>336</v>
      </c>
      <c r="E151" s="33">
        <f>(51.47)*(10.764)</f>
        <v>554.02307999999994</v>
      </c>
      <c r="F151" s="6">
        <f>(2.93)*(10.764)</f>
        <v>31.538519999999998</v>
      </c>
      <c r="G151" s="6">
        <v>0</v>
      </c>
      <c r="H151" s="6">
        <f>E151+F151+(IF(G151&lt;101,G151,IF(G151&lt;201,G151/2,IF(G151&lt;=301,G151/3,G151/4))))</f>
        <v>585.56159999999988</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1" x14ac:dyDescent="0.3">
      <c r="A152" s="104">
        <f>A151+1</f>
        <v>2</v>
      </c>
      <c r="B152" s="105"/>
      <c r="C152" s="54" t="s">
        <v>337</v>
      </c>
      <c r="D152" s="54" t="s">
        <v>338</v>
      </c>
      <c r="E152" s="33">
        <f>(38.32)*(10.764)</f>
        <v>412.47647999999998</v>
      </c>
      <c r="F152" s="6">
        <v>0</v>
      </c>
      <c r="G152" s="6">
        <v>0</v>
      </c>
      <c r="H152" s="6">
        <f t="shared" ref="H152:H156" si="0">E152+F152+(IF(G152&lt;101,G152,IF(G152&lt;201,G152/2,IF(G152&lt;=301,G152/3,G152/4))))</f>
        <v>412.47647999999998</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1" x14ac:dyDescent="0.3">
      <c r="A153" s="104">
        <f t="shared" ref="A153:A156" si="1">A152+1</f>
        <v>3</v>
      </c>
      <c r="B153" s="105"/>
      <c r="C153" s="54" t="s">
        <v>337</v>
      </c>
      <c r="D153" s="54" t="s">
        <v>338</v>
      </c>
      <c r="E153" s="33">
        <f>(33.26)*(10.764)</f>
        <v>358.01063999999997</v>
      </c>
      <c r="F153" s="6">
        <v>0</v>
      </c>
      <c r="G153" s="6">
        <v>0</v>
      </c>
      <c r="H153" s="6">
        <f t="shared" si="0"/>
        <v>358.01063999999997</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3">
      <c r="A154" s="104">
        <f t="shared" si="1"/>
        <v>4</v>
      </c>
      <c r="B154" s="105"/>
      <c r="C154" s="54" t="s">
        <v>337</v>
      </c>
      <c r="D154" s="54" t="s">
        <v>338</v>
      </c>
      <c r="E154" s="33">
        <f>(33.26)*(10.764)</f>
        <v>358.01063999999997</v>
      </c>
      <c r="F154" s="6">
        <v>0</v>
      </c>
      <c r="G154" s="6">
        <v>0</v>
      </c>
      <c r="H154" s="6">
        <f t="shared" si="0"/>
        <v>358.01063999999997</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3">
      <c r="A155" s="104">
        <f t="shared" si="1"/>
        <v>5</v>
      </c>
      <c r="B155" s="105"/>
      <c r="C155" s="54" t="s">
        <v>337</v>
      </c>
      <c r="D155" s="54" t="s">
        <v>338</v>
      </c>
      <c r="E155" s="33">
        <f>(38.32)*(10.764)</f>
        <v>412.47647999999998</v>
      </c>
      <c r="F155" s="6">
        <v>0</v>
      </c>
      <c r="G155" s="6">
        <v>0</v>
      </c>
      <c r="H155" s="6">
        <f t="shared" si="0"/>
        <v>412.47647999999998</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
      <c r="A156" s="104">
        <f t="shared" si="1"/>
        <v>6</v>
      </c>
      <c r="B156" s="105"/>
      <c r="C156" s="74" t="s">
        <v>88</v>
      </c>
      <c r="D156" s="54" t="s">
        <v>336</v>
      </c>
      <c r="E156" s="33">
        <f>(53.12)*(10.764)</f>
        <v>571.78367999999989</v>
      </c>
      <c r="F156" s="6">
        <f>(2.93)*(10.764)</f>
        <v>31.538519999999998</v>
      </c>
      <c r="G156" s="6">
        <v>0</v>
      </c>
      <c r="H156" s="6">
        <f t="shared" si="0"/>
        <v>603.32219999999984</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1" x14ac:dyDescent="0.3">
      <c r="A157" s="114" t="s">
        <v>339</v>
      </c>
      <c r="B157" s="115"/>
      <c r="C157" s="115"/>
      <c r="D157" s="115"/>
      <c r="E157" s="115"/>
      <c r="F157" s="115"/>
      <c r="G157" s="115"/>
      <c r="H157" s="116"/>
      <c r="I157" s="1">
        <v>1</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1" x14ac:dyDescent="0.3">
      <c r="A158" s="108">
        <v>1</v>
      </c>
      <c r="B158" s="108"/>
      <c r="C158" s="74" t="s">
        <v>88</v>
      </c>
      <c r="D158" s="54" t="s">
        <v>336</v>
      </c>
      <c r="E158" s="33">
        <f>(51.47)*(10.764)</f>
        <v>554.02307999999994</v>
      </c>
      <c r="F158" s="6">
        <f>(2.93)*(10.764)</f>
        <v>31.538519999999998</v>
      </c>
      <c r="G158" s="6">
        <v>0</v>
      </c>
      <c r="H158" s="6">
        <f>E158+F158+(IF(G158&lt;101,G158,IF(G158&lt;201,G158/2,IF(G158&lt;=301,G158/3,G158/4))))</f>
        <v>585.56159999999988</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1" x14ac:dyDescent="0.3">
      <c r="A159" s="104">
        <f>A158+1</f>
        <v>2</v>
      </c>
      <c r="B159" s="105"/>
      <c r="C159" s="54" t="s">
        <v>337</v>
      </c>
      <c r="D159" s="54" t="s">
        <v>338</v>
      </c>
      <c r="E159" s="33">
        <f>(38.32)*(10.764)</f>
        <v>412.47647999999998</v>
      </c>
      <c r="F159" s="6">
        <v>0</v>
      </c>
      <c r="G159" s="6">
        <v>0</v>
      </c>
      <c r="H159" s="6">
        <f t="shared" ref="H159:H163" si="2">E159+F159+(IF(G159&lt;101,G159,IF(G159&lt;201,G159/2,IF(G159&lt;=301,G159/3,G159/4))))</f>
        <v>412.47647999999998</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1" x14ac:dyDescent="0.3">
      <c r="A160" s="104">
        <f t="shared" ref="A160:A163" si="3">A159+1</f>
        <v>3</v>
      </c>
      <c r="B160" s="105"/>
      <c r="C160" s="54" t="s">
        <v>337</v>
      </c>
      <c r="D160" s="54" t="s">
        <v>338</v>
      </c>
      <c r="E160" s="33">
        <f>(33.26)*(10.764)</f>
        <v>358.01063999999997</v>
      </c>
      <c r="F160" s="6">
        <v>0</v>
      </c>
      <c r="G160" s="6">
        <v>0</v>
      </c>
      <c r="H160" s="6">
        <f t="shared" si="2"/>
        <v>358.01063999999997</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3">
      <c r="A161" s="104">
        <f t="shared" si="3"/>
        <v>4</v>
      </c>
      <c r="B161" s="105"/>
      <c r="C161" s="54" t="s">
        <v>337</v>
      </c>
      <c r="D161" s="54" t="s">
        <v>338</v>
      </c>
      <c r="E161" s="33">
        <f>(33.26)*(10.764)</f>
        <v>358.01063999999997</v>
      </c>
      <c r="F161" s="6">
        <v>0</v>
      </c>
      <c r="G161" s="6">
        <v>0</v>
      </c>
      <c r="H161" s="6">
        <f t="shared" si="2"/>
        <v>358.01063999999997</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3">
      <c r="A162" s="104">
        <f t="shared" si="3"/>
        <v>5</v>
      </c>
      <c r="B162" s="105"/>
      <c r="C162" s="54" t="s">
        <v>337</v>
      </c>
      <c r="D162" s="54" t="s">
        <v>338</v>
      </c>
      <c r="E162" s="33">
        <f>(38.32)*(10.764)</f>
        <v>412.47647999999998</v>
      </c>
      <c r="F162" s="6">
        <v>0</v>
      </c>
      <c r="G162" s="6">
        <v>0</v>
      </c>
      <c r="H162" s="6">
        <f t="shared" si="2"/>
        <v>412.47647999999998</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3">
      <c r="A163" s="104">
        <f t="shared" si="3"/>
        <v>6</v>
      </c>
      <c r="B163" s="105"/>
      <c r="C163" s="74" t="s">
        <v>88</v>
      </c>
      <c r="D163" s="54" t="s">
        <v>336</v>
      </c>
      <c r="E163" s="33">
        <f>(53.12)*(10.764)</f>
        <v>571.78367999999989</v>
      </c>
      <c r="F163" s="6">
        <f>(2.93)*(10.764)</f>
        <v>31.538519999999998</v>
      </c>
      <c r="G163" s="6">
        <v>0</v>
      </c>
      <c r="H163" s="6">
        <f t="shared" si="2"/>
        <v>603.32219999999984</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1" x14ac:dyDescent="0.3">
      <c r="A164" s="114" t="s">
        <v>340</v>
      </c>
      <c r="B164" s="115"/>
      <c r="C164" s="115"/>
      <c r="D164" s="115"/>
      <c r="E164" s="115"/>
      <c r="F164" s="115"/>
      <c r="G164" s="115"/>
      <c r="H164" s="116"/>
      <c r="I164" s="1">
        <v>1</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1" x14ac:dyDescent="0.3">
      <c r="A165" s="108">
        <v>1</v>
      </c>
      <c r="B165" s="108"/>
      <c r="C165" s="74" t="s">
        <v>88</v>
      </c>
      <c r="D165" s="54" t="s">
        <v>336</v>
      </c>
      <c r="E165" s="33">
        <f>(51.47)*(10.764)</f>
        <v>554.02307999999994</v>
      </c>
      <c r="F165" s="6">
        <f>(2.93)*(10.764)</f>
        <v>31.538519999999998</v>
      </c>
      <c r="G165" s="6">
        <v>0</v>
      </c>
      <c r="H165" s="6">
        <f>E165+F165+(IF(G165&lt;101,G165,IF(G165&lt;201,G165/2,IF(G165&lt;=301,G165/3,G165/4))))</f>
        <v>585.56159999999988</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1" x14ac:dyDescent="0.3">
      <c r="A166" s="104">
        <f>A165+1</f>
        <v>2</v>
      </c>
      <c r="B166" s="105"/>
      <c r="C166" s="54" t="s">
        <v>337</v>
      </c>
      <c r="D166" s="54" t="s">
        <v>338</v>
      </c>
      <c r="E166" s="33">
        <f>(38.32)*(10.764)</f>
        <v>412.47647999999998</v>
      </c>
      <c r="F166" s="6">
        <v>0</v>
      </c>
      <c r="G166" s="6">
        <v>0</v>
      </c>
      <c r="H166" s="6">
        <f t="shared" ref="H166:H170" si="4">E166+F166+(IF(G166&lt;101,G166,IF(G166&lt;201,G166/2,IF(G166&lt;=301,G166/3,G166/4))))</f>
        <v>412.47647999999998</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1" x14ac:dyDescent="0.3">
      <c r="A167" s="104">
        <f t="shared" ref="A167:A176" si="5">A166+1</f>
        <v>3</v>
      </c>
      <c r="B167" s="105"/>
      <c r="C167" s="54" t="s">
        <v>337</v>
      </c>
      <c r="D167" s="54" t="s">
        <v>338</v>
      </c>
      <c r="E167" s="33">
        <f>(33.26)*(10.764)</f>
        <v>358.01063999999997</v>
      </c>
      <c r="F167" s="6">
        <v>0</v>
      </c>
      <c r="G167" s="6">
        <v>0</v>
      </c>
      <c r="H167" s="6">
        <f t="shared" si="4"/>
        <v>358.01063999999997</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3">
      <c r="A168" s="104">
        <f t="shared" si="5"/>
        <v>4</v>
      </c>
      <c r="B168" s="105"/>
      <c r="C168" s="54" t="s">
        <v>337</v>
      </c>
      <c r="D168" s="54" t="s">
        <v>338</v>
      </c>
      <c r="E168" s="33">
        <f>(33.26)*(10.764)</f>
        <v>358.01063999999997</v>
      </c>
      <c r="F168" s="6">
        <v>0</v>
      </c>
      <c r="G168" s="6">
        <v>0</v>
      </c>
      <c r="H168" s="6">
        <f t="shared" si="4"/>
        <v>358.01063999999997</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3">
      <c r="A169" s="104">
        <f t="shared" si="5"/>
        <v>5</v>
      </c>
      <c r="B169" s="105"/>
      <c r="C169" s="162" t="s">
        <v>341</v>
      </c>
      <c r="D169" s="163"/>
      <c r="E169" s="163"/>
      <c r="F169" s="163"/>
      <c r="G169" s="163"/>
      <c r="H169" s="16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3">
      <c r="A170" s="104">
        <f t="shared" si="5"/>
        <v>6</v>
      </c>
      <c r="B170" s="105"/>
      <c r="C170" s="74" t="s">
        <v>88</v>
      </c>
      <c r="D170" s="54" t="s">
        <v>336</v>
      </c>
      <c r="E170" s="33">
        <f>(53.12)*(10.764)</f>
        <v>571.78367999999989</v>
      </c>
      <c r="F170" s="6">
        <f t="shared" ref="F170:F176" si="6">(2.93)*(10.764)</f>
        <v>31.538519999999998</v>
      </c>
      <c r="G170" s="6">
        <v>0</v>
      </c>
      <c r="H170" s="6">
        <f t="shared" si="4"/>
        <v>603.32219999999984</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3">
      <c r="A171" s="104">
        <f t="shared" si="5"/>
        <v>7</v>
      </c>
      <c r="B171" s="105"/>
      <c r="C171" s="74" t="s">
        <v>88</v>
      </c>
      <c r="D171" s="54" t="s">
        <v>336</v>
      </c>
      <c r="E171" s="33">
        <f>(55.58)*(10.764)</f>
        <v>598.26311999999996</v>
      </c>
      <c r="F171" s="6">
        <f t="shared" si="6"/>
        <v>31.538519999999998</v>
      </c>
      <c r="G171" s="6">
        <v>0</v>
      </c>
      <c r="H171" s="6">
        <f t="shared" ref="H171:H176" si="7">E171+F171+(IF(G171&lt;101,G171,IF(G171&lt;201,G171/2,IF(G171&lt;=301,G171/3,G171/4))))</f>
        <v>629.80163999999991</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3">
      <c r="A172" s="104">
        <f t="shared" si="5"/>
        <v>8</v>
      </c>
      <c r="B172" s="105"/>
      <c r="C172" s="54" t="s">
        <v>337</v>
      </c>
      <c r="D172" s="54" t="s">
        <v>338</v>
      </c>
      <c r="E172" s="33">
        <f>(37.26)*(10.764)</f>
        <v>401.06663999999995</v>
      </c>
      <c r="F172" s="6">
        <f t="shared" si="6"/>
        <v>31.538519999999998</v>
      </c>
      <c r="G172" s="6">
        <v>0</v>
      </c>
      <c r="H172" s="6">
        <f t="shared" si="7"/>
        <v>432.60515999999996</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3">
      <c r="A173" s="104">
        <f t="shared" si="5"/>
        <v>9</v>
      </c>
      <c r="B173" s="105"/>
      <c r="C173" s="54" t="s">
        <v>337</v>
      </c>
      <c r="D173" s="54" t="s">
        <v>338</v>
      </c>
      <c r="E173" s="33">
        <f>(38.87)*(10.764)</f>
        <v>418.39667999999995</v>
      </c>
      <c r="F173" s="6">
        <f t="shared" si="6"/>
        <v>31.538519999999998</v>
      </c>
      <c r="G173" s="6">
        <v>0</v>
      </c>
      <c r="H173" s="6">
        <f t="shared" si="7"/>
        <v>449.93519999999995</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3">
      <c r="A174" s="104">
        <f t="shared" si="5"/>
        <v>10</v>
      </c>
      <c r="B174" s="105"/>
      <c r="C174" s="54" t="s">
        <v>337</v>
      </c>
      <c r="D174" s="54" t="s">
        <v>338</v>
      </c>
      <c r="E174" s="33">
        <f>(38.87)*(10.764)</f>
        <v>418.39667999999995</v>
      </c>
      <c r="F174" s="6">
        <f t="shared" si="6"/>
        <v>31.538519999999998</v>
      </c>
      <c r="G174" s="6">
        <v>0</v>
      </c>
      <c r="H174" s="6">
        <f t="shared" si="7"/>
        <v>449.93519999999995</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3">
      <c r="A175" s="104">
        <f t="shared" si="5"/>
        <v>11</v>
      </c>
      <c r="B175" s="105"/>
      <c r="C175" s="54" t="s">
        <v>337</v>
      </c>
      <c r="D175" s="54" t="s">
        <v>338</v>
      </c>
      <c r="E175" s="33">
        <f>(37.26)*(10.764)</f>
        <v>401.06663999999995</v>
      </c>
      <c r="F175" s="6">
        <f t="shared" si="6"/>
        <v>31.538519999999998</v>
      </c>
      <c r="G175" s="6">
        <v>0</v>
      </c>
      <c r="H175" s="6">
        <f t="shared" si="7"/>
        <v>432.60515999999996</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3">
      <c r="A176" s="104">
        <f t="shared" si="5"/>
        <v>12</v>
      </c>
      <c r="B176" s="105"/>
      <c r="C176" s="74" t="s">
        <v>88</v>
      </c>
      <c r="D176" s="54" t="s">
        <v>336</v>
      </c>
      <c r="E176" s="33">
        <f>(51.47)*(10.764)</f>
        <v>554.02307999999994</v>
      </c>
      <c r="F176" s="6">
        <f t="shared" si="6"/>
        <v>31.538519999999998</v>
      </c>
      <c r="G176" s="6">
        <v>0</v>
      </c>
      <c r="H176" s="6">
        <f t="shared" si="7"/>
        <v>585.56159999999988</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1" x14ac:dyDescent="0.3">
      <c r="A177" s="111" t="s">
        <v>342</v>
      </c>
      <c r="B177" s="112"/>
      <c r="C177" s="112"/>
      <c r="D177" s="112"/>
      <c r="E177" s="112"/>
      <c r="F177" s="112"/>
      <c r="G177" s="112"/>
      <c r="H177" s="113"/>
      <c r="I177" s="1">
        <v>1</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3">
      <c r="A178" s="108">
        <v>1</v>
      </c>
      <c r="B178" s="108"/>
      <c r="C178" s="74" t="s">
        <v>88</v>
      </c>
      <c r="D178" s="54" t="s">
        <v>336</v>
      </c>
      <c r="E178" s="33">
        <f>(51.47)*(10.764)</f>
        <v>554.02307999999994</v>
      </c>
      <c r="F178" s="6">
        <f>(2.93)*(10.764)</f>
        <v>31.538519999999998</v>
      </c>
      <c r="G178" s="6">
        <v>0</v>
      </c>
      <c r="H178" s="6">
        <f>E178+F178+(IF(G178&lt;101,G178,IF(G178&lt;201,G178/2,IF(G178&lt;=301,G178/3,G178/4))))</f>
        <v>585.56159999999988</v>
      </c>
      <c r="I178" s="1"/>
      <c r="J178" s="1"/>
      <c r="K178" s="1"/>
      <c r="L178" s="1"/>
      <c r="M178" s="1"/>
      <c r="N178" s="1"/>
      <c r="O178" s="1"/>
      <c r="P178" s="1"/>
      <c r="Q178" s="1"/>
      <c r="R178" s="1"/>
      <c r="S178" s="1"/>
      <c r="T178" s="23" t="str">
        <f t="shared" ref="T178:T185" ca="1" si="8">U178&amp;""&amp;",..,"&amp;""&amp;V178</f>
        <v>201,..,201</v>
      </c>
      <c r="U178" s="23">
        <f ca="1">(SUMPRODUCT(MID(0&amp;(LEFT(A177,SUM(LEN(A177)-LEN(SUBSTITUTE(A177,{"0","1","2","3"},""))))), LARGE(INDEX(ISNUMBER(--MID((LEFT(A177,SUM(LEN(A177)-LEN(SUBSTITUTE(A177,{"0","1","2","3"},""))))), ROW(INDIRECT("1:"&amp;LEN((LEFT(A177,SUM(LEN(A177)-LEN(SUBSTITUTE(A177,{"0","1","2","3"},"")))))))), 1)) * ROW(INDIRECT("1:"&amp;LEN((LEFT(A177,SUM(LEN(A177)-LEN(SUBSTITUTE(A177,{"0","1","2","3"},"")))))))), 0), ROW(INDIRECT("1:"&amp;LEN((LEFT(A177,SUM(LEN(A177)-LEN(SUBSTITUTE(A177,{"0","1","2","3"},"")))))))))+1, 1) * 10^ROW(INDIRECT("1:"&amp;LEN((LEFT(A177,SUM(LEN(A177)-LEN(SUBSTITUTE(A177,{"0","1","2","3"},""))))))))/10))*100+1</f>
        <v>201</v>
      </c>
      <c r="V178" s="23">
        <f ca="1">(SUMPRODUCT(MID(0&amp;(--TRIM(RIGHT(SUBSTITUTE(LEFT(A177,_xlfn.AGGREGATE(16,6,FIND({0,1,2,3,4,5,6,7,8,9},A177,ROW(INDIRECT("1:"&amp;LEN(A177)))),1)),"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201</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3">
      <c r="A179" s="104">
        <f>A178+1</f>
        <v>2</v>
      </c>
      <c r="B179" s="105"/>
      <c r="C179" s="54" t="s">
        <v>337</v>
      </c>
      <c r="D179" s="54" t="s">
        <v>338</v>
      </c>
      <c r="E179" s="33">
        <f>(38.32)*(10.764)</f>
        <v>412.47647999999998</v>
      </c>
      <c r="F179" s="6">
        <v>0</v>
      </c>
      <c r="G179" s="6">
        <v>0</v>
      </c>
      <c r="H179" s="6">
        <f t="shared" ref="H179:H185" si="9">E179+F179+(IF(G179&lt;101,G179,IF(G179&lt;201,G179/2,IF(G179&lt;=301,G179/3,G179/4))))</f>
        <v>412.47647999999998</v>
      </c>
      <c r="I179" s="1"/>
      <c r="J179" s="1"/>
      <c r="K179" s="1"/>
      <c r="L179" s="1"/>
      <c r="M179" s="1"/>
      <c r="N179" s="1"/>
      <c r="O179" s="1"/>
      <c r="P179" s="1"/>
      <c r="Q179" s="1"/>
      <c r="R179" s="1"/>
      <c r="S179" s="1"/>
      <c r="T179" s="23" t="str">
        <f t="shared" ca="1" si="8"/>
        <v>202,..,202</v>
      </c>
      <c r="U179" s="23">
        <f ca="1">U178+1</f>
        <v>202</v>
      </c>
      <c r="V179" s="23">
        <f ca="1">V178+1</f>
        <v>202</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3">
      <c r="A180" s="104">
        <f t="shared" ref="A180:A189" si="10">A179+1</f>
        <v>3</v>
      </c>
      <c r="B180" s="105"/>
      <c r="C180" s="54" t="s">
        <v>337</v>
      </c>
      <c r="D180" s="54" t="s">
        <v>338</v>
      </c>
      <c r="E180" s="33">
        <f>(33.26)*(10.764)</f>
        <v>358.01063999999997</v>
      </c>
      <c r="F180" s="6">
        <v>0</v>
      </c>
      <c r="G180" s="6">
        <v>0</v>
      </c>
      <c r="H180" s="6">
        <f t="shared" si="9"/>
        <v>358.01063999999997</v>
      </c>
      <c r="I180" s="1"/>
      <c r="J180" s="1"/>
      <c r="K180" s="1"/>
      <c r="L180" s="1"/>
      <c r="M180" s="1"/>
      <c r="N180" s="1"/>
      <c r="O180" s="1"/>
      <c r="P180" s="1"/>
      <c r="Q180" s="1"/>
      <c r="R180" s="1"/>
      <c r="S180" s="1"/>
      <c r="T180" s="23" t="str">
        <f t="shared" ca="1" si="8"/>
        <v>203,..,203</v>
      </c>
      <c r="U180" s="23">
        <f t="shared" ref="U180:U189" ca="1" si="11">U179+1</f>
        <v>203</v>
      </c>
      <c r="V180" s="23">
        <f t="shared" ref="V180:V189" ca="1" si="12">V179+1</f>
        <v>203</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3">
      <c r="A181" s="104">
        <f t="shared" si="10"/>
        <v>4</v>
      </c>
      <c r="B181" s="105"/>
      <c r="C181" s="54" t="s">
        <v>337</v>
      </c>
      <c r="D181" s="54" t="s">
        <v>338</v>
      </c>
      <c r="E181" s="33">
        <f>(33.26)*(10.764)</f>
        <v>358.01063999999997</v>
      </c>
      <c r="F181" s="6">
        <v>0</v>
      </c>
      <c r="G181" s="6">
        <v>0</v>
      </c>
      <c r="H181" s="6">
        <f t="shared" si="9"/>
        <v>358.01063999999997</v>
      </c>
      <c r="I181" s="1"/>
      <c r="J181" s="1"/>
      <c r="K181" s="1"/>
      <c r="L181" s="1"/>
      <c r="M181" s="1"/>
      <c r="N181" s="1"/>
      <c r="O181" s="1"/>
      <c r="P181" s="1"/>
      <c r="Q181" s="1"/>
      <c r="R181" s="1"/>
      <c r="S181" s="1"/>
      <c r="T181" s="23" t="str">
        <f t="shared" ca="1" si="8"/>
        <v>204,..,204</v>
      </c>
      <c r="U181" s="23">
        <f t="shared" ca="1" si="11"/>
        <v>204</v>
      </c>
      <c r="V181" s="23">
        <f t="shared" ca="1" si="12"/>
        <v>204</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3">
      <c r="A182" s="104">
        <f t="shared" si="10"/>
        <v>5</v>
      </c>
      <c r="B182" s="105"/>
      <c r="C182" s="54" t="s">
        <v>337</v>
      </c>
      <c r="D182" s="54" t="s">
        <v>338</v>
      </c>
      <c r="E182" s="33">
        <f>(38.32)*(10.764)</f>
        <v>412.47647999999998</v>
      </c>
      <c r="F182" s="6">
        <v>0</v>
      </c>
      <c r="G182" s="6">
        <v>0</v>
      </c>
      <c r="H182" s="6">
        <f t="shared" si="9"/>
        <v>412.47647999999998</v>
      </c>
      <c r="I182" s="1"/>
      <c r="J182" s="1"/>
      <c r="K182" s="1"/>
      <c r="L182" s="1"/>
      <c r="M182" s="1"/>
      <c r="N182" s="1"/>
      <c r="O182" s="1"/>
      <c r="P182" s="1"/>
      <c r="Q182" s="1"/>
      <c r="R182" s="1"/>
      <c r="S182" s="1"/>
      <c r="T182" s="23" t="str">
        <f t="shared" ca="1" si="8"/>
        <v>205,..,205</v>
      </c>
      <c r="U182" s="23">
        <f t="shared" ca="1" si="11"/>
        <v>205</v>
      </c>
      <c r="V182" s="23">
        <f t="shared" ca="1" si="12"/>
        <v>205</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3">
      <c r="A183" s="104">
        <f t="shared" si="10"/>
        <v>6</v>
      </c>
      <c r="B183" s="105"/>
      <c r="C183" s="74" t="s">
        <v>88</v>
      </c>
      <c r="D183" s="54" t="s">
        <v>336</v>
      </c>
      <c r="E183" s="33">
        <f>(53.12)*(10.764)</f>
        <v>571.78367999999989</v>
      </c>
      <c r="F183" s="6">
        <f t="shared" ref="F183:F189" si="13">(2.93)*(10.764)</f>
        <v>31.538519999999998</v>
      </c>
      <c r="G183" s="6">
        <v>0</v>
      </c>
      <c r="H183" s="6">
        <f t="shared" si="9"/>
        <v>603.32219999999984</v>
      </c>
      <c r="I183" s="1"/>
      <c r="J183" s="1"/>
      <c r="K183" s="1"/>
      <c r="L183" s="1"/>
      <c r="M183" s="1"/>
      <c r="N183" s="1"/>
      <c r="O183" s="1"/>
      <c r="P183" s="1"/>
      <c r="Q183" s="1"/>
      <c r="R183" s="1"/>
      <c r="S183" s="1"/>
      <c r="T183" s="23" t="str">
        <f t="shared" ca="1" si="8"/>
        <v>206,..,206</v>
      </c>
      <c r="U183" s="23">
        <f t="shared" ca="1" si="11"/>
        <v>206</v>
      </c>
      <c r="V183" s="23">
        <f t="shared" ca="1" si="12"/>
        <v>206</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3">
      <c r="A184" s="104">
        <f t="shared" si="10"/>
        <v>7</v>
      </c>
      <c r="B184" s="105"/>
      <c r="C184" s="74" t="s">
        <v>88</v>
      </c>
      <c r="D184" s="54" t="s">
        <v>336</v>
      </c>
      <c r="E184" s="33">
        <f>(55.58)*(10.764)</f>
        <v>598.26311999999996</v>
      </c>
      <c r="F184" s="6">
        <f t="shared" si="13"/>
        <v>31.538519999999998</v>
      </c>
      <c r="G184" s="6">
        <v>0</v>
      </c>
      <c r="H184" s="6">
        <f t="shared" si="9"/>
        <v>629.80163999999991</v>
      </c>
      <c r="I184" s="1"/>
      <c r="J184" s="1"/>
      <c r="K184" s="1"/>
      <c r="L184" s="1"/>
      <c r="M184" s="1"/>
      <c r="N184" s="1"/>
      <c r="O184" s="1"/>
      <c r="P184" s="1"/>
      <c r="Q184" s="1"/>
      <c r="R184" s="1"/>
      <c r="S184" s="1"/>
      <c r="T184" s="23" t="str">
        <f t="shared" ca="1" si="8"/>
        <v>207,..,207</v>
      </c>
      <c r="U184" s="23">
        <f t="shared" ca="1" si="11"/>
        <v>207</v>
      </c>
      <c r="V184" s="23">
        <f t="shared" ca="1" si="12"/>
        <v>207</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3">
      <c r="A185" s="104">
        <f t="shared" si="10"/>
        <v>8</v>
      </c>
      <c r="B185" s="105"/>
      <c r="C185" s="54" t="s">
        <v>337</v>
      </c>
      <c r="D185" s="54" t="s">
        <v>338</v>
      </c>
      <c r="E185" s="33">
        <f>(37.26)*(10.764)</f>
        <v>401.06663999999995</v>
      </c>
      <c r="F185" s="6">
        <f t="shared" si="13"/>
        <v>31.538519999999998</v>
      </c>
      <c r="G185" s="6">
        <v>0</v>
      </c>
      <c r="H185" s="6">
        <f t="shared" si="9"/>
        <v>432.60515999999996</v>
      </c>
      <c r="I185" s="1"/>
      <c r="J185" s="1"/>
      <c r="K185" s="1"/>
      <c r="L185" s="1"/>
      <c r="M185" s="1"/>
      <c r="N185" s="1"/>
      <c r="O185" s="1"/>
      <c r="P185" s="1"/>
      <c r="Q185" s="1"/>
      <c r="R185" s="1"/>
      <c r="S185" s="1"/>
      <c r="T185" s="23" t="str">
        <f t="shared" ca="1" si="8"/>
        <v>208,..,208</v>
      </c>
      <c r="U185" s="23">
        <f t="shared" ca="1" si="11"/>
        <v>208</v>
      </c>
      <c r="V185" s="23">
        <f t="shared" ca="1" si="12"/>
        <v>208</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3">
      <c r="A186" s="104">
        <f t="shared" si="10"/>
        <v>9</v>
      </c>
      <c r="B186" s="105"/>
      <c r="C186" s="54" t="s">
        <v>337</v>
      </c>
      <c r="D186" s="54" t="s">
        <v>338</v>
      </c>
      <c r="E186" s="33">
        <f>(38.87)*(10.764)</f>
        <v>418.39667999999995</v>
      </c>
      <c r="F186" s="6">
        <f t="shared" si="13"/>
        <v>31.538519999999998</v>
      </c>
      <c r="G186" s="6">
        <v>0</v>
      </c>
      <c r="H186" s="6">
        <f t="shared" ref="H186:H189" si="14">E186+F186+(IF(G186&lt;101,G186,IF(G186&lt;201,G186/2,IF(G186&lt;=301,G186/3,G186/4))))</f>
        <v>449.93519999999995</v>
      </c>
      <c r="I186" s="1"/>
      <c r="J186" s="1"/>
      <c r="K186" s="1"/>
      <c r="L186" s="1"/>
      <c r="M186" s="1"/>
      <c r="N186" s="1"/>
      <c r="O186" s="1"/>
      <c r="P186" s="1"/>
      <c r="Q186" s="1"/>
      <c r="R186" s="1"/>
      <c r="S186" s="1"/>
      <c r="T186" s="23" t="str">
        <f t="shared" ref="T186:T189" ca="1" si="15">U186&amp;""&amp;",..,"&amp;""&amp;V186</f>
        <v>209,..,209</v>
      </c>
      <c r="U186" s="23">
        <f t="shared" ca="1" si="11"/>
        <v>209</v>
      </c>
      <c r="V186" s="23">
        <f t="shared" ca="1" si="12"/>
        <v>209</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3">
      <c r="A187" s="104">
        <f t="shared" si="10"/>
        <v>10</v>
      </c>
      <c r="B187" s="105"/>
      <c r="C187" s="54" t="s">
        <v>337</v>
      </c>
      <c r="D187" s="54" t="s">
        <v>338</v>
      </c>
      <c r="E187" s="33">
        <f>(38.87)*(10.764)</f>
        <v>418.39667999999995</v>
      </c>
      <c r="F187" s="6">
        <f t="shared" si="13"/>
        <v>31.538519999999998</v>
      </c>
      <c r="G187" s="6">
        <v>0</v>
      </c>
      <c r="H187" s="6">
        <f t="shared" si="14"/>
        <v>449.93519999999995</v>
      </c>
      <c r="I187" s="1"/>
      <c r="J187" s="1"/>
      <c r="K187" s="1"/>
      <c r="L187" s="1"/>
      <c r="M187" s="1"/>
      <c r="N187" s="1"/>
      <c r="O187" s="1"/>
      <c r="P187" s="1"/>
      <c r="Q187" s="1"/>
      <c r="R187" s="1"/>
      <c r="S187" s="1"/>
      <c r="T187" s="23" t="str">
        <f t="shared" ca="1" si="15"/>
        <v>210,..,210</v>
      </c>
      <c r="U187" s="23">
        <f t="shared" ca="1" si="11"/>
        <v>210</v>
      </c>
      <c r="V187" s="23">
        <f t="shared" ca="1" si="12"/>
        <v>210</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3">
      <c r="A188" s="104">
        <f t="shared" si="10"/>
        <v>11</v>
      </c>
      <c r="B188" s="105"/>
      <c r="C188" s="54" t="s">
        <v>337</v>
      </c>
      <c r="D188" s="54" t="s">
        <v>338</v>
      </c>
      <c r="E188" s="33">
        <f>(37.26)*(10.764)</f>
        <v>401.06663999999995</v>
      </c>
      <c r="F188" s="6">
        <f t="shared" si="13"/>
        <v>31.538519999999998</v>
      </c>
      <c r="G188" s="6">
        <v>0</v>
      </c>
      <c r="H188" s="6">
        <f t="shared" si="14"/>
        <v>432.60515999999996</v>
      </c>
      <c r="I188" s="1"/>
      <c r="J188" s="1"/>
      <c r="K188" s="1"/>
      <c r="L188" s="1"/>
      <c r="M188" s="1"/>
      <c r="N188" s="1"/>
      <c r="O188" s="1"/>
      <c r="P188" s="1"/>
      <c r="Q188" s="1"/>
      <c r="R188" s="1"/>
      <c r="S188" s="1"/>
      <c r="T188" s="23" t="str">
        <f t="shared" ca="1" si="15"/>
        <v>211,..,211</v>
      </c>
      <c r="U188" s="23">
        <f t="shared" ca="1" si="11"/>
        <v>211</v>
      </c>
      <c r="V188" s="23">
        <f t="shared" ca="1" si="12"/>
        <v>211</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3">
      <c r="A189" s="104">
        <f t="shared" si="10"/>
        <v>12</v>
      </c>
      <c r="B189" s="105"/>
      <c r="C189" s="74" t="s">
        <v>88</v>
      </c>
      <c r="D189" s="54" t="s">
        <v>336</v>
      </c>
      <c r="E189" s="33">
        <f>(51.47)*(10.764)</f>
        <v>554.02307999999994</v>
      </c>
      <c r="F189" s="6">
        <f t="shared" si="13"/>
        <v>31.538519999999998</v>
      </c>
      <c r="G189" s="6">
        <v>0</v>
      </c>
      <c r="H189" s="6">
        <f t="shared" si="14"/>
        <v>585.56159999999988</v>
      </c>
      <c r="I189" s="1"/>
      <c r="J189" s="1"/>
      <c r="K189" s="1"/>
      <c r="L189" s="1"/>
      <c r="M189" s="1"/>
      <c r="N189" s="1"/>
      <c r="O189" s="1"/>
      <c r="P189" s="1"/>
      <c r="Q189" s="1"/>
      <c r="R189" s="1"/>
      <c r="S189" s="1"/>
      <c r="T189" s="23" t="str">
        <f t="shared" ca="1" si="15"/>
        <v>212,..,212</v>
      </c>
      <c r="U189" s="23">
        <f t="shared" ca="1" si="11"/>
        <v>212</v>
      </c>
      <c r="V189" s="23">
        <f t="shared" ca="1" si="12"/>
        <v>212</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45.75" customHeight="1" x14ac:dyDescent="0.3">
      <c r="A190" s="111" t="s">
        <v>343</v>
      </c>
      <c r="B190" s="112"/>
      <c r="C190" s="112"/>
      <c r="D190" s="112"/>
      <c r="E190" s="112"/>
      <c r="F190" s="112"/>
      <c r="G190" s="112"/>
      <c r="H190" s="113"/>
      <c r="I190" s="1">
        <v>37</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3">
      <c r="A191" s="108">
        <v>1</v>
      </c>
      <c r="B191" s="108"/>
      <c r="C191" s="74" t="s">
        <v>88</v>
      </c>
      <c r="D191" s="54" t="s">
        <v>336</v>
      </c>
      <c r="E191" s="33">
        <f>(51.47)*(10.764)</f>
        <v>554.02307999999994</v>
      </c>
      <c r="F191" s="6">
        <f>(2.93)*(10.764)</f>
        <v>31.538519999999998</v>
      </c>
      <c r="G191" s="6">
        <v>0</v>
      </c>
      <c r="H191" s="6">
        <f>E191+F191+(IF(G191&lt;101,G191,IF(G191&lt;201,G191/2,IF(G191&lt;=301,G191/3,G191/4))))</f>
        <v>585.56159999999988</v>
      </c>
      <c r="I191" s="1"/>
      <c r="J191" s="1"/>
      <c r="K191" s="1"/>
      <c r="L191" s="1"/>
      <c r="M191" s="1"/>
      <c r="N191" s="1"/>
      <c r="O191" s="1"/>
      <c r="P191" s="1"/>
      <c r="Q191" s="1"/>
      <c r="R191" s="1"/>
      <c r="S191" s="1"/>
      <c r="T191" s="23" t="str">
        <f t="shared" ref="T191:T202" ca="1" si="16">U191&amp;""&amp;",..,"&amp;""&amp;V191</f>
        <v>3571001,..,4801</v>
      </c>
      <c r="U191" s="23">
        <f ca="1">(SUMPRODUCT(MID(0&amp;(LEFT(A190,SUM(LEN(A190)-LEN(SUBSTITUTE(A190,{"0","1","2","3"},""))))), LARGE(INDEX(ISNUMBER(--MID((LEFT(A190,SUM(LEN(A190)-LEN(SUBSTITUTE(A190,{"0","1","2","3"},""))))), ROW(INDIRECT("1:"&amp;LEN((LEFT(A190,SUM(LEN(A190)-LEN(SUBSTITUTE(A190,{"0","1","2","3"},"")))))))), 1)) * ROW(INDIRECT("1:"&amp;LEN((LEFT(A190,SUM(LEN(A190)-LEN(SUBSTITUTE(A190,{"0","1","2","3"},"")))))))), 0), ROW(INDIRECT("1:"&amp;LEN((LEFT(A190,SUM(LEN(A190)-LEN(SUBSTITUTE(A190,{"0","1","2","3"},"")))))))))+1, 1) * 10^ROW(INDIRECT("1:"&amp;LEN((LEFT(A190,SUM(LEN(A190)-LEN(SUBSTITUTE(A190,{"0","1","2","3"},""))))))))/10))*100+1</f>
        <v>3571001</v>
      </c>
      <c r="V191" s="23">
        <f ca="1">(SUMPRODUCT(MID(0&amp;(--TRIM(RIGHT(SUBSTITUTE(LEFT(A190,_xlfn.AGGREGATE(16,6,FIND({0,1,2,3,4,5,6,7,8,9},A190,ROW(INDIRECT("1:"&amp;LEN(A190)))),1)),"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",LEN(A190))),LEN(A190)))))))/10))*100+1</f>
        <v>4801</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3">
      <c r="A192" s="104">
        <f>A191+1</f>
        <v>2</v>
      </c>
      <c r="B192" s="105"/>
      <c r="C192" s="74" t="s">
        <v>88</v>
      </c>
      <c r="D192" s="54" t="s">
        <v>338</v>
      </c>
      <c r="E192" s="33">
        <f>(38.32)*(10.764)</f>
        <v>412.47647999999998</v>
      </c>
      <c r="F192" s="6">
        <v>0</v>
      </c>
      <c r="G192" s="6">
        <v>0</v>
      </c>
      <c r="H192" s="6">
        <f t="shared" ref="H192:H202" si="17">E192+F192+(IF(G192&lt;101,G192,IF(G192&lt;201,G192/2,IF(G192&lt;=301,G192/3,G192/4))))</f>
        <v>412.47647999999998</v>
      </c>
      <c r="I192" s="1"/>
      <c r="J192" s="1"/>
      <c r="K192" s="1"/>
      <c r="L192" s="1"/>
      <c r="M192" s="1"/>
      <c r="N192" s="1"/>
      <c r="O192" s="1"/>
      <c r="P192" s="1"/>
      <c r="Q192" s="1"/>
      <c r="R192" s="1"/>
      <c r="S192" s="1"/>
      <c r="T192" s="23" t="str">
        <f t="shared" ca="1" si="16"/>
        <v>3571002,..,4802</v>
      </c>
      <c r="U192" s="23">
        <f ca="1">U191+1</f>
        <v>3571002</v>
      </c>
      <c r="V192" s="23">
        <f ca="1">V191+1</f>
        <v>4802</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3">
      <c r="A193" s="104">
        <f t="shared" ref="A193:A202" si="18">A192+1</f>
        <v>3</v>
      </c>
      <c r="B193" s="105"/>
      <c r="C193" s="74" t="s">
        <v>88</v>
      </c>
      <c r="D193" s="54" t="s">
        <v>338</v>
      </c>
      <c r="E193" s="33">
        <f>(33.26)*(10.764)</f>
        <v>358.01063999999997</v>
      </c>
      <c r="F193" s="6">
        <v>0</v>
      </c>
      <c r="G193" s="6">
        <v>0</v>
      </c>
      <c r="H193" s="6">
        <f t="shared" si="17"/>
        <v>358.01063999999997</v>
      </c>
      <c r="I193" s="1"/>
      <c r="J193" s="1"/>
      <c r="K193" s="1"/>
      <c r="L193" s="1"/>
      <c r="M193" s="1"/>
      <c r="N193" s="1"/>
      <c r="O193" s="1"/>
      <c r="P193" s="1"/>
      <c r="Q193" s="1"/>
      <c r="R193" s="1"/>
      <c r="S193" s="1"/>
      <c r="T193" s="23" t="str">
        <f t="shared" ca="1" si="16"/>
        <v>3571003,..,4803</v>
      </c>
      <c r="U193" s="23">
        <f t="shared" ref="U193:V202" ca="1" si="19">U192+1</f>
        <v>3571003</v>
      </c>
      <c r="V193" s="23">
        <f t="shared" ca="1" si="19"/>
        <v>4803</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3">
      <c r="A194" s="104">
        <f t="shared" si="18"/>
        <v>4</v>
      </c>
      <c r="B194" s="105"/>
      <c r="C194" s="74" t="s">
        <v>88</v>
      </c>
      <c r="D194" s="54" t="s">
        <v>338</v>
      </c>
      <c r="E194" s="33">
        <f>(33.26)*(10.764)</f>
        <v>358.01063999999997</v>
      </c>
      <c r="F194" s="6">
        <v>0</v>
      </c>
      <c r="G194" s="6">
        <v>0</v>
      </c>
      <c r="H194" s="6">
        <f t="shared" si="17"/>
        <v>358.01063999999997</v>
      </c>
      <c r="I194" s="1"/>
      <c r="J194" s="1"/>
      <c r="K194" s="1"/>
      <c r="L194" s="1"/>
      <c r="M194" s="1"/>
      <c r="N194" s="1"/>
      <c r="O194" s="1"/>
      <c r="P194" s="1"/>
      <c r="Q194" s="1"/>
      <c r="R194" s="1"/>
      <c r="S194" s="1"/>
      <c r="T194" s="23" t="str">
        <f t="shared" ca="1" si="16"/>
        <v>3571004,..,4804</v>
      </c>
      <c r="U194" s="23">
        <f t="shared" ca="1" si="19"/>
        <v>3571004</v>
      </c>
      <c r="V194" s="23">
        <f t="shared" ca="1" si="19"/>
        <v>4804</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3">
      <c r="A195" s="104">
        <f t="shared" si="18"/>
        <v>5</v>
      </c>
      <c r="B195" s="105"/>
      <c r="C195" s="74" t="s">
        <v>88</v>
      </c>
      <c r="D195" s="54" t="s">
        <v>338</v>
      </c>
      <c r="E195" s="33">
        <f>(38.32)*(10.764)</f>
        <v>412.47647999999998</v>
      </c>
      <c r="F195" s="6">
        <v>0</v>
      </c>
      <c r="G195" s="6">
        <v>0</v>
      </c>
      <c r="H195" s="6">
        <f t="shared" si="17"/>
        <v>412.47647999999998</v>
      </c>
      <c r="I195" s="1"/>
      <c r="J195" s="1"/>
      <c r="K195" s="1"/>
      <c r="L195" s="1"/>
      <c r="M195" s="1"/>
      <c r="N195" s="1"/>
      <c r="O195" s="1"/>
      <c r="P195" s="1"/>
      <c r="Q195" s="1"/>
      <c r="R195" s="1"/>
      <c r="S195" s="1"/>
      <c r="T195" s="23" t="str">
        <f t="shared" ca="1" si="16"/>
        <v>3571005,..,4805</v>
      </c>
      <c r="U195" s="23">
        <f t="shared" ca="1" si="19"/>
        <v>3571005</v>
      </c>
      <c r="V195" s="23">
        <f t="shared" ca="1" si="19"/>
        <v>4805</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3">
      <c r="A196" s="104">
        <f t="shared" si="18"/>
        <v>6</v>
      </c>
      <c r="B196" s="105"/>
      <c r="C196" s="74" t="s">
        <v>88</v>
      </c>
      <c r="D196" s="54" t="s">
        <v>336</v>
      </c>
      <c r="E196" s="33">
        <f>(53.12)*(10.764)</f>
        <v>571.78367999999989</v>
      </c>
      <c r="F196" s="6">
        <f t="shared" ref="F196:F202" si="20">(2.93)*(10.764)</f>
        <v>31.538519999999998</v>
      </c>
      <c r="G196" s="6">
        <v>0</v>
      </c>
      <c r="H196" s="6">
        <f t="shared" si="17"/>
        <v>603.32219999999984</v>
      </c>
      <c r="I196" s="1"/>
      <c r="J196" s="1"/>
      <c r="K196" s="1"/>
      <c r="L196" s="1"/>
      <c r="M196" s="1"/>
      <c r="N196" s="1"/>
      <c r="O196" s="1"/>
      <c r="P196" s="1"/>
      <c r="Q196" s="1"/>
      <c r="R196" s="1"/>
      <c r="S196" s="1"/>
      <c r="T196" s="23" t="str">
        <f t="shared" ca="1" si="16"/>
        <v>3571006,..,4806</v>
      </c>
      <c r="U196" s="23">
        <f t="shared" ca="1" si="19"/>
        <v>3571006</v>
      </c>
      <c r="V196" s="23">
        <f t="shared" ca="1" si="19"/>
        <v>4806</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3">
      <c r="A197" s="104">
        <f t="shared" si="18"/>
        <v>7</v>
      </c>
      <c r="B197" s="105"/>
      <c r="C197" s="74" t="s">
        <v>88</v>
      </c>
      <c r="D197" s="54" t="s">
        <v>336</v>
      </c>
      <c r="E197" s="33">
        <f>(55.58)*(10.764)</f>
        <v>598.26311999999996</v>
      </c>
      <c r="F197" s="6">
        <f t="shared" si="20"/>
        <v>31.538519999999998</v>
      </c>
      <c r="G197" s="6">
        <v>0</v>
      </c>
      <c r="H197" s="6">
        <f t="shared" si="17"/>
        <v>629.80163999999991</v>
      </c>
      <c r="I197" s="1"/>
      <c r="J197" s="1"/>
      <c r="K197" s="1"/>
      <c r="L197" s="1"/>
      <c r="M197" s="1"/>
      <c r="N197" s="1"/>
      <c r="O197" s="1"/>
      <c r="P197" s="1"/>
      <c r="Q197" s="1"/>
      <c r="R197" s="1"/>
      <c r="S197" s="1"/>
      <c r="T197" s="23" t="str">
        <f t="shared" ca="1" si="16"/>
        <v>3571007,..,4807</v>
      </c>
      <c r="U197" s="23">
        <f t="shared" ca="1" si="19"/>
        <v>3571007</v>
      </c>
      <c r="V197" s="23">
        <f t="shared" ca="1" si="19"/>
        <v>4807</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3">
      <c r="A198" s="104">
        <f t="shared" si="18"/>
        <v>8</v>
      </c>
      <c r="B198" s="105"/>
      <c r="C198" s="74" t="s">
        <v>88</v>
      </c>
      <c r="D198" s="54" t="s">
        <v>338</v>
      </c>
      <c r="E198" s="33">
        <f>(37.26)*(10.764)</f>
        <v>401.06663999999995</v>
      </c>
      <c r="F198" s="6">
        <f t="shared" si="20"/>
        <v>31.538519999999998</v>
      </c>
      <c r="G198" s="6">
        <v>0</v>
      </c>
      <c r="H198" s="6">
        <f t="shared" si="17"/>
        <v>432.60515999999996</v>
      </c>
      <c r="I198" s="1"/>
      <c r="J198" s="1"/>
      <c r="K198" s="1"/>
      <c r="L198" s="1"/>
      <c r="M198" s="1"/>
      <c r="N198" s="1"/>
      <c r="O198" s="1"/>
      <c r="P198" s="1"/>
      <c r="Q198" s="1"/>
      <c r="R198" s="1"/>
      <c r="S198" s="1"/>
      <c r="T198" s="23" t="str">
        <f t="shared" ca="1" si="16"/>
        <v>3571008,..,4808</v>
      </c>
      <c r="U198" s="23">
        <f t="shared" ca="1" si="19"/>
        <v>3571008</v>
      </c>
      <c r="V198" s="23">
        <f t="shared" ca="1" si="19"/>
        <v>4808</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3">
      <c r="A199" s="104">
        <f t="shared" si="18"/>
        <v>9</v>
      </c>
      <c r="B199" s="105"/>
      <c r="C199" s="74" t="s">
        <v>88</v>
      </c>
      <c r="D199" s="54" t="s">
        <v>338</v>
      </c>
      <c r="E199" s="33">
        <f>(38.87)*(10.764)</f>
        <v>418.39667999999995</v>
      </c>
      <c r="F199" s="6">
        <f t="shared" si="20"/>
        <v>31.538519999999998</v>
      </c>
      <c r="G199" s="6">
        <v>0</v>
      </c>
      <c r="H199" s="6">
        <f t="shared" si="17"/>
        <v>449.93519999999995</v>
      </c>
      <c r="I199" s="1"/>
      <c r="J199" s="1"/>
      <c r="K199" s="1"/>
      <c r="L199" s="1"/>
      <c r="M199" s="1"/>
      <c r="N199" s="1"/>
      <c r="O199" s="1"/>
      <c r="P199" s="1"/>
      <c r="Q199" s="1"/>
      <c r="R199" s="1"/>
      <c r="S199" s="1"/>
      <c r="T199" s="23" t="str">
        <f t="shared" ca="1" si="16"/>
        <v>3571009,..,4809</v>
      </c>
      <c r="U199" s="23">
        <f t="shared" ca="1" si="19"/>
        <v>3571009</v>
      </c>
      <c r="V199" s="23">
        <f t="shared" ca="1" si="19"/>
        <v>4809</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3">
      <c r="A200" s="104">
        <f t="shared" si="18"/>
        <v>10</v>
      </c>
      <c r="B200" s="105"/>
      <c r="C200" s="74" t="s">
        <v>88</v>
      </c>
      <c r="D200" s="54" t="s">
        <v>338</v>
      </c>
      <c r="E200" s="33">
        <f>(38.87)*(10.764)</f>
        <v>418.39667999999995</v>
      </c>
      <c r="F200" s="6">
        <f t="shared" si="20"/>
        <v>31.538519999999998</v>
      </c>
      <c r="G200" s="6">
        <v>0</v>
      </c>
      <c r="H200" s="6">
        <f t="shared" si="17"/>
        <v>449.93519999999995</v>
      </c>
      <c r="I200" s="1"/>
      <c r="J200" s="1"/>
      <c r="K200" s="1"/>
      <c r="L200" s="1"/>
      <c r="M200" s="1"/>
      <c r="N200" s="1"/>
      <c r="O200" s="1"/>
      <c r="P200" s="1"/>
      <c r="Q200" s="1"/>
      <c r="R200" s="1"/>
      <c r="S200" s="1"/>
      <c r="T200" s="23" t="str">
        <f t="shared" ca="1" si="16"/>
        <v>3571010,..,4810</v>
      </c>
      <c r="U200" s="23">
        <f t="shared" ca="1" si="19"/>
        <v>3571010</v>
      </c>
      <c r="V200" s="23">
        <f t="shared" ca="1" si="19"/>
        <v>4810</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3">
      <c r="A201" s="104">
        <f t="shared" si="18"/>
        <v>11</v>
      </c>
      <c r="B201" s="105"/>
      <c r="C201" s="74" t="s">
        <v>88</v>
      </c>
      <c r="D201" s="54" t="s">
        <v>338</v>
      </c>
      <c r="E201" s="33">
        <f>(37.26)*(10.764)</f>
        <v>401.06663999999995</v>
      </c>
      <c r="F201" s="6">
        <f t="shared" si="20"/>
        <v>31.538519999999998</v>
      </c>
      <c r="G201" s="6">
        <v>0</v>
      </c>
      <c r="H201" s="6">
        <f t="shared" si="17"/>
        <v>432.60515999999996</v>
      </c>
      <c r="I201" s="1"/>
      <c r="J201" s="1"/>
      <c r="K201" s="1"/>
      <c r="L201" s="1"/>
      <c r="M201" s="1"/>
      <c r="N201" s="1"/>
      <c r="O201" s="1"/>
      <c r="P201" s="1"/>
      <c r="Q201" s="1"/>
      <c r="R201" s="1"/>
      <c r="S201" s="1"/>
      <c r="T201" s="23" t="str">
        <f t="shared" ca="1" si="16"/>
        <v>3571011,..,4811</v>
      </c>
      <c r="U201" s="23">
        <f t="shared" ca="1" si="19"/>
        <v>3571011</v>
      </c>
      <c r="V201" s="23">
        <f t="shared" ca="1" si="19"/>
        <v>4811</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3">
      <c r="A202" s="104">
        <f t="shared" si="18"/>
        <v>12</v>
      </c>
      <c r="B202" s="105"/>
      <c r="C202" s="74" t="s">
        <v>88</v>
      </c>
      <c r="D202" s="54" t="s">
        <v>336</v>
      </c>
      <c r="E202" s="33">
        <f>(51.47)*(10.764)</f>
        <v>554.02307999999994</v>
      </c>
      <c r="F202" s="6">
        <f t="shared" si="20"/>
        <v>31.538519999999998</v>
      </c>
      <c r="G202" s="6">
        <v>0</v>
      </c>
      <c r="H202" s="6">
        <f t="shared" si="17"/>
        <v>585.56159999999988</v>
      </c>
      <c r="I202" s="1"/>
      <c r="J202" s="1"/>
      <c r="K202" s="1"/>
      <c r="L202" s="1"/>
      <c r="M202" s="1"/>
      <c r="N202" s="1"/>
      <c r="O202" s="1"/>
      <c r="P202" s="1"/>
      <c r="Q202" s="1"/>
      <c r="R202" s="1"/>
      <c r="S202" s="1"/>
      <c r="T202" s="23" t="str">
        <f t="shared" ca="1" si="16"/>
        <v>3571012,..,4812</v>
      </c>
      <c r="U202" s="23">
        <f t="shared" ca="1" si="19"/>
        <v>3571012</v>
      </c>
      <c r="V202" s="23">
        <f t="shared" ca="1" si="19"/>
        <v>4812</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1" x14ac:dyDescent="0.3">
      <c r="A203" s="111" t="s">
        <v>344</v>
      </c>
      <c r="B203" s="112"/>
      <c r="C203" s="112"/>
      <c r="D203" s="112"/>
      <c r="E203" s="112"/>
      <c r="F203" s="112"/>
      <c r="G203" s="112"/>
      <c r="H203" s="113"/>
      <c r="I203" s="1">
        <v>10</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3">
      <c r="A204" s="108">
        <v>1</v>
      </c>
      <c r="B204" s="108"/>
      <c r="C204" s="74" t="s">
        <v>88</v>
      </c>
      <c r="D204" s="54" t="s">
        <v>336</v>
      </c>
      <c r="E204" s="33">
        <f>(51.47)*(10.764)</f>
        <v>554.02307999999994</v>
      </c>
      <c r="F204" s="6">
        <f>(2.93)*(10.764)</f>
        <v>31.538519999999998</v>
      </c>
      <c r="G204" s="6">
        <v>0</v>
      </c>
      <c r="H204" s="6">
        <f>E204+F204+(IF(G204&lt;101,G204,IF(G204&lt;201,G204/2,IF(G204&lt;=301,G204/3,G204/4))))</f>
        <v>585.56159999999988</v>
      </c>
      <c r="I204" s="1"/>
      <c r="J204" s="1"/>
      <c r="K204" s="1"/>
      <c r="L204" s="1"/>
      <c r="M204" s="1"/>
      <c r="N204" s="1"/>
      <c r="O204" s="1"/>
      <c r="P204" s="1"/>
      <c r="Q204" s="1"/>
      <c r="R204" s="1"/>
      <c r="S204" s="1"/>
      <c r="T204" s="23" t="str">
        <f t="shared" ref="T204:T215" ca="1" si="21">U204&amp;""&amp;",..,"&amp;""&amp;V204</f>
        <v>61101,..,4901</v>
      </c>
      <c r="U204" s="23">
        <f ca="1">(SUMPRODUCT(MID(0&amp;(LEFT(A203,SUM(LEN(A203)-LEN(SUBSTITUTE(A203,{"0","1","2","3"},""))))), LARGE(INDEX(ISNUMBER(--MID((LEFT(A203,SUM(LEN(A203)-LEN(SUBSTITUTE(A203,{"0","1","2","3"},""))))), ROW(INDIRECT("1:"&amp;LEN((LEFT(A203,SUM(LEN(A203)-LEN(SUBSTITUTE(A203,{"0","1","2","3"},"")))))))), 1)) * ROW(INDIRECT("1:"&amp;LEN((LEFT(A203,SUM(LEN(A203)-LEN(SUBSTITUTE(A203,{"0","1","2","3"},"")))))))), 0), ROW(INDIRECT("1:"&amp;LEN((LEFT(A203,SUM(LEN(A203)-LEN(SUBSTITUTE(A203,{"0","1","2","3"},"")))))))))+1, 1) * 10^ROW(INDIRECT("1:"&amp;LEN((LEFT(A203,SUM(LEN(A203)-LEN(SUBSTITUTE(A203,{"0","1","2","3"},""))))))))/10))*100+1</f>
        <v>61101</v>
      </c>
      <c r="V204" s="23">
        <f ca="1">(SUMPRODUCT(MID(0&amp;(--TRIM(RIGHT(SUBSTITUTE(LEFT(A203,_xlfn.AGGREGATE(16,6,FIND({0,1,2,3,4,5,6,7,8,9},A203,ROW(INDIRECT("1:"&amp;LEN(A203)))),1)),"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4901</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3">
      <c r="A205" s="104">
        <f>A204+1</f>
        <v>2</v>
      </c>
      <c r="B205" s="105"/>
      <c r="C205" s="74" t="s">
        <v>88</v>
      </c>
      <c r="D205" s="54" t="s">
        <v>338</v>
      </c>
      <c r="E205" s="33">
        <f>(38.32)*(10.764)</f>
        <v>412.47647999999998</v>
      </c>
      <c r="F205" s="6">
        <v>0</v>
      </c>
      <c r="G205" s="6">
        <v>0</v>
      </c>
      <c r="H205" s="6">
        <f t="shared" ref="H205:H215" si="22">E205+F205+(IF(G205&lt;101,G205,IF(G205&lt;201,G205/2,IF(G205&lt;=301,G205/3,G205/4))))</f>
        <v>412.47647999999998</v>
      </c>
      <c r="I205" s="1"/>
      <c r="J205" s="1"/>
      <c r="K205" s="1"/>
      <c r="L205" s="1"/>
      <c r="M205" s="1"/>
      <c r="N205" s="1"/>
      <c r="O205" s="1"/>
      <c r="P205" s="1"/>
      <c r="Q205" s="1"/>
      <c r="R205" s="1"/>
      <c r="S205" s="1"/>
      <c r="T205" s="23" t="str">
        <f t="shared" ca="1" si="21"/>
        <v>61102,..,4902</v>
      </c>
      <c r="U205" s="23">
        <f ca="1">U204+1</f>
        <v>61102</v>
      </c>
      <c r="V205" s="23">
        <f ca="1">V204+1</f>
        <v>4902</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3">
      <c r="A206" s="104">
        <f t="shared" ref="A206:A215" si="23">A205+1</f>
        <v>3</v>
      </c>
      <c r="B206" s="105"/>
      <c r="C206" s="74" t="s">
        <v>88</v>
      </c>
      <c r="D206" s="54" t="s">
        <v>338</v>
      </c>
      <c r="E206" s="33">
        <f>(33.26)*(10.764)</f>
        <v>358.01063999999997</v>
      </c>
      <c r="F206" s="6">
        <v>0</v>
      </c>
      <c r="G206" s="6">
        <v>0</v>
      </c>
      <c r="H206" s="6">
        <f t="shared" si="22"/>
        <v>358.01063999999997</v>
      </c>
      <c r="I206" s="1"/>
      <c r="J206" s="1"/>
      <c r="K206" s="1"/>
      <c r="L206" s="1"/>
      <c r="M206" s="1"/>
      <c r="N206" s="1"/>
      <c r="O206" s="1"/>
      <c r="P206" s="1"/>
      <c r="Q206" s="1"/>
      <c r="R206" s="1"/>
      <c r="S206" s="1"/>
      <c r="T206" s="23" t="str">
        <f t="shared" ca="1" si="21"/>
        <v>61103,..,4903</v>
      </c>
      <c r="U206" s="23">
        <f t="shared" ref="U206:V206" ca="1" si="24">U205+1</f>
        <v>61103</v>
      </c>
      <c r="V206" s="23">
        <f t="shared" ca="1" si="24"/>
        <v>4903</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3">
      <c r="A207" s="104">
        <f t="shared" si="23"/>
        <v>4</v>
      </c>
      <c r="B207" s="105"/>
      <c r="C207" s="74" t="s">
        <v>88</v>
      </c>
      <c r="D207" s="54" t="s">
        <v>338</v>
      </c>
      <c r="E207" s="33">
        <f>(33.26)*(10.764)</f>
        <v>358.01063999999997</v>
      </c>
      <c r="F207" s="6">
        <v>0</v>
      </c>
      <c r="G207" s="6">
        <v>0</v>
      </c>
      <c r="H207" s="6">
        <f t="shared" si="22"/>
        <v>358.01063999999997</v>
      </c>
      <c r="I207" s="1"/>
      <c r="J207" s="1"/>
      <c r="K207" s="1"/>
      <c r="L207" s="1"/>
      <c r="M207" s="1"/>
      <c r="N207" s="1"/>
      <c r="O207" s="1"/>
      <c r="P207" s="1"/>
      <c r="Q207" s="1"/>
      <c r="R207" s="1"/>
      <c r="S207" s="1"/>
      <c r="T207" s="23" t="str">
        <f t="shared" ca="1" si="21"/>
        <v>61104,..,4904</v>
      </c>
      <c r="U207" s="23">
        <f t="shared" ref="U207:V207" ca="1" si="25">U206+1</f>
        <v>61104</v>
      </c>
      <c r="V207" s="23">
        <f t="shared" ca="1" si="25"/>
        <v>4904</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3">
      <c r="A208" s="104">
        <f t="shared" si="23"/>
        <v>5</v>
      </c>
      <c r="B208" s="105"/>
      <c r="C208" s="162" t="s">
        <v>341</v>
      </c>
      <c r="D208" s="163"/>
      <c r="E208" s="163"/>
      <c r="F208" s="163"/>
      <c r="G208" s="163"/>
      <c r="H208" s="164"/>
      <c r="I208" s="1"/>
      <c r="J208" s="1"/>
      <c r="K208" s="1"/>
      <c r="L208" s="1"/>
      <c r="M208" s="1"/>
      <c r="N208" s="1"/>
      <c r="O208" s="1"/>
      <c r="P208" s="1"/>
      <c r="Q208" s="1"/>
      <c r="R208" s="1"/>
      <c r="S208" s="1"/>
      <c r="T208" s="23" t="str">
        <f t="shared" ca="1" si="21"/>
        <v>61105,..,4905</v>
      </c>
      <c r="U208" s="23">
        <f t="shared" ref="U208:V208" ca="1" si="26">U207+1</f>
        <v>61105</v>
      </c>
      <c r="V208" s="23">
        <f t="shared" ca="1" si="26"/>
        <v>4905</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3">
      <c r="A209" s="104">
        <f t="shared" si="23"/>
        <v>6</v>
      </c>
      <c r="B209" s="105"/>
      <c r="C209" s="74" t="s">
        <v>88</v>
      </c>
      <c r="D209" s="54" t="s">
        <v>336</v>
      </c>
      <c r="E209" s="33">
        <f>(53.12)*(10.764)</f>
        <v>571.78367999999989</v>
      </c>
      <c r="F209" s="6">
        <f t="shared" ref="F209:F215" si="27">(2.93)*(10.764)</f>
        <v>31.538519999999998</v>
      </c>
      <c r="G209" s="6">
        <v>0</v>
      </c>
      <c r="H209" s="6">
        <f t="shared" si="22"/>
        <v>603.32219999999984</v>
      </c>
      <c r="I209" s="1"/>
      <c r="J209" s="1"/>
      <c r="K209" s="1"/>
      <c r="L209" s="1"/>
      <c r="M209" s="1"/>
      <c r="N209" s="1"/>
      <c r="O209" s="1"/>
      <c r="P209" s="1"/>
      <c r="Q209" s="1"/>
      <c r="R209" s="1"/>
      <c r="S209" s="1"/>
      <c r="T209" s="23" t="str">
        <f t="shared" ca="1" si="21"/>
        <v>61106,..,4906</v>
      </c>
      <c r="U209" s="23">
        <f t="shared" ref="U209:V209" ca="1" si="28">U208+1</f>
        <v>61106</v>
      </c>
      <c r="V209" s="23">
        <f t="shared" ca="1" si="28"/>
        <v>4906</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3">
      <c r="A210" s="104">
        <f t="shared" si="23"/>
        <v>7</v>
      </c>
      <c r="B210" s="105"/>
      <c r="C210" s="74" t="s">
        <v>88</v>
      </c>
      <c r="D210" s="54" t="s">
        <v>336</v>
      </c>
      <c r="E210" s="33">
        <f>(55.58)*(10.764)</f>
        <v>598.26311999999996</v>
      </c>
      <c r="F210" s="6">
        <f t="shared" si="27"/>
        <v>31.538519999999998</v>
      </c>
      <c r="G210" s="6">
        <v>0</v>
      </c>
      <c r="H210" s="6">
        <f t="shared" si="22"/>
        <v>629.80163999999991</v>
      </c>
      <c r="I210" s="1"/>
      <c r="J210" s="1"/>
      <c r="K210" s="1"/>
      <c r="L210" s="1"/>
      <c r="M210" s="1"/>
      <c r="N210" s="1"/>
      <c r="O210" s="1"/>
      <c r="P210" s="1"/>
      <c r="Q210" s="1"/>
      <c r="R210" s="1"/>
      <c r="S210" s="1"/>
      <c r="T210" s="23" t="str">
        <f t="shared" ca="1" si="21"/>
        <v>61107,..,4907</v>
      </c>
      <c r="U210" s="23">
        <f t="shared" ref="U210:V210" ca="1" si="29">U209+1</f>
        <v>61107</v>
      </c>
      <c r="V210" s="23">
        <f t="shared" ca="1" si="29"/>
        <v>4907</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3">
      <c r="A211" s="104">
        <f t="shared" si="23"/>
        <v>8</v>
      </c>
      <c r="B211" s="105"/>
      <c r="C211" s="74" t="s">
        <v>88</v>
      </c>
      <c r="D211" s="54" t="s">
        <v>338</v>
      </c>
      <c r="E211" s="33">
        <f>(37.26)*(10.764)</f>
        <v>401.06663999999995</v>
      </c>
      <c r="F211" s="6">
        <f t="shared" si="27"/>
        <v>31.538519999999998</v>
      </c>
      <c r="G211" s="6">
        <v>0</v>
      </c>
      <c r="H211" s="6">
        <f t="shared" si="22"/>
        <v>432.60515999999996</v>
      </c>
      <c r="I211" s="1"/>
      <c r="J211" s="1"/>
      <c r="K211" s="1"/>
      <c r="L211" s="1"/>
      <c r="M211" s="1"/>
      <c r="N211" s="1"/>
      <c r="O211" s="1"/>
      <c r="P211" s="1"/>
      <c r="Q211" s="1"/>
      <c r="R211" s="1"/>
      <c r="S211" s="1"/>
      <c r="T211" s="23" t="str">
        <f t="shared" ca="1" si="21"/>
        <v>61108,..,4908</v>
      </c>
      <c r="U211" s="23">
        <f t="shared" ref="U211:V211" ca="1" si="30">U210+1</f>
        <v>61108</v>
      </c>
      <c r="V211" s="23">
        <f t="shared" ca="1" si="30"/>
        <v>4908</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3">
      <c r="A212" s="104">
        <f t="shared" si="23"/>
        <v>9</v>
      </c>
      <c r="B212" s="105"/>
      <c r="C212" s="74" t="s">
        <v>88</v>
      </c>
      <c r="D212" s="54" t="s">
        <v>338</v>
      </c>
      <c r="E212" s="33">
        <f>(38.87)*(10.764)</f>
        <v>418.39667999999995</v>
      </c>
      <c r="F212" s="6">
        <f t="shared" si="27"/>
        <v>31.538519999999998</v>
      </c>
      <c r="G212" s="6">
        <v>0</v>
      </c>
      <c r="H212" s="6">
        <f t="shared" si="22"/>
        <v>449.93519999999995</v>
      </c>
      <c r="I212" s="1"/>
      <c r="J212" s="1"/>
      <c r="K212" s="1"/>
      <c r="L212" s="1"/>
      <c r="M212" s="1"/>
      <c r="N212" s="1"/>
      <c r="O212" s="1"/>
      <c r="P212" s="1"/>
      <c r="Q212" s="1"/>
      <c r="R212" s="1"/>
      <c r="S212" s="1"/>
      <c r="T212" s="23" t="str">
        <f t="shared" ca="1" si="21"/>
        <v>61109,..,4909</v>
      </c>
      <c r="U212" s="23">
        <f t="shared" ref="U212:V212" ca="1" si="31">U211+1</f>
        <v>61109</v>
      </c>
      <c r="V212" s="23">
        <f t="shared" ca="1" si="31"/>
        <v>4909</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3">
      <c r="A213" s="104">
        <f t="shared" si="23"/>
        <v>10</v>
      </c>
      <c r="B213" s="105"/>
      <c r="C213" s="74" t="s">
        <v>88</v>
      </c>
      <c r="D213" s="54" t="s">
        <v>338</v>
      </c>
      <c r="E213" s="33">
        <f>(38.87)*(10.764)</f>
        <v>418.39667999999995</v>
      </c>
      <c r="F213" s="6">
        <f t="shared" si="27"/>
        <v>31.538519999999998</v>
      </c>
      <c r="G213" s="6">
        <v>0</v>
      </c>
      <c r="H213" s="6">
        <f t="shared" si="22"/>
        <v>449.93519999999995</v>
      </c>
      <c r="I213" s="1"/>
      <c r="J213" s="1"/>
      <c r="K213" s="1"/>
      <c r="L213" s="1"/>
      <c r="M213" s="1"/>
      <c r="N213" s="1"/>
      <c r="O213" s="1"/>
      <c r="P213" s="1"/>
      <c r="Q213" s="1"/>
      <c r="R213" s="1"/>
      <c r="S213" s="1"/>
      <c r="T213" s="23" t="str">
        <f t="shared" ca="1" si="21"/>
        <v>61110,..,4910</v>
      </c>
      <c r="U213" s="23">
        <f t="shared" ref="U213:V213" ca="1" si="32">U212+1</f>
        <v>61110</v>
      </c>
      <c r="V213" s="23">
        <f t="shared" ca="1" si="32"/>
        <v>4910</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3">
      <c r="A214" s="104">
        <f t="shared" si="23"/>
        <v>11</v>
      </c>
      <c r="B214" s="105"/>
      <c r="C214" s="74" t="s">
        <v>88</v>
      </c>
      <c r="D214" s="54" t="s">
        <v>338</v>
      </c>
      <c r="E214" s="33">
        <f>(37.26)*(10.764)</f>
        <v>401.06663999999995</v>
      </c>
      <c r="F214" s="6">
        <f t="shared" si="27"/>
        <v>31.538519999999998</v>
      </c>
      <c r="G214" s="6">
        <v>0</v>
      </c>
      <c r="H214" s="6">
        <f t="shared" si="22"/>
        <v>432.60515999999996</v>
      </c>
      <c r="I214" s="1"/>
      <c r="J214" s="1"/>
      <c r="K214" s="1"/>
      <c r="L214" s="1"/>
      <c r="M214" s="1"/>
      <c r="N214" s="1"/>
      <c r="O214" s="1"/>
      <c r="P214" s="1"/>
      <c r="Q214" s="1"/>
      <c r="R214" s="1"/>
      <c r="S214" s="1"/>
      <c r="T214" s="23" t="str">
        <f t="shared" ca="1" si="21"/>
        <v>61111,..,4911</v>
      </c>
      <c r="U214" s="23">
        <f t="shared" ref="U214:V214" ca="1" si="33">U213+1</f>
        <v>61111</v>
      </c>
      <c r="V214" s="23">
        <f t="shared" ca="1" si="33"/>
        <v>4911</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3">
      <c r="A215" s="104">
        <f t="shared" si="23"/>
        <v>12</v>
      </c>
      <c r="B215" s="105"/>
      <c r="C215" s="74" t="s">
        <v>88</v>
      </c>
      <c r="D215" s="54" t="s">
        <v>336</v>
      </c>
      <c r="E215" s="33">
        <f>(51.47)*(10.764)</f>
        <v>554.02307999999994</v>
      </c>
      <c r="F215" s="6">
        <f t="shared" si="27"/>
        <v>31.538519999999998</v>
      </c>
      <c r="G215" s="6">
        <v>0</v>
      </c>
      <c r="H215" s="6">
        <f t="shared" si="22"/>
        <v>585.56159999999988</v>
      </c>
      <c r="I215" s="1"/>
      <c r="J215" s="1"/>
      <c r="K215" s="1"/>
      <c r="L215" s="1"/>
      <c r="M215" s="1"/>
      <c r="N215" s="1"/>
      <c r="O215" s="1"/>
      <c r="P215" s="1"/>
      <c r="Q215" s="1"/>
      <c r="R215" s="1"/>
      <c r="S215" s="1"/>
      <c r="T215" s="23" t="str">
        <f t="shared" ca="1" si="21"/>
        <v>61112,..,4912</v>
      </c>
      <c r="U215" s="23">
        <f t="shared" ref="U215:V215" ca="1" si="34">U214+1</f>
        <v>61112</v>
      </c>
      <c r="V215" s="23">
        <f t="shared" ca="1" si="34"/>
        <v>4912</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54" customHeight="1" x14ac:dyDescent="0.3">
      <c r="A216" s="111" t="s">
        <v>345</v>
      </c>
      <c r="B216" s="112"/>
      <c r="C216" s="112"/>
      <c r="D216" s="112"/>
      <c r="E216" s="112"/>
      <c r="F216" s="112"/>
      <c r="G216" s="112"/>
      <c r="H216" s="113"/>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1" hidden="1" x14ac:dyDescent="0.3">
      <c r="A217" s="111" t="s">
        <v>131</v>
      </c>
      <c r="B217" s="112"/>
      <c r="C217" s="112"/>
      <c r="D217" s="112"/>
      <c r="E217" s="112"/>
      <c r="F217" s="112"/>
      <c r="G217" s="112"/>
      <c r="H217" s="113"/>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hidden="1" customHeight="1" x14ac:dyDescent="0.3">
      <c r="A218" s="108" t="str">
        <f ca="1">T218</f>
        <v>201 to 501</v>
      </c>
      <c r="B218" s="108"/>
      <c r="C218" s="54"/>
      <c r="D218" s="54"/>
      <c r="E218" s="33">
        <v>0</v>
      </c>
      <c r="F218" s="6">
        <v>0</v>
      </c>
      <c r="G218" s="6">
        <v>0</v>
      </c>
      <c r="H218" s="6">
        <f>E218+F218+(IF(G218&lt;101,G218,IF(G218&lt;201,G218/2,IF(G218&lt;=301,G218/3,G218/4))))</f>
        <v>0</v>
      </c>
      <c r="I218" s="1"/>
      <c r="J218" s="1"/>
      <c r="K218" s="1"/>
      <c r="L218" s="1"/>
      <c r="M218" s="1"/>
      <c r="N218" s="1"/>
      <c r="O218" s="1"/>
      <c r="P218" s="1"/>
      <c r="Q218" s="1"/>
      <c r="R218" s="1"/>
      <c r="S218" s="1"/>
      <c r="T218" s="23" t="str">
        <f ca="1">U218&amp;""&amp;" to "&amp;""&amp;V218</f>
        <v>201 to 501</v>
      </c>
      <c r="U218" s="23">
        <f ca="1">(SUMPRODUCT(MID(0&amp;(LEFT(A217,SUM(LEN(A217)-LEN(SUBSTITUTE(A217,{"0","1","2","3"},""))))), LARGE(INDEX(ISNUMBER(--MID((LEFT(A217,SUM(LEN(A217)-LEN(SUBSTITUTE(A217,{"0","1","2","3"},""))))), ROW(INDIRECT("1:"&amp;LEN((LEFT(A217,SUM(LEN(A217)-LEN(SUBSTITUTE(A217,{"0","1","2","3"},"")))))))), 1)) * ROW(INDIRECT("1:"&amp;LEN((LEFT(A217,SUM(LEN(A217)-LEN(SUBSTITUTE(A217,{"0","1","2","3"},"")))))))), 0), ROW(INDIRECT("1:"&amp;LEN((LEFT(A217,SUM(LEN(A217)-LEN(SUBSTITUTE(A217,{"0","1","2","3"},"")))))))))+1, 1) * 10^ROW(INDIRECT("1:"&amp;LEN((LEFT(A217,SUM(LEN(A217)-LEN(SUBSTITUTE(A217,{"0","1","2","3"},""))))))))/10))*100+1</f>
        <v>201</v>
      </c>
      <c r="V218" s="23">
        <f ca="1">(SUMPRODUCT(MID(0&amp;(--TRIM(RIGHT(SUBSTITUTE(LEFT(A217,_xlfn.AGGREGATE(16,6,FIND({0,1,2,3,4,5,6,7,8,9},A217,ROW(INDIRECT("1:"&amp;LEN(A217)))),1)),"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",LEN(A217))),LEN(A217)))))))/10))*100+1</f>
        <v>501</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hidden="1" customHeight="1" x14ac:dyDescent="0.3">
      <c r="A219" s="108" t="str">
        <f t="shared" ref="A219:A225" ca="1" si="35">T219</f>
        <v>202 to 502</v>
      </c>
      <c r="B219" s="108"/>
      <c r="C219" s="54"/>
      <c r="D219" s="54"/>
      <c r="E219" s="33"/>
      <c r="F219" s="6"/>
      <c r="G219" s="6"/>
      <c r="H219" s="6">
        <f t="shared" ref="H219:H225" si="36">E219+F219+(IF(G219&lt;101,G219,IF(G219&lt;201,G219/2,IF(G219&lt;=301,G219/3,G219/4))))</f>
        <v>0</v>
      </c>
      <c r="I219" s="1"/>
      <c r="J219" s="1"/>
      <c r="K219" s="1"/>
      <c r="L219" s="1"/>
      <c r="M219" s="1"/>
      <c r="N219" s="1"/>
      <c r="O219" s="1"/>
      <c r="P219" s="1"/>
      <c r="Q219" s="1"/>
      <c r="R219" s="1"/>
      <c r="S219" s="1"/>
      <c r="T219" s="23" t="str">
        <f t="shared" ref="T219:T225" ca="1" si="37">U219&amp;""&amp;" to "&amp;""&amp;V219</f>
        <v>202 to 502</v>
      </c>
      <c r="U219" s="23">
        <f ca="1">U218+1</f>
        <v>202</v>
      </c>
      <c r="V219" s="23">
        <f ca="1">V218+1</f>
        <v>502</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hidden="1" customHeight="1" x14ac:dyDescent="0.3">
      <c r="A220" s="108" t="str">
        <f t="shared" ca="1" si="35"/>
        <v>203 to 503</v>
      </c>
      <c r="B220" s="108"/>
      <c r="C220" s="54"/>
      <c r="D220" s="54"/>
      <c r="E220" s="33"/>
      <c r="F220" s="6"/>
      <c r="G220" s="6"/>
      <c r="H220" s="6">
        <f t="shared" si="36"/>
        <v>0</v>
      </c>
      <c r="I220" s="1"/>
      <c r="J220" s="1"/>
      <c r="K220" s="1"/>
      <c r="L220" s="1"/>
      <c r="M220" s="1"/>
      <c r="N220" s="1"/>
      <c r="O220" s="1"/>
      <c r="P220" s="1"/>
      <c r="Q220" s="1"/>
      <c r="R220" s="1"/>
      <c r="S220" s="1"/>
      <c r="T220" s="23" t="str">
        <f t="shared" ca="1" si="37"/>
        <v>203 to 503</v>
      </c>
      <c r="U220" s="23">
        <f t="shared" ref="U220:U225" ca="1" si="38">U219+1</f>
        <v>203</v>
      </c>
      <c r="V220" s="23">
        <f t="shared" ref="V220:V225" ca="1" si="39">V219+1</f>
        <v>503</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hidden="1" customHeight="1" x14ac:dyDescent="0.3">
      <c r="A221" s="108" t="str">
        <f t="shared" ca="1" si="35"/>
        <v>204 to 504</v>
      </c>
      <c r="B221" s="108"/>
      <c r="C221" s="54"/>
      <c r="D221" s="54"/>
      <c r="E221" s="33"/>
      <c r="F221" s="6"/>
      <c r="G221" s="6"/>
      <c r="H221" s="6">
        <f t="shared" si="36"/>
        <v>0</v>
      </c>
      <c r="I221" s="1"/>
      <c r="J221" s="1"/>
      <c r="K221" s="1"/>
      <c r="L221" s="1"/>
      <c r="M221" s="1"/>
      <c r="N221" s="1"/>
      <c r="O221" s="1"/>
      <c r="P221" s="1"/>
      <c r="Q221" s="1"/>
      <c r="R221" s="1"/>
      <c r="S221" s="1"/>
      <c r="T221" s="23" t="str">
        <f t="shared" ca="1" si="37"/>
        <v>204 to 504</v>
      </c>
      <c r="U221" s="23">
        <f t="shared" ca="1" si="38"/>
        <v>204</v>
      </c>
      <c r="V221" s="23">
        <f t="shared" ca="1" si="39"/>
        <v>504</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hidden="1" customHeight="1" x14ac:dyDescent="0.3">
      <c r="A222" s="108" t="str">
        <f t="shared" ca="1" si="35"/>
        <v>205 to 505</v>
      </c>
      <c r="B222" s="108"/>
      <c r="C222" s="54"/>
      <c r="D222" s="54"/>
      <c r="E222" s="33"/>
      <c r="F222" s="6"/>
      <c r="G222" s="6"/>
      <c r="H222" s="6">
        <f t="shared" si="36"/>
        <v>0</v>
      </c>
      <c r="I222" s="1"/>
      <c r="J222" s="1"/>
      <c r="K222" s="1"/>
      <c r="L222" s="1"/>
      <c r="M222" s="1"/>
      <c r="N222" s="1"/>
      <c r="O222" s="1"/>
      <c r="P222" s="1"/>
      <c r="Q222" s="1"/>
      <c r="R222" s="1"/>
      <c r="S222" s="1"/>
      <c r="T222" s="23" t="str">
        <f t="shared" ca="1" si="37"/>
        <v>205 to 505</v>
      </c>
      <c r="U222" s="23">
        <f t="shared" ca="1" si="38"/>
        <v>205</v>
      </c>
      <c r="V222" s="23">
        <f t="shared" ca="1" si="39"/>
        <v>505</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hidden="1" customHeight="1" x14ac:dyDescent="0.3">
      <c r="A223" s="108" t="str">
        <f t="shared" ca="1" si="35"/>
        <v>206 to 506</v>
      </c>
      <c r="B223" s="108"/>
      <c r="C223" s="54"/>
      <c r="D223" s="54"/>
      <c r="E223" s="33"/>
      <c r="F223" s="6"/>
      <c r="G223" s="6"/>
      <c r="H223" s="6">
        <f t="shared" si="36"/>
        <v>0</v>
      </c>
      <c r="I223" s="1"/>
      <c r="J223" s="1"/>
      <c r="K223" s="1"/>
      <c r="L223" s="1"/>
      <c r="M223" s="1"/>
      <c r="N223" s="1"/>
      <c r="O223" s="1"/>
      <c r="P223" s="1"/>
      <c r="Q223" s="1"/>
      <c r="R223" s="1"/>
      <c r="S223" s="1"/>
      <c r="T223" s="23" t="str">
        <f t="shared" ca="1" si="37"/>
        <v>206 to 506</v>
      </c>
      <c r="U223" s="23">
        <f t="shared" ca="1" si="38"/>
        <v>206</v>
      </c>
      <c r="V223" s="23">
        <f t="shared" ca="1" si="39"/>
        <v>506</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hidden="1" customHeight="1" x14ac:dyDescent="0.3">
      <c r="A224" s="108" t="str">
        <f t="shared" ca="1" si="35"/>
        <v>207 to 507</v>
      </c>
      <c r="B224" s="108"/>
      <c r="C224" s="54"/>
      <c r="D224" s="54"/>
      <c r="E224" s="33"/>
      <c r="F224" s="6"/>
      <c r="G224" s="6"/>
      <c r="H224" s="6">
        <f t="shared" si="36"/>
        <v>0</v>
      </c>
      <c r="I224" s="1"/>
      <c r="J224" s="1"/>
      <c r="K224" s="1"/>
      <c r="L224" s="1"/>
      <c r="M224" s="1"/>
      <c r="N224" s="1"/>
      <c r="O224" s="1"/>
      <c r="P224" s="1"/>
      <c r="Q224" s="1"/>
      <c r="R224" s="1"/>
      <c r="S224" s="1"/>
      <c r="T224" s="23" t="str">
        <f t="shared" ca="1" si="37"/>
        <v>207 to 507</v>
      </c>
      <c r="U224" s="23">
        <f t="shared" ca="1" si="38"/>
        <v>207</v>
      </c>
      <c r="V224" s="23">
        <f t="shared" ca="1" si="39"/>
        <v>507</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hidden="1" customHeight="1" x14ac:dyDescent="0.3">
      <c r="A225" s="108" t="str">
        <f t="shared" ca="1" si="35"/>
        <v>208 to 508</v>
      </c>
      <c r="B225" s="108"/>
      <c r="C225" s="54"/>
      <c r="D225" s="54"/>
      <c r="E225" s="33"/>
      <c r="F225" s="6"/>
      <c r="G225" s="6"/>
      <c r="H225" s="6">
        <f t="shared" si="36"/>
        <v>0</v>
      </c>
      <c r="I225" s="1"/>
      <c r="J225" s="1"/>
      <c r="K225" s="1"/>
      <c r="L225" s="1"/>
      <c r="M225" s="1"/>
      <c r="N225" s="1"/>
      <c r="O225" s="1"/>
      <c r="P225" s="1"/>
      <c r="Q225" s="1"/>
      <c r="R225" s="1"/>
      <c r="S225" s="1"/>
      <c r="T225" s="23" t="str">
        <f t="shared" ca="1" si="37"/>
        <v>208 to 508</v>
      </c>
      <c r="U225" s="23">
        <f t="shared" ca="1" si="38"/>
        <v>208</v>
      </c>
      <c r="V225" s="23">
        <f t="shared" ca="1" si="39"/>
        <v>508</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1" hidden="1" x14ac:dyDescent="0.3">
      <c r="A226" s="111" t="s">
        <v>132</v>
      </c>
      <c r="B226" s="112"/>
      <c r="C226" s="112"/>
      <c r="D226" s="112"/>
      <c r="E226" s="112"/>
      <c r="F226" s="112"/>
      <c r="G226" s="112"/>
      <c r="H226" s="113"/>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hidden="1" customHeight="1" x14ac:dyDescent="0.3">
      <c r="A227" s="108" t="str">
        <f ca="1">T227</f>
        <v>201 &amp; 501</v>
      </c>
      <c r="B227" s="108"/>
      <c r="C227" s="54"/>
      <c r="D227" s="54"/>
      <c r="E227" s="33">
        <v>0</v>
      </c>
      <c r="F227" s="6">
        <v>0</v>
      </c>
      <c r="G227" s="6">
        <v>0</v>
      </c>
      <c r="H227" s="6">
        <f>E227+F227+(IF(G227&lt;101,G227,IF(G227&lt;201,G227/2,IF(G227&lt;=301,G227/3,G227/4))))</f>
        <v>0</v>
      </c>
      <c r="I227" s="1"/>
      <c r="J227" s="1"/>
      <c r="K227" s="1"/>
      <c r="L227" s="1"/>
      <c r="M227" s="1"/>
      <c r="N227" s="1"/>
      <c r="O227" s="1"/>
      <c r="P227" s="1"/>
      <c r="Q227" s="1"/>
      <c r="R227" s="1"/>
      <c r="S227" s="1"/>
      <c r="T227" s="23" t="str">
        <f ca="1">U227&amp;""&amp;" &amp; "&amp;""&amp;V227</f>
        <v>201 &amp; 501</v>
      </c>
      <c r="U227" s="23">
        <f ca="1">(SUMPRODUCT(MID(0&amp;(LEFT(A226,SUM(LEN(A226)-LEN(SUBSTITUTE(A226,{"0","1","2","3"},""))))), LARGE(INDEX(ISNUMBER(--MID((LEFT(A226,SUM(LEN(A226)-LEN(SUBSTITUTE(A226,{"0","1","2","3"},""))))), ROW(INDIRECT("1:"&amp;LEN((LEFT(A226,SUM(LEN(A226)-LEN(SUBSTITUTE(A226,{"0","1","2","3"},"")))))))), 1)) * ROW(INDIRECT("1:"&amp;LEN((LEFT(A226,SUM(LEN(A226)-LEN(SUBSTITUTE(A226,{"0","1","2","3"},"")))))))), 0), ROW(INDIRECT("1:"&amp;LEN((LEFT(A226,SUM(LEN(A226)-LEN(SUBSTITUTE(A226,{"0","1","2","3"},"")))))))))+1, 1) * 10^ROW(INDIRECT("1:"&amp;LEN((LEFT(A226,SUM(LEN(A226)-LEN(SUBSTITUTE(A226,{"0","1","2","3"},""))))))))/10))*100+1</f>
        <v>201</v>
      </c>
      <c r="V227" s="23">
        <f ca="1">(SUMPRODUCT(MID(0&amp;(--TRIM(RIGHT(SUBSTITUTE(LEFT(A226,_xlfn.AGGREGATE(16,6,FIND({0,1,2,3,4,5,6,7,8,9},A226,ROW(INDIRECT("1:"&amp;LEN(A226)))),1))," ",REPT(" ",LEN(A226))),LEN(A226)))), LARGE(INDEX(ISNUMBER(--MID((--TRIM(RIGHT(SUBSTITUTE(LEFT(A226,_xlfn.AGGREGATE(16,6,FIND({0,1,2,3,4,5,6,7,8,9},A226,ROW(INDIRECT("1:"&amp;LEN(A226)))),1))," ",REPT(" ",LEN(A226))),LEN(A226)))), ROW(INDIRECT("1:"&amp;LEN((--TRIM(RIGHT(SUBSTITUTE(LEFT(A226,_xlfn.AGGREGATE(16,6,FIND({0,1,2,3,4,5,6,7,8,9},A226,ROW(INDIRECT("1:"&amp;LEN(A226)))),1))," ",REPT(" ",LEN(A226))),LEN(A226))))))), 1)) * ROW(INDIRECT("1:"&amp;LEN((--TRIM(RIGHT(SUBSTITUTE(LEFT(A226,_xlfn.AGGREGATE(16,6,FIND({0,1,2,3,4,5,6,7,8,9},A226,ROW(INDIRECT("1:"&amp;LEN(A226)))),1))," ",REPT(" ",LEN(A226))),LEN(A226))))))), 0), ROW(INDIRECT("1:"&amp;LEN((--TRIM(RIGHT(SUBSTITUTE(LEFT(A226,_xlfn.AGGREGATE(16,6,FIND({0,1,2,3,4,5,6,7,8,9},A226,ROW(INDIRECT("1:"&amp;LEN(A226)))),1))," ",REPT(" ",LEN(A226))),LEN(A226))))))))+1, 1) * 10^ROW(INDIRECT("1:"&amp;LEN((--TRIM(RIGHT(SUBSTITUTE(LEFT(A226,_xlfn.AGGREGATE(16,6,FIND({0,1,2,3,4,5,6,7,8,9},A226,ROW(INDIRECT("1:"&amp;LEN(A226)))),1))," ",REPT(" ",LEN(A226))),LEN(A226)))))))/10))*100+1</f>
        <v>501</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hidden="1" customHeight="1" x14ac:dyDescent="0.3">
      <c r="A228" s="108" t="str">
        <f t="shared" ref="A228:A234" ca="1" si="40">T228</f>
        <v>202 &amp; 502</v>
      </c>
      <c r="B228" s="108"/>
      <c r="C228" s="54"/>
      <c r="D228" s="54"/>
      <c r="E228" s="33"/>
      <c r="F228" s="6"/>
      <c r="G228" s="6"/>
      <c r="H228" s="6">
        <f t="shared" ref="H228:H234" si="41">E228+F228+(IF(G228&lt;101,G228,IF(G228&lt;201,G228/2,IF(G228&lt;=301,G228/3,G228/4))))</f>
        <v>0</v>
      </c>
      <c r="I228" s="1"/>
      <c r="J228" s="1"/>
      <c r="K228" s="1"/>
      <c r="L228" s="1"/>
      <c r="M228" s="1"/>
      <c r="N228" s="1"/>
      <c r="O228" s="1"/>
      <c r="P228" s="1"/>
      <c r="Q228" s="1"/>
      <c r="R228" s="1"/>
      <c r="S228" s="1"/>
      <c r="T228" s="23" t="str">
        <f t="shared" ref="T228:T234" ca="1" si="42">U228&amp;""&amp;" &amp; "&amp;""&amp;V228</f>
        <v>202 &amp; 502</v>
      </c>
      <c r="U228" s="23">
        <f ca="1">U227+1</f>
        <v>202</v>
      </c>
      <c r="V228" s="23">
        <f ca="1">V227+1</f>
        <v>502</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hidden="1" customHeight="1" x14ac:dyDescent="0.3">
      <c r="A229" s="108" t="str">
        <f t="shared" ca="1" si="40"/>
        <v>203 &amp; 503</v>
      </c>
      <c r="B229" s="108"/>
      <c r="C229" s="54"/>
      <c r="D229" s="54"/>
      <c r="E229" s="33"/>
      <c r="F229" s="6"/>
      <c r="G229" s="6"/>
      <c r="H229" s="6">
        <f t="shared" si="41"/>
        <v>0</v>
      </c>
      <c r="I229" s="1"/>
      <c r="J229" s="1"/>
      <c r="K229" s="1"/>
      <c r="L229" s="1"/>
      <c r="M229" s="1"/>
      <c r="N229" s="1"/>
      <c r="O229" s="1"/>
      <c r="P229" s="1"/>
      <c r="Q229" s="1"/>
      <c r="R229" s="1"/>
      <c r="S229" s="1"/>
      <c r="T229" s="23" t="str">
        <f t="shared" ca="1" si="42"/>
        <v>203 &amp; 503</v>
      </c>
      <c r="U229" s="23">
        <f t="shared" ref="U229:U234" ca="1" si="43">U228+1</f>
        <v>203</v>
      </c>
      <c r="V229" s="23">
        <f t="shared" ref="V229:V234" ca="1" si="44">V228+1</f>
        <v>503</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hidden="1" customHeight="1" x14ac:dyDescent="0.3">
      <c r="A230" s="108" t="str">
        <f t="shared" ca="1" si="40"/>
        <v>204 &amp; 504</v>
      </c>
      <c r="B230" s="108"/>
      <c r="C230" s="54"/>
      <c r="D230" s="54"/>
      <c r="E230" s="33"/>
      <c r="F230" s="6"/>
      <c r="G230" s="6"/>
      <c r="H230" s="6">
        <f t="shared" si="41"/>
        <v>0</v>
      </c>
      <c r="I230" s="1"/>
      <c r="J230" s="1"/>
      <c r="K230" s="1"/>
      <c r="L230" s="1"/>
      <c r="M230" s="1"/>
      <c r="N230" s="1"/>
      <c r="O230" s="1"/>
      <c r="P230" s="1"/>
      <c r="Q230" s="1"/>
      <c r="R230" s="1"/>
      <c r="S230" s="1"/>
      <c r="T230" s="23" t="str">
        <f t="shared" ca="1" si="42"/>
        <v>204 &amp; 504</v>
      </c>
      <c r="U230" s="23">
        <f t="shared" ca="1" si="43"/>
        <v>204</v>
      </c>
      <c r="V230" s="23">
        <f t="shared" ca="1" si="44"/>
        <v>504</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hidden="1" customHeight="1" x14ac:dyDescent="0.3">
      <c r="A231" s="108" t="str">
        <f t="shared" ca="1" si="40"/>
        <v>205 &amp; 505</v>
      </c>
      <c r="B231" s="108"/>
      <c r="C231" s="54"/>
      <c r="D231" s="54"/>
      <c r="E231" s="33"/>
      <c r="F231" s="6"/>
      <c r="G231" s="6"/>
      <c r="H231" s="6">
        <f t="shared" si="41"/>
        <v>0</v>
      </c>
      <c r="I231" s="1"/>
      <c r="J231" s="1"/>
      <c r="K231" s="1"/>
      <c r="L231" s="1"/>
      <c r="M231" s="1"/>
      <c r="N231" s="1"/>
      <c r="O231" s="1"/>
      <c r="P231" s="1"/>
      <c r="Q231" s="1"/>
      <c r="R231" s="1"/>
      <c r="S231" s="1"/>
      <c r="T231" s="23" t="str">
        <f t="shared" ca="1" si="42"/>
        <v>205 &amp; 505</v>
      </c>
      <c r="U231" s="23">
        <f t="shared" ca="1" si="43"/>
        <v>205</v>
      </c>
      <c r="V231" s="23">
        <f t="shared" ca="1" si="44"/>
        <v>505</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hidden="1" customHeight="1" x14ac:dyDescent="0.3">
      <c r="A232" s="108" t="str">
        <f t="shared" ca="1" si="40"/>
        <v>206 &amp; 506</v>
      </c>
      <c r="B232" s="108"/>
      <c r="C232" s="54"/>
      <c r="D232" s="54"/>
      <c r="E232" s="33"/>
      <c r="F232" s="6"/>
      <c r="G232" s="6"/>
      <c r="H232" s="6">
        <f t="shared" si="41"/>
        <v>0</v>
      </c>
      <c r="I232" s="1"/>
      <c r="J232" s="1"/>
      <c r="K232" s="1"/>
      <c r="L232" s="1"/>
      <c r="M232" s="1"/>
      <c r="N232" s="1"/>
      <c r="O232" s="1"/>
      <c r="P232" s="1"/>
      <c r="Q232" s="1"/>
      <c r="R232" s="1"/>
      <c r="S232" s="1"/>
      <c r="T232" s="23" t="str">
        <f t="shared" ca="1" si="42"/>
        <v>206 &amp; 506</v>
      </c>
      <c r="U232" s="23">
        <f t="shared" ca="1" si="43"/>
        <v>206</v>
      </c>
      <c r="V232" s="23">
        <f t="shared" ca="1" si="44"/>
        <v>506</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hidden="1" customHeight="1" x14ac:dyDescent="0.3">
      <c r="A233" s="108" t="str">
        <f t="shared" ca="1" si="40"/>
        <v>207 &amp; 507</v>
      </c>
      <c r="B233" s="108"/>
      <c r="C233" s="54"/>
      <c r="D233" s="54"/>
      <c r="E233" s="33"/>
      <c r="F233" s="6"/>
      <c r="G233" s="6"/>
      <c r="H233" s="6">
        <f t="shared" si="41"/>
        <v>0</v>
      </c>
      <c r="I233" s="1"/>
      <c r="J233" s="1"/>
      <c r="K233" s="1"/>
      <c r="L233" s="1"/>
      <c r="M233" s="1"/>
      <c r="N233" s="1"/>
      <c r="O233" s="1"/>
      <c r="P233" s="1"/>
      <c r="Q233" s="1"/>
      <c r="R233" s="1"/>
      <c r="S233" s="1"/>
      <c r="T233" s="23" t="str">
        <f t="shared" ca="1" si="42"/>
        <v>207 &amp; 507</v>
      </c>
      <c r="U233" s="23">
        <f t="shared" ca="1" si="43"/>
        <v>207</v>
      </c>
      <c r="V233" s="23">
        <f t="shared" ca="1" si="44"/>
        <v>507</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hidden="1" customHeight="1" x14ac:dyDescent="0.3">
      <c r="A234" s="108" t="str">
        <f t="shared" ca="1" si="40"/>
        <v>208 &amp; 508</v>
      </c>
      <c r="B234" s="108"/>
      <c r="C234" s="54"/>
      <c r="D234" s="54"/>
      <c r="E234" s="33"/>
      <c r="F234" s="6"/>
      <c r="G234" s="6"/>
      <c r="H234" s="6">
        <f t="shared" si="41"/>
        <v>0</v>
      </c>
      <c r="I234" s="1"/>
      <c r="J234" s="1"/>
      <c r="K234" s="1"/>
      <c r="L234" s="1"/>
      <c r="M234" s="1"/>
      <c r="N234" s="1"/>
      <c r="O234" s="1"/>
      <c r="P234" s="1"/>
      <c r="Q234" s="1"/>
      <c r="R234" s="1"/>
      <c r="S234" s="1"/>
      <c r="T234" s="23" t="str">
        <f t="shared" ca="1" si="42"/>
        <v>208 &amp; 508</v>
      </c>
      <c r="U234" s="23">
        <f t="shared" ca="1" si="43"/>
        <v>208</v>
      </c>
      <c r="V234" s="23">
        <f t="shared" ca="1" si="44"/>
        <v>508</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ht="21" x14ac:dyDescent="0.3">
      <c r="A235" s="77" t="s">
        <v>69</v>
      </c>
      <c r="B235" s="77"/>
      <c r="C235" s="77"/>
      <c r="D235" s="77"/>
      <c r="E235" s="77"/>
      <c r="F235" s="77"/>
      <c r="G235" s="77"/>
      <c r="H235" s="77"/>
    </row>
    <row r="236" spans="1:150 16226:16383" ht="21" x14ac:dyDescent="0.3">
      <c r="A236" s="2" t="s">
        <v>241</v>
      </c>
      <c r="B236" s="128" t="s">
        <v>346</v>
      </c>
      <c r="C236" s="129"/>
      <c r="D236" s="129"/>
      <c r="E236" s="129"/>
      <c r="F236" s="129"/>
      <c r="G236" s="129"/>
      <c r="H236" s="130"/>
    </row>
    <row r="237" spans="1:150 16226:16383" ht="21" x14ac:dyDescent="0.3">
      <c r="A237" s="2" t="s">
        <v>241</v>
      </c>
      <c r="B237" s="128" t="s">
        <v>242</v>
      </c>
      <c r="C237" s="129"/>
      <c r="D237" s="129"/>
      <c r="E237" s="129"/>
      <c r="F237" s="129"/>
      <c r="G237" s="129"/>
      <c r="H237" s="130"/>
    </row>
    <row r="238" spans="1:150 16226:16383" ht="21" x14ac:dyDescent="0.3">
      <c r="A238" s="2" t="s">
        <v>241</v>
      </c>
      <c r="B238" s="128" t="s">
        <v>347</v>
      </c>
      <c r="C238" s="129"/>
      <c r="D238" s="129"/>
      <c r="E238" s="129"/>
      <c r="F238" s="129"/>
      <c r="G238" s="129"/>
      <c r="H238" s="130"/>
    </row>
    <row r="239" spans="1:150 16226:16383" ht="21" x14ac:dyDescent="0.3">
      <c r="A239" s="2" t="s">
        <v>241</v>
      </c>
      <c r="B239" s="128" t="s">
        <v>243</v>
      </c>
      <c r="C239" s="129"/>
      <c r="D239" s="129"/>
      <c r="E239" s="129"/>
      <c r="F239" s="129"/>
      <c r="G239" s="129"/>
      <c r="H239" s="130"/>
    </row>
    <row r="240" spans="1:150 16226:16383" ht="21" x14ac:dyDescent="0.3">
      <c r="A240" s="2" t="s">
        <v>241</v>
      </c>
      <c r="B240" s="128" t="s">
        <v>244</v>
      </c>
      <c r="C240" s="129"/>
      <c r="D240" s="129"/>
      <c r="E240" s="129"/>
      <c r="F240" s="129"/>
      <c r="G240" s="129"/>
      <c r="H240" s="130"/>
    </row>
    <row r="241" spans="1:8" ht="46.5" hidden="1" customHeight="1" x14ac:dyDescent="0.3">
      <c r="A241" s="2" t="s">
        <v>241</v>
      </c>
      <c r="B241" s="153" t="s">
        <v>245</v>
      </c>
      <c r="C241" s="129"/>
      <c r="D241" s="129"/>
      <c r="E241" s="129"/>
      <c r="F241" s="129"/>
      <c r="G241" s="129"/>
      <c r="H241" s="130"/>
    </row>
    <row r="242" spans="1:8" ht="24.75" hidden="1" customHeight="1" x14ac:dyDescent="0.3">
      <c r="A242" s="2" t="s">
        <v>241</v>
      </c>
      <c r="B242" s="128" t="s">
        <v>364</v>
      </c>
      <c r="C242" s="129"/>
      <c r="D242" s="129"/>
      <c r="E242" s="129"/>
      <c r="F242" s="129"/>
      <c r="G242" s="129"/>
      <c r="H242" s="130"/>
    </row>
    <row r="243" spans="1:8" ht="46.5" hidden="1" customHeight="1" x14ac:dyDescent="0.3">
      <c r="A243" s="2" t="s">
        <v>241</v>
      </c>
      <c r="B243" s="153" t="s">
        <v>245</v>
      </c>
      <c r="C243" s="129"/>
      <c r="D243" s="129"/>
      <c r="E243" s="129"/>
      <c r="F243" s="129"/>
      <c r="G243" s="129"/>
      <c r="H243" s="130"/>
    </row>
    <row r="244" spans="1:8" ht="21" x14ac:dyDescent="0.3">
      <c r="A244" s="127" t="s">
        <v>75</v>
      </c>
      <c r="B244" s="127"/>
      <c r="C244" s="127"/>
      <c r="D244" s="127"/>
      <c r="E244" s="127"/>
      <c r="F244" s="127"/>
      <c r="G244" s="127"/>
      <c r="H244" s="127"/>
    </row>
    <row r="245" spans="1:8" ht="21" x14ac:dyDescent="0.3">
      <c r="A245" s="103" t="s">
        <v>70</v>
      </c>
      <c r="B245" s="103"/>
      <c r="C245" s="103"/>
      <c r="D245" s="128" t="str">
        <f>C3</f>
        <v>Runwal Lands End - Breeze (Tower E)</v>
      </c>
      <c r="E245" s="129"/>
      <c r="F245" s="129"/>
      <c r="G245" s="129"/>
      <c r="H245" s="130"/>
    </row>
    <row r="246" spans="1:8" ht="40.5" customHeight="1" x14ac:dyDescent="0.3">
      <c r="A246" s="103" t="s">
        <v>106</v>
      </c>
      <c r="B246" s="103"/>
      <c r="C246" s="103"/>
      <c r="D246" s="128" t="str">
        <f>C9</f>
        <v>RUNWAL LANDS END, Plot Bearing / CTS / Survey / Final Plot No.:  20/3 Part, 20/1 part, 19/4A B C part, 19/5 part at Thane, Thane - 400607.</v>
      </c>
      <c r="E246" s="129"/>
      <c r="F246" s="129"/>
      <c r="G246" s="129"/>
      <c r="H246" s="130"/>
    </row>
    <row r="247" spans="1:8" ht="20.25" customHeight="1" x14ac:dyDescent="0.3">
      <c r="A247" s="140" t="s">
        <v>112</v>
      </c>
      <c r="B247" s="140"/>
      <c r="C247" s="140"/>
      <c r="D247" s="144" t="str">
        <f>G3</f>
        <v>04/07/2025
@11:42AM</v>
      </c>
      <c r="E247" s="145"/>
      <c r="F247" s="145"/>
      <c r="G247" s="145"/>
      <c r="H247" s="142"/>
    </row>
    <row r="248" spans="1:8" ht="21" x14ac:dyDescent="0.3">
      <c r="A248" s="10"/>
      <c r="B248" s="11"/>
      <c r="C248" s="11"/>
      <c r="D248" s="11"/>
      <c r="E248" s="11"/>
      <c r="F248" s="11"/>
      <c r="G248" s="11"/>
      <c r="H248" s="7"/>
    </row>
    <row r="249" spans="1:8" ht="21" x14ac:dyDescent="0.3">
      <c r="A249" s="12"/>
      <c r="B249" s="13"/>
      <c r="C249" s="13"/>
      <c r="D249" s="13"/>
      <c r="E249" s="13"/>
      <c r="F249" s="13"/>
      <c r="G249" s="13"/>
      <c r="H249" s="8"/>
    </row>
    <row r="250" spans="1:8" ht="21" x14ac:dyDescent="0.3">
      <c r="A250" s="12"/>
      <c r="B250" s="13"/>
      <c r="C250" s="13"/>
      <c r="D250" s="13"/>
      <c r="E250" s="13"/>
      <c r="F250" s="13"/>
      <c r="G250" s="13"/>
      <c r="H250" s="8"/>
    </row>
    <row r="251" spans="1:8" ht="21" x14ac:dyDescent="0.3">
      <c r="A251" s="12"/>
      <c r="B251" s="13"/>
      <c r="C251" s="13"/>
      <c r="D251" s="13"/>
      <c r="E251" s="13"/>
      <c r="F251" s="13"/>
      <c r="G251" s="13"/>
      <c r="H251" s="8"/>
    </row>
    <row r="252" spans="1:8" ht="21" x14ac:dyDescent="0.3">
      <c r="A252" s="12"/>
      <c r="B252" s="13"/>
      <c r="C252" s="13"/>
      <c r="D252" s="13"/>
      <c r="E252" s="13"/>
      <c r="F252" s="13"/>
      <c r="G252" s="13"/>
      <c r="H252" s="8"/>
    </row>
    <row r="253" spans="1:8" ht="21" x14ac:dyDescent="0.3">
      <c r="A253" s="12"/>
      <c r="B253" s="13"/>
      <c r="C253" s="13"/>
      <c r="D253" s="13"/>
      <c r="E253" s="13"/>
      <c r="F253" s="13"/>
      <c r="G253" s="13"/>
      <c r="H253" s="8"/>
    </row>
    <row r="254" spans="1:8" ht="21" x14ac:dyDescent="0.3">
      <c r="A254" s="12"/>
      <c r="B254" s="13"/>
      <c r="C254" s="13"/>
      <c r="D254" s="13"/>
      <c r="E254" s="13"/>
      <c r="F254" s="13"/>
      <c r="G254" s="13"/>
      <c r="H254" s="8"/>
    </row>
    <row r="255" spans="1:8" ht="21" x14ac:dyDescent="0.3">
      <c r="A255" s="12"/>
      <c r="B255" s="13"/>
      <c r="C255" s="13"/>
      <c r="D255" s="13"/>
      <c r="E255" s="13"/>
      <c r="F255" s="13"/>
      <c r="G255" s="13"/>
      <c r="H255" s="8"/>
    </row>
    <row r="256" spans="1:8" ht="21" x14ac:dyDescent="0.3">
      <c r="A256" s="12"/>
      <c r="B256" s="13"/>
      <c r="C256" s="13"/>
      <c r="D256" s="13"/>
      <c r="E256" s="13"/>
      <c r="F256" s="13"/>
      <c r="G256" s="13"/>
      <c r="H256" s="8"/>
    </row>
    <row r="257" spans="1:8" ht="21" x14ac:dyDescent="0.3">
      <c r="A257" s="12"/>
      <c r="B257" s="13"/>
      <c r="C257" s="13"/>
      <c r="D257" s="13"/>
      <c r="E257" s="13"/>
      <c r="F257" s="13"/>
      <c r="G257" s="13"/>
      <c r="H257" s="8"/>
    </row>
    <row r="258" spans="1:8" ht="21" x14ac:dyDescent="0.3">
      <c r="A258" s="12"/>
      <c r="B258" s="13"/>
      <c r="C258" s="13"/>
      <c r="D258" s="13"/>
      <c r="E258" s="13"/>
      <c r="F258" s="13"/>
      <c r="G258" s="13"/>
      <c r="H258" s="8"/>
    </row>
    <row r="259" spans="1:8" ht="21" x14ac:dyDescent="0.3">
      <c r="A259" s="12"/>
      <c r="B259" s="13"/>
      <c r="C259" s="13"/>
      <c r="D259" s="13"/>
      <c r="E259" s="13"/>
      <c r="F259" s="13"/>
      <c r="G259" s="13"/>
      <c r="H259" s="8"/>
    </row>
    <row r="260" spans="1:8" ht="21" x14ac:dyDescent="0.3">
      <c r="A260" s="12"/>
      <c r="B260" s="13"/>
      <c r="C260" s="13"/>
      <c r="D260" s="13"/>
      <c r="E260" s="13"/>
      <c r="F260" s="13"/>
      <c r="G260" s="13"/>
      <c r="H260" s="8"/>
    </row>
    <row r="261" spans="1:8" ht="21" x14ac:dyDescent="0.3">
      <c r="A261" s="12"/>
      <c r="B261" s="13"/>
      <c r="C261" s="13"/>
      <c r="D261" s="13"/>
      <c r="E261" s="13"/>
      <c r="F261" s="13"/>
      <c r="G261" s="13"/>
      <c r="H261" s="8"/>
    </row>
    <row r="262" spans="1:8" ht="21" x14ac:dyDescent="0.3">
      <c r="A262" s="12"/>
      <c r="B262" s="13"/>
      <c r="C262" s="13"/>
      <c r="D262" s="13"/>
      <c r="E262" s="13"/>
      <c r="F262" s="13"/>
      <c r="G262" s="13"/>
      <c r="H262" s="8"/>
    </row>
    <row r="263" spans="1:8" ht="21" x14ac:dyDescent="0.3">
      <c r="A263" s="12"/>
      <c r="B263" s="13"/>
      <c r="C263" s="13"/>
      <c r="D263" s="13"/>
      <c r="E263" s="13"/>
      <c r="F263" s="13"/>
      <c r="G263" s="13"/>
      <c r="H263" s="8"/>
    </row>
    <row r="264" spans="1:8" ht="21" x14ac:dyDescent="0.3">
      <c r="A264" s="12"/>
      <c r="B264" s="13"/>
      <c r="C264" s="13"/>
      <c r="D264" s="13"/>
      <c r="E264" s="13"/>
      <c r="F264" s="13"/>
      <c r="G264" s="13"/>
      <c r="H264" s="8"/>
    </row>
    <row r="265" spans="1:8" ht="21" x14ac:dyDescent="0.3">
      <c r="A265" s="12"/>
      <c r="B265" s="13"/>
      <c r="C265" s="13"/>
      <c r="D265" s="13"/>
      <c r="E265" s="13"/>
      <c r="F265" s="13"/>
      <c r="G265" s="13"/>
      <c r="H265" s="8"/>
    </row>
    <row r="266" spans="1:8" ht="21" x14ac:dyDescent="0.3">
      <c r="A266" s="12"/>
      <c r="B266" s="13"/>
      <c r="C266" s="13"/>
      <c r="D266" s="13"/>
      <c r="E266" s="13"/>
      <c r="F266" s="13"/>
      <c r="G266" s="13"/>
      <c r="H266" s="8"/>
    </row>
    <row r="267" spans="1:8" ht="21" x14ac:dyDescent="0.3">
      <c r="A267" s="12"/>
      <c r="B267" s="13"/>
      <c r="C267" s="13"/>
      <c r="D267" s="13"/>
      <c r="E267" s="13"/>
      <c r="F267" s="13"/>
      <c r="G267" s="13"/>
      <c r="H267" s="8"/>
    </row>
    <row r="268" spans="1:8" ht="21" x14ac:dyDescent="0.3">
      <c r="A268" s="12"/>
      <c r="B268" s="13"/>
      <c r="C268" s="13"/>
      <c r="D268" s="13"/>
      <c r="E268" s="13"/>
      <c r="F268" s="13"/>
      <c r="G268" s="13"/>
      <c r="H268" s="8"/>
    </row>
    <row r="269" spans="1:8" ht="21" x14ac:dyDescent="0.3">
      <c r="A269" s="12"/>
      <c r="B269" s="13"/>
      <c r="C269" s="13"/>
      <c r="D269" s="13"/>
      <c r="E269" s="13"/>
      <c r="F269" s="13"/>
      <c r="G269" s="13"/>
      <c r="H269" s="8"/>
    </row>
    <row r="270" spans="1:8" ht="21" x14ac:dyDescent="0.3">
      <c r="A270" s="12"/>
      <c r="B270" s="13"/>
      <c r="C270" s="13"/>
      <c r="D270" s="13"/>
      <c r="E270" s="13"/>
      <c r="F270" s="13"/>
      <c r="G270" s="13"/>
      <c r="H270" s="8"/>
    </row>
    <row r="271" spans="1:8" ht="21" x14ac:dyDescent="0.3">
      <c r="A271" s="12"/>
      <c r="B271" s="13"/>
      <c r="C271" s="13"/>
      <c r="D271" s="13"/>
      <c r="E271" s="13"/>
      <c r="F271" s="13"/>
      <c r="G271" s="13"/>
      <c r="H271" s="8"/>
    </row>
    <row r="272" spans="1:8" ht="21" x14ac:dyDescent="0.3">
      <c r="A272" s="12"/>
      <c r="B272" s="13"/>
      <c r="C272" s="13"/>
      <c r="D272" s="13"/>
      <c r="E272" s="13"/>
      <c r="F272" s="13"/>
      <c r="G272" s="13"/>
      <c r="H272" s="8"/>
    </row>
    <row r="273" spans="1:8" ht="21" x14ac:dyDescent="0.3">
      <c r="A273" s="12"/>
      <c r="B273" s="13"/>
      <c r="C273" s="13"/>
      <c r="D273" s="13"/>
      <c r="E273" s="13"/>
      <c r="F273" s="13"/>
      <c r="G273" s="13"/>
      <c r="H273" s="8"/>
    </row>
    <row r="274" spans="1:8" ht="21" x14ac:dyDescent="0.3">
      <c r="A274" s="12"/>
      <c r="B274" s="13"/>
      <c r="C274" s="13"/>
      <c r="D274" s="13"/>
      <c r="E274" s="13"/>
      <c r="F274" s="13"/>
      <c r="G274" s="13"/>
      <c r="H274" s="8"/>
    </row>
    <row r="275" spans="1:8" ht="21" x14ac:dyDescent="0.3">
      <c r="A275" s="12"/>
      <c r="B275" s="13"/>
      <c r="C275" s="13"/>
      <c r="D275" s="13"/>
      <c r="E275" s="13"/>
      <c r="F275" s="13"/>
      <c r="G275" s="13"/>
      <c r="H275" s="8"/>
    </row>
    <row r="276" spans="1:8" ht="21" x14ac:dyDescent="0.3">
      <c r="A276" s="12"/>
      <c r="B276" s="13"/>
      <c r="C276" s="13"/>
      <c r="D276" s="13"/>
      <c r="E276" s="13"/>
      <c r="F276" s="13"/>
      <c r="G276" s="13"/>
      <c r="H276" s="8"/>
    </row>
    <row r="277" spans="1:8" ht="21" x14ac:dyDescent="0.3">
      <c r="A277" s="12"/>
      <c r="B277" s="13"/>
      <c r="C277" s="13"/>
      <c r="D277" s="13"/>
      <c r="E277" s="13"/>
      <c r="F277" s="13"/>
      <c r="G277" s="13"/>
      <c r="H277" s="8"/>
    </row>
    <row r="278" spans="1:8" ht="21" x14ac:dyDescent="0.3">
      <c r="A278" s="12"/>
      <c r="B278" s="13"/>
      <c r="C278" s="13"/>
      <c r="D278" s="13"/>
      <c r="E278" s="13"/>
      <c r="F278" s="13"/>
      <c r="G278" s="13"/>
      <c r="H278" s="8"/>
    </row>
    <row r="279" spans="1:8" ht="21" x14ac:dyDescent="0.3">
      <c r="A279" s="12"/>
      <c r="B279" s="13"/>
      <c r="C279" s="13"/>
      <c r="D279" s="13"/>
      <c r="E279" s="13"/>
      <c r="F279" s="13"/>
      <c r="G279" s="13"/>
      <c r="H279" s="8"/>
    </row>
    <row r="280" spans="1:8" ht="21" x14ac:dyDescent="0.3">
      <c r="A280" s="12"/>
      <c r="B280" s="13"/>
      <c r="C280" s="13"/>
      <c r="D280" s="13"/>
      <c r="E280" s="13"/>
      <c r="F280" s="13"/>
      <c r="G280" s="13"/>
      <c r="H280" s="8"/>
    </row>
    <row r="281" spans="1:8" ht="21" x14ac:dyDescent="0.3">
      <c r="A281" s="12"/>
      <c r="B281" s="13"/>
      <c r="C281" s="13"/>
      <c r="D281" s="13"/>
      <c r="E281" s="13"/>
      <c r="F281" s="13"/>
      <c r="G281" s="13"/>
      <c r="H281" s="8"/>
    </row>
    <row r="282" spans="1:8" ht="21" hidden="1" x14ac:dyDescent="0.3">
      <c r="A282" s="12"/>
      <c r="B282" s="13"/>
      <c r="C282" s="13"/>
      <c r="D282" s="13"/>
      <c r="E282" s="13"/>
      <c r="F282" s="13"/>
      <c r="G282" s="13"/>
      <c r="H282" s="8"/>
    </row>
    <row r="283" spans="1:8" ht="21" hidden="1" x14ac:dyDescent="0.3">
      <c r="A283" s="12"/>
      <c r="B283" s="13"/>
      <c r="C283" s="13"/>
      <c r="D283" s="13"/>
      <c r="E283" s="13"/>
      <c r="F283" s="13"/>
      <c r="G283" s="13"/>
      <c r="H283" s="8"/>
    </row>
    <row r="284" spans="1:8" ht="21" hidden="1" x14ac:dyDescent="0.3">
      <c r="A284" s="12"/>
      <c r="B284" s="13"/>
      <c r="C284" s="13"/>
      <c r="D284" s="13"/>
      <c r="E284" s="13"/>
      <c r="F284" s="13"/>
      <c r="G284" s="13"/>
      <c r="H284" s="8"/>
    </row>
    <row r="285" spans="1:8" ht="21" hidden="1" x14ac:dyDescent="0.3">
      <c r="A285" s="12"/>
      <c r="B285" s="13"/>
      <c r="C285" s="13"/>
      <c r="D285" s="13"/>
      <c r="E285" s="13"/>
      <c r="F285" s="13"/>
      <c r="G285" s="13"/>
      <c r="H285" s="8"/>
    </row>
    <row r="286" spans="1:8" ht="21" hidden="1" x14ac:dyDescent="0.3">
      <c r="A286" s="12"/>
      <c r="B286" s="13"/>
      <c r="C286" s="13"/>
      <c r="D286" s="13"/>
      <c r="E286" s="13"/>
      <c r="F286" s="13"/>
      <c r="G286" s="13"/>
      <c r="H286" s="8"/>
    </row>
    <row r="287" spans="1:8" ht="21" hidden="1" x14ac:dyDescent="0.3">
      <c r="A287" s="12"/>
      <c r="B287" s="13"/>
      <c r="C287" s="13"/>
      <c r="D287" s="13"/>
      <c r="E287" s="13"/>
      <c r="F287" s="13"/>
      <c r="G287" s="13"/>
      <c r="H287" s="8"/>
    </row>
    <row r="288" spans="1:8" ht="21" hidden="1" x14ac:dyDescent="0.3">
      <c r="A288" s="12"/>
      <c r="B288" s="13"/>
      <c r="C288" s="13"/>
      <c r="D288" s="13"/>
      <c r="E288" s="13"/>
      <c r="F288" s="13"/>
      <c r="G288" s="13"/>
      <c r="H288" s="8"/>
    </row>
    <row r="289" spans="1:8" ht="21" hidden="1" x14ac:dyDescent="0.3">
      <c r="A289" s="12"/>
      <c r="B289" s="13"/>
      <c r="C289" s="13"/>
      <c r="D289" s="13"/>
      <c r="E289" s="13"/>
      <c r="F289" s="13"/>
      <c r="G289" s="13"/>
      <c r="H289" s="8"/>
    </row>
    <row r="290" spans="1:8" ht="21" hidden="1" x14ac:dyDescent="0.3">
      <c r="A290" s="12"/>
      <c r="B290" s="13"/>
      <c r="C290" s="13"/>
      <c r="D290" s="13"/>
      <c r="E290" s="13"/>
      <c r="F290" s="13"/>
      <c r="G290" s="13"/>
      <c r="H290" s="8"/>
    </row>
    <row r="291" spans="1:8" ht="21" x14ac:dyDescent="0.3">
      <c r="A291" s="14"/>
      <c r="B291" s="15"/>
      <c r="C291" s="15"/>
      <c r="D291" s="15"/>
      <c r="E291" s="15"/>
      <c r="F291" s="15"/>
      <c r="G291" s="15"/>
      <c r="H291" s="9"/>
    </row>
    <row r="292" spans="1:8" ht="21" x14ac:dyDescent="0.3">
      <c r="A292" s="77" t="s">
        <v>362</v>
      </c>
      <c r="B292" s="77"/>
      <c r="C292" s="77"/>
      <c r="D292" s="77"/>
      <c r="E292" s="77"/>
      <c r="F292" s="77"/>
      <c r="G292" s="77"/>
      <c r="H292" s="77"/>
    </row>
    <row r="293" spans="1:8" ht="21" x14ac:dyDescent="0.3">
      <c r="A293" s="10"/>
      <c r="B293" s="11"/>
      <c r="C293" s="11"/>
      <c r="D293" s="11"/>
      <c r="E293" s="11"/>
      <c r="F293" s="11"/>
      <c r="G293" s="11"/>
      <c r="H293" s="7"/>
    </row>
    <row r="294" spans="1:8" ht="21" x14ac:dyDescent="0.3">
      <c r="A294" s="12"/>
      <c r="B294" s="13"/>
      <c r="C294" s="13"/>
      <c r="D294" s="13"/>
      <c r="E294" s="13"/>
      <c r="F294" s="13"/>
      <c r="G294" s="13"/>
      <c r="H294" s="8"/>
    </row>
    <row r="295" spans="1:8" ht="21" x14ac:dyDescent="0.3">
      <c r="A295" s="12"/>
      <c r="B295" s="13"/>
      <c r="C295" s="13"/>
      <c r="D295" s="13"/>
      <c r="E295" s="13"/>
      <c r="F295" s="13"/>
      <c r="G295" s="13"/>
      <c r="H295" s="8"/>
    </row>
    <row r="296" spans="1:8" ht="21" x14ac:dyDescent="0.3">
      <c r="A296" s="12"/>
      <c r="B296" s="13"/>
      <c r="C296" s="13"/>
      <c r="D296" s="13"/>
      <c r="E296" s="13"/>
      <c r="F296" s="13"/>
      <c r="G296" s="13"/>
      <c r="H296" s="8"/>
    </row>
    <row r="297" spans="1:8" ht="21" x14ac:dyDescent="0.3">
      <c r="A297" s="12"/>
      <c r="B297" s="13"/>
      <c r="C297" s="13"/>
      <c r="D297" s="13"/>
      <c r="E297" s="13"/>
      <c r="F297" s="13"/>
      <c r="G297" s="13"/>
      <c r="H297" s="8"/>
    </row>
    <row r="298" spans="1:8" ht="21" x14ac:dyDescent="0.3">
      <c r="A298" s="12"/>
      <c r="B298" s="13"/>
      <c r="C298" s="13"/>
      <c r="D298" s="13"/>
      <c r="E298" s="13"/>
      <c r="F298" s="13"/>
      <c r="G298" s="13"/>
      <c r="H298" s="8"/>
    </row>
    <row r="299" spans="1:8" ht="21" x14ac:dyDescent="0.3">
      <c r="A299" s="12"/>
      <c r="B299" s="13"/>
      <c r="C299" s="13"/>
      <c r="D299" s="13"/>
      <c r="E299" s="13"/>
      <c r="F299" s="13"/>
      <c r="G299" s="13"/>
      <c r="H299" s="8"/>
    </row>
    <row r="300" spans="1:8" ht="21" x14ac:dyDescent="0.3">
      <c r="A300" s="12"/>
      <c r="B300" s="13"/>
      <c r="C300" s="13"/>
      <c r="D300" s="13"/>
      <c r="E300" s="13"/>
      <c r="F300" s="13"/>
      <c r="G300" s="13"/>
      <c r="H300" s="8"/>
    </row>
    <row r="301" spans="1:8" ht="21" x14ac:dyDescent="0.3">
      <c r="A301" s="12"/>
      <c r="B301" s="13"/>
      <c r="C301" s="13"/>
      <c r="D301" s="13"/>
      <c r="E301" s="13"/>
      <c r="F301" s="13"/>
      <c r="G301" s="13"/>
      <c r="H301" s="8"/>
    </row>
    <row r="302" spans="1:8" ht="21" x14ac:dyDescent="0.3">
      <c r="A302" s="12"/>
      <c r="B302" s="13"/>
      <c r="C302" s="13"/>
      <c r="D302" s="13"/>
      <c r="E302" s="13"/>
      <c r="F302" s="13"/>
      <c r="G302" s="13"/>
      <c r="H302" s="8"/>
    </row>
    <row r="303" spans="1:8" ht="21" x14ac:dyDescent="0.3">
      <c r="A303" s="12"/>
      <c r="B303" s="13"/>
      <c r="C303" s="13"/>
      <c r="D303" s="13"/>
      <c r="E303" s="13"/>
      <c r="F303" s="13"/>
      <c r="G303" s="13"/>
      <c r="H303" s="8"/>
    </row>
    <row r="304" spans="1:8" ht="21" x14ac:dyDescent="0.3">
      <c r="A304" s="12"/>
      <c r="B304" s="13"/>
      <c r="C304" s="13"/>
      <c r="D304" s="13"/>
      <c r="E304" s="13"/>
      <c r="F304" s="13"/>
      <c r="G304" s="13"/>
      <c r="H304" s="8"/>
    </row>
    <row r="305" spans="1:8" ht="21" x14ac:dyDescent="0.3">
      <c r="A305" s="12"/>
      <c r="B305" s="13"/>
      <c r="C305" s="13"/>
      <c r="D305" s="13"/>
      <c r="E305" s="13"/>
      <c r="F305" s="13"/>
      <c r="G305" s="13"/>
      <c r="H305" s="8"/>
    </row>
    <row r="306" spans="1:8" ht="21" x14ac:dyDescent="0.3">
      <c r="A306" s="12"/>
      <c r="B306" s="13"/>
      <c r="C306" s="13"/>
      <c r="D306" s="13"/>
      <c r="E306" s="13"/>
      <c r="F306" s="13"/>
      <c r="G306" s="13"/>
      <c r="H306" s="8"/>
    </row>
    <row r="307" spans="1:8" ht="21" x14ac:dyDescent="0.3">
      <c r="A307" s="12"/>
      <c r="B307" s="13"/>
      <c r="C307" s="13"/>
      <c r="D307" s="13"/>
      <c r="E307" s="13"/>
      <c r="F307" s="13"/>
      <c r="G307" s="13"/>
      <c r="H307" s="8"/>
    </row>
    <row r="308" spans="1:8" ht="21" x14ac:dyDescent="0.3">
      <c r="A308" s="12"/>
      <c r="B308" s="13"/>
      <c r="C308" s="13"/>
      <c r="D308" s="13"/>
      <c r="E308" s="13"/>
      <c r="F308" s="13"/>
      <c r="G308" s="13"/>
      <c r="H308" s="8"/>
    </row>
    <row r="309" spans="1:8" ht="21" x14ac:dyDescent="0.3">
      <c r="A309" s="12"/>
      <c r="B309" s="13"/>
      <c r="C309" s="13"/>
      <c r="D309" s="13"/>
      <c r="E309" s="13"/>
      <c r="F309" s="13"/>
      <c r="G309" s="13"/>
      <c r="H309" s="8"/>
    </row>
    <row r="310" spans="1:8" ht="21" x14ac:dyDescent="0.3">
      <c r="A310" s="12"/>
      <c r="B310" s="13"/>
      <c r="C310" s="13"/>
      <c r="D310" s="13"/>
      <c r="E310" s="13"/>
      <c r="F310" s="13"/>
      <c r="G310" s="13"/>
      <c r="H310" s="8"/>
    </row>
    <row r="311" spans="1:8" ht="21" x14ac:dyDescent="0.3">
      <c r="A311" s="12"/>
      <c r="B311" s="13"/>
      <c r="C311" s="13"/>
      <c r="D311" s="13"/>
      <c r="E311" s="13"/>
      <c r="F311" s="13"/>
      <c r="G311" s="13"/>
      <c r="H311" s="8"/>
    </row>
    <row r="312" spans="1:8" ht="21" x14ac:dyDescent="0.3">
      <c r="A312" s="12"/>
      <c r="B312" s="13"/>
      <c r="C312" s="13"/>
      <c r="D312" s="13"/>
      <c r="E312" s="13"/>
      <c r="F312" s="13"/>
      <c r="G312" s="13"/>
      <c r="H312" s="8"/>
    </row>
    <row r="313" spans="1:8" ht="21" x14ac:dyDescent="0.3">
      <c r="A313" s="12"/>
      <c r="B313" s="13"/>
      <c r="C313" s="13"/>
      <c r="D313" s="13"/>
      <c r="E313" s="13"/>
      <c r="F313" s="13"/>
      <c r="G313" s="13"/>
      <c r="H313" s="8"/>
    </row>
    <row r="314" spans="1:8" ht="21" x14ac:dyDescent="0.3">
      <c r="A314" s="12"/>
      <c r="B314" s="13"/>
      <c r="C314" s="13"/>
      <c r="D314" s="13"/>
      <c r="E314" s="13"/>
      <c r="F314" s="13"/>
      <c r="G314" s="13"/>
      <c r="H314" s="8"/>
    </row>
    <row r="315" spans="1:8" ht="21" x14ac:dyDescent="0.3">
      <c r="A315" s="12"/>
      <c r="B315" s="13"/>
      <c r="C315" s="13"/>
      <c r="D315" s="13"/>
      <c r="E315" s="13"/>
      <c r="F315" s="13"/>
      <c r="G315" s="13"/>
      <c r="H315" s="8"/>
    </row>
    <row r="316" spans="1:8" ht="21" x14ac:dyDescent="0.3">
      <c r="A316" s="12"/>
      <c r="B316" s="13"/>
      <c r="C316" s="13"/>
      <c r="D316" s="13"/>
      <c r="E316" s="13"/>
      <c r="F316" s="13"/>
      <c r="G316" s="13"/>
      <c r="H316" s="8"/>
    </row>
    <row r="317" spans="1:8" ht="21" x14ac:dyDescent="0.3">
      <c r="A317" s="12"/>
      <c r="B317" s="13"/>
      <c r="C317" s="13"/>
      <c r="D317" s="13"/>
      <c r="E317" s="13"/>
      <c r="F317" s="13"/>
      <c r="G317" s="13"/>
      <c r="H317" s="8"/>
    </row>
    <row r="318" spans="1:8" ht="21" x14ac:dyDescent="0.3">
      <c r="A318" s="12"/>
      <c r="B318" s="13"/>
      <c r="C318" s="13"/>
      <c r="D318" s="13"/>
      <c r="E318" s="13"/>
      <c r="F318" s="13"/>
      <c r="G318" s="13"/>
      <c r="H318" s="8"/>
    </row>
    <row r="319" spans="1:8" ht="21" x14ac:dyDescent="0.3">
      <c r="A319" s="12"/>
      <c r="B319" s="13"/>
      <c r="C319" s="13"/>
      <c r="D319" s="13"/>
      <c r="E319" s="13"/>
      <c r="F319" s="13"/>
      <c r="G319" s="13"/>
      <c r="H319" s="8"/>
    </row>
    <row r="320" spans="1:8" ht="21" x14ac:dyDescent="0.3">
      <c r="A320" s="12"/>
      <c r="B320" s="13"/>
      <c r="C320" s="13"/>
      <c r="D320" s="13"/>
      <c r="E320" s="13"/>
      <c r="F320" s="13"/>
      <c r="G320" s="13"/>
      <c r="H320" s="8"/>
    </row>
    <row r="321" spans="1:8" ht="21" x14ac:dyDescent="0.3">
      <c r="A321" s="12"/>
      <c r="B321" s="13"/>
      <c r="C321" s="13"/>
      <c r="D321" s="13"/>
      <c r="E321" s="13"/>
      <c r="F321" s="13"/>
      <c r="G321" s="13"/>
      <c r="H321" s="8"/>
    </row>
    <row r="322" spans="1:8" ht="21" x14ac:dyDescent="0.3">
      <c r="A322" s="12"/>
      <c r="B322" s="13"/>
      <c r="C322" s="13"/>
      <c r="D322" s="13"/>
      <c r="E322" s="13"/>
      <c r="F322" s="13"/>
      <c r="G322" s="13"/>
      <c r="H322" s="8"/>
    </row>
    <row r="323" spans="1:8" ht="21" x14ac:dyDescent="0.3">
      <c r="A323" s="12"/>
      <c r="B323" s="13"/>
      <c r="C323" s="13"/>
      <c r="D323" s="13"/>
      <c r="E323" s="13"/>
      <c r="F323" s="13"/>
      <c r="G323" s="13"/>
      <c r="H323" s="8"/>
    </row>
    <row r="324" spans="1:8" ht="21" x14ac:dyDescent="0.3">
      <c r="A324" s="12"/>
      <c r="B324" s="13"/>
      <c r="C324" s="13"/>
      <c r="D324" s="13"/>
      <c r="E324" s="13"/>
      <c r="F324" s="13"/>
      <c r="G324" s="13"/>
      <c r="H324" s="8"/>
    </row>
    <row r="325" spans="1:8" ht="21" x14ac:dyDescent="0.3">
      <c r="A325" s="12"/>
      <c r="B325" s="13"/>
      <c r="C325" s="13"/>
      <c r="D325" s="13"/>
      <c r="E325" s="13"/>
      <c r="F325" s="13"/>
      <c r="G325" s="13"/>
      <c r="H325" s="8"/>
    </row>
    <row r="326" spans="1:8" ht="21" x14ac:dyDescent="0.3">
      <c r="A326" s="12"/>
      <c r="B326" s="13"/>
      <c r="C326" s="13"/>
      <c r="D326" s="13"/>
      <c r="E326" s="13"/>
      <c r="F326" s="13"/>
      <c r="G326" s="13"/>
      <c r="H326" s="8"/>
    </row>
    <row r="327" spans="1:8" ht="21" x14ac:dyDescent="0.3">
      <c r="A327" s="12"/>
      <c r="B327" s="13"/>
      <c r="C327" s="13"/>
      <c r="D327" s="13"/>
      <c r="E327" s="13"/>
      <c r="F327" s="13"/>
      <c r="G327" s="13"/>
      <c r="H327" s="8"/>
    </row>
    <row r="328" spans="1:8" ht="21" x14ac:dyDescent="0.3">
      <c r="A328" s="12"/>
      <c r="B328" s="13"/>
      <c r="C328" s="13"/>
      <c r="D328" s="13"/>
      <c r="E328" s="13"/>
      <c r="F328" s="13"/>
      <c r="G328" s="13"/>
      <c r="H328" s="8"/>
    </row>
    <row r="329" spans="1:8" ht="21" x14ac:dyDescent="0.3">
      <c r="A329" s="12"/>
      <c r="B329" s="13"/>
      <c r="C329" s="13"/>
      <c r="D329" s="13"/>
      <c r="E329" s="13"/>
      <c r="F329" s="13"/>
      <c r="G329" s="13"/>
      <c r="H329" s="8"/>
    </row>
    <row r="330" spans="1:8" ht="21" x14ac:dyDescent="0.3">
      <c r="A330" s="12"/>
      <c r="B330" s="13"/>
      <c r="C330" s="13"/>
      <c r="D330" s="13"/>
      <c r="E330" s="13"/>
      <c r="F330" s="13"/>
      <c r="G330" s="13"/>
      <c r="H330" s="8"/>
    </row>
    <row r="331" spans="1:8" ht="21" x14ac:dyDescent="0.3">
      <c r="A331" s="12"/>
      <c r="B331" s="13"/>
      <c r="C331" s="13"/>
      <c r="D331" s="13"/>
      <c r="E331" s="13"/>
      <c r="F331" s="13"/>
      <c r="G331" s="13"/>
      <c r="H331" s="8"/>
    </row>
    <row r="332" spans="1:8" ht="21" x14ac:dyDescent="0.3">
      <c r="A332" s="12"/>
      <c r="B332" s="13"/>
      <c r="C332" s="13"/>
      <c r="D332" s="13"/>
      <c r="E332" s="13"/>
      <c r="F332" s="13"/>
      <c r="G332" s="13"/>
      <c r="H332" s="8"/>
    </row>
    <row r="333" spans="1:8" ht="21" x14ac:dyDescent="0.3">
      <c r="A333" s="14"/>
      <c r="B333" s="15"/>
      <c r="C333" s="15"/>
      <c r="D333" s="15"/>
      <c r="E333" s="15"/>
      <c r="F333" s="15"/>
      <c r="G333" s="15"/>
      <c r="H333" s="9"/>
    </row>
    <row r="334" spans="1:8" ht="21" x14ac:dyDescent="0.3">
      <c r="A334" s="77" t="s">
        <v>163</v>
      </c>
      <c r="B334" s="77"/>
      <c r="C334" s="77"/>
      <c r="D334" s="77"/>
      <c r="E334" s="77"/>
      <c r="F334" s="77"/>
      <c r="G334" s="77"/>
      <c r="H334" s="77"/>
    </row>
    <row r="335" spans="1:8" ht="21" x14ac:dyDescent="0.3">
      <c r="A335" s="10"/>
      <c r="B335" s="11"/>
      <c r="C335" s="11"/>
      <c r="D335" s="11"/>
      <c r="E335" s="11"/>
      <c r="F335" s="11"/>
      <c r="G335" s="11"/>
      <c r="H335" s="7"/>
    </row>
    <row r="336" spans="1:8" ht="21" x14ac:dyDescent="0.3">
      <c r="A336" s="12"/>
      <c r="B336" s="13"/>
      <c r="C336" s="13"/>
      <c r="D336" s="13"/>
      <c r="E336" s="13"/>
      <c r="F336" s="13"/>
      <c r="G336" s="13"/>
      <c r="H336" s="8"/>
    </row>
    <row r="337" spans="1:8" ht="21" x14ac:dyDescent="0.3">
      <c r="A337" s="12"/>
      <c r="B337" s="13"/>
      <c r="C337" s="13"/>
      <c r="D337" s="13"/>
      <c r="E337" s="13"/>
      <c r="F337" s="13"/>
      <c r="G337" s="13"/>
      <c r="H337" s="8"/>
    </row>
    <row r="338" spans="1:8" ht="21" x14ac:dyDescent="0.3">
      <c r="A338" s="12"/>
      <c r="B338" s="13"/>
      <c r="C338" s="13"/>
      <c r="D338" s="13"/>
      <c r="E338" s="13"/>
      <c r="F338" s="13"/>
      <c r="G338" s="13"/>
      <c r="H338" s="8"/>
    </row>
    <row r="339" spans="1:8" ht="21" x14ac:dyDescent="0.3">
      <c r="A339" s="12"/>
      <c r="B339" s="13"/>
      <c r="C339" s="13"/>
      <c r="D339" s="13"/>
      <c r="E339" s="13"/>
      <c r="F339" s="13"/>
      <c r="G339" s="13"/>
      <c r="H339" s="8"/>
    </row>
    <row r="340" spans="1:8" ht="21" x14ac:dyDescent="0.3">
      <c r="A340" s="12"/>
      <c r="B340" s="13"/>
      <c r="C340" s="13"/>
      <c r="D340" s="13"/>
      <c r="E340" s="13"/>
      <c r="F340" s="13"/>
      <c r="G340" s="13"/>
      <c r="H340" s="8"/>
    </row>
    <row r="341" spans="1:8" ht="21" x14ac:dyDescent="0.3">
      <c r="A341" s="12"/>
      <c r="B341" s="13"/>
      <c r="C341" s="13"/>
      <c r="D341" s="13"/>
      <c r="E341" s="13"/>
      <c r="F341" s="13"/>
      <c r="G341" s="13"/>
      <c r="H341" s="8"/>
    </row>
    <row r="342" spans="1:8" ht="21" x14ac:dyDescent="0.3">
      <c r="A342" s="12"/>
      <c r="B342" s="13"/>
      <c r="C342" s="13"/>
      <c r="D342" s="13"/>
      <c r="E342" s="13"/>
      <c r="F342" s="13"/>
      <c r="G342" s="13"/>
      <c r="H342" s="8"/>
    </row>
    <row r="343" spans="1:8" ht="21" x14ac:dyDescent="0.3">
      <c r="A343" s="12"/>
      <c r="B343" s="13"/>
      <c r="C343" s="13"/>
      <c r="D343" s="13"/>
      <c r="E343" s="13"/>
      <c r="F343" s="13"/>
      <c r="G343" s="13"/>
      <c r="H343" s="8"/>
    </row>
    <row r="344" spans="1:8" ht="21" x14ac:dyDescent="0.3">
      <c r="A344" s="12"/>
      <c r="B344" s="13"/>
      <c r="C344" s="13"/>
      <c r="D344" s="13"/>
      <c r="E344" s="13"/>
      <c r="F344" s="13"/>
      <c r="G344" s="13"/>
      <c r="H344" s="8"/>
    </row>
    <row r="345" spans="1:8" ht="21" x14ac:dyDescent="0.3">
      <c r="A345" s="12"/>
      <c r="B345" s="13"/>
      <c r="C345" s="13"/>
      <c r="D345" s="13"/>
      <c r="E345" s="13"/>
      <c r="F345" s="13"/>
      <c r="G345" s="13"/>
      <c r="H345" s="8"/>
    </row>
    <row r="346" spans="1:8" ht="21" x14ac:dyDescent="0.3">
      <c r="A346" s="12"/>
      <c r="B346" s="13"/>
      <c r="C346" s="13"/>
      <c r="D346" s="13"/>
      <c r="E346" s="13"/>
      <c r="F346" s="13"/>
      <c r="G346" s="13"/>
      <c r="H346" s="8"/>
    </row>
    <row r="347" spans="1:8" ht="21" x14ac:dyDescent="0.3">
      <c r="A347" s="12"/>
      <c r="B347" s="13"/>
      <c r="C347" s="13"/>
      <c r="D347" s="13"/>
      <c r="E347" s="13"/>
      <c r="F347" s="13"/>
      <c r="G347" s="13"/>
      <c r="H347" s="8"/>
    </row>
    <row r="348" spans="1:8" ht="21" x14ac:dyDescent="0.3">
      <c r="A348" s="12"/>
      <c r="B348" s="13"/>
      <c r="C348" s="13"/>
      <c r="D348" s="13"/>
      <c r="E348" s="13"/>
      <c r="F348" s="13"/>
      <c r="G348" s="13"/>
      <c r="H348" s="8"/>
    </row>
    <row r="349" spans="1:8" ht="21" x14ac:dyDescent="0.3">
      <c r="A349" s="12"/>
      <c r="B349" s="13"/>
      <c r="C349" s="13"/>
      <c r="D349" s="13"/>
      <c r="E349" s="13"/>
      <c r="F349" s="13"/>
      <c r="G349" s="13"/>
      <c r="H349" s="8"/>
    </row>
    <row r="350" spans="1:8" ht="21" x14ac:dyDescent="0.3">
      <c r="A350" s="12"/>
      <c r="B350" s="13"/>
      <c r="C350" s="13"/>
      <c r="D350" s="13"/>
      <c r="E350" s="13"/>
      <c r="F350" s="13"/>
      <c r="G350" s="13"/>
      <c r="H350" s="8"/>
    </row>
    <row r="351" spans="1:8" ht="21" x14ac:dyDescent="0.3">
      <c r="A351" s="12"/>
      <c r="B351" s="13"/>
      <c r="C351" s="13"/>
      <c r="D351" s="13"/>
      <c r="E351" s="13"/>
      <c r="F351" s="13"/>
      <c r="G351" s="13"/>
      <c r="H351" s="8"/>
    </row>
    <row r="352" spans="1:8" ht="21" x14ac:dyDescent="0.3">
      <c r="A352" s="12"/>
      <c r="B352" s="13"/>
      <c r="C352" s="13"/>
      <c r="D352" s="13"/>
      <c r="E352" s="13"/>
      <c r="F352" s="13"/>
      <c r="G352" s="13"/>
      <c r="H352" s="8"/>
    </row>
    <row r="353" spans="1:8" ht="21" x14ac:dyDescent="0.3">
      <c r="A353" s="12"/>
      <c r="B353" s="13"/>
      <c r="C353" s="13"/>
      <c r="D353" s="13"/>
      <c r="E353" s="13"/>
      <c r="F353" s="13"/>
      <c r="G353" s="13"/>
      <c r="H353" s="8"/>
    </row>
    <row r="354" spans="1:8" ht="21" x14ac:dyDescent="0.3">
      <c r="A354" s="12"/>
      <c r="B354" s="13"/>
      <c r="C354" s="13"/>
      <c r="D354" s="13"/>
      <c r="E354" s="13"/>
      <c r="F354" s="13"/>
      <c r="G354" s="13"/>
      <c r="H354" s="8"/>
    </row>
    <row r="355" spans="1:8" ht="21" x14ac:dyDescent="0.3">
      <c r="A355" s="12"/>
      <c r="B355" s="13"/>
      <c r="C355" s="13"/>
      <c r="D355" s="13"/>
      <c r="E355" s="13"/>
      <c r="F355" s="13"/>
      <c r="G355" s="13"/>
      <c r="H355" s="8"/>
    </row>
    <row r="356" spans="1:8" ht="21" x14ac:dyDescent="0.3">
      <c r="A356" s="12"/>
      <c r="B356" s="13"/>
      <c r="C356" s="13"/>
      <c r="D356" s="13"/>
      <c r="E356" s="13"/>
      <c r="F356" s="13"/>
      <c r="G356" s="13"/>
      <c r="H356" s="8"/>
    </row>
    <row r="357" spans="1:8" ht="21" x14ac:dyDescent="0.3">
      <c r="A357" s="12"/>
      <c r="B357" s="13"/>
      <c r="C357" s="13"/>
      <c r="D357" s="13"/>
      <c r="E357" s="13"/>
      <c r="F357" s="13"/>
      <c r="G357" s="13"/>
      <c r="H357" s="8"/>
    </row>
    <row r="358" spans="1:8" ht="21" x14ac:dyDescent="0.3">
      <c r="A358" s="12"/>
      <c r="B358" s="13"/>
      <c r="C358" s="13"/>
      <c r="D358" s="13"/>
      <c r="E358" s="13"/>
      <c r="F358" s="13"/>
      <c r="G358" s="13"/>
      <c r="H358" s="8"/>
    </row>
    <row r="359" spans="1:8" ht="21" x14ac:dyDescent="0.3">
      <c r="A359" s="12"/>
      <c r="B359" s="13"/>
      <c r="C359" s="13"/>
      <c r="D359" s="13"/>
      <c r="E359" s="13"/>
      <c r="F359" s="13"/>
      <c r="G359" s="13"/>
      <c r="H359" s="8"/>
    </row>
    <row r="360" spans="1:8" ht="21" x14ac:dyDescent="0.3">
      <c r="A360" s="12"/>
      <c r="B360" s="13"/>
      <c r="C360" s="13"/>
      <c r="D360" s="13"/>
      <c r="E360" s="13"/>
      <c r="F360" s="13"/>
      <c r="G360" s="13"/>
      <c r="H360" s="8"/>
    </row>
    <row r="361" spans="1:8" ht="21" x14ac:dyDescent="0.3">
      <c r="A361" s="12"/>
      <c r="B361" s="13"/>
      <c r="C361" s="13"/>
      <c r="D361" s="13"/>
      <c r="E361" s="13"/>
      <c r="F361" s="13"/>
      <c r="G361" s="13"/>
      <c r="H361" s="8"/>
    </row>
    <row r="362" spans="1:8" ht="21" x14ac:dyDescent="0.3">
      <c r="A362" s="12"/>
      <c r="B362" s="13"/>
      <c r="C362" s="13"/>
      <c r="D362" s="13"/>
      <c r="E362" s="13"/>
      <c r="F362" s="13"/>
      <c r="G362" s="13"/>
      <c r="H362" s="8"/>
    </row>
    <row r="363" spans="1:8" ht="21" x14ac:dyDescent="0.3">
      <c r="A363" s="12"/>
      <c r="B363" s="13"/>
      <c r="C363" s="13"/>
      <c r="D363" s="13"/>
      <c r="E363" s="13"/>
      <c r="F363" s="13"/>
      <c r="G363" s="13"/>
      <c r="H363" s="8"/>
    </row>
    <row r="364" spans="1:8" ht="21" x14ac:dyDescent="0.3">
      <c r="A364" s="12"/>
      <c r="B364" s="13"/>
      <c r="C364" s="13"/>
      <c r="D364" s="13"/>
      <c r="E364" s="13"/>
      <c r="F364" s="13"/>
      <c r="G364" s="13"/>
      <c r="H364" s="8"/>
    </row>
    <row r="365" spans="1:8" ht="21" x14ac:dyDescent="0.3">
      <c r="A365" s="12"/>
      <c r="B365" s="13"/>
      <c r="C365" s="13"/>
      <c r="D365" s="13"/>
      <c r="E365" s="13"/>
      <c r="F365" s="13"/>
      <c r="G365" s="13"/>
      <c r="H365" s="8"/>
    </row>
    <row r="366" spans="1:8" ht="21" x14ac:dyDescent="0.3">
      <c r="A366" s="12"/>
      <c r="B366" s="13"/>
      <c r="C366" s="13"/>
      <c r="D366" s="13"/>
      <c r="E366" s="13"/>
      <c r="F366" s="13"/>
      <c r="G366" s="13"/>
      <c r="H366" s="8"/>
    </row>
    <row r="367" spans="1:8" ht="21" x14ac:dyDescent="0.3">
      <c r="A367" s="12"/>
      <c r="B367" s="13"/>
      <c r="C367" s="13"/>
      <c r="D367" s="13"/>
      <c r="E367" s="13"/>
      <c r="F367" s="13"/>
      <c r="G367" s="13"/>
      <c r="H367" s="8"/>
    </row>
    <row r="368" spans="1:8" ht="21" x14ac:dyDescent="0.3">
      <c r="A368" s="12"/>
      <c r="B368" s="13"/>
      <c r="C368" s="13"/>
      <c r="D368" s="13"/>
      <c r="E368" s="13"/>
      <c r="F368" s="13"/>
      <c r="G368" s="13"/>
      <c r="H368" s="8"/>
    </row>
    <row r="369" spans="1:8" ht="21" x14ac:dyDescent="0.3">
      <c r="A369" s="12"/>
      <c r="B369" s="13"/>
      <c r="C369" s="13"/>
      <c r="D369" s="13"/>
      <c r="E369" s="13"/>
      <c r="F369" s="13"/>
      <c r="G369" s="13"/>
      <c r="H369" s="8"/>
    </row>
    <row r="370" spans="1:8" ht="21" x14ac:dyDescent="0.3">
      <c r="A370" s="12"/>
      <c r="B370" s="13"/>
      <c r="C370" s="13"/>
      <c r="D370" s="13"/>
      <c r="E370" s="13"/>
      <c r="F370" s="13"/>
      <c r="G370" s="13"/>
      <c r="H370" s="8"/>
    </row>
    <row r="371" spans="1:8" ht="21" x14ac:dyDescent="0.3">
      <c r="A371" s="12"/>
      <c r="B371" s="13"/>
      <c r="C371" s="13"/>
      <c r="D371" s="13"/>
      <c r="E371" s="13"/>
      <c r="F371" s="13"/>
      <c r="G371" s="13"/>
      <c r="H371" s="8"/>
    </row>
    <row r="372" spans="1:8" ht="21" x14ac:dyDescent="0.3">
      <c r="A372" s="12"/>
      <c r="B372" s="13"/>
      <c r="C372" s="13"/>
      <c r="D372" s="13"/>
      <c r="E372" s="13"/>
      <c r="F372" s="13"/>
      <c r="G372" s="13"/>
      <c r="H372" s="8"/>
    </row>
    <row r="373" spans="1:8" ht="21" x14ac:dyDescent="0.3">
      <c r="A373" s="12"/>
      <c r="B373" s="13"/>
      <c r="C373" s="13"/>
      <c r="D373" s="13"/>
      <c r="E373" s="13"/>
      <c r="F373" s="13"/>
      <c r="G373" s="13"/>
      <c r="H373" s="8"/>
    </row>
    <row r="374" spans="1:8" ht="21" x14ac:dyDescent="0.3">
      <c r="A374" s="12"/>
      <c r="B374" s="13"/>
      <c r="C374" s="13"/>
      <c r="D374" s="13"/>
      <c r="E374" s="13"/>
      <c r="F374" s="13"/>
      <c r="G374" s="13"/>
      <c r="H374" s="8"/>
    </row>
    <row r="375" spans="1:8" ht="21" x14ac:dyDescent="0.3">
      <c r="A375" s="14"/>
      <c r="B375" s="15"/>
      <c r="C375" s="15"/>
      <c r="D375" s="15"/>
      <c r="E375" s="15"/>
      <c r="F375" s="15"/>
      <c r="G375" s="15"/>
      <c r="H375" s="9"/>
    </row>
    <row r="376" spans="1:8" ht="21" x14ac:dyDescent="0.3">
      <c r="A376" s="117" t="s">
        <v>76</v>
      </c>
      <c r="B376" s="118"/>
      <c r="C376" s="118"/>
      <c r="D376" s="118"/>
      <c r="E376" s="118"/>
      <c r="F376" s="118"/>
      <c r="G376" s="118"/>
      <c r="H376" s="119"/>
    </row>
    <row r="377" spans="1:8" ht="21" x14ac:dyDescent="0.3">
      <c r="A377" s="10"/>
      <c r="B377" s="11"/>
      <c r="C377" s="11"/>
      <c r="D377" s="11"/>
      <c r="E377" s="11"/>
      <c r="F377" s="11"/>
      <c r="G377" s="11"/>
      <c r="H377" s="7"/>
    </row>
    <row r="378" spans="1:8" ht="21" x14ac:dyDescent="0.3">
      <c r="A378" s="12"/>
      <c r="B378" s="13"/>
      <c r="C378" s="13"/>
      <c r="D378" s="13"/>
      <c r="E378" s="13"/>
      <c r="F378" s="13"/>
      <c r="G378" s="13"/>
      <c r="H378" s="8"/>
    </row>
    <row r="379" spans="1:8" ht="21" x14ac:dyDescent="0.3">
      <c r="A379" s="12"/>
      <c r="B379" s="13"/>
      <c r="C379" s="13"/>
      <c r="D379" s="13"/>
      <c r="E379" s="13"/>
      <c r="F379" s="13"/>
      <c r="G379" s="13"/>
      <c r="H379" s="8"/>
    </row>
    <row r="380" spans="1:8" ht="21" x14ac:dyDescent="0.3">
      <c r="A380" s="12"/>
      <c r="B380" s="13"/>
      <c r="C380" s="13"/>
      <c r="D380" s="13"/>
      <c r="E380" s="13"/>
      <c r="F380" s="13"/>
      <c r="G380" s="13"/>
      <c r="H380" s="8"/>
    </row>
    <row r="381" spans="1:8" ht="21" x14ac:dyDescent="0.3">
      <c r="A381" s="12"/>
      <c r="B381" s="13"/>
      <c r="C381" s="13"/>
      <c r="D381" s="13"/>
      <c r="E381" s="13"/>
      <c r="F381" s="13"/>
      <c r="G381" s="13"/>
      <c r="H381" s="8"/>
    </row>
    <row r="382" spans="1:8" ht="21" x14ac:dyDescent="0.3">
      <c r="A382" s="12"/>
      <c r="B382" s="13"/>
      <c r="C382" s="13"/>
      <c r="D382" s="13"/>
      <c r="E382" s="13"/>
      <c r="F382" s="13"/>
      <c r="G382" s="13"/>
      <c r="H382" s="8"/>
    </row>
    <row r="383" spans="1:8" ht="21" x14ac:dyDescent="0.3">
      <c r="A383" s="12"/>
      <c r="B383" s="13"/>
      <c r="C383" s="13"/>
      <c r="D383" s="13"/>
      <c r="E383" s="13"/>
      <c r="F383" s="13"/>
      <c r="G383" s="13"/>
      <c r="H383" s="8"/>
    </row>
    <row r="384" spans="1:8" ht="21" x14ac:dyDescent="0.3">
      <c r="A384" s="12"/>
      <c r="B384" s="13"/>
      <c r="C384" s="13"/>
      <c r="D384" s="13"/>
      <c r="E384" s="13"/>
      <c r="F384" s="13"/>
      <c r="G384" s="13"/>
      <c r="H384" s="8"/>
    </row>
    <row r="385" spans="1:8" ht="21" x14ac:dyDescent="0.3">
      <c r="A385" s="12"/>
      <c r="B385" s="13"/>
      <c r="C385" s="13"/>
      <c r="D385" s="13"/>
      <c r="E385" s="13"/>
      <c r="F385" s="13"/>
      <c r="G385" s="13"/>
      <c r="H385" s="8"/>
    </row>
    <row r="386" spans="1:8" ht="21" x14ac:dyDescent="0.3">
      <c r="A386" s="12"/>
      <c r="B386" s="13"/>
      <c r="C386" s="13"/>
      <c r="D386" s="13"/>
      <c r="E386" s="13"/>
      <c r="F386" s="13"/>
      <c r="G386" s="13"/>
      <c r="H386" s="8"/>
    </row>
    <row r="387" spans="1:8" ht="21" x14ac:dyDescent="0.3">
      <c r="A387" s="12"/>
      <c r="B387" s="13"/>
      <c r="C387" s="13"/>
      <c r="D387" s="13"/>
      <c r="E387" s="13"/>
      <c r="F387" s="13"/>
      <c r="G387" s="13"/>
      <c r="H387" s="8"/>
    </row>
    <row r="388" spans="1:8" ht="21" x14ac:dyDescent="0.3">
      <c r="A388" s="12"/>
      <c r="B388" s="13"/>
      <c r="C388" s="13"/>
      <c r="D388" s="13"/>
      <c r="E388" s="13"/>
      <c r="F388" s="13"/>
      <c r="G388" s="13"/>
      <c r="H388" s="8"/>
    </row>
    <row r="389" spans="1:8" ht="21" x14ac:dyDescent="0.3">
      <c r="A389" s="12"/>
      <c r="B389" s="13"/>
      <c r="C389" s="13"/>
      <c r="D389" s="13"/>
      <c r="E389" s="13"/>
      <c r="F389" s="13"/>
      <c r="G389" s="13"/>
      <c r="H389" s="8"/>
    </row>
    <row r="390" spans="1:8" ht="21" x14ac:dyDescent="0.3">
      <c r="A390" s="12"/>
      <c r="B390" s="13"/>
      <c r="C390" s="13"/>
      <c r="D390" s="13"/>
      <c r="E390" s="13"/>
      <c r="F390" s="13"/>
      <c r="G390" s="13"/>
      <c r="H390" s="8"/>
    </row>
    <row r="391" spans="1:8" ht="21" x14ac:dyDescent="0.3">
      <c r="A391" s="12"/>
      <c r="B391" s="13"/>
      <c r="C391" s="13"/>
      <c r="D391" s="13"/>
      <c r="E391" s="13"/>
      <c r="F391" s="13"/>
      <c r="G391" s="13"/>
      <c r="H391" s="8"/>
    </row>
    <row r="392" spans="1:8" ht="21" x14ac:dyDescent="0.3">
      <c r="A392" s="12"/>
      <c r="B392" s="13"/>
      <c r="C392" s="13"/>
      <c r="D392" s="13"/>
      <c r="E392" s="13"/>
      <c r="F392" s="13"/>
      <c r="G392" s="13"/>
      <c r="H392" s="8"/>
    </row>
    <row r="393" spans="1:8" ht="21" x14ac:dyDescent="0.3">
      <c r="A393" s="12"/>
      <c r="B393" s="13"/>
      <c r="C393" s="13"/>
      <c r="D393" s="13"/>
      <c r="E393" s="13"/>
      <c r="F393" s="13"/>
      <c r="G393" s="13"/>
      <c r="H393" s="8"/>
    </row>
    <row r="394" spans="1:8" ht="21" x14ac:dyDescent="0.3">
      <c r="A394" s="12"/>
      <c r="B394" s="13"/>
      <c r="C394" s="13"/>
      <c r="D394" s="13"/>
      <c r="E394" s="13"/>
      <c r="F394" s="13"/>
      <c r="G394" s="13"/>
      <c r="H394" s="8"/>
    </row>
    <row r="395" spans="1:8" ht="21" x14ac:dyDescent="0.3">
      <c r="A395" s="12"/>
      <c r="B395" s="13"/>
      <c r="C395" s="13"/>
      <c r="D395" s="13"/>
      <c r="E395" s="13"/>
      <c r="F395" s="13"/>
      <c r="G395" s="13"/>
      <c r="H395" s="8"/>
    </row>
    <row r="396" spans="1:8" ht="21" x14ac:dyDescent="0.3">
      <c r="A396" s="12"/>
      <c r="B396" s="13"/>
      <c r="C396" s="13"/>
      <c r="D396" s="13"/>
      <c r="E396" s="13"/>
      <c r="F396" s="13"/>
      <c r="G396" s="13"/>
      <c r="H396" s="8"/>
    </row>
    <row r="397" spans="1:8" ht="21" x14ac:dyDescent="0.3">
      <c r="A397" s="12"/>
      <c r="B397" s="13"/>
      <c r="C397" s="13"/>
      <c r="D397" s="13"/>
      <c r="E397" s="13"/>
      <c r="F397" s="13"/>
      <c r="G397" s="13"/>
      <c r="H397" s="8"/>
    </row>
    <row r="398" spans="1:8" ht="21" x14ac:dyDescent="0.3">
      <c r="A398" s="12"/>
      <c r="B398" s="13"/>
      <c r="C398" s="13"/>
      <c r="D398" s="13"/>
      <c r="E398" s="13"/>
      <c r="F398" s="13"/>
      <c r="G398" s="13"/>
      <c r="H398" s="8"/>
    </row>
    <row r="399" spans="1:8" ht="21" x14ac:dyDescent="0.3">
      <c r="A399" s="12"/>
      <c r="B399" s="13"/>
      <c r="C399" s="13"/>
      <c r="D399" s="13"/>
      <c r="E399" s="13"/>
      <c r="F399" s="13"/>
      <c r="G399" s="13"/>
      <c r="H399" s="8"/>
    </row>
    <row r="400" spans="1:8" ht="21" x14ac:dyDescent="0.3">
      <c r="A400" s="12"/>
      <c r="B400" s="13"/>
      <c r="C400" s="13"/>
      <c r="D400" s="13"/>
      <c r="E400" s="13"/>
      <c r="F400" s="13"/>
      <c r="G400" s="13"/>
      <c r="H400" s="8"/>
    </row>
    <row r="401" spans="1:8" ht="21" x14ac:dyDescent="0.3">
      <c r="A401" s="12"/>
      <c r="B401" s="13"/>
      <c r="C401" s="13"/>
      <c r="D401" s="13"/>
      <c r="E401" s="13"/>
      <c r="F401" s="13"/>
      <c r="G401" s="13"/>
      <c r="H401" s="8"/>
    </row>
    <row r="402" spans="1:8" ht="21" x14ac:dyDescent="0.3">
      <c r="A402" s="77" t="s">
        <v>24</v>
      </c>
      <c r="B402" s="77"/>
      <c r="C402" s="77"/>
      <c r="D402" s="77"/>
      <c r="E402" s="77"/>
      <c r="F402" s="77"/>
      <c r="G402" s="77"/>
      <c r="H402" s="77"/>
    </row>
    <row r="403" spans="1:8" ht="21" x14ac:dyDescent="0.3">
      <c r="A403" s="131" t="s">
        <v>77</v>
      </c>
      <c r="B403" s="132"/>
      <c r="C403" s="132"/>
      <c r="D403" s="132"/>
      <c r="E403" s="132"/>
      <c r="F403" s="132"/>
      <c r="G403" s="132"/>
      <c r="H403" s="133"/>
    </row>
    <row r="404" spans="1:8" ht="21" x14ac:dyDescent="0.3">
      <c r="A404" s="134" t="s">
        <v>78</v>
      </c>
      <c r="B404" s="135"/>
      <c r="C404" s="135"/>
      <c r="D404" s="135"/>
      <c r="E404" s="135"/>
      <c r="F404" s="135"/>
      <c r="G404" s="135"/>
      <c r="H404" s="136"/>
    </row>
    <row r="405" spans="1:8" ht="45" customHeight="1" x14ac:dyDescent="0.3">
      <c r="A405" s="134" t="s">
        <v>79</v>
      </c>
      <c r="B405" s="135"/>
      <c r="C405" s="135"/>
      <c r="D405" s="135"/>
      <c r="E405" s="135"/>
      <c r="F405" s="135"/>
      <c r="G405" s="135"/>
      <c r="H405" s="136"/>
    </row>
    <row r="406" spans="1:8" ht="42.75" customHeight="1" x14ac:dyDescent="0.3">
      <c r="A406" s="134" t="s">
        <v>80</v>
      </c>
      <c r="B406" s="135"/>
      <c r="C406" s="135"/>
      <c r="D406" s="135"/>
      <c r="E406" s="135"/>
      <c r="F406" s="135"/>
      <c r="G406" s="135"/>
      <c r="H406" s="136"/>
    </row>
    <row r="407" spans="1:8" ht="21" x14ac:dyDescent="0.3">
      <c r="A407" s="134" t="s">
        <v>81</v>
      </c>
      <c r="B407" s="135"/>
      <c r="C407" s="135"/>
      <c r="D407" s="135"/>
      <c r="E407" s="135"/>
      <c r="F407" s="135"/>
      <c r="G407" s="135"/>
      <c r="H407" s="136"/>
    </row>
    <row r="408" spans="1:8" ht="21" x14ac:dyDescent="0.3">
      <c r="A408" s="134" t="s">
        <v>82</v>
      </c>
      <c r="B408" s="135"/>
      <c r="C408" s="135"/>
      <c r="D408" s="135"/>
      <c r="E408" s="135"/>
      <c r="F408" s="135"/>
      <c r="G408" s="135"/>
      <c r="H408" s="136"/>
    </row>
    <row r="409" spans="1:8" ht="45" customHeight="1" x14ac:dyDescent="0.3">
      <c r="A409" s="134" t="s">
        <v>83</v>
      </c>
      <c r="B409" s="135"/>
      <c r="C409" s="135"/>
      <c r="D409" s="135"/>
      <c r="E409" s="135"/>
      <c r="F409" s="135"/>
      <c r="G409" s="135"/>
      <c r="H409" s="136"/>
    </row>
    <row r="410" spans="1:8" ht="45" customHeight="1" x14ac:dyDescent="0.3">
      <c r="A410" s="134" t="s">
        <v>84</v>
      </c>
      <c r="B410" s="135"/>
      <c r="C410" s="135"/>
      <c r="D410" s="135"/>
      <c r="E410" s="135"/>
      <c r="F410" s="135"/>
      <c r="G410" s="135"/>
      <c r="H410" s="136"/>
    </row>
    <row r="411" spans="1:8" ht="21" x14ac:dyDescent="0.3">
      <c r="A411" s="137" t="s">
        <v>85</v>
      </c>
      <c r="B411" s="138"/>
      <c r="C411" s="138"/>
      <c r="D411" s="138"/>
      <c r="E411" s="138"/>
      <c r="F411" s="138"/>
      <c r="G411" s="138"/>
      <c r="H411" s="139"/>
    </row>
    <row r="412" spans="1:8" ht="57" customHeight="1" x14ac:dyDescent="0.3">
      <c r="A412" s="146" t="s">
        <v>30</v>
      </c>
      <c r="B412" s="147"/>
      <c r="C412" s="148" t="s">
        <v>348</v>
      </c>
      <c r="D412" s="149"/>
      <c r="E412" s="146" t="s">
        <v>9</v>
      </c>
      <c r="F412" s="147"/>
      <c r="G412" s="126"/>
      <c r="H412" s="126"/>
    </row>
  </sheetData>
  <mergeCells count="432">
    <mergeCell ref="A58:B58"/>
    <mergeCell ref="C58:F58"/>
    <mergeCell ref="A292:H292"/>
    <mergeCell ref="A216:H216"/>
    <mergeCell ref="I2:N2"/>
    <mergeCell ref="A208:B208"/>
    <mergeCell ref="A209:B209"/>
    <mergeCell ref="A210:B210"/>
    <mergeCell ref="A211:B211"/>
    <mergeCell ref="A212:B212"/>
    <mergeCell ref="A213:B213"/>
    <mergeCell ref="A214:B214"/>
    <mergeCell ref="A215:B215"/>
    <mergeCell ref="C208:H208"/>
    <mergeCell ref="A199:B199"/>
    <mergeCell ref="A200:B200"/>
    <mergeCell ref="A201:B201"/>
    <mergeCell ref="A202:B202"/>
    <mergeCell ref="A203:H203"/>
    <mergeCell ref="A204:B204"/>
    <mergeCell ref="A205:B205"/>
    <mergeCell ref="A206:B206"/>
    <mergeCell ref="A207:B207"/>
    <mergeCell ref="A190:H190"/>
    <mergeCell ref="A191:B191"/>
    <mergeCell ref="A192:B192"/>
    <mergeCell ref="A193:B193"/>
    <mergeCell ref="A194:B194"/>
    <mergeCell ref="A195:B195"/>
    <mergeCell ref="A196:B196"/>
    <mergeCell ref="A197:B197"/>
    <mergeCell ref="A198:B198"/>
    <mergeCell ref="A173:B173"/>
    <mergeCell ref="A174:B174"/>
    <mergeCell ref="A175:B175"/>
    <mergeCell ref="A176:B176"/>
    <mergeCell ref="A189:B189"/>
    <mergeCell ref="A178:B178"/>
    <mergeCell ref="A159:B159"/>
    <mergeCell ref="A160:B160"/>
    <mergeCell ref="A161:B161"/>
    <mergeCell ref="A162:B162"/>
    <mergeCell ref="A163:B163"/>
    <mergeCell ref="C169:H169"/>
    <mergeCell ref="A186:B186"/>
    <mergeCell ref="A187:B187"/>
    <mergeCell ref="A188:B188"/>
    <mergeCell ref="A164:H164"/>
    <mergeCell ref="A165:B165"/>
    <mergeCell ref="A166:B166"/>
    <mergeCell ref="A167:B167"/>
    <mergeCell ref="A168:B168"/>
    <mergeCell ref="A169:B169"/>
    <mergeCell ref="A170:B170"/>
    <mergeCell ref="A171:B171"/>
    <mergeCell ref="A172:B172"/>
    <mergeCell ref="A127:B127"/>
    <mergeCell ref="C127:D127"/>
    <mergeCell ref="C128:D128"/>
    <mergeCell ref="C129:D129"/>
    <mergeCell ref="E129:F129"/>
    <mergeCell ref="A131:F131"/>
    <mergeCell ref="A132:F132"/>
    <mergeCell ref="A133:F133"/>
    <mergeCell ref="C137:D137"/>
    <mergeCell ref="A128:B128"/>
    <mergeCell ref="E127:F127"/>
    <mergeCell ref="A129:B129"/>
    <mergeCell ref="E128:F128"/>
    <mergeCell ref="A112:B112"/>
    <mergeCell ref="E112:F112"/>
    <mergeCell ref="A113:B113"/>
    <mergeCell ref="E113:F124"/>
    <mergeCell ref="G113:H124"/>
    <mergeCell ref="A114:B114"/>
    <mergeCell ref="A115:B115"/>
    <mergeCell ref="A116:B116"/>
    <mergeCell ref="A117:B117"/>
    <mergeCell ref="A118:B118"/>
    <mergeCell ref="A119:B119"/>
    <mergeCell ref="A120:B120"/>
    <mergeCell ref="A121:B121"/>
    <mergeCell ref="A122:B122"/>
    <mergeCell ref="A123:B123"/>
    <mergeCell ref="A124:B124"/>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E14:F14"/>
    <mergeCell ref="E15:F15"/>
    <mergeCell ref="E16:F16"/>
    <mergeCell ref="E17:F17"/>
    <mergeCell ref="E18:F18"/>
    <mergeCell ref="E19:F19"/>
    <mergeCell ref="A5:H5"/>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G2:H2"/>
    <mergeCell ref="G3:H3"/>
    <mergeCell ref="G4:H4"/>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G6:H6"/>
    <mergeCell ref="C3:D3"/>
    <mergeCell ref="C4:D4"/>
    <mergeCell ref="E2:F2"/>
    <mergeCell ref="E3:F3"/>
    <mergeCell ref="E4:F4"/>
    <mergeCell ref="E97:F108"/>
    <mergeCell ref="G97:H108"/>
    <mergeCell ref="A98:B98"/>
    <mergeCell ref="A99:B99"/>
    <mergeCell ref="A100:B100"/>
    <mergeCell ref="A101:B101"/>
    <mergeCell ref="A102:B102"/>
    <mergeCell ref="A103:B103"/>
    <mergeCell ref="A104:B104"/>
    <mergeCell ref="A105:B105"/>
    <mergeCell ref="A106:B106"/>
    <mergeCell ref="A107:B107"/>
    <mergeCell ref="A108:B108"/>
    <mergeCell ref="A82:B82"/>
    <mergeCell ref="C27:D27"/>
    <mergeCell ref="A89:B89"/>
    <mergeCell ref="A90:B90"/>
    <mergeCell ref="A91:B91"/>
    <mergeCell ref="A92:B92"/>
    <mergeCell ref="A83:B83"/>
    <mergeCell ref="A84:B84"/>
    <mergeCell ref="A86:B86"/>
    <mergeCell ref="A126:H126"/>
    <mergeCell ref="G127:H127"/>
    <mergeCell ref="B243:H243"/>
    <mergeCell ref="B237:H237"/>
    <mergeCell ref="B236:H236"/>
    <mergeCell ref="B240:H240"/>
    <mergeCell ref="B239:H239"/>
    <mergeCell ref="B238:H238"/>
    <mergeCell ref="B241:H241"/>
    <mergeCell ref="A222:B222"/>
    <mergeCell ref="A223:B223"/>
    <mergeCell ref="A224:B224"/>
    <mergeCell ref="A233:B233"/>
    <mergeCell ref="A234:B234"/>
    <mergeCell ref="A230:B230"/>
    <mergeCell ref="A231:B231"/>
    <mergeCell ref="A232:B232"/>
    <mergeCell ref="A226:H226"/>
    <mergeCell ref="A227:B227"/>
    <mergeCell ref="A228:B228"/>
    <mergeCell ref="A130:H130"/>
    <mergeCell ref="A229:B229"/>
    <mergeCell ref="B242:H242"/>
    <mergeCell ref="A235:H235"/>
    <mergeCell ref="D247:H247"/>
    <mergeCell ref="A334:H334"/>
    <mergeCell ref="E412:F412"/>
    <mergeCell ref="A412:B412"/>
    <mergeCell ref="C412:D412"/>
    <mergeCell ref="G14:H14"/>
    <mergeCell ref="G16:H16"/>
    <mergeCell ref="G17:H17"/>
    <mergeCell ref="G15:H15"/>
    <mergeCell ref="G18:H18"/>
    <mergeCell ref="G19:H19"/>
    <mergeCell ref="G46:H46"/>
    <mergeCell ref="G31:H31"/>
    <mergeCell ref="G22:H22"/>
    <mergeCell ref="G36:H36"/>
    <mergeCell ref="G35:H35"/>
    <mergeCell ref="E81:F92"/>
    <mergeCell ref="A221:B221"/>
    <mergeCell ref="A183:B183"/>
    <mergeCell ref="A181:B181"/>
    <mergeCell ref="E143:F143"/>
    <mergeCell ref="E141:F141"/>
    <mergeCell ref="C140:D140"/>
    <mergeCell ref="E142:F142"/>
    <mergeCell ref="A33:H33"/>
    <mergeCell ref="G30:H30"/>
    <mergeCell ref="G29:H29"/>
    <mergeCell ref="A13:H13"/>
    <mergeCell ref="C26:D26"/>
    <mergeCell ref="G412:H412"/>
    <mergeCell ref="A244:H244"/>
    <mergeCell ref="D246:H246"/>
    <mergeCell ref="A403:H403"/>
    <mergeCell ref="A409:H409"/>
    <mergeCell ref="A410:H410"/>
    <mergeCell ref="A411:H411"/>
    <mergeCell ref="A404:H404"/>
    <mergeCell ref="A405:H405"/>
    <mergeCell ref="A406:H406"/>
    <mergeCell ref="A407:H407"/>
    <mergeCell ref="A246:C246"/>
    <mergeCell ref="A402:H402"/>
    <mergeCell ref="A408:H408"/>
    <mergeCell ref="A376:H376"/>
    <mergeCell ref="D245:H245"/>
    <mergeCell ref="A247:C247"/>
    <mergeCell ref="G129:H129"/>
    <mergeCell ref="G133:H133"/>
    <mergeCell ref="G128:H128"/>
    <mergeCell ref="A1:H1"/>
    <mergeCell ref="A245:C245"/>
    <mergeCell ref="G27:H27"/>
    <mergeCell ref="G28:H28"/>
    <mergeCell ref="A37:H37"/>
    <mergeCell ref="A44:H44"/>
    <mergeCell ref="A50:H50"/>
    <mergeCell ref="A134:H134"/>
    <mergeCell ref="G132:H132"/>
    <mergeCell ref="G7:H7"/>
    <mergeCell ref="G47:H47"/>
    <mergeCell ref="G45:H45"/>
    <mergeCell ref="A25:H25"/>
    <mergeCell ref="G26:H26"/>
    <mergeCell ref="G20:H20"/>
    <mergeCell ref="G21:H21"/>
    <mergeCell ref="A9:A11"/>
    <mergeCell ref="A219:B219"/>
    <mergeCell ref="A220:B220"/>
    <mergeCell ref="G131:H131"/>
    <mergeCell ref="A150:H150"/>
    <mergeCell ref="A144:B144"/>
    <mergeCell ref="G144:H144"/>
    <mergeCell ref="A225:B225"/>
    <mergeCell ref="A139:H139"/>
    <mergeCell ref="A140:B140"/>
    <mergeCell ref="E140:F140"/>
    <mergeCell ref="A156:B156"/>
    <mergeCell ref="A158:B158"/>
    <mergeCell ref="A151:B151"/>
    <mergeCell ref="C141:D141"/>
    <mergeCell ref="C144:D144"/>
    <mergeCell ref="A182:B182"/>
    <mergeCell ref="A184:B184"/>
    <mergeCell ref="A185:B185"/>
    <mergeCell ref="A180:B180"/>
    <mergeCell ref="A217:H217"/>
    <mergeCell ref="A218:B218"/>
    <mergeCell ref="A179:B179"/>
    <mergeCell ref="A177:H177"/>
    <mergeCell ref="C142:D142"/>
    <mergeCell ref="E144:F144"/>
    <mergeCell ref="C143:D143"/>
    <mergeCell ref="A147:H147"/>
    <mergeCell ref="A148:H148"/>
    <mergeCell ref="A149:H149"/>
    <mergeCell ref="A157:H157"/>
    <mergeCell ref="A60:B60"/>
    <mergeCell ref="C56:F56"/>
    <mergeCell ref="C57:F57"/>
    <mergeCell ref="C59:F59"/>
    <mergeCell ref="C60:F60"/>
    <mergeCell ref="A152:B152"/>
    <mergeCell ref="A153:B153"/>
    <mergeCell ref="A154:B154"/>
    <mergeCell ref="A155:B155"/>
    <mergeCell ref="A93:H93"/>
    <mergeCell ref="A94:C95"/>
    <mergeCell ref="E94:F94"/>
    <mergeCell ref="G125:H125"/>
    <mergeCell ref="G81:H92"/>
    <mergeCell ref="A77:H77"/>
    <mergeCell ref="A80:B80"/>
    <mergeCell ref="A81:B81"/>
    <mergeCell ref="E80:F80"/>
    <mergeCell ref="E78:F78"/>
    <mergeCell ref="E79:F79"/>
    <mergeCell ref="A78:C79"/>
    <mergeCell ref="A87:B87"/>
    <mergeCell ref="E110:F110"/>
    <mergeCell ref="E111:F111"/>
    <mergeCell ref="A109:H109"/>
    <mergeCell ref="A110:C111"/>
    <mergeCell ref="C18:D18"/>
    <mergeCell ref="C19:D19"/>
    <mergeCell ref="C20:D20"/>
    <mergeCell ref="C21:D21"/>
    <mergeCell ref="C22:D22"/>
    <mergeCell ref="C24:H24"/>
    <mergeCell ref="C23:H23"/>
    <mergeCell ref="A85:B85"/>
    <mergeCell ref="A88:B88"/>
    <mergeCell ref="E95:F95"/>
    <mergeCell ref="A96:B96"/>
    <mergeCell ref="E96:F96"/>
    <mergeCell ref="A97:B97"/>
    <mergeCell ref="A45:B45"/>
    <mergeCell ref="A46:B46"/>
    <mergeCell ref="A47:B47"/>
    <mergeCell ref="D46:F46"/>
    <mergeCell ref="D45:F45"/>
    <mergeCell ref="D47:F47"/>
    <mergeCell ref="A48:B48"/>
    <mergeCell ref="D48:F48"/>
    <mergeCell ref="A59:B59"/>
    <mergeCell ref="A125:F125"/>
    <mergeCell ref="A145:H145"/>
    <mergeCell ref="E135:F135"/>
    <mergeCell ref="E136:F136"/>
    <mergeCell ref="E137:F137"/>
    <mergeCell ref="E138:F138"/>
    <mergeCell ref="A135:B135"/>
    <mergeCell ref="A136:B136"/>
    <mergeCell ref="A137:B137"/>
    <mergeCell ref="C135:D135"/>
    <mergeCell ref="A138:B138"/>
    <mergeCell ref="C136:D136"/>
    <mergeCell ref="G135:H135"/>
    <mergeCell ref="G136:H136"/>
    <mergeCell ref="G137:H137"/>
    <mergeCell ref="G138:H138"/>
    <mergeCell ref="C138:D138"/>
    <mergeCell ref="G140:H140"/>
    <mergeCell ref="A141:B141"/>
    <mergeCell ref="G141:H141"/>
    <mergeCell ref="A142:B142"/>
    <mergeCell ref="G142:H142"/>
    <mergeCell ref="A143:B143"/>
    <mergeCell ref="G143:H143"/>
    <mergeCell ref="A61:H61"/>
    <mergeCell ref="A62:C63"/>
    <mergeCell ref="E62:F62"/>
    <mergeCell ref="E63:F63"/>
    <mergeCell ref="A64:B64"/>
    <mergeCell ref="E64:F64"/>
    <mergeCell ref="A65:B65"/>
    <mergeCell ref="E65:F76"/>
    <mergeCell ref="G65:H76"/>
    <mergeCell ref="A66:B66"/>
    <mergeCell ref="A67:B67"/>
    <mergeCell ref="A68:B68"/>
    <mergeCell ref="A69:B69"/>
    <mergeCell ref="A70:B70"/>
    <mergeCell ref="A71:B71"/>
    <mergeCell ref="A72:B72"/>
    <mergeCell ref="A73:B73"/>
    <mergeCell ref="A74:B74"/>
    <mergeCell ref="A75:B75"/>
    <mergeCell ref="A76:B76"/>
  </mergeCells>
  <dataValidations count="7">
    <dataValidation type="list" allowBlank="1" showInputMessage="1" showErrorMessage="1" sqref="G6:H6" xr:uid="{00000000-0002-0000-0000-000000000000}">
      <formula1>"Mr. Suraj Khare,Mr.Vinayak,Mr.Manish,Mr.Vaibhav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129" xr:uid="{00000000-0002-0000-0000-000002000000}">
      <formula1>"300000,350000,400000,500000,600000,700000,800000,900000,1000000,1200000,1400000,1500000,1600000"</formula1>
    </dataValidation>
    <dataValidation type="list" allowBlank="1" showInputMessage="1" showErrorMessage="1" sqref="F146"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46"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243" max="8" man="1"/>
    <brk id="291" max="16383" man="1"/>
    <brk id="333" max="16383" man="1"/>
    <brk id="37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4" sqref="A4:C5"/>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77" t="s">
        <v>68</v>
      </c>
      <c r="B3" s="77"/>
      <c r="C3" s="77"/>
      <c r="D3" s="77"/>
      <c r="E3" s="77"/>
      <c r="F3" s="77"/>
      <c r="G3" s="77"/>
      <c r="H3" s="77"/>
      <c r="I3" s="77"/>
    </row>
    <row r="4" spans="1:11" s="1" customFormat="1" ht="20.25" customHeight="1" x14ac:dyDescent="0.4">
      <c r="A4" s="176">
        <v>1</v>
      </c>
      <c r="B4" s="176"/>
      <c r="C4" s="176"/>
      <c r="D4" s="177" t="s">
        <v>4</v>
      </c>
      <c r="E4" s="30" t="s">
        <v>117</v>
      </c>
      <c r="F4" s="79" t="s">
        <v>104</v>
      </c>
      <c r="G4" s="79"/>
      <c r="H4" s="30" t="s">
        <v>118</v>
      </c>
      <c r="I4" s="30"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76"/>
      <c r="B5" s="176"/>
      <c r="C5" s="176"/>
      <c r="D5" s="177"/>
      <c r="E5" s="30">
        <v>3</v>
      </c>
      <c r="F5" s="79">
        <v>1</v>
      </c>
      <c r="G5" s="79"/>
      <c r="H5" s="30">
        <v>0</v>
      </c>
      <c r="I5" s="30">
        <f ca="1">--TRIM(RIGHT(SUBSTITUTE(LEFT(A4,_xlfn.AGGREGATE(16,6,FIND({0,1,2,3,4,5,6,7,8,9},A4,ROW(INDIRECT("1:"&amp;LEN(A4)))),1))," ",REPT(" ",LEN(A4))),LEN(A4)))</f>
        <v>1</v>
      </c>
      <c r="J5" s="17" t="s">
        <v>123</v>
      </c>
      <c r="K5" s="18"/>
    </row>
    <row r="6" spans="1:11" s="1" customFormat="1" ht="20.25" customHeight="1" x14ac:dyDescent="0.4">
      <c r="A6" s="80" t="s">
        <v>121</v>
      </c>
      <c r="B6" s="80"/>
      <c r="C6" s="80" t="s">
        <v>133</v>
      </c>
      <c r="D6" s="80"/>
      <c r="E6" s="28" t="s">
        <v>134</v>
      </c>
      <c r="F6" s="80" t="s">
        <v>122</v>
      </c>
      <c r="G6" s="80"/>
      <c r="H6" s="29" t="s">
        <v>120</v>
      </c>
      <c r="I6" s="29"/>
      <c r="J6" s="20" t="s">
        <v>135</v>
      </c>
      <c r="K6" s="19">
        <f ca="1">I5*25%</f>
        <v>0.25</v>
      </c>
    </row>
    <row r="7" spans="1:11" s="1" customFormat="1" ht="20.25" customHeight="1" x14ac:dyDescent="0.4">
      <c r="A7" s="81" t="s">
        <v>136</v>
      </c>
      <c r="B7" s="81"/>
      <c r="C7" s="79">
        <f ca="1">K8</f>
        <v>1</v>
      </c>
      <c r="D7" s="79"/>
      <c r="E7" s="5">
        <f ca="1">((100/I5)*C7)/100</f>
        <v>1</v>
      </c>
      <c r="F7" s="81">
        <f ca="1">(((C7/I5*10)+(C8/I5*25)+(25/(F5+H5+I5)*C9)+(5/(I5)*C10)+(2.5/(I5)*C11)+(2.5/(I5)*C12)+(5/I5*C13)+(2.5/I5*C14)+(2.5/I5*C15)+(5/I5*C16)+(10/I5*C17)+(5/I5*C18))/100)</f>
        <v>0.35</v>
      </c>
      <c r="G7" s="81"/>
      <c r="H7" s="81" t="str">
        <f ca="1">J4</f>
        <v>Excavation work Completed. Plinth work completed</v>
      </c>
      <c r="I7" s="81"/>
      <c r="J7" s="20" t="s">
        <v>124</v>
      </c>
      <c r="K7" s="24">
        <f ca="1">I5*50%</f>
        <v>0.5</v>
      </c>
    </row>
    <row r="8" spans="1:11" s="1" customFormat="1" ht="21" x14ac:dyDescent="0.4">
      <c r="A8" s="81" t="s">
        <v>105</v>
      </c>
      <c r="B8" s="81"/>
      <c r="C8" s="175">
        <f ca="1">K16</f>
        <v>1</v>
      </c>
      <c r="D8" s="79"/>
      <c r="E8" s="5">
        <f ca="1">((100/I5)*C8)/100</f>
        <v>1</v>
      </c>
      <c r="F8" s="81"/>
      <c r="G8" s="81"/>
      <c r="H8" s="81"/>
      <c r="I8" s="81"/>
      <c r="J8" s="20" t="s">
        <v>125</v>
      </c>
      <c r="K8" s="24">
        <f ca="1">I5</f>
        <v>1</v>
      </c>
    </row>
    <row r="9" spans="1:11" s="1" customFormat="1" ht="21" customHeight="1" x14ac:dyDescent="0.4">
      <c r="A9" s="81" t="s">
        <v>137</v>
      </c>
      <c r="B9" s="81"/>
      <c r="C9" s="79">
        <v>0</v>
      </c>
      <c r="D9" s="79"/>
      <c r="E9" s="5">
        <f ca="1">((100/(F5+H5+I5))*C9)/100</f>
        <v>0</v>
      </c>
      <c r="F9" s="81"/>
      <c r="G9" s="81"/>
      <c r="H9" s="81"/>
      <c r="I9" s="81"/>
      <c r="J9" s="20" t="s">
        <v>126</v>
      </c>
      <c r="K9" s="25">
        <f ca="1">(IF(E5&gt;1,(I5/(E5+2)),I5*0.2))</f>
        <v>0.2</v>
      </c>
    </row>
    <row r="10" spans="1:11" s="1" customFormat="1" ht="21" customHeight="1" x14ac:dyDescent="0.4">
      <c r="A10" s="81" t="s">
        <v>138</v>
      </c>
      <c r="B10" s="81"/>
      <c r="C10" s="79">
        <v>0</v>
      </c>
      <c r="D10" s="79"/>
      <c r="E10" s="5">
        <f ca="1">((100/I5)*C10)/100</f>
        <v>0</v>
      </c>
      <c r="F10" s="81"/>
      <c r="G10" s="81"/>
      <c r="H10" s="81"/>
      <c r="I10" s="81"/>
      <c r="J10" s="20" t="s">
        <v>127</v>
      </c>
      <c r="K10" s="25">
        <f ca="1">(IF(E5&gt;1,(I5/(E5+2)+K9),I5*0.2+K9))</f>
        <v>0.4</v>
      </c>
    </row>
    <row r="11" spans="1:11" s="1" customFormat="1" ht="21" customHeight="1" x14ac:dyDescent="0.4">
      <c r="A11" s="88" t="s">
        <v>139</v>
      </c>
      <c r="B11" s="89"/>
      <c r="C11" s="79">
        <v>0</v>
      </c>
      <c r="D11" s="79"/>
      <c r="E11" s="5">
        <f ca="1">((100/I5)*C11)/100</f>
        <v>0</v>
      </c>
      <c r="F11" s="81"/>
      <c r="G11" s="81"/>
      <c r="H11" s="81"/>
      <c r="I11" s="81"/>
      <c r="J11" s="20" t="s">
        <v>140</v>
      </c>
      <c r="K11" s="25">
        <f ca="1">(IF(E5&gt;1,(I5/(E5+2)+K10),0))</f>
        <v>0.60000000000000009</v>
      </c>
    </row>
    <row r="12" spans="1:11" s="1" customFormat="1" ht="21" customHeight="1" x14ac:dyDescent="0.4">
      <c r="A12" s="88" t="s">
        <v>172</v>
      </c>
      <c r="B12" s="89"/>
      <c r="C12" s="79">
        <v>0</v>
      </c>
      <c r="D12" s="79"/>
      <c r="E12" s="5">
        <f ca="1">((100/I5)*C12)/100</f>
        <v>0</v>
      </c>
      <c r="F12" s="81"/>
      <c r="G12" s="81"/>
      <c r="H12" s="81"/>
      <c r="I12" s="81"/>
      <c r="J12" s="20" t="s">
        <v>141</v>
      </c>
      <c r="K12" s="25">
        <f ca="1">(IF(E5&gt;2,(I5/(E5+2)+K11),0))</f>
        <v>0.8</v>
      </c>
    </row>
    <row r="13" spans="1:11" s="1" customFormat="1" ht="57.75" customHeight="1" x14ac:dyDescent="0.4">
      <c r="A13" s="88" t="s">
        <v>169</v>
      </c>
      <c r="B13" s="89"/>
      <c r="C13" s="79">
        <v>0</v>
      </c>
      <c r="D13" s="79"/>
      <c r="E13" s="5">
        <f ca="1">((100/(I5))*C13)/100</f>
        <v>0</v>
      </c>
      <c r="F13" s="81"/>
      <c r="G13" s="81"/>
      <c r="H13" s="81"/>
      <c r="I13" s="81"/>
      <c r="J13" s="20" t="s">
        <v>143</v>
      </c>
      <c r="K13" s="26">
        <f>(IF(E5&gt;3,(I5/(E5+2)+K12),0))</f>
        <v>0</v>
      </c>
    </row>
    <row r="14" spans="1:11" s="1" customFormat="1" ht="21" x14ac:dyDescent="0.4">
      <c r="A14" s="81" t="s">
        <v>142</v>
      </c>
      <c r="B14" s="81"/>
      <c r="C14" s="79">
        <v>0</v>
      </c>
      <c r="D14" s="79"/>
      <c r="E14" s="5">
        <f ca="1">((100/(I5))*C14)/100</f>
        <v>0</v>
      </c>
      <c r="F14" s="81"/>
      <c r="G14" s="81"/>
      <c r="H14" s="81"/>
      <c r="I14" s="81"/>
      <c r="J14" s="20" t="s">
        <v>144</v>
      </c>
      <c r="K14" s="25">
        <f>(IF(E5&gt;4,(I5/(E5+2)+K13),0))</f>
        <v>0</v>
      </c>
    </row>
    <row r="15" spans="1:11" s="1" customFormat="1" ht="21" customHeight="1" x14ac:dyDescent="0.4">
      <c r="A15" s="81" t="s">
        <v>171</v>
      </c>
      <c r="B15" s="81"/>
      <c r="C15" s="79">
        <v>0</v>
      </c>
      <c r="D15" s="79"/>
      <c r="E15" s="5">
        <f ca="1">((100/I5)*C15)/100</f>
        <v>0</v>
      </c>
      <c r="F15" s="81"/>
      <c r="G15" s="81"/>
      <c r="H15" s="81"/>
      <c r="I15" s="81"/>
      <c r="J15" s="20" t="s">
        <v>128</v>
      </c>
      <c r="K15" s="25">
        <f>(IF(E5=1,(I5/(E5+3)+K10),IF(E5=0,(I5*0.3+K10),IF(E5&gt;1,0))))</f>
        <v>0</v>
      </c>
    </row>
    <row r="16" spans="1:11" s="1" customFormat="1" ht="21.6" thickBot="1" x14ac:dyDescent="0.45">
      <c r="A16" s="81" t="s">
        <v>170</v>
      </c>
      <c r="B16" s="81"/>
      <c r="C16" s="79">
        <v>0</v>
      </c>
      <c r="D16" s="79"/>
      <c r="E16" s="5">
        <f ca="1">((100/I5)*C16)/100</f>
        <v>0</v>
      </c>
      <c r="F16" s="81"/>
      <c r="G16" s="81"/>
      <c r="H16" s="81"/>
      <c r="I16" s="81"/>
      <c r="J16" s="22" t="s">
        <v>129</v>
      </c>
      <c r="K16" s="27">
        <f ca="1">(IF(E5&gt;1.5,(I5/(E5+2)+K10+MAX(0,K11-K10)+MAX(0,K12-K11)+MAX(0,K13-K12)+MAX(0,K14-K13)+MAX(0,K15-K14)),IF(E5=1,(I5/(E5+3)+K15),IF(E5=0,I5*0.3+K15))))</f>
        <v>1</v>
      </c>
    </row>
    <row r="17" spans="1:9" s="1" customFormat="1" ht="21" x14ac:dyDescent="0.3">
      <c r="A17" s="81" t="s">
        <v>145</v>
      </c>
      <c r="B17" s="81"/>
      <c r="C17" s="79">
        <v>0</v>
      </c>
      <c r="D17" s="79"/>
      <c r="E17" s="5">
        <f ca="1">((100/(I5))*C17)/100</f>
        <v>0</v>
      </c>
      <c r="F17" s="81"/>
      <c r="G17" s="81"/>
      <c r="H17" s="81"/>
      <c r="I17" s="81"/>
    </row>
    <row r="18" spans="1:9" s="1" customFormat="1" ht="21" x14ac:dyDescent="0.3">
      <c r="A18" s="81" t="s">
        <v>146</v>
      </c>
      <c r="B18" s="81"/>
      <c r="C18" s="79">
        <v>0</v>
      </c>
      <c r="D18" s="79"/>
      <c r="E18" s="5">
        <f ca="1">((100/(I5))*C18)/100</f>
        <v>0</v>
      </c>
      <c r="F18" s="81"/>
      <c r="G18" s="81"/>
      <c r="H18" s="81"/>
      <c r="I18" s="81"/>
    </row>
    <row r="23" spans="1:9" x14ac:dyDescent="0.3">
      <c r="B23" s="174" t="s">
        <v>173</v>
      </c>
      <c r="C23" s="174"/>
      <c r="D23" s="174"/>
      <c r="E23" s="174"/>
      <c r="F23" s="174"/>
      <c r="G23" s="174"/>
    </row>
    <row r="24" spans="1:9" ht="14.4" customHeight="1" x14ac:dyDescent="0.3">
      <c r="B24" s="169" t="s">
        <v>174</v>
      </c>
      <c r="C24" s="169" t="s">
        <v>175</v>
      </c>
      <c r="D24" s="172" t="s">
        <v>176</v>
      </c>
      <c r="E24" s="173" t="s">
        <v>177</v>
      </c>
      <c r="F24" s="170" t="s">
        <v>178</v>
      </c>
      <c r="G24" s="169" t="s">
        <v>179</v>
      </c>
    </row>
    <row r="25" spans="1:9" x14ac:dyDescent="0.3">
      <c r="B25" s="169"/>
      <c r="C25" s="169"/>
      <c r="D25" s="172"/>
      <c r="E25" s="173"/>
      <c r="F25" s="170"/>
      <c r="G25" s="169"/>
    </row>
    <row r="26" spans="1:9" x14ac:dyDescent="0.3">
      <c r="B26" s="37" t="s">
        <v>180</v>
      </c>
      <c r="C26" s="38">
        <v>10</v>
      </c>
      <c r="D26" s="38">
        <v>1</v>
      </c>
      <c r="E26" s="39"/>
      <c r="F26" s="40">
        <f>((E26/D26)*0.05)*100</f>
        <v>0</v>
      </c>
      <c r="G26" s="40">
        <f t="shared" ref="G26:G37" si="0">((E26/D26)*(C26/100))*100</f>
        <v>0</v>
      </c>
    </row>
    <row r="27" spans="1:9" x14ac:dyDescent="0.3">
      <c r="B27" s="37" t="s">
        <v>181</v>
      </c>
      <c r="C27" s="39">
        <v>10</v>
      </c>
      <c r="D27" s="39">
        <v>1</v>
      </c>
      <c r="E27" s="39"/>
      <c r="F27" s="40">
        <f>((E27/D27)*0.05)*100</f>
        <v>0</v>
      </c>
      <c r="G27" s="40">
        <f t="shared" si="0"/>
        <v>0</v>
      </c>
    </row>
    <row r="28" spans="1:9" x14ac:dyDescent="0.3">
      <c r="B28" s="37" t="s">
        <v>182</v>
      </c>
      <c r="C28" s="39">
        <v>15</v>
      </c>
      <c r="D28" s="39">
        <v>1</v>
      </c>
      <c r="E28" s="39"/>
      <c r="F28" s="40">
        <f>((E28/D28)*0.15)*100</f>
        <v>0</v>
      </c>
      <c r="G28" s="40">
        <f t="shared" si="0"/>
        <v>0</v>
      </c>
    </row>
    <row r="29" spans="1:9" x14ac:dyDescent="0.3">
      <c r="B29" s="41" t="s">
        <v>183</v>
      </c>
      <c r="C29" s="39">
        <v>25</v>
      </c>
      <c r="D29" s="39">
        <v>40</v>
      </c>
      <c r="E29" s="39"/>
      <c r="F29" s="40">
        <f>((E29/D29)*0.25)*100</f>
        <v>0</v>
      </c>
      <c r="G29" s="40">
        <f t="shared" si="0"/>
        <v>0</v>
      </c>
    </row>
    <row r="30" spans="1:9" x14ac:dyDescent="0.3">
      <c r="B30" s="41" t="s">
        <v>184</v>
      </c>
      <c r="C30" s="39">
        <v>5</v>
      </c>
      <c r="D30" s="39">
        <v>39</v>
      </c>
      <c r="E30" s="39"/>
      <c r="F30" s="40">
        <f>((E30/D30)*0.05)*100</f>
        <v>0</v>
      </c>
      <c r="G30" s="40">
        <f t="shared" si="0"/>
        <v>0</v>
      </c>
    </row>
    <row r="31" spans="1:9" ht="28.8" x14ac:dyDescent="0.3">
      <c r="B31" s="41" t="s">
        <v>185</v>
      </c>
      <c r="C31" s="39">
        <v>2.5</v>
      </c>
      <c r="D31" s="39">
        <v>39</v>
      </c>
      <c r="E31" s="39"/>
      <c r="F31" s="40">
        <f>((E31/D31)*0.025)*100</f>
        <v>0</v>
      </c>
      <c r="G31" s="40">
        <f t="shared" si="0"/>
        <v>0</v>
      </c>
    </row>
    <row r="32" spans="1:9" ht="28.8" x14ac:dyDescent="0.3">
      <c r="B32" s="41" t="s">
        <v>186</v>
      </c>
      <c r="C32" s="39">
        <v>2.5</v>
      </c>
      <c r="D32" s="39">
        <v>39</v>
      </c>
      <c r="E32" s="39"/>
      <c r="F32" s="40">
        <f>((E32/D32)*0.025)*100</f>
        <v>0</v>
      </c>
      <c r="G32" s="40">
        <f t="shared" si="0"/>
        <v>0</v>
      </c>
    </row>
    <row r="33" spans="1:7" ht="43.2" x14ac:dyDescent="0.3">
      <c r="B33" s="42" t="s">
        <v>187</v>
      </c>
      <c r="C33" s="39">
        <v>5</v>
      </c>
      <c r="D33" s="39">
        <v>39</v>
      </c>
      <c r="E33" s="39"/>
      <c r="F33" s="40">
        <f>((E33/D33)*0.05)*100</f>
        <v>0</v>
      </c>
      <c r="G33" s="40">
        <f t="shared" si="0"/>
        <v>0</v>
      </c>
    </row>
    <row r="34" spans="1:7" ht="28.8" x14ac:dyDescent="0.3">
      <c r="B34" s="42" t="s">
        <v>188</v>
      </c>
      <c r="C34" s="39">
        <v>5</v>
      </c>
      <c r="D34" s="39">
        <v>39</v>
      </c>
      <c r="E34" s="39"/>
      <c r="F34" s="40">
        <f>((E34/D34)*0.1)*100</f>
        <v>0</v>
      </c>
      <c r="G34" s="40">
        <f t="shared" si="0"/>
        <v>0</v>
      </c>
    </row>
    <row r="35" spans="1:7" ht="28.8" x14ac:dyDescent="0.3">
      <c r="B35" s="42" t="s">
        <v>189</v>
      </c>
      <c r="C35" s="39">
        <v>5</v>
      </c>
      <c r="D35" s="39">
        <v>39</v>
      </c>
      <c r="E35" s="39"/>
      <c r="F35" s="40">
        <f>((E35/D35)*0.05)*100</f>
        <v>0</v>
      </c>
      <c r="G35" s="40">
        <f t="shared" si="0"/>
        <v>0</v>
      </c>
    </row>
    <row r="36" spans="1:7" ht="43.2" x14ac:dyDescent="0.3">
      <c r="B36" s="42" t="s">
        <v>190</v>
      </c>
      <c r="C36" s="39">
        <v>10</v>
      </c>
      <c r="D36" s="39">
        <v>39</v>
      </c>
      <c r="E36" s="39"/>
      <c r="F36" s="40">
        <f>((E36/D36)*0.1)*100</f>
        <v>0</v>
      </c>
      <c r="G36" s="40">
        <f t="shared" si="0"/>
        <v>0</v>
      </c>
    </row>
    <row r="37" spans="1:7" ht="43.2" x14ac:dyDescent="0.3">
      <c r="B37" s="42" t="s">
        <v>191</v>
      </c>
      <c r="C37" s="39">
        <v>5</v>
      </c>
      <c r="D37" s="39">
        <v>39</v>
      </c>
      <c r="E37" s="39"/>
      <c r="F37" s="40">
        <f>((E37/D37)*0.1)*100</f>
        <v>0</v>
      </c>
      <c r="G37" s="40">
        <f t="shared" si="0"/>
        <v>0</v>
      </c>
    </row>
    <row r="38" spans="1:7" ht="15.6" x14ac:dyDescent="0.3">
      <c r="B38" s="43" t="s">
        <v>192</v>
      </c>
      <c r="C38" s="44">
        <f>SUM(C26:C37)</f>
        <v>100</v>
      </c>
      <c r="D38" s="43"/>
      <c r="E38" s="43"/>
      <c r="F38" s="44">
        <f>SUM(F26:F37)</f>
        <v>0</v>
      </c>
      <c r="G38" s="44">
        <f>SUM(G26:G37)</f>
        <v>0</v>
      </c>
    </row>
    <row r="39" spans="1:7" x14ac:dyDescent="0.3">
      <c r="B39" s="170" t="s">
        <v>193</v>
      </c>
      <c r="C39" s="170"/>
      <c r="D39" s="170"/>
      <c r="E39" s="170"/>
      <c r="F39" s="170"/>
      <c r="G39" s="170"/>
    </row>
    <row r="40" spans="1:7" x14ac:dyDescent="0.3">
      <c r="B40" s="171" t="s">
        <v>194</v>
      </c>
      <c r="C40" s="171"/>
      <c r="D40" s="171"/>
      <c r="E40" s="171" t="s">
        <v>195</v>
      </c>
      <c r="F40" s="171"/>
      <c r="G40" s="171"/>
    </row>
    <row r="41" spans="1:7" x14ac:dyDescent="0.3">
      <c r="B41" s="167" t="s">
        <v>196</v>
      </c>
      <c r="C41" s="167"/>
      <c r="D41" s="167"/>
      <c r="E41" s="167" t="s">
        <v>197</v>
      </c>
      <c r="F41" s="167"/>
      <c r="G41" s="167"/>
    </row>
    <row r="42" spans="1:7" x14ac:dyDescent="0.3">
      <c r="B42" s="167" t="s">
        <v>198</v>
      </c>
      <c r="C42" s="167"/>
      <c r="D42" s="167"/>
      <c r="E42" s="167" t="s">
        <v>199</v>
      </c>
      <c r="F42" s="167"/>
      <c r="G42" s="167"/>
    </row>
    <row r="43" spans="1:7" x14ac:dyDescent="0.3">
      <c r="B43" s="168" t="s">
        <v>200</v>
      </c>
      <c r="C43" s="168"/>
      <c r="D43" s="168"/>
      <c r="E43" s="168" t="s">
        <v>201</v>
      </c>
      <c r="F43" s="168"/>
      <c r="G43" s="168"/>
    </row>
    <row r="45" spans="1:7" ht="15" thickBot="1" x14ac:dyDescent="0.35"/>
    <row r="46" spans="1:7" ht="16.8" thickTop="1" thickBot="1" x14ac:dyDescent="0.35">
      <c r="A46" s="45" t="s">
        <v>202</v>
      </c>
      <c r="B46" s="45" t="s">
        <v>174</v>
      </c>
      <c r="C46" s="46" t="s">
        <v>203</v>
      </c>
      <c r="D46" s="46" t="s">
        <v>204</v>
      </c>
      <c r="E46" s="46" t="s">
        <v>205</v>
      </c>
    </row>
    <row r="47" spans="1:7" ht="30" thickTop="1" thickBot="1" x14ac:dyDescent="0.35">
      <c r="A47" s="47">
        <v>1</v>
      </c>
      <c r="B47" s="48" t="s">
        <v>206</v>
      </c>
      <c r="C47" s="49">
        <v>0</v>
      </c>
      <c r="D47" s="50">
        <v>0.1</v>
      </c>
      <c r="E47" s="49">
        <v>0.1</v>
      </c>
    </row>
    <row r="48" spans="1:7" ht="15.6" thickTop="1" thickBot="1" x14ac:dyDescent="0.35">
      <c r="A48" s="47">
        <v>2</v>
      </c>
      <c r="B48" s="48" t="s">
        <v>207</v>
      </c>
      <c r="C48" s="49" t="s">
        <v>208</v>
      </c>
      <c r="D48" s="50" t="s">
        <v>209</v>
      </c>
      <c r="E48" s="49">
        <v>0.3</v>
      </c>
    </row>
    <row r="49" spans="1:5" ht="58.8" thickTop="1" thickBot="1" x14ac:dyDescent="0.35">
      <c r="A49" s="47">
        <v>3</v>
      </c>
      <c r="B49" s="48" t="s">
        <v>210</v>
      </c>
      <c r="C49" s="49" t="s">
        <v>211</v>
      </c>
      <c r="D49" s="50" t="s">
        <v>212</v>
      </c>
      <c r="E49" s="49">
        <v>0.45</v>
      </c>
    </row>
    <row r="50" spans="1:5" ht="73.2" thickTop="1" thickBot="1" x14ac:dyDescent="0.35">
      <c r="A50" s="47">
        <v>4</v>
      </c>
      <c r="B50" s="48" t="s">
        <v>213</v>
      </c>
      <c r="C50" s="49" t="s">
        <v>214</v>
      </c>
      <c r="D50" s="50" t="s">
        <v>215</v>
      </c>
      <c r="E50" s="49">
        <v>0.7</v>
      </c>
    </row>
    <row r="51" spans="1:5" ht="58.8" thickTop="1" thickBot="1" x14ac:dyDescent="0.35">
      <c r="A51" s="47">
        <v>5</v>
      </c>
      <c r="B51" s="48" t="s">
        <v>216</v>
      </c>
      <c r="C51" s="49" t="s">
        <v>217</v>
      </c>
      <c r="D51" s="50" t="s">
        <v>218</v>
      </c>
      <c r="E51" s="49">
        <v>0.75</v>
      </c>
    </row>
    <row r="52" spans="1:5" ht="73.2" thickTop="1" thickBot="1" x14ac:dyDescent="0.35">
      <c r="A52" s="47">
        <v>6</v>
      </c>
      <c r="B52" s="48" t="s">
        <v>219</v>
      </c>
      <c r="C52" s="49" t="s">
        <v>220</v>
      </c>
      <c r="D52" s="50" t="s">
        <v>221</v>
      </c>
      <c r="E52" s="49">
        <v>0.8</v>
      </c>
    </row>
    <row r="53" spans="1:5" ht="102" thickTop="1" thickBot="1" x14ac:dyDescent="0.35">
      <c r="A53" s="47">
        <v>7</v>
      </c>
      <c r="B53" s="48" t="s">
        <v>222</v>
      </c>
      <c r="C53" s="49" t="s">
        <v>223</v>
      </c>
      <c r="D53" s="50" t="s">
        <v>224</v>
      </c>
      <c r="E53" s="49">
        <v>0.85</v>
      </c>
    </row>
    <row r="54" spans="1:5" ht="174" thickTop="1" thickBot="1" x14ac:dyDescent="0.35">
      <c r="A54" s="47">
        <v>8</v>
      </c>
      <c r="B54" s="48" t="s">
        <v>225</v>
      </c>
      <c r="C54" s="49" t="s">
        <v>226</v>
      </c>
      <c r="D54" s="50" t="s">
        <v>227</v>
      </c>
      <c r="E54" s="49">
        <v>0.95</v>
      </c>
    </row>
    <row r="55" spans="1:5" ht="87.6" thickTop="1" thickBot="1" x14ac:dyDescent="0.35">
      <c r="A55" s="47">
        <v>9</v>
      </c>
      <c r="B55" s="48" t="s">
        <v>228</v>
      </c>
      <c r="C55" s="49" t="s">
        <v>229</v>
      </c>
      <c r="D55" s="50" t="s">
        <v>230</v>
      </c>
      <c r="E55" s="49">
        <v>1</v>
      </c>
    </row>
    <row r="56" spans="1:5" ht="15" thickTop="1" x14ac:dyDescent="0.3"/>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25" sqref="C25"/>
    </sheetView>
  </sheetViews>
  <sheetFormatPr defaultRowHeight="14.4" x14ac:dyDescent="0.3"/>
  <cols>
    <col min="2" max="2" width="3" bestFit="1" customWidth="1"/>
    <col min="3" max="3" width="155.33203125" customWidth="1"/>
  </cols>
  <sheetData>
    <row r="2" spans="2:3" ht="28.8" x14ac:dyDescent="0.3">
      <c r="B2" s="39">
        <v>1</v>
      </c>
      <c r="C2" s="57" t="s">
        <v>250</v>
      </c>
    </row>
    <row r="3" spans="2:3" x14ac:dyDescent="0.3">
      <c r="B3" s="39">
        <v>2</v>
      </c>
      <c r="C3" s="58" t="s">
        <v>251</v>
      </c>
    </row>
    <row r="4" spans="2:3" x14ac:dyDescent="0.3">
      <c r="B4" s="39">
        <v>3</v>
      </c>
      <c r="C4" s="39" t="s">
        <v>252</v>
      </c>
    </row>
    <row r="5" spans="2:3" x14ac:dyDescent="0.3">
      <c r="B5" s="39">
        <v>4</v>
      </c>
      <c r="C5" s="58" t="s">
        <v>253</v>
      </c>
    </row>
    <row r="6" spans="2:3" x14ac:dyDescent="0.3">
      <c r="B6" s="39">
        <v>5</v>
      </c>
      <c r="C6" s="39" t="s">
        <v>254</v>
      </c>
    </row>
    <row r="7" spans="2:3" x14ac:dyDescent="0.3">
      <c r="B7" s="39">
        <v>6</v>
      </c>
      <c r="C7" s="58" t="s">
        <v>255</v>
      </c>
    </row>
    <row r="8" spans="2:3" ht="72" x14ac:dyDescent="0.3">
      <c r="B8" s="39">
        <v>7</v>
      </c>
      <c r="C8" s="58" t="s">
        <v>256</v>
      </c>
    </row>
    <row r="9" spans="2:3" x14ac:dyDescent="0.3">
      <c r="B9" s="39">
        <v>8</v>
      </c>
      <c r="C9" s="39" t="s">
        <v>257</v>
      </c>
    </row>
    <row r="10" spans="2:3" x14ac:dyDescent="0.3">
      <c r="B10" s="39">
        <v>9</v>
      </c>
      <c r="C10" s="39" t="s">
        <v>258</v>
      </c>
    </row>
    <row r="11" spans="2:3" x14ac:dyDescent="0.3">
      <c r="B11" s="39">
        <v>10</v>
      </c>
      <c r="C11" s="39" t="s">
        <v>259</v>
      </c>
    </row>
    <row r="12" spans="2:3" x14ac:dyDescent="0.3">
      <c r="B12" s="39">
        <v>11</v>
      </c>
      <c r="C12" s="39" t="s">
        <v>260</v>
      </c>
    </row>
    <row r="13" spans="2:3" x14ac:dyDescent="0.3">
      <c r="B13" s="39">
        <v>12</v>
      </c>
      <c r="C13" s="39" t="s">
        <v>261</v>
      </c>
    </row>
    <row r="14" spans="2:3" x14ac:dyDescent="0.3">
      <c r="B14" s="39">
        <v>13</v>
      </c>
      <c r="C14" s="39" t="s">
        <v>262</v>
      </c>
    </row>
    <row r="15" spans="2:3" x14ac:dyDescent="0.3">
      <c r="B15" s="39">
        <v>14</v>
      </c>
      <c r="C15" s="39" t="s">
        <v>252</v>
      </c>
    </row>
    <row r="16" spans="2:3" x14ac:dyDescent="0.3">
      <c r="B16" s="39">
        <v>15</v>
      </c>
      <c r="C16" s="39" t="s">
        <v>245</v>
      </c>
    </row>
    <row r="17" spans="2:3" x14ac:dyDescent="0.3">
      <c r="B17" s="59">
        <v>16</v>
      </c>
      <c r="C17" s="60" t="s">
        <v>263</v>
      </c>
    </row>
    <row r="18" spans="2:3" x14ac:dyDescent="0.3">
      <c r="B18" s="61">
        <v>17</v>
      </c>
      <c r="C18" s="60" t="s">
        <v>264</v>
      </c>
    </row>
    <row r="19" spans="2:3" x14ac:dyDescent="0.3">
      <c r="B19" s="62">
        <v>18</v>
      </c>
      <c r="C19" s="39" t="s">
        <v>265</v>
      </c>
    </row>
    <row r="20" spans="2:3" x14ac:dyDescent="0.3">
      <c r="B20" s="61">
        <v>19</v>
      </c>
      <c r="C20" s="39" t="s">
        <v>266</v>
      </c>
    </row>
    <row r="21" spans="2:3" x14ac:dyDescent="0.3">
      <c r="B21" s="39">
        <v>20</v>
      </c>
      <c r="C21" s="39" t="s">
        <v>267</v>
      </c>
    </row>
    <row r="22" spans="2:3" x14ac:dyDescent="0.3">
      <c r="B22" s="61">
        <v>21</v>
      </c>
      <c r="C22" s="39" t="s">
        <v>265</v>
      </c>
    </row>
    <row r="23" spans="2:3" s="64" customFormat="1" ht="28.8" x14ac:dyDescent="0.3">
      <c r="B23" s="63">
        <v>22</v>
      </c>
      <c r="C23" s="57" t="s">
        <v>268</v>
      </c>
    </row>
    <row r="24" spans="2:3" s="64" customFormat="1" ht="28.8" x14ac:dyDescent="0.3">
      <c r="B24" s="65">
        <v>23</v>
      </c>
      <c r="C24" s="57" t="s">
        <v>269</v>
      </c>
    </row>
    <row r="25" spans="2:3" x14ac:dyDescent="0.3">
      <c r="B25" s="39">
        <v>24</v>
      </c>
      <c r="C25" s="39" t="s">
        <v>270</v>
      </c>
    </row>
    <row r="26" spans="2:3" x14ac:dyDescent="0.3">
      <c r="B26" s="61">
        <v>25</v>
      </c>
      <c r="C26" s="39" t="s">
        <v>271</v>
      </c>
    </row>
    <row r="27" spans="2:3" x14ac:dyDescent="0.3">
      <c r="B27" s="65">
        <v>26</v>
      </c>
      <c r="C27" s="39" t="s">
        <v>272</v>
      </c>
    </row>
    <row r="28" spans="2:3" x14ac:dyDescent="0.3">
      <c r="B28" s="61">
        <v>27</v>
      </c>
      <c r="C28" s="39" t="s">
        <v>273</v>
      </c>
    </row>
    <row r="29" spans="2:3" ht="43.2" x14ac:dyDescent="0.3">
      <c r="B29" s="66">
        <v>28</v>
      </c>
      <c r="C29" s="58" t="s">
        <v>274</v>
      </c>
    </row>
    <row r="30" spans="2:3" x14ac:dyDescent="0.3">
      <c r="B30" s="65">
        <v>29</v>
      </c>
      <c r="C30" s="39" t="s">
        <v>275</v>
      </c>
    </row>
    <row r="31" spans="2:3" ht="28.8" x14ac:dyDescent="0.3">
      <c r="B31" s="65">
        <v>30</v>
      </c>
      <c r="C31" s="58" t="s">
        <v>303</v>
      </c>
    </row>
    <row r="32" spans="2:3" x14ac:dyDescent="0.3">
      <c r="B32" s="65">
        <v>31</v>
      </c>
      <c r="C32" s="39" t="s">
        <v>304</v>
      </c>
    </row>
    <row r="33" spans="2:3" x14ac:dyDescent="0.3">
      <c r="B33" s="65">
        <v>32</v>
      </c>
      <c r="C33" s="39" t="s">
        <v>305</v>
      </c>
    </row>
    <row r="34" spans="2:3" ht="28.8" x14ac:dyDescent="0.3">
      <c r="B34" s="65">
        <v>33</v>
      </c>
      <c r="C34" s="60" t="s">
        <v>306</v>
      </c>
    </row>
    <row r="35" spans="2:3" x14ac:dyDescent="0.3">
      <c r="B35" s="65">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7"/>
    <col min="2" max="2" width="12.33203125" style="67" customWidth="1"/>
    <col min="3" max="16384" width="9.109375" style="67"/>
  </cols>
  <sheetData>
    <row r="2" spans="1:12" x14ac:dyDescent="0.3">
      <c r="B2" s="68" t="s">
        <v>276</v>
      </c>
      <c r="C2" s="178"/>
      <c r="D2" s="178"/>
    </row>
    <row r="3" spans="1:12" x14ac:dyDescent="0.3">
      <c r="D3" s="69"/>
      <c r="E3" s="69"/>
      <c r="F3" s="69"/>
      <c r="G3" s="69"/>
      <c r="H3" s="69"/>
      <c r="I3" s="69"/>
    </row>
    <row r="4" spans="1:12" x14ac:dyDescent="0.3">
      <c r="A4" s="68" t="s">
        <v>277</v>
      </c>
      <c r="B4" s="56" t="s">
        <v>278</v>
      </c>
      <c r="C4" s="179" t="s">
        <v>279</v>
      </c>
      <c r="D4" s="179"/>
      <c r="E4" s="179"/>
      <c r="F4" s="56"/>
      <c r="G4" s="180" t="s">
        <v>280</v>
      </c>
      <c r="H4" s="180"/>
      <c r="I4" s="180"/>
      <c r="J4" s="181" t="s">
        <v>281</v>
      </c>
      <c r="K4" s="181"/>
      <c r="L4" s="181"/>
    </row>
    <row r="5" spans="1:12" x14ac:dyDescent="0.3">
      <c r="A5" s="68"/>
      <c r="B5" s="56"/>
      <c r="C5" s="56" t="s">
        <v>282</v>
      </c>
      <c r="D5" s="56" t="s">
        <v>283</v>
      </c>
      <c r="E5" s="56" t="s">
        <v>284</v>
      </c>
      <c r="F5" s="56"/>
      <c r="G5" s="56" t="s">
        <v>282</v>
      </c>
      <c r="H5" s="56" t="s">
        <v>283</v>
      </c>
      <c r="I5" s="56" t="s">
        <v>284</v>
      </c>
      <c r="J5" s="56" t="s">
        <v>282</v>
      </c>
      <c r="K5" s="56" t="s">
        <v>283</v>
      </c>
      <c r="L5" s="56" t="s">
        <v>284</v>
      </c>
    </row>
    <row r="6" spans="1:12" x14ac:dyDescent="0.3">
      <c r="B6" s="55" t="s">
        <v>285</v>
      </c>
      <c r="C6" s="55"/>
      <c r="D6" s="55"/>
      <c r="E6" s="55">
        <f>C6*D6</f>
        <v>0</v>
      </c>
      <c r="F6" s="55" t="s">
        <v>286</v>
      </c>
      <c r="G6" s="55"/>
      <c r="H6" s="55"/>
      <c r="I6" s="55">
        <f>G6*H6</f>
        <v>0</v>
      </c>
      <c r="J6" s="55"/>
      <c r="K6" s="55"/>
      <c r="L6" s="55">
        <f>J6*K6</f>
        <v>0</v>
      </c>
    </row>
    <row r="7" spans="1:12" x14ac:dyDescent="0.3">
      <c r="B7" s="55"/>
      <c r="C7" s="55"/>
      <c r="D7" s="55"/>
      <c r="E7" s="55">
        <f t="shared" ref="E7:E41" si="0">C7*D7</f>
        <v>0</v>
      </c>
      <c r="F7" s="55" t="s">
        <v>286</v>
      </c>
      <c r="G7" s="55"/>
      <c r="H7" s="55"/>
      <c r="I7" s="55">
        <f t="shared" ref="I7:I35" si="1">G7*H7</f>
        <v>0</v>
      </c>
      <c r="J7" s="55"/>
      <c r="K7" s="55"/>
      <c r="L7" s="55">
        <f t="shared" ref="L7:L35" si="2">J7*K7</f>
        <v>0</v>
      </c>
    </row>
    <row r="8" spans="1:12" x14ac:dyDescent="0.3">
      <c r="B8" s="55"/>
      <c r="C8" s="55"/>
      <c r="D8" s="55"/>
      <c r="E8" s="55">
        <f t="shared" si="0"/>
        <v>0</v>
      </c>
      <c r="F8" s="55"/>
      <c r="G8" s="55"/>
      <c r="H8" s="55"/>
      <c r="I8" s="55">
        <f t="shared" si="1"/>
        <v>0</v>
      </c>
      <c r="J8" s="55"/>
      <c r="K8" s="55"/>
      <c r="L8" s="55">
        <f t="shared" si="2"/>
        <v>0</v>
      </c>
    </row>
    <row r="9" spans="1:12" x14ac:dyDescent="0.3">
      <c r="B9" s="55"/>
      <c r="C9" s="55"/>
      <c r="D9" s="55"/>
      <c r="E9" s="55">
        <f t="shared" si="0"/>
        <v>0</v>
      </c>
      <c r="F9" s="55" t="s">
        <v>287</v>
      </c>
      <c r="G9" s="55"/>
      <c r="H9" s="55"/>
      <c r="I9" s="55">
        <f t="shared" si="1"/>
        <v>0</v>
      </c>
      <c r="J9" s="55"/>
      <c r="K9" s="55"/>
      <c r="L9" s="55">
        <f t="shared" si="2"/>
        <v>0</v>
      </c>
    </row>
    <row r="10" spans="1:12" x14ac:dyDescent="0.3">
      <c r="B10" s="55" t="s">
        <v>288</v>
      </c>
      <c r="C10" s="55"/>
      <c r="D10" s="55"/>
      <c r="E10" s="55">
        <f t="shared" si="0"/>
        <v>0</v>
      </c>
      <c r="F10" s="55" t="s">
        <v>287</v>
      </c>
      <c r="G10" s="55"/>
      <c r="H10" s="55"/>
      <c r="I10" s="55">
        <f t="shared" si="1"/>
        <v>0</v>
      </c>
      <c r="J10" s="55"/>
      <c r="K10" s="55"/>
      <c r="L10" s="55">
        <f t="shared" si="2"/>
        <v>0</v>
      </c>
    </row>
    <row r="11" spans="1:12" x14ac:dyDescent="0.3">
      <c r="B11" s="55"/>
      <c r="C11" s="55"/>
      <c r="D11" s="55"/>
      <c r="E11" s="55">
        <f t="shared" si="0"/>
        <v>0</v>
      </c>
      <c r="F11" s="55" t="s">
        <v>289</v>
      </c>
      <c r="G11" s="55"/>
      <c r="H11" s="55"/>
      <c r="I11" s="55">
        <f t="shared" si="1"/>
        <v>0</v>
      </c>
      <c r="J11" s="55"/>
      <c r="K11" s="55"/>
      <c r="L11" s="55">
        <f t="shared" si="2"/>
        <v>0</v>
      </c>
    </row>
    <row r="12" spans="1:12" x14ac:dyDescent="0.3">
      <c r="B12" s="55"/>
      <c r="C12" s="55"/>
      <c r="D12" s="55"/>
      <c r="E12" s="55">
        <f t="shared" si="0"/>
        <v>0</v>
      </c>
      <c r="F12" s="55"/>
      <c r="G12" s="55"/>
      <c r="H12" s="55"/>
      <c r="I12" s="55">
        <f t="shared" si="1"/>
        <v>0</v>
      </c>
      <c r="J12" s="55"/>
      <c r="K12" s="55"/>
      <c r="L12" s="55">
        <f t="shared" si="2"/>
        <v>0</v>
      </c>
    </row>
    <row r="13" spans="1:12" x14ac:dyDescent="0.3">
      <c r="B13" s="55"/>
      <c r="C13" s="55"/>
      <c r="D13" s="55"/>
      <c r="E13" s="55">
        <f t="shared" si="0"/>
        <v>0</v>
      </c>
      <c r="F13" s="55"/>
      <c r="G13" s="55"/>
      <c r="H13" s="55"/>
      <c r="I13" s="55">
        <f t="shared" si="1"/>
        <v>0</v>
      </c>
      <c r="J13" s="55"/>
      <c r="K13" s="55"/>
      <c r="L13" s="55">
        <f t="shared" si="2"/>
        <v>0</v>
      </c>
    </row>
    <row r="14" spans="1:12" x14ac:dyDescent="0.3">
      <c r="B14" s="55" t="s">
        <v>290</v>
      </c>
      <c r="C14" s="55"/>
      <c r="D14" s="55"/>
      <c r="E14" s="55">
        <f t="shared" si="0"/>
        <v>0</v>
      </c>
      <c r="F14" s="55" t="s">
        <v>287</v>
      </c>
      <c r="G14" s="55"/>
      <c r="H14" s="55"/>
      <c r="I14" s="55">
        <f t="shared" si="1"/>
        <v>0</v>
      </c>
      <c r="J14" s="55"/>
      <c r="K14" s="55"/>
      <c r="L14" s="55">
        <f t="shared" si="2"/>
        <v>0</v>
      </c>
    </row>
    <row r="15" spans="1:12" x14ac:dyDescent="0.3">
      <c r="B15" s="55"/>
      <c r="C15" s="55"/>
      <c r="D15" s="55"/>
      <c r="E15" s="55">
        <f t="shared" si="0"/>
        <v>0</v>
      </c>
      <c r="F15" s="55" t="s">
        <v>289</v>
      </c>
      <c r="G15" s="55"/>
      <c r="H15" s="55"/>
      <c r="I15" s="55">
        <f t="shared" si="1"/>
        <v>0</v>
      </c>
      <c r="J15" s="55"/>
      <c r="K15" s="55"/>
      <c r="L15" s="55">
        <f t="shared" si="2"/>
        <v>0</v>
      </c>
    </row>
    <row r="16" spans="1:12" x14ac:dyDescent="0.3">
      <c r="B16" s="55"/>
      <c r="C16" s="55"/>
      <c r="D16" s="55"/>
      <c r="E16" s="55">
        <f t="shared" si="0"/>
        <v>0</v>
      </c>
      <c r="F16" s="55"/>
      <c r="G16" s="55"/>
      <c r="H16" s="55"/>
      <c r="I16" s="55">
        <f t="shared" si="1"/>
        <v>0</v>
      </c>
      <c r="J16" s="55"/>
      <c r="K16" s="55"/>
      <c r="L16" s="55">
        <f t="shared" si="2"/>
        <v>0</v>
      </c>
    </row>
    <row r="17" spans="2:12" x14ac:dyDescent="0.3">
      <c r="B17" s="55"/>
      <c r="C17" s="55"/>
      <c r="D17" s="55"/>
      <c r="E17" s="55">
        <f t="shared" si="0"/>
        <v>0</v>
      </c>
      <c r="F17" s="55"/>
      <c r="G17" s="55"/>
      <c r="H17" s="55"/>
      <c r="I17" s="55">
        <f t="shared" si="1"/>
        <v>0</v>
      </c>
      <c r="J17" s="55"/>
      <c r="K17" s="55"/>
      <c r="L17" s="55">
        <f t="shared" si="2"/>
        <v>0</v>
      </c>
    </row>
    <row r="18" spans="2:12" x14ac:dyDescent="0.3">
      <c r="B18" s="55" t="s">
        <v>291</v>
      </c>
      <c r="C18" s="55"/>
      <c r="D18" s="55"/>
      <c r="E18" s="55">
        <f t="shared" si="0"/>
        <v>0</v>
      </c>
      <c r="F18" s="55" t="s">
        <v>287</v>
      </c>
      <c r="G18" s="55"/>
      <c r="H18" s="55"/>
      <c r="I18" s="55">
        <f t="shared" si="1"/>
        <v>0</v>
      </c>
      <c r="J18" s="55"/>
      <c r="K18" s="55"/>
      <c r="L18" s="55">
        <f t="shared" si="2"/>
        <v>0</v>
      </c>
    </row>
    <row r="19" spans="2:12" x14ac:dyDescent="0.3">
      <c r="B19" s="55"/>
      <c r="C19" s="55"/>
      <c r="D19" s="55"/>
      <c r="E19" s="55">
        <f t="shared" si="0"/>
        <v>0</v>
      </c>
      <c r="F19" s="55" t="s">
        <v>289</v>
      </c>
      <c r="G19" s="55"/>
      <c r="H19" s="55"/>
      <c r="I19" s="55">
        <f t="shared" si="1"/>
        <v>0</v>
      </c>
      <c r="J19" s="55"/>
      <c r="K19" s="55"/>
      <c r="L19" s="55">
        <f t="shared" si="2"/>
        <v>0</v>
      </c>
    </row>
    <row r="20" spans="2:12" x14ac:dyDescent="0.3">
      <c r="B20" s="55"/>
      <c r="C20" s="55"/>
      <c r="D20" s="55"/>
      <c r="E20" s="55">
        <f t="shared" si="0"/>
        <v>0</v>
      </c>
      <c r="F20" s="55"/>
      <c r="G20" s="55"/>
      <c r="H20" s="55"/>
      <c r="I20" s="55">
        <f t="shared" si="1"/>
        <v>0</v>
      </c>
      <c r="J20" s="55"/>
      <c r="K20" s="55"/>
      <c r="L20" s="55">
        <f t="shared" si="2"/>
        <v>0</v>
      </c>
    </row>
    <row r="21" spans="2:12" x14ac:dyDescent="0.3">
      <c r="B21" s="55" t="s">
        <v>292</v>
      </c>
      <c r="C21" s="55"/>
      <c r="D21" s="55"/>
      <c r="E21" s="55">
        <f t="shared" si="0"/>
        <v>0</v>
      </c>
      <c r="F21" s="55" t="s">
        <v>287</v>
      </c>
      <c r="G21" s="55"/>
      <c r="H21" s="55"/>
      <c r="I21" s="55">
        <f t="shared" si="1"/>
        <v>0</v>
      </c>
      <c r="J21" s="55"/>
      <c r="K21" s="55"/>
      <c r="L21" s="55">
        <f t="shared" si="2"/>
        <v>0</v>
      </c>
    </row>
    <row r="22" spans="2:12" x14ac:dyDescent="0.3">
      <c r="B22" s="55"/>
      <c r="C22" s="55"/>
      <c r="D22" s="55"/>
      <c r="E22" s="55">
        <f t="shared" si="0"/>
        <v>0</v>
      </c>
      <c r="F22" s="55" t="s">
        <v>289</v>
      </c>
      <c r="G22" s="55"/>
      <c r="H22" s="55"/>
      <c r="I22" s="55">
        <f t="shared" si="1"/>
        <v>0</v>
      </c>
      <c r="J22" s="55"/>
      <c r="K22" s="55"/>
      <c r="L22" s="55">
        <f t="shared" si="2"/>
        <v>0</v>
      </c>
    </row>
    <row r="23" spans="2:12" x14ac:dyDescent="0.3">
      <c r="B23" s="55"/>
      <c r="C23" s="55"/>
      <c r="D23" s="55"/>
      <c r="E23" s="55">
        <f t="shared" si="0"/>
        <v>0</v>
      </c>
      <c r="F23" s="55"/>
      <c r="G23" s="55"/>
      <c r="H23" s="55"/>
      <c r="I23" s="55">
        <f t="shared" si="1"/>
        <v>0</v>
      </c>
      <c r="J23" s="55"/>
      <c r="K23" s="55"/>
      <c r="L23" s="55">
        <f t="shared" si="2"/>
        <v>0</v>
      </c>
    </row>
    <row r="24" spans="2:12" x14ac:dyDescent="0.3">
      <c r="B24" s="55" t="s">
        <v>293</v>
      </c>
      <c r="C24" s="55"/>
      <c r="D24" s="55"/>
      <c r="E24" s="55">
        <f t="shared" si="0"/>
        <v>0</v>
      </c>
      <c r="F24" s="55" t="s">
        <v>294</v>
      </c>
      <c r="G24" s="55"/>
      <c r="H24" s="55"/>
      <c r="I24" s="55">
        <f t="shared" si="1"/>
        <v>0</v>
      </c>
      <c r="J24" s="55"/>
      <c r="K24" s="55"/>
      <c r="L24" s="55">
        <f t="shared" si="2"/>
        <v>0</v>
      </c>
    </row>
    <row r="25" spans="2:12" x14ac:dyDescent="0.3">
      <c r="B25" s="55"/>
      <c r="C25" s="55"/>
      <c r="D25" s="55"/>
      <c r="E25" s="55">
        <f t="shared" si="0"/>
        <v>0</v>
      </c>
      <c r="F25" s="55" t="s">
        <v>294</v>
      </c>
      <c r="G25" s="55"/>
      <c r="H25" s="55"/>
      <c r="I25" s="55">
        <f t="shared" si="1"/>
        <v>0</v>
      </c>
      <c r="J25" s="55"/>
      <c r="K25" s="55"/>
      <c r="L25" s="55">
        <f t="shared" si="2"/>
        <v>0</v>
      </c>
    </row>
    <row r="26" spans="2:12" x14ac:dyDescent="0.3">
      <c r="B26" s="55"/>
      <c r="C26" s="55"/>
      <c r="D26" s="55"/>
      <c r="E26" s="55">
        <f t="shared" si="0"/>
        <v>0</v>
      </c>
      <c r="F26" s="55" t="s">
        <v>294</v>
      </c>
      <c r="G26" s="55"/>
      <c r="H26" s="55"/>
      <c r="I26" s="55">
        <f t="shared" si="1"/>
        <v>0</v>
      </c>
      <c r="J26" s="55"/>
      <c r="K26" s="55"/>
      <c r="L26" s="55">
        <f t="shared" si="2"/>
        <v>0</v>
      </c>
    </row>
    <row r="27" spans="2:12" x14ac:dyDescent="0.3">
      <c r="B27" s="55"/>
      <c r="C27" s="55"/>
      <c r="D27" s="55"/>
      <c r="E27" s="55">
        <f t="shared" si="0"/>
        <v>0</v>
      </c>
      <c r="F27" s="55" t="s">
        <v>294</v>
      </c>
      <c r="G27" s="55"/>
      <c r="H27" s="55"/>
      <c r="I27" s="55">
        <f t="shared" si="1"/>
        <v>0</v>
      </c>
      <c r="J27" s="55"/>
      <c r="K27" s="55"/>
      <c r="L27" s="55">
        <f t="shared" si="2"/>
        <v>0</v>
      </c>
    </row>
    <row r="28" spans="2:12" x14ac:dyDescent="0.3">
      <c r="B28" s="55" t="s">
        <v>295</v>
      </c>
      <c r="C28" s="55"/>
      <c r="D28" s="55"/>
      <c r="E28" s="55">
        <f t="shared" si="0"/>
        <v>0</v>
      </c>
      <c r="F28" s="55" t="s">
        <v>294</v>
      </c>
      <c r="G28" s="55"/>
      <c r="H28" s="55"/>
      <c r="I28" s="55">
        <f t="shared" si="1"/>
        <v>0</v>
      </c>
      <c r="J28" s="55"/>
      <c r="K28" s="55"/>
      <c r="L28" s="55">
        <f t="shared" si="2"/>
        <v>0</v>
      </c>
    </row>
    <row r="29" spans="2:12" x14ac:dyDescent="0.3">
      <c r="B29" s="55" t="s">
        <v>296</v>
      </c>
      <c r="C29" s="55"/>
      <c r="D29" s="55"/>
      <c r="E29" s="55">
        <f t="shared" si="0"/>
        <v>0</v>
      </c>
      <c r="F29" s="55" t="s">
        <v>294</v>
      </c>
      <c r="G29" s="55"/>
      <c r="H29" s="55"/>
      <c r="I29" s="55">
        <f t="shared" si="1"/>
        <v>0</v>
      </c>
      <c r="J29" s="55"/>
      <c r="K29" s="55"/>
      <c r="L29" s="55">
        <f t="shared" si="2"/>
        <v>0</v>
      </c>
    </row>
    <row r="30" spans="2:12" x14ac:dyDescent="0.3">
      <c r="B30" s="55" t="s">
        <v>297</v>
      </c>
      <c r="C30" s="55"/>
      <c r="D30" s="55"/>
      <c r="E30" s="55">
        <f t="shared" si="0"/>
        <v>0</v>
      </c>
      <c r="F30" s="55"/>
      <c r="G30" s="55"/>
      <c r="H30" s="55"/>
      <c r="I30" s="55">
        <f t="shared" si="1"/>
        <v>0</v>
      </c>
      <c r="J30" s="55"/>
      <c r="K30" s="55"/>
      <c r="L30" s="55">
        <f t="shared" si="2"/>
        <v>0</v>
      </c>
    </row>
    <row r="31" spans="2:12" x14ac:dyDescent="0.3">
      <c r="B31" s="55"/>
      <c r="C31" s="55"/>
      <c r="D31" s="55"/>
      <c r="E31" s="55">
        <f t="shared" si="0"/>
        <v>0</v>
      </c>
      <c r="F31" s="55"/>
      <c r="G31" s="55"/>
      <c r="H31" s="55"/>
      <c r="I31" s="55">
        <f t="shared" si="1"/>
        <v>0</v>
      </c>
      <c r="J31" s="55"/>
      <c r="K31" s="55"/>
      <c r="L31" s="55">
        <f t="shared" si="2"/>
        <v>0</v>
      </c>
    </row>
    <row r="32" spans="2:12" x14ac:dyDescent="0.3">
      <c r="B32" s="55"/>
      <c r="C32" s="55"/>
      <c r="D32" s="55"/>
      <c r="E32" s="55">
        <f t="shared" si="0"/>
        <v>0</v>
      </c>
      <c r="F32" s="55"/>
      <c r="G32" s="55"/>
      <c r="H32" s="55"/>
      <c r="I32" s="55">
        <f t="shared" si="1"/>
        <v>0</v>
      </c>
      <c r="J32" s="55"/>
      <c r="K32" s="55"/>
      <c r="L32" s="55">
        <f t="shared" si="2"/>
        <v>0</v>
      </c>
    </row>
    <row r="33" spans="2:12" x14ac:dyDescent="0.3">
      <c r="B33" s="55" t="s">
        <v>298</v>
      </c>
      <c r="C33" s="55"/>
      <c r="D33" s="55"/>
      <c r="E33" s="55">
        <f t="shared" si="0"/>
        <v>0</v>
      </c>
      <c r="F33" s="55"/>
      <c r="G33" s="55"/>
      <c r="H33" s="55"/>
      <c r="I33" s="55">
        <f t="shared" si="1"/>
        <v>0</v>
      </c>
      <c r="J33" s="55"/>
      <c r="K33" s="55"/>
      <c r="L33" s="55">
        <f t="shared" si="2"/>
        <v>0</v>
      </c>
    </row>
    <row r="34" spans="2:12" x14ac:dyDescent="0.3">
      <c r="B34" s="55" t="s">
        <v>299</v>
      </c>
      <c r="C34" s="55"/>
      <c r="D34" s="55"/>
      <c r="E34" s="55">
        <f t="shared" si="0"/>
        <v>0</v>
      </c>
      <c r="F34" s="55"/>
      <c r="G34" s="55"/>
      <c r="H34" s="55"/>
      <c r="I34" s="55">
        <f t="shared" si="1"/>
        <v>0</v>
      </c>
      <c r="J34" s="55"/>
      <c r="K34" s="55"/>
      <c r="L34" s="55">
        <f t="shared" si="2"/>
        <v>0</v>
      </c>
    </row>
    <row r="35" spans="2:12" x14ac:dyDescent="0.3">
      <c r="B35" s="55" t="s">
        <v>300</v>
      </c>
      <c r="C35" s="55"/>
      <c r="D35" s="55"/>
      <c r="E35" s="55">
        <f t="shared" si="0"/>
        <v>0</v>
      </c>
      <c r="F35" s="55"/>
      <c r="G35" s="55"/>
      <c r="H35" s="55"/>
      <c r="I35" s="55">
        <f t="shared" si="1"/>
        <v>0</v>
      </c>
      <c r="J35" s="55"/>
      <c r="K35" s="55"/>
      <c r="L35" s="55">
        <f t="shared" si="2"/>
        <v>0</v>
      </c>
    </row>
    <row r="36" spans="2:12" x14ac:dyDescent="0.3">
      <c r="B36" s="55" t="s">
        <v>301</v>
      </c>
      <c r="C36" s="55"/>
      <c r="D36" s="55"/>
      <c r="E36" s="55">
        <f t="shared" si="0"/>
        <v>0</v>
      </c>
      <c r="F36" s="55"/>
      <c r="G36" s="55"/>
      <c r="H36" s="55"/>
      <c r="I36" s="55">
        <f>G36*H36</f>
        <v>0</v>
      </c>
      <c r="J36" s="55"/>
      <c r="K36" s="55"/>
      <c r="L36" s="55">
        <f>J36*K36</f>
        <v>0</v>
      </c>
    </row>
    <row r="37" spans="2:12" x14ac:dyDescent="0.3">
      <c r="B37" s="55"/>
      <c r="C37" s="55"/>
      <c r="D37" s="55"/>
      <c r="E37" s="55">
        <f t="shared" si="0"/>
        <v>0</v>
      </c>
      <c r="F37" s="55"/>
      <c r="G37" s="55"/>
      <c r="H37" s="55"/>
      <c r="I37" s="55">
        <f t="shared" ref="I37:I38" si="3">G37*H37</f>
        <v>0</v>
      </c>
      <c r="J37" s="55"/>
      <c r="K37" s="55"/>
      <c r="L37" s="55">
        <f t="shared" ref="L37:L38" si="4">J37*K37</f>
        <v>0</v>
      </c>
    </row>
    <row r="38" spans="2:12" x14ac:dyDescent="0.3">
      <c r="B38" s="55" t="s">
        <v>302</v>
      </c>
      <c r="C38" s="55"/>
      <c r="D38" s="55"/>
      <c r="E38" s="55">
        <f t="shared" si="0"/>
        <v>0</v>
      </c>
      <c r="F38" s="55"/>
      <c r="G38" s="55"/>
      <c r="H38" s="55"/>
      <c r="I38" s="55">
        <f t="shared" si="3"/>
        <v>0</v>
      </c>
      <c r="J38" s="55"/>
      <c r="K38" s="55"/>
      <c r="L38" s="55">
        <f t="shared" si="4"/>
        <v>0</v>
      </c>
    </row>
    <row r="39" spans="2:12" x14ac:dyDescent="0.3">
      <c r="B39" s="55"/>
      <c r="C39" s="55"/>
      <c r="D39" s="55"/>
      <c r="E39" s="55">
        <f t="shared" si="0"/>
        <v>0</v>
      </c>
      <c r="F39" s="55"/>
      <c r="G39" s="55"/>
      <c r="H39" s="55"/>
      <c r="I39" s="55">
        <f>G39*H39</f>
        <v>0</v>
      </c>
      <c r="J39" s="55"/>
      <c r="K39" s="55"/>
      <c r="L39" s="55">
        <f>J39*K39</f>
        <v>0</v>
      </c>
    </row>
    <row r="40" spans="2:12" x14ac:dyDescent="0.3">
      <c r="B40" s="55"/>
      <c r="C40" s="55"/>
      <c r="D40" s="55"/>
      <c r="E40" s="55">
        <f t="shared" si="0"/>
        <v>0</v>
      </c>
      <c r="F40" s="55"/>
      <c r="G40" s="55"/>
      <c r="H40" s="55"/>
      <c r="I40" s="55">
        <f>G40*H40</f>
        <v>0</v>
      </c>
      <c r="J40" s="55"/>
      <c r="K40" s="55"/>
      <c r="L40" s="55">
        <f>J40*K40</f>
        <v>0</v>
      </c>
    </row>
    <row r="41" spans="2:12" x14ac:dyDescent="0.3">
      <c r="B41" s="55"/>
      <c r="C41" s="55"/>
      <c r="D41" s="55"/>
      <c r="E41" s="55">
        <f t="shared" si="0"/>
        <v>0</v>
      </c>
      <c r="F41" s="55"/>
      <c r="G41" s="55"/>
      <c r="H41" s="55"/>
      <c r="I41" s="55">
        <f>G41*H41</f>
        <v>0</v>
      </c>
      <c r="J41" s="55"/>
      <c r="K41" s="55"/>
      <c r="L41" s="55">
        <f>J41*K41</f>
        <v>0</v>
      </c>
    </row>
    <row r="42" spans="2:12" x14ac:dyDescent="0.3">
      <c r="B42" s="55" t="s">
        <v>157</v>
      </c>
      <c r="C42" s="55"/>
      <c r="D42" s="55">
        <f>E42*10.764</f>
        <v>0</v>
      </c>
      <c r="E42" s="70">
        <f>SUM(E6:E41)</f>
        <v>0</v>
      </c>
      <c r="F42" s="55"/>
      <c r="G42" s="55"/>
      <c r="H42" s="55">
        <f>I42*10.764</f>
        <v>0</v>
      </c>
      <c r="I42" s="71">
        <f>SUM(I6:I41)</f>
        <v>0</v>
      </c>
      <c r="J42" s="55"/>
      <c r="K42" s="55">
        <f>L42*10.764</f>
        <v>0</v>
      </c>
      <c r="L42" s="72">
        <f>SUM(L6:L41)</f>
        <v>0</v>
      </c>
    </row>
    <row r="44" spans="2:12" x14ac:dyDescent="0.3">
      <c r="D44" s="67">
        <f>D42+H42</f>
        <v>0</v>
      </c>
      <c r="E44" s="6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2025-07-08T06:57:17Z</cp:lastPrinted>
  <dcterms:created xsi:type="dcterms:W3CDTF">2010-11-23T11:42:48Z</dcterms:created>
  <dcterms:modified xsi:type="dcterms:W3CDTF">2025-07-08T07:00:21Z</dcterms:modified>
</cp:coreProperties>
</file>