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PC-51\Downloads\"/>
    </mc:Choice>
  </mc:AlternateContent>
  <bookViews>
    <workbookView xWindow="0" yWindow="0" windowWidth="20490" windowHeight="6555"/>
  </bookViews>
  <sheets>
    <sheet name="report" sheetId="7" r:id="rId1"/>
    <sheet name="T1" sheetId="4" r:id="rId2"/>
    <sheet name="T2" sheetId="5" r:id="rId3"/>
  </sheets>
  <definedNames>
    <definedName name="_xlnm.Print_Area" localSheetId="0">report!$A$1:$I$267</definedName>
  </definedNames>
  <calcPr calcId="152511"/>
</workbook>
</file>

<file path=xl/calcChain.xml><?xml version="1.0" encoding="utf-8"?>
<calcChain xmlns="http://schemas.openxmlformats.org/spreadsheetml/2006/main">
  <c r="C58" i="7" l="1"/>
  <c r="C59" i="7"/>
  <c r="K2" i="7" l="1"/>
  <c r="J2" i="7"/>
  <c r="C57" i="7" l="1"/>
  <c r="I4" i="7"/>
  <c r="M63" i="7" l="1"/>
  <c r="K61" i="7"/>
  <c r="K60" i="7"/>
  <c r="K59" i="7"/>
  <c r="K58" i="7"/>
  <c r="I52" i="7"/>
  <c r="E65" i="7" l="1"/>
  <c r="E63" i="7"/>
  <c r="E61" i="7"/>
  <c r="E59" i="7"/>
  <c r="E57" i="7"/>
  <c r="E55" i="7"/>
  <c r="E64" i="7"/>
  <c r="K54" i="7"/>
  <c r="E62" i="7"/>
  <c r="E60" i="7"/>
  <c r="E58" i="7"/>
  <c r="E56" i="7"/>
  <c r="K53" i="7"/>
  <c r="K55" i="7"/>
  <c r="C54" i="7" s="1"/>
  <c r="F54" i="7" s="1"/>
  <c r="K56" i="7"/>
  <c r="K57" i="7" s="1"/>
  <c r="K62" i="7" s="1"/>
  <c r="K63" i="7" s="1"/>
  <c r="E176" i="7"/>
  <c r="E54" i="7" l="1"/>
  <c r="J51" i="7" s="1"/>
  <c r="H54" i="7" s="1"/>
  <c r="E178" i="7"/>
  <c r="I170" i="7" l="1"/>
  <c r="H170" i="7"/>
  <c r="I169" i="7"/>
  <c r="H169" i="7"/>
  <c r="I168" i="7"/>
  <c r="H168" i="7"/>
  <c r="I167" i="7"/>
  <c r="H167" i="7"/>
  <c r="F167" i="7"/>
  <c r="I166" i="7"/>
  <c r="H166" i="7"/>
  <c r="F166" i="7"/>
  <c r="I165" i="7"/>
  <c r="H165" i="7"/>
  <c r="I164" i="7"/>
  <c r="H164" i="7"/>
  <c r="I161" i="7"/>
  <c r="H161" i="7"/>
  <c r="I160" i="7"/>
  <c r="E160" i="7" s="1"/>
  <c r="H160" i="7"/>
  <c r="I159" i="7"/>
  <c r="H159" i="7"/>
  <c r="I158" i="7"/>
  <c r="H158" i="7"/>
  <c r="F158" i="7"/>
  <c r="I157" i="7"/>
  <c r="H157" i="7"/>
  <c r="E157" i="7" s="1"/>
  <c r="F157" i="7"/>
  <c r="I156" i="7"/>
  <c r="H156" i="7"/>
  <c r="I155" i="7"/>
  <c r="H155" i="7"/>
  <c r="I153" i="7"/>
  <c r="H153" i="7"/>
  <c r="F153" i="7"/>
  <c r="I152" i="7"/>
  <c r="H152" i="7"/>
  <c r="I151" i="7"/>
  <c r="H151" i="7"/>
  <c r="I150" i="7"/>
  <c r="H150" i="7"/>
  <c r="I149" i="7"/>
  <c r="H149" i="7"/>
  <c r="F149" i="7"/>
  <c r="I148" i="7"/>
  <c r="H148" i="7"/>
  <c r="F148" i="7"/>
  <c r="I147" i="7"/>
  <c r="H147" i="7"/>
  <c r="I146" i="7"/>
  <c r="H146" i="7"/>
  <c r="I144" i="7"/>
  <c r="H144" i="7"/>
  <c r="F144" i="7"/>
  <c r="I143" i="7"/>
  <c r="H143" i="7"/>
  <c r="I142" i="7"/>
  <c r="H142" i="7"/>
  <c r="I141" i="7"/>
  <c r="E141" i="7" s="1"/>
  <c r="H141" i="7"/>
  <c r="I140" i="7"/>
  <c r="H140" i="7"/>
  <c r="F140" i="7"/>
  <c r="I139" i="7"/>
  <c r="H139" i="7"/>
  <c r="F139" i="7"/>
  <c r="I138" i="7"/>
  <c r="E138" i="7" s="1"/>
  <c r="H138" i="7"/>
  <c r="I137" i="7"/>
  <c r="H137" i="7"/>
  <c r="I135" i="7"/>
  <c r="H135" i="7"/>
  <c r="F135" i="7"/>
  <c r="I134" i="7"/>
  <c r="H134" i="7"/>
  <c r="I133" i="7"/>
  <c r="H133" i="7"/>
  <c r="I132" i="7"/>
  <c r="H132" i="7"/>
  <c r="I131" i="7"/>
  <c r="H131" i="7"/>
  <c r="F131" i="7"/>
  <c r="I130" i="7"/>
  <c r="H130" i="7"/>
  <c r="F130" i="7"/>
  <c r="I129" i="7"/>
  <c r="H129" i="7"/>
  <c r="I128" i="7"/>
  <c r="H128" i="7"/>
  <c r="I125" i="7"/>
  <c r="H125" i="7"/>
  <c r="I124" i="7"/>
  <c r="H124" i="7"/>
  <c r="E124" i="7" s="1"/>
  <c r="I123" i="7"/>
  <c r="H123" i="7"/>
  <c r="I122" i="7"/>
  <c r="H122" i="7"/>
  <c r="F122" i="7"/>
  <c r="I121" i="7"/>
  <c r="E121" i="7" s="1"/>
  <c r="H121" i="7"/>
  <c r="F121" i="7"/>
  <c r="I120" i="7"/>
  <c r="E120" i="7" s="1"/>
  <c r="H120" i="7"/>
  <c r="I119" i="7"/>
  <c r="H119" i="7"/>
  <c r="I117" i="7"/>
  <c r="H117" i="7"/>
  <c r="F117" i="7"/>
  <c r="I116" i="7"/>
  <c r="H116" i="7"/>
  <c r="I115" i="7"/>
  <c r="H115" i="7"/>
  <c r="I114" i="7"/>
  <c r="H114" i="7"/>
  <c r="I113" i="7"/>
  <c r="E113" i="7" s="1"/>
  <c r="H113" i="7"/>
  <c r="F113" i="7"/>
  <c r="I112" i="7"/>
  <c r="H112" i="7"/>
  <c r="F112" i="7"/>
  <c r="I111" i="7"/>
  <c r="H111" i="7"/>
  <c r="I110" i="7"/>
  <c r="E110" i="7" s="1"/>
  <c r="H110" i="7"/>
  <c r="I108" i="7"/>
  <c r="H108" i="7"/>
  <c r="F108" i="7"/>
  <c r="I107" i="7"/>
  <c r="H107" i="7"/>
  <c r="I106" i="7"/>
  <c r="H106" i="7"/>
  <c r="I105" i="7"/>
  <c r="H105" i="7"/>
  <c r="I104" i="7"/>
  <c r="H104" i="7"/>
  <c r="F104" i="7"/>
  <c r="I103" i="7"/>
  <c r="H103" i="7"/>
  <c r="F103" i="7"/>
  <c r="I102" i="7"/>
  <c r="H102" i="7"/>
  <c r="E102" i="7" s="1"/>
  <c r="I101" i="7"/>
  <c r="H101" i="7"/>
  <c r="I99" i="7"/>
  <c r="H99" i="7"/>
  <c r="F99" i="7"/>
  <c r="I98" i="7"/>
  <c r="E98" i="7" s="1"/>
  <c r="H98" i="7"/>
  <c r="I95" i="7"/>
  <c r="H95" i="7"/>
  <c r="F95" i="7"/>
  <c r="I94" i="7"/>
  <c r="H94" i="7"/>
  <c r="F94" i="7"/>
  <c r="H86" i="7"/>
  <c r="F86" i="7"/>
  <c r="H85" i="7"/>
  <c r="F85" i="7"/>
  <c r="I86" i="7"/>
  <c r="I85" i="7"/>
  <c r="J92" i="7"/>
  <c r="J85" i="7"/>
  <c r="E86" i="7" l="1"/>
  <c r="E115" i="7"/>
  <c r="E135" i="7"/>
  <c r="E143" i="7"/>
  <c r="E155" i="7"/>
  <c r="E158" i="7"/>
  <c r="E164" i="7"/>
  <c r="E152" i="7"/>
  <c r="E169" i="7"/>
  <c r="E134" i="7"/>
  <c r="E106" i="7"/>
  <c r="E95" i="7"/>
  <c r="E103" i="7"/>
  <c r="E108" i="7"/>
  <c r="E111" i="7"/>
  <c r="E114" i="7"/>
  <c r="E116" i="7"/>
  <c r="E130" i="7"/>
  <c r="E137" i="7"/>
  <c r="E139" i="7"/>
  <c r="E140" i="7"/>
  <c r="E142" i="7"/>
  <c r="E148" i="7"/>
  <c r="E153" i="7"/>
  <c r="E156" i="7"/>
  <c r="E159" i="7"/>
  <c r="E161" i="7"/>
  <c r="E165" i="7"/>
  <c r="E167" i="7"/>
  <c r="E168" i="7"/>
  <c r="E170" i="7"/>
  <c r="I76" i="7"/>
  <c r="E94" i="7"/>
  <c r="E99" i="7"/>
  <c r="E105" i="7"/>
  <c r="E107" i="7"/>
  <c r="E119" i="7"/>
  <c r="E122" i="7"/>
  <c r="E128" i="7"/>
  <c r="E131" i="7"/>
  <c r="E133" i="7"/>
  <c r="E144" i="7"/>
  <c r="E147" i="7"/>
  <c r="E150" i="7"/>
  <c r="E101" i="7"/>
  <c r="E104" i="7"/>
  <c r="E112" i="7"/>
  <c r="E117" i="7"/>
  <c r="E123" i="7"/>
  <c r="E125" i="7"/>
  <c r="E129" i="7"/>
  <c r="E132" i="7"/>
  <c r="E146" i="7"/>
  <c r="E149" i="7"/>
  <c r="E151" i="7"/>
  <c r="E166" i="7"/>
  <c r="F76" i="7"/>
  <c r="F77" i="7" s="1"/>
  <c r="E85" i="7"/>
  <c r="P78" i="7"/>
  <c r="N84" i="7"/>
  <c r="E17" i="7"/>
  <c r="H76" i="7" l="1"/>
  <c r="H77" i="7" l="1"/>
  <c r="I77" i="7"/>
  <c r="E177" i="7" l="1"/>
  <c r="B16" i="5" l="1"/>
  <c r="O6" i="5" s="1"/>
  <c r="G19" i="5" s="1"/>
  <c r="B14" i="5"/>
  <c r="E9" i="5" s="1"/>
  <c r="B12" i="5"/>
  <c r="E8" i="5" s="1"/>
  <c r="B10" i="5"/>
  <c r="E7" i="5" s="1"/>
  <c r="B8" i="5"/>
  <c r="K7" i="5" s="1"/>
  <c r="H15" i="5" s="1"/>
  <c r="N7" i="5"/>
  <c r="H18" i="5" s="1"/>
  <c r="M7" i="5"/>
  <c r="H17" i="5" s="1"/>
  <c r="M6" i="5"/>
  <c r="G17" i="5" s="1"/>
  <c r="I6" i="5"/>
  <c r="I7" i="5" s="1"/>
  <c r="H13" i="5" s="1"/>
  <c r="E6" i="5"/>
  <c r="B6" i="5"/>
  <c r="J7" i="5" s="1"/>
  <c r="H14" i="5" s="1"/>
  <c r="E4" i="5"/>
  <c r="B16" i="4"/>
  <c r="E10" i="4" s="1"/>
  <c r="B14" i="4"/>
  <c r="E9" i="4" s="1"/>
  <c r="B12" i="4"/>
  <c r="E8" i="4" s="1"/>
  <c r="B10" i="4"/>
  <c r="L7" i="4" s="1"/>
  <c r="H16" i="4" s="1"/>
  <c r="B8" i="4"/>
  <c r="K7" i="4" s="1"/>
  <c r="H15" i="4" s="1"/>
  <c r="I6" i="4"/>
  <c r="G13" i="4" s="1"/>
  <c r="B6" i="4"/>
  <c r="J7" i="4" s="1"/>
  <c r="H14" i="4" s="1"/>
  <c r="E4" i="4"/>
  <c r="E5" i="5" l="1"/>
  <c r="N7" i="4"/>
  <c r="H18" i="4" s="1"/>
  <c r="K6" i="4"/>
  <c r="G15" i="4" s="1"/>
  <c r="O6" i="4"/>
  <c r="G19" i="4" s="1"/>
  <c r="E10" i="5"/>
  <c r="E6" i="4"/>
  <c r="O7" i="5"/>
  <c r="H19" i="5" s="1"/>
  <c r="J6" i="5"/>
  <c r="G14" i="5" s="1"/>
  <c r="G13" i="5"/>
  <c r="L7" i="5"/>
  <c r="H16" i="5" s="1"/>
  <c r="M7" i="4"/>
  <c r="H17" i="4" s="1"/>
  <c r="N6" i="5"/>
  <c r="G18" i="5" s="1"/>
  <c r="M6" i="4"/>
  <c r="G17" i="4" s="1"/>
  <c r="L6" i="5"/>
  <c r="G16" i="5" s="1"/>
  <c r="O7" i="4"/>
  <c r="H19" i="4" s="1"/>
  <c r="N6" i="4"/>
  <c r="G18" i="4" s="1"/>
  <c r="I7" i="4"/>
  <c r="H13" i="4" s="1"/>
  <c r="E5" i="4"/>
  <c r="J6" i="4"/>
  <c r="G14" i="4" s="1"/>
  <c r="L6" i="4"/>
  <c r="G16" i="4" s="1"/>
  <c r="E7" i="4"/>
  <c r="K6" i="5"/>
  <c r="G15" i="5" s="1"/>
  <c r="H20" i="5" l="1"/>
  <c r="G20" i="5"/>
  <c r="G20" i="4"/>
  <c r="H20" i="4"/>
</calcChain>
</file>

<file path=xl/sharedStrings.xml><?xml version="1.0" encoding="utf-8"?>
<sst xmlns="http://schemas.openxmlformats.org/spreadsheetml/2006/main" count="509" uniqueCount="286">
  <si>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</si>
  <si>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</si>
  <si>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</si>
  <si>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</si>
  <si>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</si>
  <si>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</si>
  <si>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</si>
  <si>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</si>
  <si>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</si>
  <si>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</si>
  <si>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</si>
  <si>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</si>
  <si>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</si>
  <si>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</si>
  <si>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</si>
  <si>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</si>
  <si>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</si>
  <si>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</si>
  <si>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</si>
  <si>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</si>
  <si>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</si>
  <si>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</si>
  <si>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</si>
  <si>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</si>
  <si>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</si>
  <si>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</si>
  <si>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</si>
  <si>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</si>
  <si>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</si>
  <si>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</si>
  <si>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</si>
  <si>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</si>
  <si>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</si>
  <si>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</si>
  <si>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</si>
  <si>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</si>
  <si>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</si>
  <si>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</si>
  <si>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Width of the Road in ft.</t>
  </si>
  <si>
    <t>NDMA Guidelines</t>
  </si>
  <si>
    <t>APF Report Format</t>
  </si>
  <si>
    <t>Project Name</t>
  </si>
  <si>
    <t>Project Address</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</si>
  <si>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</si>
  <si>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</si>
  <si>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</si>
  <si>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</si>
  <si>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</si>
  <si>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</si>
  <si>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</si>
  <si>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</si>
  <si>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</si>
  <si>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</si>
  <si>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</si>
  <si>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</si>
  <si>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</si>
  <si>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</si>
  <si>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Free/ Fungible FSI</t>
  </si>
  <si>
    <t>Total Number of Units Planned</t>
  </si>
  <si>
    <t>Total Number of Units Approved</t>
  </si>
  <si>
    <t>If Mixed, No. of Commercial Units</t>
  </si>
  <si>
    <t>Project Structure</t>
  </si>
  <si>
    <t>Building/Tower Name/No.</t>
  </si>
  <si>
    <t>Type (Sale/Rehab)</t>
  </si>
  <si>
    <t>No. of Floors Planned</t>
  </si>
  <si>
    <t>No. of Floors Approved</t>
  </si>
  <si>
    <t>Building Permission &amp; Other Approvals</t>
  </si>
  <si>
    <t>Construction as per Approved/ Sanctioned Plans</t>
  </si>
  <si>
    <t>LOI/IOD Details</t>
  </si>
  <si>
    <t>Approved Plan Details</t>
  </si>
  <si>
    <t>Environmental Clearance Details</t>
  </si>
  <si>
    <t>Airport Authority Clearance Details</t>
  </si>
  <si>
    <t>Other NOC Details</t>
  </si>
  <si>
    <t>Construction Status</t>
  </si>
  <si>
    <t xml:space="preserve">Project Specific Remarks &amp; Observation </t>
  </si>
  <si>
    <t>Name of the Project</t>
  </si>
  <si>
    <t>Measurement Unit of Area (Sq. Ft./Sq. Mt.)</t>
  </si>
  <si>
    <t>Car Parking Charges</t>
  </si>
  <si>
    <t>Other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</si>
  <si>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</si>
  <si>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</si>
  <si>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</si>
  <si>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</si>
  <si>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</si>
  <si>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</si>
  <si>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</si>
  <si>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</si>
  <si>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</si>
  <si>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</si>
  <si>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</si>
  <si>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</si>
  <si>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</si>
  <si>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V.S.JADON &amp; CO VALUERS  LLP</t>
  </si>
  <si>
    <t>Freehold</t>
  </si>
  <si>
    <t>Residential</t>
  </si>
  <si>
    <t>Plot Area (In Sq.Mt)</t>
  </si>
  <si>
    <t>Proposed Built up Area (In Sq.Mt)</t>
  </si>
  <si>
    <t>Permissible Built up Area (In Sq.Mt)</t>
  </si>
  <si>
    <t>-</t>
  </si>
  <si>
    <t>Developing</t>
  </si>
  <si>
    <t>Bitumen</t>
  </si>
  <si>
    <t>Yes</t>
  </si>
  <si>
    <t>III</t>
  </si>
  <si>
    <t>No</t>
  </si>
  <si>
    <t>None</t>
  </si>
  <si>
    <t>Low</t>
  </si>
  <si>
    <t>Open Plot</t>
  </si>
  <si>
    <t>Sale</t>
  </si>
  <si>
    <t>CC Details</t>
  </si>
  <si>
    <t>Particulars</t>
  </si>
  <si>
    <t xml:space="preserve">totaL floor </t>
  </si>
  <si>
    <t xml:space="preserve">total </t>
  </si>
  <si>
    <t xml:space="preserve">completed  </t>
  </si>
  <si>
    <t>plinth</t>
  </si>
  <si>
    <t>slab</t>
  </si>
  <si>
    <t>total slab</t>
  </si>
  <si>
    <t>completed slab</t>
  </si>
  <si>
    <t>p</t>
  </si>
  <si>
    <t>rcc</t>
  </si>
  <si>
    <t>Bricks</t>
  </si>
  <si>
    <t>Plaster</t>
  </si>
  <si>
    <t>Flooring</t>
  </si>
  <si>
    <t>Wood &amp; painting</t>
  </si>
  <si>
    <t>Finishing</t>
  </si>
  <si>
    <t>Progress</t>
  </si>
  <si>
    <t xml:space="preserve">Bricks </t>
  </si>
  <si>
    <t>Total Floor</t>
  </si>
  <si>
    <t>completed Floor</t>
  </si>
  <si>
    <t xml:space="preserve">Recommended </t>
  </si>
  <si>
    <t>plaster</t>
  </si>
  <si>
    <t>Recommended</t>
  </si>
  <si>
    <t xml:space="preserve"> </t>
  </si>
  <si>
    <t>Plinth</t>
  </si>
  <si>
    <t>RCC</t>
  </si>
  <si>
    <t>total</t>
  </si>
  <si>
    <t>Godrej One, Vikhroli East, Mumbai</t>
  </si>
  <si>
    <t>Description</t>
  </si>
  <si>
    <t>Project Site Address</t>
  </si>
  <si>
    <t>Distance from nearest Railway/Metro/Airport (Km)</t>
  </si>
  <si>
    <t>Distance from the nearest School (Km)</t>
  </si>
  <si>
    <t>Distance from Hospital (Km)</t>
  </si>
  <si>
    <t>Market Value</t>
  </si>
  <si>
    <t>Guideline Values &amp; Distress Value</t>
  </si>
  <si>
    <t>Distress Value (Rs. Per sqft)</t>
  </si>
  <si>
    <t>Site Visit Date &amp; Time</t>
  </si>
  <si>
    <t xml:space="preserve"> -</t>
  </si>
  <si>
    <t>Under Construction</t>
  </si>
  <si>
    <t>Sq. Ft</t>
  </si>
  <si>
    <t>500000/-</t>
  </si>
  <si>
    <t>Government Guideline/ Circle rate for Flat Built up(Rs per sqft)</t>
  </si>
  <si>
    <t>2BHK</t>
  </si>
  <si>
    <t>Type of Saleable Area (CA/BUA/SBA/PlotArea)</t>
  </si>
  <si>
    <t>As applicable and documented.</t>
  </si>
  <si>
    <t>Basement</t>
  </si>
  <si>
    <t>Ground</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</si>
  <si>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</si>
  <si>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</si>
  <si>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</si>
  <si>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</si>
  <si>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</si>
  <si>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</si>
  <si>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</si>
  <si>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</si>
  <si>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</si>
  <si>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</si>
  <si>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</si>
  <si>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</si>
  <si>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 xml:space="preserve">Water Supply </t>
  </si>
  <si>
    <t>Being Provisioned</t>
  </si>
  <si>
    <t>Electricity Supply</t>
  </si>
  <si>
    <t>Drainage Connection</t>
  </si>
  <si>
    <t>Middle class</t>
  </si>
  <si>
    <t>About 5 km form Mangal Murti Clinic Dr Raut.</t>
  </si>
  <si>
    <t xml:space="preserve">Caroa Properties LLP
</t>
  </si>
  <si>
    <t>Godrej Group</t>
  </si>
  <si>
    <t>Office at Godrej One, 5th floor, Pirojshanagar, Eastern Express Highway, Vikhroli (East), Mumbai 400 079</t>
  </si>
  <si>
    <t>About 6.6KM from Rasayani Bus Depot</t>
  </si>
  <si>
    <t>About 3.7 KM from St. Wilfred's School, Panvel</t>
  </si>
  <si>
    <t>1. Approx. 2KM from
Village Market.
2. Approx. 10KM
from Panvel Main
Market.</t>
  </si>
  <si>
    <t>5.4KM from Somatne Railway
Station
10.5KM from Panvel Railway
Station</t>
  </si>
  <si>
    <t>Tree NOC details</t>
  </si>
  <si>
    <t>CA</t>
  </si>
  <si>
    <t>RZ-5</t>
  </si>
  <si>
    <t>Rate Per Sq. Ft. (on Carpet area)</t>
  </si>
  <si>
    <t>Floor Rise Details Per Sq. Ft. (on Carpet area)</t>
  </si>
  <si>
    <t>Integrated Township Project (ITP) on land bearing S.No.38/0, 74/0, 36/1, 73/0, 30/1, 75/0, 42/4, 42/1, 42/3, 32/2, 39/0, 43/0, 44/4, 70/1, 70/2, 72/0, 76/1, 76/2, 68/0, 81/2A, 81/2B, 40/0, 47/2, 50/12, 50/13, 69/0, 41/1, 41/2, 44/3, 47/1, 71/0, 36/2, 37/1, 37/2, 78/0 of village -Khanavale, Taluka-Panvel, Dist -Raigad, And
S.No.6/1, 6/5, 7/1, 6/6, 7/2, 7/3A, 7/4, 5/2B, 9/2, 4/1, 4/2, 4/3, 4/4, 4/5, 4/6, 7/3B, 7/B/1, 7/B/2, 7B/3, 7B/4, 7B/5, 7B/6, 7B/7, 7C/1, 7C/2, 7C/3, 7C/4, 7C/5, 7C/6, 7C/7, 7C/8, 8/3A/1, 8/3A/2, 8/3A/3, 8/3A/4, 8/3A/5, 8/3A/6, 8/3A/7, 8/3A/8, 8/3A/9, 8/3A/10, 8/D/1, 8/D/2, 8/D/3, 8/D/4, 8/D/5, 8/D/6, 8/D/7, 8/D/8, 8/B/1, 8/B/2, 8/B/3, 8/B/4, 8/B/5, 8/D/6, 8/D/7, 8/D/8, 8/B/1, 8/B/2, 8/B/3, 8/B/4, 8/B/5, 8/B/6, 8/C/1, 8/C/2, 8/1A/1, 8/1A/2, 8/1A/3, 8/1A/4, 8/1A/5, 8/1A/6, 9/B/1, 9/B/2, 9/B/3, 9/B/4, 9/B/5, 9/B/6, 9/B/7, 9/B/8, 9/D/1, 9/D/2, 9/D/3, 9/D/4, 9/D/5, 9/D/6, 9/D/7, 9/D/8, 9/C/1, 9/C/2, 9/C/3, 9/C/4, 9/C/5, 9/C/5, 9/C/6, 9/C/7, 9/C/8, 9/C/9, 7/C/9, 7/C/10 of village Talegaon, Taluka-Khalapur, Dist-Raigad - 410221</t>
  </si>
  <si>
    <t>S. Nos.4/1,4/2,4/3pt,4/4pt,4/5pt,4/6,5pt,6/6pt at Village- Talegaon, Taluka- Khalapur, Dist- Raigad - 410221</t>
  </si>
  <si>
    <t>The Highlands at Godrej City situated at Village- Talegaon, Taluka- Khalapur, Dist- Raigad - 410221</t>
  </si>
  <si>
    <t>3BHK</t>
  </si>
  <si>
    <t>Axis Bank
IFSC Code - UTIB0000004</t>
  </si>
  <si>
    <t>Road</t>
  </si>
  <si>
    <t>Approved Layout &amp; Floor Plans</t>
  </si>
  <si>
    <t>Maharashtra State Road Development Corporation. (MSRDC)</t>
  </si>
  <si>
    <t>9ft</t>
  </si>
  <si>
    <t>Slab/Floor</t>
  </si>
  <si>
    <t>Complition %</t>
  </si>
  <si>
    <t>Piling Work in process</t>
  </si>
  <si>
    <t>Excavation</t>
  </si>
  <si>
    <t>Brickwork</t>
  </si>
  <si>
    <t>Internal Plaster</t>
  </si>
  <si>
    <t>Basement 1</t>
  </si>
  <si>
    <t>Basement 2</t>
  </si>
  <si>
    <t>Flooring &amp; Fitting</t>
  </si>
  <si>
    <t>Basement 3</t>
  </si>
  <si>
    <t>Basement 4</t>
  </si>
  <si>
    <t>Building Common Amenities</t>
  </si>
  <si>
    <t>Possession</t>
  </si>
  <si>
    <t>SEIAA-EC-0000002285
Dated : 25/06/2020.</t>
  </si>
  <si>
    <t>NOC for Height Clearance
NAVI/West/B/02820/450961
Dated : 12/03/2020.
Valid upto : 10/03/2028.</t>
  </si>
  <si>
    <t>Fire NOC
Dated : 29/08/2020. (By MFS)</t>
  </si>
  <si>
    <t>JVK No. B/20/JMIN/970/2019-20 
Dated : 03/12/2019.</t>
  </si>
  <si>
    <t>Date of Site Visit</t>
  </si>
  <si>
    <t>RCC (Including podiums)</t>
  </si>
  <si>
    <t>11000 to 12000</t>
  </si>
  <si>
    <t>verbal</t>
  </si>
  <si>
    <t>Rushil</t>
  </si>
  <si>
    <t>Latitude, Longitude</t>
  </si>
  <si>
    <t>Location Link</t>
  </si>
  <si>
    <t>Kids Pool, Gymnasium, Kids Play Area, Badminton Court, Barbeque Counter, Basketball Court, Board Games, Cafe Style Sitting Area, Community Stitting Area, Creche, Cricket Box, Indoor Games Room,  Jogging-walking Track, Library, Skating, Squash Court, Multipurpose Court</t>
  </si>
  <si>
    <t>1BHK</t>
  </si>
  <si>
    <t>Refuge Area</t>
  </si>
  <si>
    <t>Building &amp; Wing</t>
  </si>
  <si>
    <t>Sale / Rehab</t>
  </si>
  <si>
    <t>Flats/ Shops/ Offices</t>
  </si>
  <si>
    <t>No. of Unit</t>
  </si>
  <si>
    <t>Flats</t>
  </si>
  <si>
    <t>Total</t>
  </si>
  <si>
    <t>Details of Flats in Building</t>
  </si>
  <si>
    <t>292+299</t>
  </si>
  <si>
    <t>Layout Plan</t>
  </si>
  <si>
    <t>ABOVE 7 = TYPE A</t>
  </si>
  <si>
    <t>Flat/Shop No.
as per approved plan</t>
  </si>
  <si>
    <t>Ms.Arunima Sen - 93195518028</t>
  </si>
  <si>
    <t>Tower 7 = 
P52000052251</t>
  </si>
  <si>
    <t>Tower 7 = 30/11/2029</t>
  </si>
  <si>
    <t xml:space="preserve">Tower 7 = 02/08/2023
</t>
  </si>
  <si>
    <t>Tower 7 = 
07/07/2023</t>
  </si>
  <si>
    <t>18.927373, 73.184032</t>
  </si>
  <si>
    <t>https://maps.app.goo.gl/MxE5ty81naRtZW5J7</t>
  </si>
  <si>
    <t>Road/Open Plot</t>
  </si>
  <si>
    <t>Tower 1</t>
  </si>
  <si>
    <t>18M Wide Spine Rd</t>
  </si>
  <si>
    <t>12M Wide Access Road</t>
  </si>
  <si>
    <t>Tower 6</t>
  </si>
  <si>
    <t>2M Wide Fire Tender Drive Way</t>
  </si>
  <si>
    <t>Tower No.7 (Type E)</t>
  </si>
  <si>
    <t>Gr + 1st to 41st Floor</t>
  </si>
  <si>
    <t>MSRDC/SPA/ITP-3/RZ-5/Amended/CC/2023/1178
Dated: 07/07/2023</t>
  </si>
  <si>
    <t>Tower 7</t>
  </si>
  <si>
    <t>Tower No.7</t>
  </si>
  <si>
    <t>Ground Floor
For Doubled Heighted Lobby, Residential, Meter Room &amp; Garbage Room</t>
  </si>
  <si>
    <t>Double Height Entrance Lobby</t>
  </si>
  <si>
    <t>Meter Room/Garbej Room</t>
  </si>
  <si>
    <t>Attached Deck area</t>
  </si>
  <si>
    <t xml:space="preserve">Gross Carpet area
</t>
  </si>
  <si>
    <t>Carpet area</t>
  </si>
  <si>
    <t>Utility Area</t>
  </si>
  <si>
    <t>Double Height Entrance Lobby Below</t>
  </si>
  <si>
    <t>1st Floor For Residential</t>
  </si>
  <si>
    <t>2nd Floor</t>
  </si>
  <si>
    <t>3rd Floor</t>
  </si>
  <si>
    <t>4th Floor (Part Refuge Area)</t>
  </si>
  <si>
    <t>5th Floor</t>
  </si>
  <si>
    <t>6th to 8th, 10th to 13th, 15th &amp; 16th Floor</t>
  </si>
  <si>
    <t>17th, 18th, 20th to 23rd, 25th to 28th, 30th to 33rd, 35th to 38th, 40th &amp; 41st Floor</t>
  </si>
  <si>
    <t>9th &amp; 14th Floor (Part Refuge Area)</t>
  </si>
  <si>
    <t>19th, 24th, 29th, 34th, 39th Floor (Part Refuge Area)</t>
  </si>
  <si>
    <t>Carpet Area</t>
  </si>
  <si>
    <t>60 (From 2nd Floor)</t>
  </si>
  <si>
    <t>External Plaster</t>
  </si>
  <si>
    <t>External Plumbing, Elevation and Waterproofing</t>
  </si>
  <si>
    <t>Wooden Work</t>
  </si>
  <si>
    <t>Electrical &amp; Sanitary fittings</t>
  </si>
  <si>
    <t>Tower No.7 = Gr + 1st to 41st Floor</t>
  </si>
  <si>
    <t>Gr  + 1st to 41st Floor</t>
  </si>
  <si>
    <t>Mr. Nitesh Patil</t>
  </si>
  <si>
    <t>The Highlands at Godrej City, Panvel 
(Tower 7)</t>
  </si>
  <si>
    <t>MSRDC/SPA/ITP-3/RZ-5/Amended/
CC/2023/1178
Dated: 07/07/2023
Valid Up to: 
Tower No.7= Gr + 1st to 41st Floor (BUA = 22451.770 sq.mt &amp; Height = 125.87mts)</t>
  </si>
  <si>
    <t xml:space="preserve">Rate matched with Tower 6 on 08/01/2025 by gaurav </t>
  </si>
  <si>
    <t>12000/- to 13700/-</t>
  </si>
  <si>
    <t>NA</t>
  </si>
  <si>
    <t>Old Int Date</t>
  </si>
  <si>
    <t>&lt; 90</t>
  </si>
  <si>
    <t>04/07/2025 at 10:51AM</t>
  </si>
  <si>
    <t>Mr. Suraj Khare</t>
  </si>
  <si>
    <t xml:space="preserve">1. Tower 7 = Construction work is in process at the time of Visit.(Internal visit not allowed)
2. We considered Saleable area as per our calculation.
3. We considered Carpet area as per Approved Plan.
4. We considered Gross carpet area = Net carpet + Deck Area + Utility.
5. We considered Flat rate as per Market Inquires.
6. Car parking is subjected to authentic documentation.
</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</si>
</sst>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font>
    <font>
      <sz val="11"/>
      <color theme="1"/>
      <name val="Calibri"/>
      <family val="2"/>
      <scheme val="minor"/>
    </font>
    <font>
      <sz val="11"/>
      <color theme="1"/>
      <name val="Calibri"/>
      <family val="2"/>
    </font>
    <font>
      <sz val="11"/>
      <color rgb="FFFF0000"/>
      <name val="Calibri"/>
      <family val="2"/>
      <scheme val="minor"/>
    </font>
    <font>
      <b/>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6"/>
      <color rgb="FF000000"/>
      <name val="Times New Roman"/>
      <family val="1"/>
    </font>
    <font>
      <sz val="16"/>
      <color theme="1"/>
      <name val="Calibri"/>
      <family val="2"/>
      <scheme val="minor"/>
    </font>
    <font>
      <u/>
      <sz val="11"/>
      <color theme="10"/>
      <name val="Calibri"/>
      <family val="2"/>
    </font>
    <font>
      <u/>
      <sz val="16"/>
      <color theme="10"/>
      <name val="Times New Roman"/>
      <family val="1"/>
    </font>
    <font>
      <sz val="16"/>
      <color rgb="FFFF0000"/>
      <name val="Times New Roman"/>
      <family val="1"/>
    </font>
  </fonts>
  <fills count="8">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2"/>
        <bgColor indexed="64"/>
      </patternFill>
    </fill>
    <fill>
      <patternFill patternType="solid">
        <fgColor rgb="FFFEEFE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9" fontId="2" fillId="0" borderId="0" applyFont="0" applyFill="0" applyBorder="0" applyAlignment="0" applyProtection="0"/>
    <xf numFmtId="0" fontId="1" fillId="0" borderId="0"/>
    <xf numFmtId="0" fontId="12" fillId="0" borderId="0" applyNumberFormat="0" applyFill="0" applyBorder="0" applyAlignment="0" applyProtection="0"/>
  </cellStyleXfs>
  <cellXfs count="187">
    <xf numFmtId="0" fontId="0" fillId="0" borderId="0" xfId="0"/>
    <xf numFmtId="0" fontId="4" fillId="2" borderId="1" xfId="0" applyFont="1" applyFill="1" applyBorder="1"/>
    <xf numFmtId="0" fontId="0" fillId="0" borderId="1" xfId="0" applyBorder="1"/>
    <xf numFmtId="0" fontId="0" fillId="0" borderId="7" xfId="0" applyBorder="1"/>
    <xf numFmtId="0" fontId="0" fillId="0" borderId="0" xfId="0" applyAlignment="1">
      <alignment wrapText="1"/>
    </xf>
    <xf numFmtId="0" fontId="0" fillId="0" borderId="1" xfId="0" applyBorder="1" applyAlignment="1">
      <alignment wrapText="1"/>
    </xf>
    <xf numFmtId="0" fontId="3" fillId="0" borderId="0" xfId="0" applyFont="1"/>
    <xf numFmtId="9" fontId="0" fillId="0" borderId="1" xfId="1" applyFont="1" applyBorder="1"/>
    <xf numFmtId="0" fontId="7" fillId="0" borderId="1" xfId="0" applyFont="1" applyBorder="1" applyAlignment="1">
      <alignment horizontal="center" vertical="top" wrapText="1"/>
    </xf>
    <xf numFmtId="0" fontId="6" fillId="0" borderId="0" xfId="0" applyFont="1" applyAlignment="1">
      <alignment vertical="top"/>
    </xf>
    <xf numFmtId="0" fontId="7" fillId="0" borderId="11" xfId="0" applyFont="1" applyBorder="1" applyAlignment="1">
      <alignment vertical="top" wrapText="1"/>
    </xf>
    <xf numFmtId="0" fontId="7" fillId="5" borderId="2" xfId="0" applyFont="1" applyFill="1" applyBorder="1" applyAlignment="1">
      <alignment vertical="top" wrapText="1"/>
    </xf>
    <xf numFmtId="0" fontId="7" fillId="0" borderId="7" xfId="0" applyFont="1" applyBorder="1" applyAlignment="1">
      <alignment horizontal="center" vertical="top" wrapText="1"/>
    </xf>
    <xf numFmtId="0" fontId="7" fillId="0" borderId="7" xfId="0" applyFont="1" applyBorder="1" applyAlignment="1">
      <alignment vertical="top" wrapText="1"/>
    </xf>
    <xf numFmtId="0" fontId="7" fillId="0" borderId="1" xfId="0" applyFont="1" applyBorder="1" applyAlignment="1">
      <alignment vertical="top"/>
    </xf>
    <xf numFmtId="0" fontId="7" fillId="4" borderId="1" xfId="0" applyFont="1" applyFill="1" applyBorder="1" applyAlignment="1">
      <alignment vertical="top" wrapText="1"/>
    </xf>
    <xf numFmtId="0" fontId="5" fillId="0" borderId="1" xfId="0" applyFont="1" applyBorder="1" applyAlignment="1">
      <alignment vertical="top" wrapText="1"/>
    </xf>
    <xf numFmtId="0" fontId="6" fillId="0" borderId="0" xfId="0" applyFont="1" applyAlignment="1">
      <alignment horizontal="center" vertical="top"/>
    </xf>
    <xf numFmtId="0" fontId="7" fillId="0" borderId="1" xfId="0" applyFont="1" applyBorder="1" applyAlignment="1">
      <alignment horizontal="left" vertical="top" wrapText="1"/>
    </xf>
    <xf numFmtId="0" fontId="7" fillId="5" borderId="1" xfId="0" applyFont="1" applyFill="1" applyBorder="1" applyAlignment="1">
      <alignment horizontal="left" vertical="top" wrapText="1"/>
    </xf>
    <xf numFmtId="0" fontId="5" fillId="0" borderId="1" xfId="0" applyFont="1" applyBorder="1" applyAlignment="1">
      <alignment horizontal="center" vertical="top" wrapText="1"/>
    </xf>
    <xf numFmtId="0" fontId="7" fillId="0" borderId="9" xfId="0" applyFont="1" applyBorder="1" applyAlignment="1">
      <alignment vertical="top" wrapText="1"/>
    </xf>
    <xf numFmtId="0" fontId="5" fillId="0" borderId="1" xfId="0" applyFont="1" applyBorder="1" applyAlignment="1">
      <alignment horizontal="left" vertical="top" wrapText="1"/>
    </xf>
    <xf numFmtId="0" fontId="7" fillId="0" borderId="1" xfId="0" applyFont="1" applyBorder="1" applyAlignment="1">
      <alignment vertical="top" wrapText="1"/>
    </xf>
    <xf numFmtId="0" fontId="7" fillId="5" borderId="1" xfId="0" applyFont="1" applyFill="1" applyBorder="1" applyAlignment="1">
      <alignment vertical="top" wrapText="1"/>
    </xf>
    <xf numFmtId="0" fontId="7" fillId="0" borderId="1" xfId="0" applyFont="1" applyBorder="1" applyAlignment="1">
      <alignment horizontal="center" vertical="top"/>
    </xf>
    <xf numFmtId="1" fontId="8" fillId="0" borderId="1" xfId="2" applyNumberFormat="1" applyFont="1" applyBorder="1" applyAlignment="1">
      <alignment horizontal="center" vertical="top" wrapText="1"/>
    </xf>
    <xf numFmtId="0" fontId="7" fillId="0" borderId="1" xfId="0" applyFont="1" applyBorder="1" applyAlignment="1">
      <alignment horizontal="left" vertical="top"/>
    </xf>
    <xf numFmtId="0" fontId="7" fillId="0" borderId="7" xfId="0" applyFont="1" applyBorder="1" applyAlignment="1">
      <alignment horizontal="left" vertical="top" wrapText="1"/>
    </xf>
    <xf numFmtId="14" fontId="7" fillId="5" borderId="1" xfId="0" applyNumberFormat="1" applyFont="1" applyFill="1" applyBorder="1" applyAlignment="1">
      <alignment horizontal="left" vertical="top" wrapText="1"/>
    </xf>
    <xf numFmtId="0" fontId="6" fillId="0" borderId="19" xfId="2" applyFont="1" applyBorder="1" applyProtection="1">
      <protection hidden="1"/>
    </xf>
    <xf numFmtId="0" fontId="6" fillId="0" borderId="20" xfId="2" applyFont="1" applyBorder="1" applyProtection="1">
      <protection hidden="1"/>
    </xf>
    <xf numFmtId="0" fontId="6" fillId="0" borderId="0" xfId="2" applyFont="1" applyProtection="1">
      <protection hidden="1"/>
    </xf>
    <xf numFmtId="0" fontId="7" fillId="3" borderId="1" xfId="0" applyFont="1" applyFill="1" applyBorder="1" applyAlignment="1">
      <alignment vertical="top"/>
    </xf>
    <xf numFmtId="0" fontId="10" fillId="0" borderId="0" xfId="0" applyFont="1" applyProtection="1">
      <protection hidden="1"/>
    </xf>
    <xf numFmtId="0" fontId="6" fillId="0" borderId="20" xfId="2" applyFont="1" applyBorder="1"/>
    <xf numFmtId="0" fontId="10" fillId="0" borderId="20" xfId="0" applyFont="1" applyBorder="1" applyProtection="1">
      <protection hidden="1"/>
    </xf>
    <xf numFmtId="1" fontId="11" fillId="0" borderId="20" xfId="0" applyNumberFormat="1" applyFont="1" applyBorder="1"/>
    <xf numFmtId="1" fontId="11" fillId="0" borderId="20" xfId="0" applyNumberFormat="1" applyFont="1" applyBorder="1" applyAlignment="1">
      <alignment horizontal="right"/>
    </xf>
    <xf numFmtId="0" fontId="10" fillId="0" borderId="23" xfId="0" applyFont="1" applyBorder="1" applyProtection="1">
      <protection hidden="1"/>
    </xf>
    <xf numFmtId="1" fontId="11" fillId="0" borderId="24" xfId="0" applyNumberFormat="1" applyFont="1" applyBorder="1"/>
    <xf numFmtId="0" fontId="6" fillId="2" borderId="0" xfId="0" applyFont="1" applyFill="1" applyAlignment="1">
      <alignment vertical="top"/>
    </xf>
    <xf numFmtId="14" fontId="6" fillId="2" borderId="0" xfId="0" applyNumberFormat="1" applyFont="1" applyFill="1" applyAlignment="1">
      <alignment vertical="top"/>
    </xf>
    <xf numFmtId="14" fontId="6" fillId="0" borderId="0" xfId="0" applyNumberFormat="1" applyFont="1" applyAlignment="1">
      <alignment vertical="top"/>
    </xf>
    <xf numFmtId="0" fontId="7" fillId="5" borderId="12" xfId="0" applyFont="1" applyFill="1" applyBorder="1" applyAlignment="1">
      <alignment horizontal="center" vertical="top" wrapText="1"/>
    </xf>
    <xf numFmtId="0" fontId="7" fillId="5" borderId="14" xfId="0" applyFont="1" applyFill="1" applyBorder="1" applyAlignment="1">
      <alignment horizontal="center" vertical="top" wrapText="1"/>
    </xf>
    <xf numFmtId="1" fontId="8" fillId="5" borderId="1" xfId="2" applyNumberFormat="1" applyFont="1" applyFill="1" applyBorder="1" applyAlignment="1">
      <alignment horizontal="center" vertical="top" wrapText="1"/>
    </xf>
    <xf numFmtId="0" fontId="6" fillId="4" borderId="0" xfId="0" applyFont="1" applyFill="1" applyAlignment="1">
      <alignment vertical="top"/>
    </xf>
    <xf numFmtId="1" fontId="9" fillId="5" borderId="1" xfId="2" applyNumberFormat="1" applyFont="1" applyFill="1" applyBorder="1" applyAlignment="1">
      <alignment horizontal="center" vertical="top" wrapText="1"/>
    </xf>
    <xf numFmtId="0" fontId="7" fillId="5" borderId="8" xfId="0" applyFont="1" applyFill="1" applyBorder="1" applyAlignment="1">
      <alignment vertical="top" wrapText="1"/>
    </xf>
    <xf numFmtId="0" fontId="7" fillId="5" borderId="4" xfId="0" applyFont="1" applyFill="1" applyBorder="1" applyAlignment="1">
      <alignment vertical="top" wrapText="1"/>
    </xf>
    <xf numFmtId="0" fontId="7" fillId="5" borderId="13" xfId="0" applyFont="1" applyFill="1" applyBorder="1" applyAlignment="1">
      <alignment vertical="top" wrapText="1"/>
    </xf>
    <xf numFmtId="0" fontId="7" fillId="5" borderId="0" xfId="0" applyFont="1" applyFill="1" applyAlignment="1">
      <alignment vertical="top" wrapText="1"/>
    </xf>
    <xf numFmtId="0" fontId="7" fillId="5" borderId="1" xfId="0" applyFont="1" applyFill="1" applyBorder="1" applyAlignment="1">
      <alignment horizontal="center" vertical="center" wrapText="1"/>
    </xf>
    <xf numFmtId="1" fontId="6" fillId="0" borderId="1" xfId="0" applyNumberFormat="1" applyFont="1" applyBorder="1" applyAlignment="1">
      <alignment horizontal="center" vertical="center"/>
    </xf>
    <xf numFmtId="1" fontId="9" fillId="0" borderId="1" xfId="2" applyNumberFormat="1" applyFont="1" applyBorder="1" applyAlignment="1">
      <alignment horizontal="center" vertical="top" wrapText="1"/>
    </xf>
    <xf numFmtId="0" fontId="6" fillId="0" borderId="1" xfId="0" applyFont="1" applyBorder="1" applyAlignment="1">
      <alignment vertical="top" wrapText="1"/>
    </xf>
    <xf numFmtId="0" fontId="6" fillId="0" borderId="1" xfId="0" applyFont="1" applyBorder="1" applyAlignment="1">
      <alignment horizontal="center" vertical="top" wrapText="1"/>
    </xf>
    <xf numFmtId="0" fontId="6" fillId="0" borderId="5" xfId="0" applyFont="1" applyBorder="1" applyAlignment="1">
      <alignment vertical="top" wrapText="1"/>
    </xf>
    <xf numFmtId="0" fontId="6" fillId="6" borderId="1" xfId="0" applyFont="1" applyFill="1" applyBorder="1" applyAlignment="1">
      <alignment vertical="top" wrapText="1"/>
    </xf>
    <xf numFmtId="0" fontId="6" fillId="6" borderId="1" xfId="0" applyFont="1" applyFill="1" applyBorder="1" applyAlignment="1">
      <alignment horizontal="left" vertical="top" wrapText="1"/>
    </xf>
    <xf numFmtId="0" fontId="7" fillId="6" borderId="1" xfId="0" applyFont="1" applyFill="1" applyBorder="1" applyAlignment="1">
      <alignment vertical="top" wrapText="1"/>
    </xf>
    <xf numFmtId="1" fontId="6" fillId="7" borderId="1" xfId="0" applyNumberFormat="1" applyFont="1" applyFill="1" applyBorder="1" applyAlignment="1">
      <alignment horizontal="center" vertical="center"/>
    </xf>
    <xf numFmtId="0" fontId="7" fillId="5" borderId="1" xfId="2" applyFont="1" applyFill="1" applyBorder="1" applyAlignment="1" applyProtection="1">
      <alignment horizontal="center" vertical="center" wrapText="1"/>
      <protection hidden="1"/>
    </xf>
    <xf numFmtId="0" fontId="7" fillId="3" borderId="1" xfId="0" applyFont="1" applyFill="1" applyBorder="1" applyAlignment="1">
      <alignment horizontal="center" vertical="top"/>
    </xf>
    <xf numFmtId="9" fontId="7" fillId="5" borderId="1" xfId="2" applyNumberFormat="1" applyFont="1" applyFill="1" applyBorder="1" applyAlignment="1" applyProtection="1">
      <alignment horizontal="center" vertical="center" wrapText="1"/>
      <protection hidden="1"/>
    </xf>
    <xf numFmtId="0" fontId="7" fillId="5" borderId="17" xfId="0" applyFont="1" applyFill="1" applyBorder="1" applyAlignment="1">
      <alignment vertical="top" wrapText="1"/>
    </xf>
    <xf numFmtId="0" fontId="7" fillId="5" borderId="10" xfId="0" applyFont="1" applyFill="1" applyBorder="1" applyAlignment="1">
      <alignment vertical="top" wrapText="1"/>
    </xf>
    <xf numFmtId="0" fontId="7" fillId="5" borderId="18" xfId="0" applyFont="1" applyFill="1" applyBorder="1" applyAlignment="1">
      <alignment horizontal="center" vertical="top" wrapText="1"/>
    </xf>
    <xf numFmtId="0" fontId="6" fillId="0" borderId="10" xfId="0" applyFont="1" applyBorder="1" applyAlignment="1">
      <alignment vertical="top"/>
    </xf>
    <xf numFmtId="0" fontId="14" fillId="0" borderId="0" xfId="0" applyFont="1" applyAlignment="1">
      <alignment vertical="top"/>
    </xf>
    <xf numFmtId="14" fontId="7" fillId="5" borderId="1" xfId="0" applyNumberFormat="1" applyFont="1" applyFill="1" applyBorder="1" applyAlignment="1">
      <alignment horizontal="left" vertical="top" wrapText="1"/>
    </xf>
    <xf numFmtId="1" fontId="9" fillId="7" borderId="1" xfId="2" applyNumberFormat="1" applyFont="1" applyFill="1" applyBorder="1" applyAlignment="1">
      <alignment horizontal="center" vertical="center" wrapText="1"/>
    </xf>
    <xf numFmtId="0" fontId="5" fillId="7" borderId="2" xfId="0" applyFont="1" applyFill="1" applyBorder="1" applyAlignment="1">
      <alignment horizontal="center" vertical="top" wrapText="1"/>
    </xf>
    <xf numFmtId="0" fontId="5" fillId="7" borderId="3" xfId="0" applyFont="1" applyFill="1" applyBorder="1" applyAlignment="1">
      <alignment horizontal="center" vertical="top" wrapText="1"/>
    </xf>
    <xf numFmtId="0" fontId="5" fillId="7" borderId="5" xfId="0" applyFont="1" applyFill="1" applyBorder="1" applyAlignment="1">
      <alignment horizontal="center" vertical="top" wrapText="1"/>
    </xf>
    <xf numFmtId="1" fontId="9" fillId="7" borderId="2" xfId="2" applyNumberFormat="1" applyFont="1" applyFill="1" applyBorder="1" applyAlignment="1">
      <alignment horizontal="center" vertical="center" wrapText="1"/>
    </xf>
    <xf numFmtId="1" fontId="9" fillId="7" borderId="5" xfId="2" applyNumberFormat="1" applyFont="1" applyFill="1" applyBorder="1" applyAlignment="1">
      <alignment horizontal="center" vertical="center" wrapText="1"/>
    </xf>
    <xf numFmtId="1" fontId="6" fillId="7" borderId="2" xfId="0" applyNumberFormat="1" applyFont="1" applyFill="1" applyBorder="1" applyAlignment="1">
      <alignment horizontal="center" vertical="center"/>
    </xf>
    <xf numFmtId="1" fontId="6" fillId="7" borderId="5" xfId="0" applyNumberFormat="1" applyFont="1" applyFill="1" applyBorder="1" applyAlignment="1">
      <alignment horizontal="center" vertical="center"/>
    </xf>
    <xf numFmtId="1" fontId="9" fillId="7" borderId="8" xfId="2" applyNumberFormat="1" applyFont="1" applyFill="1" applyBorder="1" applyAlignment="1">
      <alignment horizontal="center" vertical="center" wrapText="1"/>
    </xf>
    <xf numFmtId="1" fontId="9" fillId="7" borderId="4" xfId="2" applyNumberFormat="1" applyFont="1" applyFill="1" applyBorder="1" applyAlignment="1">
      <alignment horizontal="center" vertical="center" wrapText="1"/>
    </xf>
    <xf numFmtId="1" fontId="9" fillId="7" borderId="12" xfId="2" applyNumberFormat="1" applyFont="1" applyFill="1" applyBorder="1" applyAlignment="1">
      <alignment horizontal="center" vertical="center" wrapText="1"/>
    </xf>
    <xf numFmtId="1" fontId="9" fillId="7" borderId="17" xfId="2" applyNumberFormat="1" applyFont="1" applyFill="1" applyBorder="1" applyAlignment="1">
      <alignment horizontal="center" vertical="center" wrapText="1"/>
    </xf>
    <xf numFmtId="1" fontId="9" fillId="7" borderId="10" xfId="2" applyNumberFormat="1" applyFont="1" applyFill="1" applyBorder="1" applyAlignment="1">
      <alignment horizontal="center" vertical="center" wrapText="1"/>
    </xf>
    <xf numFmtId="1" fontId="9" fillId="7" borderId="18" xfId="2" applyNumberFormat="1" applyFont="1" applyFill="1" applyBorder="1" applyAlignment="1">
      <alignment horizontal="center" vertical="center" wrapText="1"/>
    </xf>
    <xf numFmtId="0" fontId="5" fillId="3" borderId="1" xfId="0" applyFont="1" applyFill="1" applyBorder="1" applyAlignment="1">
      <alignment horizontal="center" vertical="top"/>
    </xf>
    <xf numFmtId="0" fontId="5" fillId="5" borderId="2" xfId="0" applyFont="1" applyFill="1" applyBorder="1" applyAlignment="1">
      <alignment horizontal="center" vertical="top" wrapText="1"/>
    </xf>
    <xf numFmtId="0" fontId="5" fillId="5" borderId="3" xfId="0" applyFont="1" applyFill="1" applyBorder="1" applyAlignment="1">
      <alignment horizontal="center" vertical="top" wrapText="1"/>
    </xf>
    <xf numFmtId="0" fontId="5" fillId="5" borderId="5" xfId="0" applyFont="1" applyFill="1" applyBorder="1" applyAlignment="1">
      <alignment horizontal="center" vertical="top" wrapText="1"/>
    </xf>
    <xf numFmtId="0" fontId="7" fillId="0" borderId="1" xfId="0" applyFont="1" applyBorder="1" applyAlignment="1">
      <alignment horizontal="left" vertical="top" wrapText="1"/>
    </xf>
    <xf numFmtId="0" fontId="7" fillId="5" borderId="1" xfId="0" applyFont="1" applyFill="1" applyBorder="1" applyAlignment="1">
      <alignment horizontal="left" vertical="top" wrapText="1"/>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2" fontId="7" fillId="5" borderId="1" xfId="0" applyNumberFormat="1" applyFont="1" applyFill="1" applyBorder="1" applyAlignment="1">
      <alignment horizontal="left" vertical="top" wrapText="1"/>
    </xf>
    <xf numFmtId="1" fontId="8" fillId="0" borderId="1" xfId="2" applyNumberFormat="1" applyFont="1" applyBorder="1" applyAlignment="1">
      <alignment horizontal="center" vertical="top" wrapText="1"/>
    </xf>
    <xf numFmtId="1" fontId="8" fillId="0" borderId="2" xfId="2" applyNumberFormat="1" applyFont="1" applyBorder="1" applyAlignment="1">
      <alignment horizontal="center" vertical="top" wrapText="1"/>
    </xf>
    <xf numFmtId="1" fontId="8" fillId="0" borderId="5" xfId="2" applyNumberFormat="1" applyFont="1" applyBorder="1" applyAlignment="1">
      <alignment horizontal="center" vertical="top" wrapText="1"/>
    </xf>
    <xf numFmtId="0" fontId="7" fillId="0" borderId="1" xfId="0" applyFont="1" applyBorder="1" applyAlignment="1">
      <alignment horizontal="left" vertical="top"/>
    </xf>
    <xf numFmtId="0" fontId="5" fillId="3" borderId="2" xfId="0" applyFont="1" applyFill="1" applyBorder="1" applyAlignment="1">
      <alignment horizontal="center" vertical="top" wrapText="1"/>
    </xf>
    <xf numFmtId="0" fontId="5" fillId="3" borderId="3" xfId="0" applyFont="1" applyFill="1" applyBorder="1" applyAlignment="1">
      <alignment horizontal="center" vertical="top" wrapText="1"/>
    </xf>
    <xf numFmtId="0" fontId="5" fillId="3" borderId="5" xfId="0" applyFont="1" applyFill="1" applyBorder="1" applyAlignment="1">
      <alignment horizontal="center" vertical="top" wrapText="1"/>
    </xf>
    <xf numFmtId="0" fontId="5" fillId="3" borderId="2" xfId="0" applyFont="1" applyFill="1" applyBorder="1" applyAlignment="1">
      <alignment horizontal="center" vertical="top"/>
    </xf>
    <xf numFmtId="0" fontId="5" fillId="3" borderId="3" xfId="0" applyFont="1" applyFill="1" applyBorder="1" applyAlignment="1">
      <alignment horizontal="center" vertical="top"/>
    </xf>
    <xf numFmtId="0" fontId="5" fillId="3" borderId="5" xfId="0" applyFont="1" applyFill="1" applyBorder="1" applyAlignment="1">
      <alignment horizontal="center" vertical="top"/>
    </xf>
    <xf numFmtId="2" fontId="7" fillId="5" borderId="2" xfId="0" applyNumberFormat="1" applyFont="1" applyFill="1" applyBorder="1" applyAlignment="1">
      <alignment horizontal="left" vertical="top" wrapText="1"/>
    </xf>
    <xf numFmtId="2" fontId="7" fillId="5" borderId="5" xfId="0" applyNumberFormat="1" applyFont="1" applyFill="1" applyBorder="1" applyAlignment="1">
      <alignment horizontal="left" vertical="top" wrapText="1"/>
    </xf>
    <xf numFmtId="1" fontId="8" fillId="5" borderId="2" xfId="2" applyNumberFormat="1" applyFont="1" applyFill="1" applyBorder="1" applyAlignment="1">
      <alignment horizontal="center" vertical="top" wrapText="1"/>
    </xf>
    <xf numFmtId="1" fontId="8" fillId="5" borderId="5" xfId="2" applyNumberFormat="1" applyFont="1" applyFill="1" applyBorder="1" applyAlignment="1">
      <alignment horizontal="center" vertical="top" wrapText="1"/>
    </xf>
    <xf numFmtId="1" fontId="9" fillId="5" borderId="2" xfId="2" applyNumberFormat="1" applyFont="1" applyFill="1" applyBorder="1" applyAlignment="1">
      <alignment horizontal="center" vertical="top" wrapText="1"/>
    </xf>
    <xf numFmtId="1" fontId="9" fillId="5" borderId="5" xfId="2" applyNumberFormat="1" applyFont="1" applyFill="1" applyBorder="1" applyAlignment="1">
      <alignment horizontal="center" vertical="top" wrapText="1"/>
    </xf>
    <xf numFmtId="1" fontId="9" fillId="0" borderId="2" xfId="2" applyNumberFormat="1" applyFont="1" applyBorder="1" applyAlignment="1">
      <alignment horizontal="center" vertical="top" wrapText="1"/>
    </xf>
    <xf numFmtId="1" fontId="9" fillId="0" borderId="5" xfId="2" applyNumberFormat="1" applyFont="1" applyBorder="1" applyAlignment="1">
      <alignment horizontal="center" vertical="top" wrapText="1"/>
    </xf>
    <xf numFmtId="0" fontId="5" fillId="3" borderId="12" xfId="0" applyFont="1" applyFill="1" applyBorder="1" applyAlignment="1">
      <alignment horizontal="center" vertical="top" wrapText="1"/>
    </xf>
    <xf numFmtId="0" fontId="7" fillId="5" borderId="2" xfId="0" applyFont="1" applyFill="1" applyBorder="1" applyAlignment="1">
      <alignment horizontal="left" vertical="top" wrapText="1"/>
    </xf>
    <xf numFmtId="0" fontId="7" fillId="5" borderId="5" xfId="0" applyFont="1" applyFill="1" applyBorder="1" applyAlignment="1">
      <alignment horizontal="left" vertical="top" wrapText="1"/>
    </xf>
    <xf numFmtId="0" fontId="5" fillId="3" borderId="9" xfId="0" applyFont="1" applyFill="1" applyBorder="1" applyAlignment="1">
      <alignment horizontal="center" vertical="top"/>
    </xf>
    <xf numFmtId="0" fontId="7" fillId="0" borderId="1" xfId="0" applyFont="1" applyBorder="1" applyAlignment="1">
      <alignment vertical="top" wrapText="1"/>
    </xf>
    <xf numFmtId="0" fontId="7" fillId="0" borderId="9" xfId="0" applyFont="1" applyBorder="1" applyAlignment="1">
      <alignment vertical="top" wrapText="1"/>
    </xf>
    <xf numFmtId="0" fontId="7" fillId="5" borderId="9" xfId="0" applyFont="1" applyFill="1" applyBorder="1" applyAlignment="1">
      <alignment horizontal="left" vertical="top" wrapText="1"/>
    </xf>
    <xf numFmtId="0" fontId="5" fillId="5" borderId="2" xfId="0" applyFont="1" applyFill="1" applyBorder="1" applyAlignment="1">
      <alignment horizontal="left" vertical="top" wrapText="1"/>
    </xf>
    <xf numFmtId="0" fontId="5" fillId="5" borderId="3" xfId="0" applyFont="1" applyFill="1" applyBorder="1" applyAlignment="1">
      <alignment horizontal="left" vertical="top" wrapText="1"/>
    </xf>
    <xf numFmtId="0" fontId="6" fillId="5" borderId="1" xfId="0" applyFont="1" applyFill="1" applyBorder="1" applyAlignment="1">
      <alignment horizontal="left" vertical="top" wrapText="1"/>
    </xf>
    <xf numFmtId="14" fontId="7" fillId="5" borderId="1" xfId="0" applyNumberFormat="1" applyFont="1" applyFill="1" applyBorder="1" applyAlignment="1">
      <alignment horizontal="left" vertical="top" wrapText="1"/>
    </xf>
    <xf numFmtId="0" fontId="7" fillId="5" borderId="1" xfId="0" applyFont="1" applyFill="1" applyBorder="1" applyAlignment="1">
      <alignment vertical="top" wrapText="1"/>
    </xf>
    <xf numFmtId="0" fontId="7" fillId="5" borderId="3" xfId="0" applyFont="1" applyFill="1" applyBorder="1" applyAlignment="1">
      <alignment horizontal="left" vertical="top" wrapText="1"/>
    </xf>
    <xf numFmtId="0" fontId="6" fillId="6" borderId="1" xfId="0" applyFont="1" applyFill="1" applyBorder="1" applyAlignment="1">
      <alignment horizontal="left" vertical="top" wrapText="1"/>
    </xf>
    <xf numFmtId="0" fontId="6" fillId="6" borderId="2" xfId="0" applyFont="1" applyFill="1" applyBorder="1" applyAlignment="1">
      <alignment horizontal="left" vertical="top" wrapText="1"/>
    </xf>
    <xf numFmtId="0" fontId="6" fillId="6" borderId="5" xfId="0" applyFont="1" applyFill="1" applyBorder="1" applyAlignment="1">
      <alignment horizontal="left" vertical="top" wrapText="1"/>
    </xf>
    <xf numFmtId="0" fontId="7" fillId="0" borderId="2" xfId="0" applyFont="1" applyBorder="1" applyAlignment="1">
      <alignment horizontal="left" vertical="top"/>
    </xf>
    <xf numFmtId="0" fontId="7" fillId="0" borderId="3" xfId="0" applyFont="1" applyBorder="1" applyAlignment="1">
      <alignment horizontal="left" vertical="top"/>
    </xf>
    <xf numFmtId="0" fontId="7" fillId="0" borderId="5" xfId="0" applyFont="1" applyBorder="1" applyAlignment="1">
      <alignment horizontal="left" vertical="top"/>
    </xf>
    <xf numFmtId="0" fontId="6" fillId="5" borderId="2" xfId="0" applyFont="1" applyFill="1" applyBorder="1" applyAlignment="1">
      <alignment horizontal="left" vertical="top" wrapText="1"/>
    </xf>
    <xf numFmtId="0" fontId="6" fillId="5" borderId="3" xfId="0" applyFont="1" applyFill="1" applyBorder="1" applyAlignment="1">
      <alignment horizontal="left" vertical="top" wrapText="1"/>
    </xf>
    <xf numFmtId="0" fontId="6" fillId="5" borderId="5" xfId="0" applyFont="1" applyFill="1" applyBorder="1" applyAlignment="1">
      <alignment horizontal="left" vertical="top" wrapText="1"/>
    </xf>
    <xf numFmtId="0" fontId="13" fillId="5" borderId="2" xfId="3" applyFont="1" applyFill="1" applyBorder="1" applyAlignment="1">
      <alignment horizontal="left" vertical="top" wrapText="1"/>
    </xf>
    <xf numFmtId="0" fontId="5" fillId="0" borderId="1" xfId="0" applyFont="1" applyBorder="1" applyAlignment="1">
      <alignment horizontal="center" vertical="top" wrapText="1"/>
    </xf>
    <xf numFmtId="0" fontId="7" fillId="5" borderId="2"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6" fillId="5" borderId="2" xfId="0" applyFont="1" applyFill="1" applyBorder="1" applyAlignment="1">
      <alignment horizontal="center" vertical="top" wrapText="1"/>
    </xf>
    <xf numFmtId="0" fontId="6" fillId="5" borderId="3" xfId="0" applyFont="1" applyFill="1" applyBorder="1" applyAlignment="1">
      <alignment horizontal="center" vertical="top" wrapText="1"/>
    </xf>
    <xf numFmtId="0" fontId="6" fillId="5" borderId="5" xfId="0" applyFont="1" applyFill="1" applyBorder="1" applyAlignment="1">
      <alignment horizontal="center" vertical="top" wrapText="1"/>
    </xf>
    <xf numFmtId="0" fontId="7" fillId="5" borderId="2" xfId="0" applyFont="1" applyFill="1" applyBorder="1" applyAlignment="1">
      <alignment horizontal="center" vertical="top" wrapText="1"/>
    </xf>
    <xf numFmtId="0" fontId="7" fillId="5" borderId="5" xfId="0" applyFont="1" applyFill="1" applyBorder="1" applyAlignment="1">
      <alignment horizontal="center" vertical="top" wrapText="1"/>
    </xf>
    <xf numFmtId="0" fontId="7" fillId="5" borderId="1" xfId="0" applyFont="1" applyFill="1" applyBorder="1" applyAlignment="1">
      <alignment horizontal="center" vertical="center" wrapText="1"/>
    </xf>
    <xf numFmtId="0" fontId="5" fillId="0" borderId="2" xfId="0" applyFont="1" applyBorder="1" applyAlignment="1">
      <alignment horizontal="center" vertical="top" wrapText="1"/>
    </xf>
    <xf numFmtId="0" fontId="5" fillId="0" borderId="5" xfId="0" applyFont="1" applyBorder="1" applyAlignment="1">
      <alignment horizontal="center" vertical="top" wrapText="1"/>
    </xf>
    <xf numFmtId="0" fontId="7" fillId="6" borderId="2" xfId="0" applyFont="1" applyFill="1" applyBorder="1" applyAlignment="1">
      <alignment horizontal="left" vertical="top" wrapText="1"/>
    </xf>
    <xf numFmtId="0" fontId="7" fillId="6" borderId="5" xfId="0" applyFont="1" applyFill="1" applyBorder="1" applyAlignment="1">
      <alignment horizontal="left" vertical="top" wrapText="1"/>
    </xf>
    <xf numFmtId="0" fontId="7" fillId="6" borderId="1" xfId="0" applyFont="1" applyFill="1" applyBorder="1" applyAlignment="1">
      <alignment horizontal="left" vertical="top" wrapText="1"/>
    </xf>
    <xf numFmtId="0" fontId="7" fillId="0" borderId="13" xfId="0" applyFont="1" applyBorder="1" applyAlignment="1">
      <alignment horizontal="left" vertical="top" wrapText="1"/>
    </xf>
    <xf numFmtId="0" fontId="7" fillId="0" borderId="0" xfId="0" applyFont="1" applyAlignment="1">
      <alignment horizontal="left" vertical="top" wrapText="1"/>
    </xf>
    <xf numFmtId="0" fontId="7" fillId="0" borderId="14" xfId="0" applyFont="1" applyBorder="1" applyAlignment="1">
      <alignment horizontal="left" vertical="top" wrapText="1"/>
    </xf>
    <xf numFmtId="0" fontId="7" fillId="0" borderId="17" xfId="0" applyFont="1" applyBorder="1" applyAlignment="1">
      <alignment horizontal="left" vertical="top" wrapText="1"/>
    </xf>
    <xf numFmtId="0" fontId="7" fillId="0" borderId="10" xfId="0" applyFont="1" applyBorder="1" applyAlignment="1">
      <alignment horizontal="left" vertical="top" wrapText="1"/>
    </xf>
    <xf numFmtId="0" fontId="7" fillId="0" borderId="18" xfId="0" applyFont="1" applyBorder="1" applyAlignment="1">
      <alignment horizontal="left" vertical="top" wrapText="1"/>
    </xf>
    <xf numFmtId="0" fontId="5" fillId="0" borderId="1" xfId="0" applyFont="1" applyBorder="1" applyAlignment="1">
      <alignment horizontal="left" vertical="top" wrapText="1"/>
    </xf>
    <xf numFmtId="0" fontId="7" fillId="4" borderId="1" xfId="0" applyFont="1" applyFill="1" applyBorder="1" applyAlignment="1">
      <alignment horizontal="center" vertical="top" wrapText="1"/>
    </xf>
    <xf numFmtId="0" fontId="7" fillId="4" borderId="22" xfId="0" applyFont="1" applyFill="1" applyBorder="1" applyAlignment="1">
      <alignment horizontal="center" vertical="top" wrapText="1"/>
    </xf>
    <xf numFmtId="0" fontId="7" fillId="4" borderId="25" xfId="0" applyFont="1" applyFill="1" applyBorder="1" applyAlignment="1">
      <alignment horizontal="center" vertical="top" wrapText="1"/>
    </xf>
    <xf numFmtId="0" fontId="7" fillId="4" borderId="21" xfId="0" applyFont="1" applyFill="1" applyBorder="1" applyAlignment="1">
      <alignment horizontal="center" vertical="top" wrapText="1"/>
    </xf>
    <xf numFmtId="0" fontId="7" fillId="4" borderId="15" xfId="0" applyFont="1" applyFill="1" applyBorder="1" applyAlignment="1">
      <alignment horizontal="center" vertical="top" wrapText="1"/>
    </xf>
    <xf numFmtId="0" fontId="7" fillId="4" borderId="6" xfId="0" applyFont="1" applyFill="1" applyBorder="1" applyAlignment="1">
      <alignment horizontal="center" vertical="top" wrapText="1"/>
    </xf>
    <xf numFmtId="0" fontId="7" fillId="4" borderId="16" xfId="0" applyFont="1" applyFill="1" applyBorder="1" applyAlignment="1">
      <alignment horizontal="center" vertical="top" wrapText="1"/>
    </xf>
    <xf numFmtId="0" fontId="7" fillId="5" borderId="2" xfId="0" applyFont="1" applyFill="1" applyBorder="1" applyAlignment="1">
      <alignment horizontal="left" vertical="top"/>
    </xf>
    <xf numFmtId="0" fontId="7" fillId="5" borderId="3" xfId="0" applyFont="1" applyFill="1" applyBorder="1" applyAlignment="1">
      <alignment horizontal="left" vertical="top"/>
    </xf>
    <xf numFmtId="0" fontId="7" fillId="5" borderId="5" xfId="0" applyFont="1" applyFill="1" applyBorder="1" applyAlignment="1">
      <alignment horizontal="left" vertical="top"/>
    </xf>
    <xf numFmtId="0" fontId="7" fillId="0" borderId="7" xfId="0" applyFont="1" applyBorder="1" applyAlignment="1">
      <alignment horizontal="left" vertical="top" wrapText="1"/>
    </xf>
    <xf numFmtId="0" fontId="7" fillId="5" borderId="8" xfId="0" applyFont="1" applyFill="1" applyBorder="1" applyAlignment="1">
      <alignment horizontal="left" vertical="top" wrapText="1"/>
    </xf>
    <xf numFmtId="0" fontId="7" fillId="5" borderId="4" xfId="0" applyFont="1" applyFill="1" applyBorder="1" applyAlignment="1">
      <alignment horizontal="left" vertical="top" wrapText="1"/>
    </xf>
    <xf numFmtId="0" fontId="7" fillId="5" borderId="12" xfId="0" applyFont="1" applyFill="1" applyBorder="1" applyAlignment="1">
      <alignment horizontal="left" vertical="top" wrapText="1"/>
    </xf>
    <xf numFmtId="14" fontId="7" fillId="5" borderId="8" xfId="0" applyNumberFormat="1" applyFont="1" applyFill="1" applyBorder="1" applyAlignment="1">
      <alignment horizontal="left" vertical="top"/>
    </xf>
    <xf numFmtId="14" fontId="7" fillId="5" borderId="4" xfId="0" applyNumberFormat="1" applyFont="1" applyFill="1" applyBorder="1" applyAlignment="1">
      <alignment horizontal="left" vertical="top"/>
    </xf>
    <xf numFmtId="14" fontId="7" fillId="5" borderId="12" xfId="0" applyNumberFormat="1" applyFont="1" applyFill="1" applyBorder="1" applyAlignment="1">
      <alignment horizontal="left" vertical="top"/>
    </xf>
    <xf numFmtId="0" fontId="5" fillId="3" borderId="17" xfId="0" applyFont="1" applyFill="1" applyBorder="1" applyAlignment="1">
      <alignment horizontal="center" vertical="top"/>
    </xf>
    <xf numFmtId="0" fontId="5" fillId="3" borderId="10" xfId="0" applyFont="1" applyFill="1" applyBorder="1" applyAlignment="1">
      <alignment horizontal="center" vertical="top"/>
    </xf>
    <xf numFmtId="0" fontId="5" fillId="3" borderId="18" xfId="0" applyFont="1" applyFill="1" applyBorder="1" applyAlignment="1">
      <alignment horizontal="center" vertical="top"/>
    </xf>
    <xf numFmtId="1" fontId="9" fillId="7" borderId="3" xfId="2" applyNumberFormat="1" applyFont="1" applyFill="1" applyBorder="1" applyAlignment="1">
      <alignment horizontal="center" vertical="center" wrapText="1"/>
    </xf>
    <xf numFmtId="0" fontId="5" fillId="5" borderId="1" xfId="2" applyFont="1" applyFill="1" applyBorder="1" applyAlignment="1" applyProtection="1">
      <alignment horizontal="left" vertical="top" wrapText="1"/>
      <protection hidden="1"/>
    </xf>
    <xf numFmtId="9" fontId="5" fillId="5" borderId="1" xfId="2" applyNumberFormat="1" applyFont="1" applyFill="1" applyBorder="1" applyAlignment="1" applyProtection="1">
      <alignment horizontal="center" vertical="center" wrapText="1"/>
      <protection hidden="1"/>
    </xf>
    <xf numFmtId="0" fontId="7" fillId="5" borderId="1" xfId="2" applyFont="1" applyFill="1" applyBorder="1" applyAlignment="1" applyProtection="1">
      <alignment horizontal="center" vertical="center" wrapText="1"/>
      <protection hidden="1"/>
    </xf>
    <xf numFmtId="0" fontId="7" fillId="3" borderId="1" xfId="0" applyFont="1" applyFill="1" applyBorder="1" applyAlignment="1">
      <alignment horizontal="center" vertical="top"/>
    </xf>
    <xf numFmtId="9" fontId="7" fillId="5" borderId="1" xfId="2" applyNumberFormat="1" applyFont="1" applyFill="1" applyBorder="1" applyAlignment="1" applyProtection="1">
      <alignment horizontal="center" vertical="center" wrapText="1"/>
      <protection hidden="1"/>
    </xf>
    <xf numFmtId="1" fontId="7" fillId="5" borderId="1" xfId="2" applyNumberFormat="1" applyFont="1" applyFill="1" applyBorder="1" applyAlignment="1" applyProtection="1">
      <alignment horizontal="center" vertical="center" wrapText="1"/>
      <protection hidden="1"/>
    </xf>
    <xf numFmtId="9" fontId="7" fillId="5" borderId="2" xfId="2" applyNumberFormat="1" applyFont="1" applyFill="1" applyBorder="1" applyAlignment="1" applyProtection="1">
      <alignment horizontal="center" vertical="center" wrapText="1"/>
      <protection hidden="1"/>
    </xf>
    <xf numFmtId="9" fontId="7" fillId="5" borderId="5" xfId="2" applyNumberFormat="1" applyFont="1" applyFill="1" applyBorder="1" applyAlignment="1" applyProtection="1">
      <alignment horizontal="center" vertical="center" wrapText="1"/>
      <protection hidden="1"/>
    </xf>
  </cellXfs>
  <cellStyles count="4">
    <cellStyle name="Hyperlink" xfId="3" builtinId="8"/>
    <cellStyle name="Normal" xfId="0" builtinId="0"/>
    <cellStyle name="Normal 3" xfId="2"/>
    <cellStyle name="Percent" xfId="1" builtinId="5"/>
  </cellStyles>
  <dxfs count="0"/>
  <tableStyles count="0" defaultTableStyle="TableStyleMedium9" defaultPivotStyle="PivotStyleLight16"/>
  <colors>
    <mruColors>
      <color rgb="FFFEEFE2"/>
      <color rgb="FFFDE8D7"/>
      <color rgb="FFFEF2E8"/>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0</xdr:col>
      <xdr:colOff>181262</xdr:colOff>
      <xdr:row>249</xdr:row>
      <xdr:rowOff>11207</xdr:rowOff>
    </xdr:from>
    <xdr:to>
      <xdr:col>8</xdr:col>
      <xdr:colOff>1568824</xdr:colOff>
      <xdr:row>255</xdr:row>
      <xdr:rowOff>958657</xdr:rowOff>
    </xdr:to>
    <xdr:grpSp>
      <xdr:nvGrpSpPr>
        <xdr:cNvPr id="2" name="Group 1">
          <a:extLst>
            <a:ext uri="{FF2B5EF4-FFF2-40B4-BE49-F238E27FC236}">
              <a16:creationId xmlns:a16="http://schemas.microsoft.com/office/drawing/2014/main" xmlns="" id="{00000000-0008-0000-0000-000002000000}"/>
            </a:ext>
          </a:extLst>
        </xdr:cNvPr>
        <xdr:cNvGrpSpPr/>
      </xdr:nvGrpSpPr>
      <xdr:grpSpPr>
        <a:xfrm>
          <a:off x="181262" y="85299178"/>
          <a:ext cx="9993680" cy="3356714"/>
          <a:chOff x="80408" y="83443003"/>
          <a:chExt cx="10290433" cy="3588035"/>
        </a:xfrm>
      </xdr:grpSpPr>
      <xdr:pic>
        <xdr:nvPicPr>
          <xdr:cNvPr id="20" name="Picture 19">
            <a:extLst>
              <a:ext uri="{FF2B5EF4-FFF2-40B4-BE49-F238E27FC236}">
                <a16:creationId xmlns:a16="http://schemas.microsoft.com/office/drawing/2014/main" xmlns="" id="{00000000-0008-0000-0000-00001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80408" y="83443003"/>
            <a:ext cx="5092961" cy="3567909"/>
          </a:xfrm>
          <a:prstGeom prst="rect">
            <a:avLst/>
          </a:prstGeom>
          <a:ln>
            <a:solidFill>
              <a:schemeClr val="tx1"/>
            </a:solidFill>
          </a:ln>
        </xdr:spPr>
      </xdr:pic>
      <xdr:pic>
        <xdr:nvPicPr>
          <xdr:cNvPr id="24" name="Picture 23">
            <a:extLst>
              <a:ext uri="{FF2B5EF4-FFF2-40B4-BE49-F238E27FC236}">
                <a16:creationId xmlns:a16="http://schemas.microsoft.com/office/drawing/2014/main" xmlns="" id="{00000000-0008-0000-0000-00001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5326727" y="83463129"/>
            <a:ext cx="5044114" cy="3567909"/>
          </a:xfrm>
          <a:prstGeom prst="rect">
            <a:avLst/>
          </a:prstGeom>
          <a:ln>
            <a:solidFill>
              <a:schemeClr val="tx1"/>
            </a:solidFill>
          </a:ln>
        </xdr:spPr>
      </xdr:pic>
    </xdr:grpSp>
    <xdr:clientData/>
  </xdr:twoCellAnchor>
  <xdr:twoCellAnchor editAs="oneCell">
    <xdr:from>
      <xdr:col>0</xdr:col>
      <xdr:colOff>1143000</xdr:colOff>
      <xdr:row>213</xdr:row>
      <xdr:rowOff>242455</xdr:rowOff>
    </xdr:from>
    <xdr:to>
      <xdr:col>8</xdr:col>
      <xdr:colOff>637612</xdr:colOff>
      <xdr:row>244</xdr:row>
      <xdr:rowOff>109501</xdr:rowOff>
    </xdr:to>
    <xdr:pic>
      <xdr:nvPicPr>
        <xdr:cNvPr id="29" name="Picture 28">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3"/>
        <a:stretch>
          <a:fillRect/>
        </a:stretch>
      </xdr:blipFill>
      <xdr:spPr>
        <a:xfrm>
          <a:off x="1143000" y="93223773"/>
          <a:ext cx="8119067" cy="7920000"/>
        </a:xfrm>
        <a:prstGeom prst="rect">
          <a:avLst/>
        </a:prstGeom>
        <a:ln>
          <a:solidFill>
            <a:schemeClr val="tx1"/>
          </a:solidFill>
        </a:ln>
      </xdr:spPr>
    </xdr:pic>
    <xdr:clientData/>
  </xdr:twoCellAnchor>
  <xdr:oneCellAnchor>
    <xdr:from>
      <xdr:col>2</xdr:col>
      <xdr:colOff>1194954</xdr:colOff>
      <xdr:row>219</xdr:row>
      <xdr:rowOff>155863</xdr:rowOff>
    </xdr:from>
    <xdr:ext cx="392672" cy="593304"/>
    <xdr:sp macro="" textlink="">
      <xdr:nvSpPr>
        <xdr:cNvPr id="5" name="TextBox 4">
          <a:extLst>
            <a:ext uri="{FF2B5EF4-FFF2-40B4-BE49-F238E27FC236}">
              <a16:creationId xmlns:a16="http://schemas.microsoft.com/office/drawing/2014/main" xmlns="" id="{00000000-0008-0000-0000-000005000000}"/>
            </a:ext>
          </a:extLst>
        </xdr:cNvPr>
        <xdr:cNvSpPr txBox="1"/>
      </xdr:nvSpPr>
      <xdr:spPr>
        <a:xfrm>
          <a:off x="3151909" y="94695818"/>
          <a:ext cx="392672" cy="59330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3200" b="1">
              <a:solidFill>
                <a:schemeClr val="tx1"/>
              </a:solidFill>
            </a:rPr>
            <a:t>1</a:t>
          </a:r>
        </a:p>
      </xdr:txBody>
    </xdr:sp>
    <xdr:clientData/>
  </xdr:oneCellAnchor>
  <xdr:oneCellAnchor>
    <xdr:from>
      <xdr:col>2</xdr:col>
      <xdr:colOff>827809</xdr:colOff>
      <xdr:row>223</xdr:row>
      <xdr:rowOff>13855</xdr:rowOff>
    </xdr:from>
    <xdr:ext cx="392672" cy="593304"/>
    <xdr:sp macro="" textlink="">
      <xdr:nvSpPr>
        <xdr:cNvPr id="30" name="TextBox 29">
          <a:extLst>
            <a:ext uri="{FF2B5EF4-FFF2-40B4-BE49-F238E27FC236}">
              <a16:creationId xmlns:a16="http://schemas.microsoft.com/office/drawing/2014/main" xmlns="" id="{00000000-0008-0000-0000-00001E000000}"/>
            </a:ext>
          </a:extLst>
        </xdr:cNvPr>
        <xdr:cNvSpPr txBox="1"/>
      </xdr:nvSpPr>
      <xdr:spPr>
        <a:xfrm>
          <a:off x="2784764" y="95592900"/>
          <a:ext cx="392672" cy="59330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3200" b="1">
              <a:solidFill>
                <a:schemeClr val="tx1"/>
              </a:solidFill>
            </a:rPr>
            <a:t>2</a:t>
          </a:r>
        </a:p>
      </xdr:txBody>
    </xdr:sp>
    <xdr:clientData/>
  </xdr:oneCellAnchor>
  <xdr:oneCellAnchor>
    <xdr:from>
      <xdr:col>2</xdr:col>
      <xdr:colOff>290944</xdr:colOff>
      <xdr:row>226</xdr:row>
      <xdr:rowOff>221672</xdr:rowOff>
    </xdr:from>
    <xdr:ext cx="392672" cy="593304"/>
    <xdr:sp macro="" textlink="">
      <xdr:nvSpPr>
        <xdr:cNvPr id="31" name="TextBox 30">
          <a:extLst>
            <a:ext uri="{FF2B5EF4-FFF2-40B4-BE49-F238E27FC236}">
              <a16:creationId xmlns:a16="http://schemas.microsoft.com/office/drawing/2014/main" xmlns="" id="{00000000-0008-0000-0000-00001F000000}"/>
            </a:ext>
          </a:extLst>
        </xdr:cNvPr>
        <xdr:cNvSpPr txBox="1"/>
      </xdr:nvSpPr>
      <xdr:spPr>
        <a:xfrm>
          <a:off x="2247899" y="96580036"/>
          <a:ext cx="392672" cy="59330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3200" b="1">
              <a:solidFill>
                <a:schemeClr val="tx1"/>
              </a:solidFill>
            </a:rPr>
            <a:t>3</a:t>
          </a:r>
        </a:p>
      </xdr:txBody>
    </xdr:sp>
    <xdr:clientData/>
  </xdr:oneCellAnchor>
  <xdr:oneCellAnchor>
    <xdr:from>
      <xdr:col>4</xdr:col>
      <xdr:colOff>329045</xdr:colOff>
      <xdr:row>237</xdr:row>
      <xdr:rowOff>86591</xdr:rowOff>
    </xdr:from>
    <xdr:ext cx="392672" cy="593304"/>
    <xdr:sp macro="" textlink="">
      <xdr:nvSpPr>
        <xdr:cNvPr id="32" name="TextBox 31">
          <a:extLst>
            <a:ext uri="{FF2B5EF4-FFF2-40B4-BE49-F238E27FC236}">
              <a16:creationId xmlns:a16="http://schemas.microsoft.com/office/drawing/2014/main" xmlns="" id="{00000000-0008-0000-0000-000020000000}"/>
            </a:ext>
          </a:extLst>
        </xdr:cNvPr>
        <xdr:cNvSpPr txBox="1"/>
      </xdr:nvSpPr>
      <xdr:spPr>
        <a:xfrm>
          <a:off x="3619500" y="99302455"/>
          <a:ext cx="392672" cy="59330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3200" b="1">
              <a:solidFill>
                <a:schemeClr val="tx1"/>
              </a:solidFill>
            </a:rPr>
            <a:t>4</a:t>
          </a:r>
        </a:p>
      </xdr:txBody>
    </xdr:sp>
    <xdr:clientData/>
  </xdr:oneCellAnchor>
  <xdr:oneCellAnchor>
    <xdr:from>
      <xdr:col>5</xdr:col>
      <xdr:colOff>1520537</xdr:colOff>
      <xdr:row>236</xdr:row>
      <xdr:rowOff>117763</xdr:rowOff>
    </xdr:from>
    <xdr:ext cx="392672" cy="593304"/>
    <xdr:sp macro="" textlink="">
      <xdr:nvSpPr>
        <xdr:cNvPr id="33" name="TextBox 32">
          <a:extLst>
            <a:ext uri="{FF2B5EF4-FFF2-40B4-BE49-F238E27FC236}">
              <a16:creationId xmlns:a16="http://schemas.microsoft.com/office/drawing/2014/main" xmlns="" id="{00000000-0008-0000-0000-000021000000}"/>
            </a:ext>
          </a:extLst>
        </xdr:cNvPr>
        <xdr:cNvSpPr txBox="1"/>
      </xdr:nvSpPr>
      <xdr:spPr>
        <a:xfrm>
          <a:off x="6508173" y="99073854"/>
          <a:ext cx="392672" cy="59330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3200" b="1">
              <a:solidFill>
                <a:schemeClr val="tx1"/>
              </a:solidFill>
            </a:rPr>
            <a:t>5</a:t>
          </a:r>
        </a:p>
      </xdr:txBody>
    </xdr:sp>
    <xdr:clientData/>
  </xdr:oneCellAnchor>
  <xdr:oneCellAnchor>
    <xdr:from>
      <xdr:col>5</xdr:col>
      <xdr:colOff>2001982</xdr:colOff>
      <xdr:row>232</xdr:row>
      <xdr:rowOff>218209</xdr:rowOff>
    </xdr:from>
    <xdr:ext cx="392672" cy="593304"/>
    <xdr:sp macro="" textlink="">
      <xdr:nvSpPr>
        <xdr:cNvPr id="34" name="TextBox 33">
          <a:extLst>
            <a:ext uri="{FF2B5EF4-FFF2-40B4-BE49-F238E27FC236}">
              <a16:creationId xmlns:a16="http://schemas.microsoft.com/office/drawing/2014/main" xmlns="" id="{00000000-0008-0000-0000-000022000000}"/>
            </a:ext>
          </a:extLst>
        </xdr:cNvPr>
        <xdr:cNvSpPr txBox="1"/>
      </xdr:nvSpPr>
      <xdr:spPr>
        <a:xfrm>
          <a:off x="6989618" y="98135209"/>
          <a:ext cx="392672" cy="59330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3200" b="1">
              <a:solidFill>
                <a:schemeClr val="tx1"/>
              </a:solidFill>
            </a:rPr>
            <a:t>6</a:t>
          </a:r>
        </a:p>
      </xdr:txBody>
    </xdr:sp>
    <xdr:clientData/>
  </xdr:oneCellAnchor>
  <xdr:oneCellAnchor>
    <xdr:from>
      <xdr:col>7</xdr:col>
      <xdr:colOff>214746</xdr:colOff>
      <xdr:row>229</xdr:row>
      <xdr:rowOff>145472</xdr:rowOff>
    </xdr:from>
    <xdr:ext cx="392672" cy="593304"/>
    <xdr:sp macro="" textlink="">
      <xdr:nvSpPr>
        <xdr:cNvPr id="35" name="TextBox 34">
          <a:extLst>
            <a:ext uri="{FF2B5EF4-FFF2-40B4-BE49-F238E27FC236}">
              <a16:creationId xmlns:a16="http://schemas.microsoft.com/office/drawing/2014/main" xmlns="" id="{00000000-0008-0000-0000-000023000000}"/>
            </a:ext>
          </a:extLst>
        </xdr:cNvPr>
        <xdr:cNvSpPr txBox="1"/>
      </xdr:nvSpPr>
      <xdr:spPr>
        <a:xfrm>
          <a:off x="7592291" y="97283154"/>
          <a:ext cx="392672" cy="59330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3200" b="1">
              <a:solidFill>
                <a:schemeClr val="tx1"/>
              </a:solidFill>
            </a:rPr>
            <a:t>7</a:t>
          </a:r>
        </a:p>
      </xdr:txBody>
    </xdr:sp>
    <xdr:clientData/>
  </xdr:oneCellAnchor>
  <xdr:twoCellAnchor editAs="oneCell">
    <xdr:from>
      <xdr:col>20</xdr:col>
      <xdr:colOff>291555</xdr:colOff>
      <xdr:row>188</xdr:row>
      <xdr:rowOff>248277</xdr:rowOff>
    </xdr:from>
    <xdr:to>
      <xdr:col>24</xdr:col>
      <xdr:colOff>62449</xdr:colOff>
      <xdr:row>200</xdr:row>
      <xdr:rowOff>138955</xdr:rowOff>
    </xdr:to>
    <xdr:pic>
      <xdr:nvPicPr>
        <xdr:cNvPr id="16" name="Picture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8830567" y="69948865"/>
          <a:ext cx="2281011" cy="3117971"/>
        </a:xfrm>
        <a:prstGeom prst="rect">
          <a:avLst/>
        </a:prstGeom>
        <a:ln>
          <a:solidFill>
            <a:schemeClr val="tx1"/>
          </a:solidFill>
        </a:ln>
      </xdr:spPr>
    </xdr:pic>
    <xdr:clientData/>
  </xdr:twoCellAnchor>
  <xdr:twoCellAnchor editAs="oneCell">
    <xdr:from>
      <xdr:col>16</xdr:col>
      <xdr:colOff>373723</xdr:colOff>
      <xdr:row>188</xdr:row>
      <xdr:rowOff>250423</xdr:rowOff>
    </xdr:from>
    <xdr:to>
      <xdr:col>20</xdr:col>
      <xdr:colOff>175992</xdr:colOff>
      <xdr:row>200</xdr:row>
      <xdr:rowOff>141101</xdr:rowOff>
    </xdr:to>
    <xdr:pic>
      <xdr:nvPicPr>
        <xdr:cNvPr id="17" name="Picture 16" descr="https://vsjcllp.vsjadon.com/upload/insp-216726-847.jpg">
          <a:extLst>
            <a:ext uri="{FF2B5EF4-FFF2-40B4-BE49-F238E27FC236}">
              <a16:creationId xmlns:a16="http://schemas.microsoft.com/office/drawing/2014/main" xmlns="" id="{00000000-0008-0000-0000-000011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16402617" y="69951011"/>
          <a:ext cx="2312387" cy="311797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377452</xdr:colOff>
      <xdr:row>176</xdr:row>
      <xdr:rowOff>87310</xdr:rowOff>
    </xdr:from>
    <xdr:to>
      <xdr:col>24</xdr:col>
      <xdr:colOff>57425</xdr:colOff>
      <xdr:row>188</xdr:row>
      <xdr:rowOff>161365</xdr:rowOff>
    </xdr:to>
    <xdr:pic>
      <xdr:nvPicPr>
        <xdr:cNvPr id="21" name="Picture 20" descr="https://vsjcllp.vsjadon.com/upload/insp-216726-849.jpg">
          <a:extLst>
            <a:ext uri="{FF2B5EF4-FFF2-40B4-BE49-F238E27FC236}">
              <a16:creationId xmlns:a16="http://schemas.microsoft.com/office/drawing/2014/main" xmlns="" id="{00000000-0008-0000-0000-000015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16406346" y="66255804"/>
          <a:ext cx="4700208" cy="360614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575981</xdr:colOff>
      <xdr:row>176</xdr:row>
      <xdr:rowOff>85162</xdr:rowOff>
    </xdr:from>
    <xdr:to>
      <xdr:col>16</xdr:col>
      <xdr:colOff>251491</xdr:colOff>
      <xdr:row>200</xdr:row>
      <xdr:rowOff>138953</xdr:rowOff>
    </xdr:to>
    <xdr:grpSp>
      <xdr:nvGrpSpPr>
        <xdr:cNvPr id="4" name="Group 3">
          <a:extLst>
            <a:ext uri="{FF2B5EF4-FFF2-40B4-BE49-F238E27FC236}">
              <a16:creationId xmlns:a16="http://schemas.microsoft.com/office/drawing/2014/main" xmlns="" id="{00000000-0008-0000-0000-000004000000}"/>
            </a:ext>
          </a:extLst>
        </xdr:cNvPr>
        <xdr:cNvGrpSpPr/>
      </xdr:nvGrpSpPr>
      <xdr:grpSpPr>
        <a:xfrm>
          <a:off x="10941422" y="66233486"/>
          <a:ext cx="4863834" cy="6553202"/>
          <a:chOff x="324970" y="67190468"/>
          <a:chExt cx="4892969" cy="6533032"/>
        </a:xfrm>
      </xdr:grpSpPr>
      <xdr:pic>
        <xdr:nvPicPr>
          <xdr:cNvPr id="22" name="Picture 21" descr="https://vsjcllp.vsjadon.com/upload/insp-216726-1022.jpg">
            <a:extLst>
              <a:ext uri="{FF2B5EF4-FFF2-40B4-BE49-F238E27FC236}">
                <a16:creationId xmlns:a16="http://schemas.microsoft.com/office/drawing/2014/main" xmlns="" id="{00000000-0008-0000-0000-000016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324970" y="67190468"/>
            <a:ext cx="4892969" cy="65330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3" name="TextBox 2">
            <a:extLst>
              <a:ext uri="{FF2B5EF4-FFF2-40B4-BE49-F238E27FC236}">
                <a16:creationId xmlns:a16="http://schemas.microsoft.com/office/drawing/2014/main" xmlns="" id="{00000000-0008-0000-0000-000003000000}"/>
              </a:ext>
            </a:extLst>
          </xdr:cNvPr>
          <xdr:cNvSpPr txBox="1"/>
        </xdr:nvSpPr>
        <xdr:spPr>
          <a:xfrm>
            <a:off x="750794" y="67302530"/>
            <a:ext cx="1568824" cy="403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solidFill>
                  <a:srgbClr val="FF0000"/>
                </a:solidFill>
              </a:rPr>
              <a:t>Tower 7</a:t>
            </a:r>
          </a:p>
        </xdr:txBody>
      </xdr:sp>
    </xdr:grpSp>
    <xdr:clientData/>
  </xdr:twoCellAnchor>
  <xdr:twoCellAnchor>
    <xdr:from>
      <xdr:col>10</xdr:col>
      <xdr:colOff>295835</xdr:colOff>
      <xdr:row>177</xdr:row>
      <xdr:rowOff>143434</xdr:rowOff>
    </xdr:from>
    <xdr:to>
      <xdr:col>20</xdr:col>
      <xdr:colOff>334384</xdr:colOff>
      <xdr:row>203</xdr:row>
      <xdr:rowOff>182325</xdr:rowOff>
    </xdr:to>
    <xdr:grpSp>
      <xdr:nvGrpSpPr>
        <xdr:cNvPr id="6" name="Group 5">
          <a:extLst>
            <a:ext uri="{FF2B5EF4-FFF2-40B4-BE49-F238E27FC236}">
              <a16:creationId xmlns:a16="http://schemas.microsoft.com/office/drawing/2014/main" xmlns="" id="{03BC6FCC-DDD7-27A0-8003-7C38B4B454EF}"/>
            </a:ext>
          </a:extLst>
        </xdr:cNvPr>
        <xdr:cNvGrpSpPr/>
      </xdr:nvGrpSpPr>
      <xdr:grpSpPr>
        <a:xfrm>
          <a:off x="11770659" y="66863258"/>
          <a:ext cx="6537960" cy="6740008"/>
          <a:chOff x="165399" y="245992"/>
          <a:chExt cx="6692601" cy="7031360"/>
        </a:xfrm>
      </xdr:grpSpPr>
      <xdr:pic>
        <xdr:nvPicPr>
          <xdr:cNvPr id="7" name="Picture 6">
            <a:extLst>
              <a:ext uri="{FF2B5EF4-FFF2-40B4-BE49-F238E27FC236}">
                <a16:creationId xmlns:a16="http://schemas.microsoft.com/office/drawing/2014/main" xmlns="" id="{F5149C35-4457-51E7-E9E6-3422E0A2EF4B}"/>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541625" y="4757352"/>
            <a:ext cx="1887375" cy="2520000"/>
          </a:xfrm>
          <a:prstGeom prst="rect">
            <a:avLst/>
          </a:prstGeom>
          <a:ln>
            <a:solidFill>
              <a:schemeClr val="tx1"/>
            </a:solidFill>
          </a:ln>
        </xdr:spPr>
      </xdr:pic>
      <xdr:pic>
        <xdr:nvPicPr>
          <xdr:cNvPr id="8" name="Picture 7">
            <a:extLst>
              <a:ext uri="{FF2B5EF4-FFF2-40B4-BE49-F238E27FC236}">
                <a16:creationId xmlns:a16="http://schemas.microsoft.com/office/drawing/2014/main" xmlns="" id="{96F7F082-4B96-4651-A119-39F4659883E4}"/>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65399" y="245992"/>
            <a:ext cx="3240000" cy="4326008"/>
          </a:xfrm>
          <a:prstGeom prst="rect">
            <a:avLst/>
          </a:prstGeom>
          <a:ln>
            <a:solidFill>
              <a:schemeClr val="tx1"/>
            </a:solidFill>
          </a:ln>
        </xdr:spPr>
      </xdr:pic>
      <xdr:pic>
        <xdr:nvPicPr>
          <xdr:cNvPr id="9" name="Picture 8">
            <a:extLst>
              <a:ext uri="{FF2B5EF4-FFF2-40B4-BE49-F238E27FC236}">
                <a16:creationId xmlns:a16="http://schemas.microsoft.com/office/drawing/2014/main" xmlns="" id="{BA5D0661-47E0-5839-861F-E8D9808E243E}"/>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618000" y="245992"/>
            <a:ext cx="3240000" cy="4326008"/>
          </a:xfrm>
          <a:prstGeom prst="rect">
            <a:avLst/>
          </a:prstGeom>
          <a:ln>
            <a:solidFill>
              <a:schemeClr val="tx1"/>
            </a:solidFill>
          </a:ln>
        </xdr:spPr>
      </xdr:pic>
      <xdr:pic>
        <xdr:nvPicPr>
          <xdr:cNvPr id="10" name="Picture 9">
            <a:extLst>
              <a:ext uri="{FF2B5EF4-FFF2-40B4-BE49-F238E27FC236}">
                <a16:creationId xmlns:a16="http://schemas.microsoft.com/office/drawing/2014/main" xmlns="" id="{E4ED7204-0833-875F-A2B0-E6234301C8EE}"/>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618000" y="4757352"/>
            <a:ext cx="1887375" cy="2520000"/>
          </a:xfrm>
          <a:prstGeom prst="rect">
            <a:avLst/>
          </a:prstGeom>
          <a:ln>
            <a:solidFill>
              <a:schemeClr val="tx1"/>
            </a:solidFill>
          </a:ln>
        </xdr:spPr>
      </xdr:pic>
    </xdr:grpSp>
    <xdr:clientData/>
  </xdr:twoCellAnchor>
  <xdr:twoCellAnchor>
    <xdr:from>
      <xdr:col>0</xdr:col>
      <xdr:colOff>885263</xdr:colOff>
      <xdr:row>179</xdr:row>
      <xdr:rowOff>190501</xdr:rowOff>
    </xdr:from>
    <xdr:to>
      <xdr:col>8</xdr:col>
      <xdr:colOff>930087</xdr:colOff>
      <xdr:row>209</xdr:row>
      <xdr:rowOff>145677</xdr:rowOff>
    </xdr:to>
    <xdr:grpSp>
      <xdr:nvGrpSpPr>
        <xdr:cNvPr id="25" name="Group 24">
          <a:extLst>
            <a:ext uri="{FF2B5EF4-FFF2-40B4-BE49-F238E27FC236}">
              <a16:creationId xmlns:a16="http://schemas.microsoft.com/office/drawing/2014/main" xmlns="" id="{F3AA656D-0070-47A3-B83D-8DD0A4BF5500}"/>
            </a:ext>
          </a:extLst>
        </xdr:cNvPr>
        <xdr:cNvGrpSpPr/>
      </xdr:nvGrpSpPr>
      <xdr:grpSpPr>
        <a:xfrm>
          <a:off x="885263" y="67425795"/>
          <a:ext cx="8650942" cy="7687235"/>
          <a:chOff x="149490" y="537883"/>
          <a:chExt cx="6394874" cy="5989047"/>
        </a:xfrm>
      </xdr:grpSpPr>
      <xdr:grpSp>
        <xdr:nvGrpSpPr>
          <xdr:cNvPr id="26" name="Group 25">
            <a:extLst>
              <a:ext uri="{FF2B5EF4-FFF2-40B4-BE49-F238E27FC236}">
                <a16:creationId xmlns:a16="http://schemas.microsoft.com/office/drawing/2014/main" xmlns="" id="{486D5C54-9D36-4290-858F-2165EB38B21C}"/>
              </a:ext>
            </a:extLst>
          </xdr:cNvPr>
          <xdr:cNvGrpSpPr/>
        </xdr:nvGrpSpPr>
        <xdr:grpSpPr>
          <a:xfrm>
            <a:off x="149490" y="537883"/>
            <a:ext cx="6394874" cy="5989047"/>
            <a:chOff x="149490" y="537883"/>
            <a:chExt cx="6394874" cy="5989047"/>
          </a:xfrm>
        </xdr:grpSpPr>
        <xdr:pic>
          <xdr:nvPicPr>
            <xdr:cNvPr id="36" name="Picture 35">
              <a:extLst>
                <a:ext uri="{FF2B5EF4-FFF2-40B4-BE49-F238E27FC236}">
                  <a16:creationId xmlns:a16="http://schemas.microsoft.com/office/drawing/2014/main" xmlns="" id="{3A07121B-3990-458C-AF24-6311FA89AFBA}"/>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49490" y="537883"/>
              <a:ext cx="3017687" cy="3600000"/>
            </a:xfrm>
            <a:prstGeom prst="rect">
              <a:avLst/>
            </a:prstGeom>
            <a:ln>
              <a:solidFill>
                <a:schemeClr val="tx1"/>
              </a:solidFill>
            </a:ln>
          </xdr:spPr>
        </xdr:pic>
        <xdr:pic>
          <xdr:nvPicPr>
            <xdr:cNvPr id="37" name="Picture 36">
              <a:extLst>
                <a:ext uri="{FF2B5EF4-FFF2-40B4-BE49-F238E27FC236}">
                  <a16:creationId xmlns:a16="http://schemas.microsoft.com/office/drawing/2014/main" xmlns="" id="{EA781632-C497-4D96-930F-3EFC3E91C97E}"/>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429000" y="537883"/>
              <a:ext cx="3115364" cy="3600000"/>
            </a:xfrm>
            <a:prstGeom prst="rect">
              <a:avLst/>
            </a:prstGeom>
            <a:ln>
              <a:solidFill>
                <a:schemeClr val="tx1"/>
              </a:solidFill>
            </a:ln>
          </xdr:spPr>
        </xdr:pic>
        <xdr:pic>
          <xdr:nvPicPr>
            <xdr:cNvPr id="38" name="Picture 37">
              <a:extLst>
                <a:ext uri="{FF2B5EF4-FFF2-40B4-BE49-F238E27FC236}">
                  <a16:creationId xmlns:a16="http://schemas.microsoft.com/office/drawing/2014/main" xmlns="" id="{2F2EEEA0-46E6-4718-9CB8-752050800672}"/>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49490" y="4366930"/>
              <a:ext cx="2876000" cy="2160000"/>
            </a:xfrm>
            <a:prstGeom prst="rect">
              <a:avLst/>
            </a:prstGeom>
            <a:ln>
              <a:solidFill>
                <a:schemeClr val="tx1"/>
              </a:solidFill>
            </a:ln>
          </xdr:spPr>
        </xdr:pic>
        <xdr:pic>
          <xdr:nvPicPr>
            <xdr:cNvPr id="39" name="Picture 38">
              <a:extLst>
                <a:ext uri="{FF2B5EF4-FFF2-40B4-BE49-F238E27FC236}">
                  <a16:creationId xmlns:a16="http://schemas.microsoft.com/office/drawing/2014/main" xmlns="" id="{C8196940-12A3-44BF-9478-0174EFE26AC2}"/>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167177" y="4366930"/>
              <a:ext cx="1617750" cy="2160000"/>
            </a:xfrm>
            <a:prstGeom prst="rect">
              <a:avLst/>
            </a:prstGeom>
            <a:ln>
              <a:solidFill>
                <a:schemeClr val="tx1"/>
              </a:solidFill>
            </a:ln>
          </xdr:spPr>
        </xdr:pic>
        <xdr:pic>
          <xdr:nvPicPr>
            <xdr:cNvPr id="40" name="Picture 39">
              <a:extLst>
                <a:ext uri="{FF2B5EF4-FFF2-40B4-BE49-F238E27FC236}">
                  <a16:creationId xmlns:a16="http://schemas.microsoft.com/office/drawing/2014/main" xmlns="" id="{876D8A7B-B419-408A-86FC-489B049FC3F9}"/>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4926614" y="4366930"/>
              <a:ext cx="1617750" cy="2160000"/>
            </a:xfrm>
            <a:prstGeom prst="rect">
              <a:avLst/>
            </a:prstGeom>
            <a:ln>
              <a:solidFill>
                <a:schemeClr val="tx1"/>
              </a:solidFill>
            </a:ln>
          </xdr:spPr>
        </xdr:pic>
      </xdr:grpSp>
      <xdr:sp macro="" textlink="">
        <xdr:nvSpPr>
          <xdr:cNvPr id="27" name="TextBox 12">
            <a:extLst>
              <a:ext uri="{FF2B5EF4-FFF2-40B4-BE49-F238E27FC236}">
                <a16:creationId xmlns:a16="http://schemas.microsoft.com/office/drawing/2014/main" xmlns="" id="{E5B2A8F9-A663-4318-A15D-28CA13479F59}"/>
              </a:ext>
            </a:extLst>
          </xdr:cNvPr>
          <xdr:cNvSpPr txBox="1"/>
        </xdr:nvSpPr>
        <xdr:spPr>
          <a:xfrm>
            <a:off x="1281031" y="537883"/>
            <a:ext cx="1361976"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Tower 7</a:t>
            </a:r>
            <a:endParaRPr lang="en-IN" sz="2800" b="1">
              <a:solidFill>
                <a:srgbClr val="FF0000"/>
              </a:solidFill>
            </a:endParaRPr>
          </a:p>
        </xdr:txBody>
      </xdr:sp>
      <xdr:sp macro="" textlink="">
        <xdr:nvSpPr>
          <xdr:cNvPr id="28" name="TextBox 14">
            <a:extLst>
              <a:ext uri="{FF2B5EF4-FFF2-40B4-BE49-F238E27FC236}">
                <a16:creationId xmlns:a16="http://schemas.microsoft.com/office/drawing/2014/main" xmlns="" id="{E0080FB9-F476-43A8-87BF-66B930AF2242}"/>
              </a:ext>
            </a:extLst>
          </xdr:cNvPr>
          <xdr:cNvSpPr txBox="1"/>
        </xdr:nvSpPr>
        <xdr:spPr>
          <a:xfrm>
            <a:off x="4587357" y="829330"/>
            <a:ext cx="1361976"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Tower 7</a:t>
            </a:r>
            <a:endParaRPr lang="en-IN" sz="2800" b="1">
              <a:solidFill>
                <a:srgbClr val="FF0000"/>
              </a:solidFill>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MxE5ty81naRtZW5J7"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72"/>
  <sheetViews>
    <sheetView tabSelected="1" view="pageBreakPreview" topLeftCell="A166" zoomScale="85" zoomScaleNormal="85" zoomScaleSheetLayoutView="85" zoomScalePageLayoutView="71" workbookViewId="0">
      <selection activeCell="O174" sqref="O174"/>
    </sheetView>
  </sheetViews>
  <sheetFormatPr defaultColWidth="9.140625" defaultRowHeight="17.100000000000001" customHeight="1" x14ac:dyDescent="0.25"/>
  <cols>
    <col min="1" max="1" width="26.42578125" style="9" customWidth="1"/>
    <col min="2" max="2" width="2.85546875" style="9" customWidth="1"/>
    <col min="3" max="3" width="18.42578125" style="9" customWidth="1"/>
    <col min="4" max="4" width="1.42578125" style="17" customWidth="1"/>
    <col min="5" max="5" width="25.42578125" style="9" customWidth="1"/>
    <col min="6" max="6" width="34.28515625" style="9" customWidth="1"/>
    <col min="7" max="7" width="1.42578125" style="9" customWidth="1"/>
    <col min="8" max="8" width="18.7109375" style="9" customWidth="1"/>
    <col min="9" max="9" width="26.42578125" style="9" customWidth="1"/>
    <col min="10" max="10" width="16.7109375" style="9" customWidth="1"/>
    <col min="11" max="12" width="9.140625" style="9"/>
    <col min="13" max="13" width="15.7109375" style="9" bestFit="1" customWidth="1"/>
    <col min="14" max="16384" width="9.140625" style="9"/>
  </cols>
  <sheetData>
    <row r="1" spans="1:13" ht="20.25" x14ac:dyDescent="0.25">
      <c r="A1" s="103" t="s">
        <v>40</v>
      </c>
      <c r="B1" s="104"/>
      <c r="C1" s="104"/>
      <c r="D1" s="104"/>
      <c r="E1" s="104"/>
      <c r="F1" s="104"/>
      <c r="G1" s="104"/>
      <c r="H1" s="104"/>
      <c r="I1" s="105"/>
      <c r="M1" s="9" t="s">
        <v>281</v>
      </c>
    </row>
    <row r="2" spans="1:13" ht="63.75" customHeight="1" x14ac:dyDescent="0.25">
      <c r="A2" s="119" t="s">
        <v>11</v>
      </c>
      <c r="B2" s="119"/>
      <c r="C2" s="119"/>
      <c r="D2" s="10" t="s">
        <v>4</v>
      </c>
      <c r="E2" s="120" t="s">
        <v>92</v>
      </c>
      <c r="F2" s="120"/>
      <c r="G2" s="90" t="s">
        <v>15</v>
      </c>
      <c r="H2" s="90"/>
      <c r="I2" s="29">
        <v>45840</v>
      </c>
      <c r="J2" s="43">
        <f>M2+90</f>
        <v>45860</v>
      </c>
      <c r="K2" s="9">
        <f>I2-M2</f>
        <v>70</v>
      </c>
      <c r="L2" s="9" t="s">
        <v>282</v>
      </c>
      <c r="M2" s="71">
        <v>45770</v>
      </c>
    </row>
    <row r="3" spans="1:13" ht="44.25" customHeight="1" x14ac:dyDescent="0.25">
      <c r="A3" s="92" t="s">
        <v>41</v>
      </c>
      <c r="B3" s="93"/>
      <c r="C3" s="94"/>
      <c r="D3" s="23" t="s">
        <v>4</v>
      </c>
      <c r="E3" s="121" t="s">
        <v>276</v>
      </c>
      <c r="F3" s="122"/>
      <c r="G3" s="90" t="s">
        <v>211</v>
      </c>
      <c r="H3" s="90"/>
      <c r="I3" s="29" t="s">
        <v>283</v>
      </c>
    </row>
    <row r="4" spans="1:13" ht="43.5" customHeight="1" x14ac:dyDescent="0.25">
      <c r="A4" s="92" t="s">
        <v>37</v>
      </c>
      <c r="B4" s="93"/>
      <c r="C4" s="94"/>
      <c r="D4" s="21" t="s">
        <v>4</v>
      </c>
      <c r="E4" s="115" t="s">
        <v>280</v>
      </c>
      <c r="F4" s="116"/>
      <c r="G4" s="90" t="s">
        <v>34</v>
      </c>
      <c r="H4" s="90"/>
      <c r="I4" s="29" t="str">
        <f ca="1">TEXT(TODAY(),"DD/MM/YYYY")</f>
        <v>08/07/2025</v>
      </c>
      <c r="J4" s="9" t="s">
        <v>232</v>
      </c>
    </row>
    <row r="5" spans="1:13" ht="20.25" x14ac:dyDescent="0.25">
      <c r="A5" s="86" t="s">
        <v>43</v>
      </c>
      <c r="B5" s="86"/>
      <c r="C5" s="86"/>
      <c r="D5" s="86"/>
      <c r="E5" s="86"/>
      <c r="F5" s="86"/>
      <c r="G5" s="86"/>
      <c r="H5" s="86"/>
      <c r="I5" s="117"/>
    </row>
    <row r="6" spans="1:13" ht="44.25" customHeight="1" x14ac:dyDescent="0.25">
      <c r="A6" s="118" t="s">
        <v>30</v>
      </c>
      <c r="B6" s="118"/>
      <c r="C6" s="118"/>
      <c r="D6" s="8" t="s">
        <v>4</v>
      </c>
      <c r="E6" s="24" t="s">
        <v>135</v>
      </c>
      <c r="F6" s="23" t="s">
        <v>36</v>
      </c>
      <c r="G6" s="8" t="s">
        <v>4</v>
      </c>
      <c r="H6" s="91" t="s">
        <v>284</v>
      </c>
      <c r="I6" s="91"/>
    </row>
    <row r="7" spans="1:13" ht="24" customHeight="1" x14ac:dyDescent="0.25">
      <c r="A7" s="118" t="s">
        <v>45</v>
      </c>
      <c r="B7" s="118"/>
      <c r="C7" s="118"/>
      <c r="D7" s="8" t="s">
        <v>4</v>
      </c>
      <c r="E7" s="11" t="s">
        <v>174</v>
      </c>
      <c r="F7" s="23" t="s">
        <v>46</v>
      </c>
      <c r="G7" s="8" t="s">
        <v>4</v>
      </c>
      <c r="H7" s="115" t="s">
        <v>173</v>
      </c>
      <c r="I7" s="116"/>
    </row>
    <row r="8" spans="1:13" ht="45.75" customHeight="1" x14ac:dyDescent="0.25">
      <c r="A8" s="118" t="s">
        <v>47</v>
      </c>
      <c r="B8" s="118"/>
      <c r="C8" s="118"/>
      <c r="D8" s="8" t="s">
        <v>4</v>
      </c>
      <c r="E8" s="125" t="s">
        <v>175</v>
      </c>
      <c r="F8" s="125"/>
      <c r="G8" s="125"/>
      <c r="H8" s="125"/>
      <c r="I8" s="125"/>
    </row>
    <row r="9" spans="1:13" ht="249.75" customHeight="1" x14ac:dyDescent="0.25">
      <c r="A9" s="90" t="s">
        <v>42</v>
      </c>
      <c r="B9" s="23" t="s">
        <v>4</v>
      </c>
      <c r="C9" s="23" t="s">
        <v>44</v>
      </c>
      <c r="D9" s="8" t="s">
        <v>4</v>
      </c>
      <c r="E9" s="115" t="s">
        <v>185</v>
      </c>
      <c r="F9" s="126"/>
      <c r="G9" s="126"/>
      <c r="H9" s="126"/>
      <c r="I9" s="116"/>
    </row>
    <row r="10" spans="1:13" ht="49.5" customHeight="1" x14ac:dyDescent="0.25">
      <c r="A10" s="90"/>
      <c r="B10" s="23" t="s">
        <v>4</v>
      </c>
      <c r="C10" s="23" t="s">
        <v>14</v>
      </c>
      <c r="D10" s="8" t="s">
        <v>4</v>
      </c>
      <c r="E10" s="115" t="s">
        <v>186</v>
      </c>
      <c r="F10" s="126"/>
      <c r="G10" s="126"/>
      <c r="H10" s="126"/>
      <c r="I10" s="116"/>
    </row>
    <row r="11" spans="1:13" ht="40.5" x14ac:dyDescent="0.25">
      <c r="A11" s="90"/>
      <c r="B11" s="23" t="s">
        <v>4</v>
      </c>
      <c r="C11" s="23" t="s">
        <v>5</v>
      </c>
      <c r="D11" s="8" t="s">
        <v>4</v>
      </c>
      <c r="E11" s="115" t="s">
        <v>187</v>
      </c>
      <c r="F11" s="126"/>
      <c r="G11" s="126"/>
      <c r="H11" s="126"/>
      <c r="I11" s="116"/>
    </row>
    <row r="12" spans="1:13" ht="20.25" x14ac:dyDescent="0.25">
      <c r="A12" s="90" t="s">
        <v>35</v>
      </c>
      <c r="B12" s="90"/>
      <c r="C12" s="90"/>
      <c r="D12" s="8" t="s">
        <v>4</v>
      </c>
      <c r="E12" s="123" t="s">
        <v>191</v>
      </c>
      <c r="F12" s="123"/>
      <c r="G12" s="123"/>
      <c r="H12" s="123"/>
      <c r="I12" s="123"/>
    </row>
    <row r="13" spans="1:13" ht="20.25" x14ac:dyDescent="0.25">
      <c r="A13" s="86" t="s">
        <v>48</v>
      </c>
      <c r="B13" s="86"/>
      <c r="C13" s="86"/>
      <c r="D13" s="86"/>
      <c r="E13" s="86"/>
      <c r="F13" s="86"/>
      <c r="G13" s="86"/>
      <c r="H13" s="86"/>
      <c r="I13" s="86"/>
    </row>
    <row r="14" spans="1:13" ht="40.5" x14ac:dyDescent="0.25">
      <c r="A14" s="90" t="s">
        <v>29</v>
      </c>
      <c r="B14" s="90"/>
      <c r="C14" s="90"/>
      <c r="D14" s="8" t="s">
        <v>4</v>
      </c>
      <c r="E14" s="24" t="s">
        <v>93</v>
      </c>
      <c r="F14" s="18" t="s">
        <v>49</v>
      </c>
      <c r="G14" s="8" t="s">
        <v>4</v>
      </c>
      <c r="H14" s="123" t="s">
        <v>192</v>
      </c>
      <c r="I14" s="123"/>
    </row>
    <row r="15" spans="1:13" ht="48" customHeight="1" x14ac:dyDescent="0.25">
      <c r="A15" s="90" t="s">
        <v>50</v>
      </c>
      <c r="B15" s="90"/>
      <c r="C15" s="90"/>
      <c r="D15" s="8" t="s">
        <v>4</v>
      </c>
      <c r="E15" s="24" t="s">
        <v>233</v>
      </c>
      <c r="F15" s="23" t="s">
        <v>51</v>
      </c>
      <c r="G15" s="8" t="s">
        <v>4</v>
      </c>
      <c r="H15" s="124" t="s">
        <v>234</v>
      </c>
      <c r="I15" s="91"/>
      <c r="J15" s="43"/>
    </row>
    <row r="16" spans="1:13" ht="45.75" customHeight="1" x14ac:dyDescent="0.25">
      <c r="A16" s="92" t="s">
        <v>52</v>
      </c>
      <c r="B16" s="93"/>
      <c r="C16" s="94"/>
      <c r="D16" s="8" t="s">
        <v>4</v>
      </c>
      <c r="E16" s="29" t="s">
        <v>236</v>
      </c>
      <c r="F16" s="23" t="s">
        <v>53</v>
      </c>
      <c r="G16" s="8" t="s">
        <v>4</v>
      </c>
      <c r="H16" s="124" t="s">
        <v>235</v>
      </c>
      <c r="I16" s="91"/>
      <c r="J16" s="43"/>
    </row>
    <row r="17" spans="1:10" ht="45.75" customHeight="1" x14ac:dyDescent="0.25">
      <c r="A17" s="92" t="s">
        <v>54</v>
      </c>
      <c r="B17" s="93"/>
      <c r="C17" s="94"/>
      <c r="D17" s="8" t="s">
        <v>4</v>
      </c>
      <c r="E17" s="29" t="str">
        <f>H15</f>
        <v>Tower 7 = 30/11/2029</v>
      </c>
      <c r="F17" s="23" t="s">
        <v>55</v>
      </c>
      <c r="G17" s="8" t="s">
        <v>4</v>
      </c>
      <c r="H17" s="115" t="s">
        <v>189</v>
      </c>
      <c r="I17" s="116"/>
    </row>
    <row r="18" spans="1:10" ht="40.5" customHeight="1" x14ac:dyDescent="0.25">
      <c r="A18" s="92" t="s">
        <v>56</v>
      </c>
      <c r="B18" s="93"/>
      <c r="C18" s="94"/>
      <c r="D18" s="8" t="s">
        <v>4</v>
      </c>
      <c r="E18" s="59" t="s">
        <v>94</v>
      </c>
      <c r="F18" s="56" t="s">
        <v>95</v>
      </c>
      <c r="G18" s="57" t="s">
        <v>4</v>
      </c>
      <c r="H18" s="127">
        <v>431675.64</v>
      </c>
      <c r="I18" s="127"/>
    </row>
    <row r="19" spans="1:10" ht="40.5" x14ac:dyDescent="0.25">
      <c r="A19" s="90" t="s">
        <v>97</v>
      </c>
      <c r="B19" s="90"/>
      <c r="C19" s="90"/>
      <c r="D19" s="8" t="s">
        <v>4</v>
      </c>
      <c r="E19" s="60">
        <v>333155</v>
      </c>
      <c r="F19" s="56" t="s">
        <v>96</v>
      </c>
      <c r="G19" s="57" t="s">
        <v>4</v>
      </c>
      <c r="H19" s="127">
        <v>174228.302</v>
      </c>
      <c r="I19" s="127"/>
    </row>
    <row r="20" spans="1:10" ht="40.5" x14ac:dyDescent="0.25">
      <c r="A20" s="90" t="s">
        <v>57</v>
      </c>
      <c r="B20" s="90"/>
      <c r="C20" s="90"/>
      <c r="D20" s="8" t="s">
        <v>4</v>
      </c>
      <c r="E20" s="60">
        <v>0.6</v>
      </c>
      <c r="F20" s="58" t="s">
        <v>58</v>
      </c>
      <c r="G20" s="57" t="s">
        <v>4</v>
      </c>
      <c r="H20" s="128">
        <v>318</v>
      </c>
      <c r="I20" s="129"/>
      <c r="J20" s="9" t="s">
        <v>228</v>
      </c>
    </row>
    <row r="21" spans="1:10" ht="40.5" x14ac:dyDescent="0.25">
      <c r="A21" s="90" t="s">
        <v>59</v>
      </c>
      <c r="B21" s="90"/>
      <c r="C21" s="90"/>
      <c r="D21" s="8" t="s">
        <v>4</v>
      </c>
      <c r="E21" s="60">
        <v>318</v>
      </c>
      <c r="F21" s="56" t="s">
        <v>60</v>
      </c>
      <c r="G21" s="57" t="s">
        <v>4</v>
      </c>
      <c r="H21" s="127" t="s">
        <v>145</v>
      </c>
      <c r="I21" s="127"/>
    </row>
    <row r="22" spans="1:10" ht="27.75" customHeight="1" x14ac:dyDescent="0.25">
      <c r="A22" s="92" t="s">
        <v>216</v>
      </c>
      <c r="B22" s="93"/>
      <c r="C22" s="94"/>
      <c r="D22" s="8" t="s">
        <v>4</v>
      </c>
      <c r="E22" s="115" t="s">
        <v>237</v>
      </c>
      <c r="F22" s="126"/>
      <c r="G22" s="126"/>
      <c r="H22" s="126"/>
      <c r="I22" s="116"/>
    </row>
    <row r="23" spans="1:10" ht="27" customHeight="1" x14ac:dyDescent="0.25">
      <c r="A23" s="92" t="s">
        <v>217</v>
      </c>
      <c r="B23" s="93"/>
      <c r="C23" s="94"/>
      <c r="D23" s="8" t="s">
        <v>4</v>
      </c>
      <c r="E23" s="136" t="s">
        <v>238</v>
      </c>
      <c r="F23" s="126"/>
      <c r="G23" s="126"/>
      <c r="H23" s="126"/>
      <c r="I23" s="116"/>
    </row>
    <row r="24" spans="1:10" ht="95.25" customHeight="1" x14ac:dyDescent="0.25">
      <c r="A24" s="92" t="s">
        <v>27</v>
      </c>
      <c r="B24" s="93"/>
      <c r="C24" s="94"/>
      <c r="D24" s="8" t="s">
        <v>4</v>
      </c>
      <c r="E24" s="133" t="s">
        <v>218</v>
      </c>
      <c r="F24" s="134"/>
      <c r="G24" s="134"/>
      <c r="H24" s="134"/>
      <c r="I24" s="135"/>
    </row>
    <row r="25" spans="1:10" ht="20.25" customHeight="1" x14ac:dyDescent="0.25">
      <c r="A25" s="86" t="s">
        <v>22</v>
      </c>
      <c r="B25" s="86"/>
      <c r="C25" s="86"/>
      <c r="D25" s="86"/>
      <c r="E25" s="86"/>
      <c r="F25" s="86"/>
      <c r="G25" s="86"/>
      <c r="H25" s="86"/>
      <c r="I25" s="86"/>
    </row>
    <row r="26" spans="1:10" ht="21" customHeight="1" x14ac:dyDescent="0.25">
      <c r="A26" s="92" t="s">
        <v>28</v>
      </c>
      <c r="B26" s="93"/>
      <c r="C26" s="94"/>
      <c r="D26" s="18" t="s">
        <v>4</v>
      </c>
      <c r="E26" s="19" t="s">
        <v>99</v>
      </c>
      <c r="F26" s="23" t="s">
        <v>16</v>
      </c>
      <c r="G26" s="18" t="s">
        <v>4</v>
      </c>
      <c r="H26" s="115" t="s">
        <v>171</v>
      </c>
      <c r="I26" s="116"/>
    </row>
    <row r="27" spans="1:10" ht="21.75" customHeight="1" x14ac:dyDescent="0.25">
      <c r="A27" s="92" t="s">
        <v>17</v>
      </c>
      <c r="B27" s="93"/>
      <c r="C27" s="94"/>
      <c r="D27" s="18" t="s">
        <v>4</v>
      </c>
      <c r="E27" s="19" t="s">
        <v>100</v>
      </c>
      <c r="F27" s="23" t="s">
        <v>38</v>
      </c>
      <c r="G27" s="18" t="s">
        <v>4</v>
      </c>
      <c r="H27" s="115" t="s">
        <v>193</v>
      </c>
      <c r="I27" s="116"/>
    </row>
    <row r="28" spans="1:10" ht="42.75" customHeight="1" x14ac:dyDescent="0.25">
      <c r="A28" s="130" t="s">
        <v>25</v>
      </c>
      <c r="B28" s="131"/>
      <c r="C28" s="132"/>
      <c r="D28" s="18" t="s">
        <v>4</v>
      </c>
      <c r="E28" s="24" t="s">
        <v>101</v>
      </c>
      <c r="F28" s="23" t="s">
        <v>18</v>
      </c>
      <c r="G28" s="28" t="s">
        <v>4</v>
      </c>
      <c r="H28" s="115" t="s">
        <v>176</v>
      </c>
      <c r="I28" s="116"/>
    </row>
    <row r="29" spans="1:10" ht="60.75" x14ac:dyDescent="0.25">
      <c r="A29" s="92" t="s">
        <v>139</v>
      </c>
      <c r="B29" s="93"/>
      <c r="C29" s="94"/>
      <c r="D29" s="18" t="s">
        <v>4</v>
      </c>
      <c r="E29" s="24" t="s">
        <v>177</v>
      </c>
      <c r="F29" s="23" t="s">
        <v>140</v>
      </c>
      <c r="G29" s="18" t="s">
        <v>4</v>
      </c>
      <c r="H29" s="115" t="s">
        <v>172</v>
      </c>
      <c r="I29" s="116"/>
    </row>
    <row r="30" spans="1:10" ht="128.25" customHeight="1" x14ac:dyDescent="0.25">
      <c r="A30" s="92" t="s">
        <v>19</v>
      </c>
      <c r="B30" s="93"/>
      <c r="C30" s="94"/>
      <c r="D30" s="18" t="s">
        <v>4</v>
      </c>
      <c r="E30" s="24" t="s">
        <v>178</v>
      </c>
      <c r="F30" s="23" t="s">
        <v>138</v>
      </c>
      <c r="G30" s="18" t="s">
        <v>4</v>
      </c>
      <c r="H30" s="115" t="s">
        <v>179</v>
      </c>
      <c r="I30" s="116"/>
    </row>
    <row r="31" spans="1:10" ht="20.25" x14ac:dyDescent="0.25">
      <c r="A31" s="92" t="s">
        <v>167</v>
      </c>
      <c r="B31" s="93"/>
      <c r="C31" s="94"/>
      <c r="D31" s="8" t="s">
        <v>4</v>
      </c>
      <c r="E31" s="24" t="s">
        <v>168</v>
      </c>
      <c r="F31" s="23" t="s">
        <v>169</v>
      </c>
      <c r="G31" s="8" t="s">
        <v>4</v>
      </c>
      <c r="H31" s="115" t="s">
        <v>168</v>
      </c>
      <c r="I31" s="116"/>
    </row>
    <row r="32" spans="1:10" ht="20.25" x14ac:dyDescent="0.25">
      <c r="A32" s="92" t="s">
        <v>170</v>
      </c>
      <c r="B32" s="93"/>
      <c r="C32" s="94"/>
      <c r="D32" s="8" t="s">
        <v>4</v>
      </c>
      <c r="E32" s="115" t="s">
        <v>168</v>
      </c>
      <c r="F32" s="126"/>
      <c r="G32" s="126"/>
      <c r="H32" s="126"/>
      <c r="I32" s="116"/>
    </row>
    <row r="33" spans="1:9" ht="20.25" x14ac:dyDescent="0.25">
      <c r="A33" s="100" t="s">
        <v>39</v>
      </c>
      <c r="B33" s="101"/>
      <c r="C33" s="101"/>
      <c r="D33" s="101"/>
      <c r="E33" s="101"/>
      <c r="F33" s="101"/>
      <c r="G33" s="101"/>
      <c r="H33" s="101"/>
      <c r="I33" s="102"/>
    </row>
    <row r="34" spans="1:9" ht="40.5" x14ac:dyDescent="0.25">
      <c r="A34" s="92" t="s">
        <v>20</v>
      </c>
      <c r="B34" s="93"/>
      <c r="C34" s="94"/>
      <c r="D34" s="18" t="s">
        <v>4</v>
      </c>
      <c r="E34" s="24" t="s">
        <v>102</v>
      </c>
      <c r="F34" s="23" t="s">
        <v>21</v>
      </c>
      <c r="G34" s="18" t="s">
        <v>4</v>
      </c>
      <c r="H34" s="115" t="s">
        <v>103</v>
      </c>
      <c r="I34" s="116"/>
    </row>
    <row r="35" spans="1:9" ht="21" customHeight="1" x14ac:dyDescent="0.25">
      <c r="A35" s="92" t="s">
        <v>24</v>
      </c>
      <c r="B35" s="93"/>
      <c r="C35" s="94"/>
      <c r="D35" s="18" t="s">
        <v>4</v>
      </c>
      <c r="E35" s="24" t="s">
        <v>103</v>
      </c>
      <c r="F35" s="13" t="s">
        <v>33</v>
      </c>
      <c r="G35" s="18" t="s">
        <v>4</v>
      </c>
      <c r="H35" s="115" t="s">
        <v>103</v>
      </c>
      <c r="I35" s="116"/>
    </row>
    <row r="36" spans="1:9" ht="21" customHeight="1" x14ac:dyDescent="0.25">
      <c r="A36" s="92" t="s">
        <v>32</v>
      </c>
      <c r="B36" s="93"/>
      <c r="C36" s="94"/>
      <c r="D36" s="18" t="s">
        <v>4</v>
      </c>
      <c r="E36" s="11" t="s">
        <v>105</v>
      </c>
      <c r="F36" s="23" t="s">
        <v>23</v>
      </c>
      <c r="G36" s="18" t="s">
        <v>4</v>
      </c>
      <c r="H36" s="115" t="s">
        <v>104</v>
      </c>
      <c r="I36" s="116"/>
    </row>
    <row r="37" spans="1:9" ht="20.25" x14ac:dyDescent="0.25">
      <c r="A37" s="86" t="s">
        <v>0</v>
      </c>
      <c r="B37" s="86"/>
      <c r="C37" s="86"/>
      <c r="D37" s="86"/>
      <c r="E37" s="86"/>
      <c r="F37" s="117"/>
      <c r="G37" s="86"/>
      <c r="H37" s="86"/>
      <c r="I37" s="86"/>
    </row>
    <row r="38" spans="1:9" ht="20.25" x14ac:dyDescent="0.25">
      <c r="A38" s="137" t="s">
        <v>0</v>
      </c>
      <c r="B38" s="137"/>
      <c r="C38" s="137"/>
      <c r="D38" s="18" t="s">
        <v>4</v>
      </c>
      <c r="E38" s="20" t="s">
        <v>1</v>
      </c>
      <c r="F38" s="20" t="s">
        <v>6</v>
      </c>
      <c r="G38" s="137" t="s">
        <v>2</v>
      </c>
      <c r="H38" s="137"/>
      <c r="I38" s="20" t="s">
        <v>3</v>
      </c>
    </row>
    <row r="39" spans="1:9" ht="40.5" x14ac:dyDescent="0.25">
      <c r="A39" s="90" t="s">
        <v>7</v>
      </c>
      <c r="B39" s="90"/>
      <c r="C39" s="90"/>
      <c r="D39" s="18" t="s">
        <v>4</v>
      </c>
      <c r="E39" s="53" t="s">
        <v>241</v>
      </c>
      <c r="F39" s="53" t="s">
        <v>243</v>
      </c>
      <c r="G39" s="138" t="s">
        <v>242</v>
      </c>
      <c r="H39" s="139"/>
      <c r="I39" s="53" t="s">
        <v>244</v>
      </c>
    </row>
    <row r="40" spans="1:9" ht="45.75" customHeight="1" x14ac:dyDescent="0.25">
      <c r="A40" s="90" t="s">
        <v>8</v>
      </c>
      <c r="B40" s="90"/>
      <c r="C40" s="90"/>
      <c r="D40" s="18" t="s">
        <v>4</v>
      </c>
      <c r="E40" s="53" t="s">
        <v>190</v>
      </c>
      <c r="F40" s="53" t="s">
        <v>106</v>
      </c>
      <c r="G40" s="145" t="s">
        <v>239</v>
      </c>
      <c r="H40" s="145"/>
      <c r="I40" s="53" t="s">
        <v>240</v>
      </c>
    </row>
    <row r="41" spans="1:9" ht="22.5" customHeight="1" x14ac:dyDescent="0.25">
      <c r="A41" s="90" t="s">
        <v>12</v>
      </c>
      <c r="B41" s="90"/>
      <c r="C41" s="90"/>
      <c r="D41" s="18" t="s">
        <v>4</v>
      </c>
      <c r="E41" s="19" t="s">
        <v>101</v>
      </c>
      <c r="F41" s="23" t="s">
        <v>13</v>
      </c>
      <c r="G41" s="8" t="s">
        <v>4</v>
      </c>
      <c r="H41" s="91" t="s">
        <v>98</v>
      </c>
      <c r="I41" s="91"/>
    </row>
    <row r="42" spans="1:9" ht="20.25" x14ac:dyDescent="0.25">
      <c r="A42" s="86" t="s">
        <v>61</v>
      </c>
      <c r="B42" s="86"/>
      <c r="C42" s="86"/>
      <c r="D42" s="86"/>
      <c r="E42" s="86"/>
      <c r="F42" s="86"/>
      <c r="G42" s="86"/>
      <c r="H42" s="86"/>
      <c r="I42" s="86"/>
    </row>
    <row r="43" spans="1:9" ht="20.25" x14ac:dyDescent="0.25">
      <c r="A43" s="137" t="s">
        <v>62</v>
      </c>
      <c r="B43" s="137"/>
      <c r="C43" s="137"/>
      <c r="D43" s="146" t="s">
        <v>63</v>
      </c>
      <c r="E43" s="147"/>
      <c r="F43" s="137" t="s">
        <v>64</v>
      </c>
      <c r="G43" s="137"/>
      <c r="H43" s="137" t="s">
        <v>65</v>
      </c>
      <c r="I43" s="137"/>
    </row>
    <row r="44" spans="1:9" ht="20.25" x14ac:dyDescent="0.25">
      <c r="A44" s="140" t="s">
        <v>245</v>
      </c>
      <c r="B44" s="141"/>
      <c r="C44" s="142"/>
      <c r="D44" s="143" t="s">
        <v>107</v>
      </c>
      <c r="E44" s="144"/>
      <c r="F44" s="143" t="s">
        <v>274</v>
      </c>
      <c r="G44" s="144"/>
      <c r="H44" s="143" t="s">
        <v>246</v>
      </c>
      <c r="I44" s="144"/>
    </row>
    <row r="45" spans="1:9" ht="20.25" x14ac:dyDescent="0.25">
      <c r="A45" s="86" t="s">
        <v>66</v>
      </c>
      <c r="B45" s="86"/>
      <c r="C45" s="86"/>
      <c r="D45" s="86"/>
      <c r="E45" s="86"/>
      <c r="F45" s="86"/>
      <c r="G45" s="86"/>
      <c r="H45" s="86"/>
      <c r="I45" s="86"/>
    </row>
    <row r="46" spans="1:9" ht="72.75" customHeight="1" x14ac:dyDescent="0.25">
      <c r="A46" s="90" t="s">
        <v>67</v>
      </c>
      <c r="B46" s="90"/>
      <c r="C46" s="90"/>
      <c r="D46" s="18" t="s">
        <v>4</v>
      </c>
      <c r="E46" s="24" t="s">
        <v>146</v>
      </c>
      <c r="F46" s="23" t="s">
        <v>68</v>
      </c>
      <c r="G46" s="18" t="s">
        <v>4</v>
      </c>
      <c r="H46" s="115" t="s">
        <v>247</v>
      </c>
      <c r="I46" s="116"/>
    </row>
    <row r="47" spans="1:9" ht="205.5" customHeight="1" x14ac:dyDescent="0.25">
      <c r="A47" s="90" t="s">
        <v>108</v>
      </c>
      <c r="B47" s="90"/>
      <c r="C47" s="90"/>
      <c r="D47" s="18" t="s">
        <v>4</v>
      </c>
      <c r="E47" s="24" t="s">
        <v>277</v>
      </c>
      <c r="F47" s="23" t="s">
        <v>69</v>
      </c>
      <c r="G47" s="18" t="s">
        <v>4</v>
      </c>
      <c r="H47" s="115" t="s">
        <v>247</v>
      </c>
      <c r="I47" s="116"/>
    </row>
    <row r="48" spans="1:9" ht="86.25" customHeight="1" x14ac:dyDescent="0.25">
      <c r="A48" s="90" t="s">
        <v>70</v>
      </c>
      <c r="B48" s="90"/>
      <c r="C48" s="90"/>
      <c r="D48" s="18" t="s">
        <v>4</v>
      </c>
      <c r="E48" s="61" t="s">
        <v>207</v>
      </c>
      <c r="F48" s="23" t="s">
        <v>71</v>
      </c>
      <c r="G48" s="18" t="s">
        <v>4</v>
      </c>
      <c r="H48" s="150" t="s">
        <v>208</v>
      </c>
      <c r="I48" s="150"/>
    </row>
    <row r="49" spans="1:13" ht="86.25" customHeight="1" x14ac:dyDescent="0.25">
      <c r="A49" s="90" t="s">
        <v>180</v>
      </c>
      <c r="B49" s="90"/>
      <c r="C49" s="90"/>
      <c r="D49" s="18" t="s">
        <v>4</v>
      </c>
      <c r="E49" s="61" t="s">
        <v>210</v>
      </c>
      <c r="F49" s="23" t="s">
        <v>72</v>
      </c>
      <c r="G49" s="18" t="s">
        <v>4</v>
      </c>
      <c r="H49" s="148" t="s">
        <v>209</v>
      </c>
      <c r="I49" s="149"/>
    </row>
    <row r="50" spans="1:13" ht="21" thickBot="1" x14ac:dyDescent="0.3">
      <c r="A50" s="86" t="s">
        <v>73</v>
      </c>
      <c r="B50" s="86"/>
      <c r="C50" s="86"/>
      <c r="D50" s="86"/>
      <c r="E50" s="86"/>
      <c r="F50" s="86"/>
      <c r="G50" s="86"/>
      <c r="H50" s="86"/>
      <c r="I50" s="86"/>
    </row>
    <row r="51" spans="1:13" ht="20.25" customHeight="1" x14ac:dyDescent="0.3">
      <c r="A51" s="179" t="s">
        <v>273</v>
      </c>
      <c r="B51" s="179"/>
      <c r="C51" s="179"/>
      <c r="D51" s="180" t="s">
        <v>4</v>
      </c>
      <c r="E51" s="63" t="s">
        <v>153</v>
      </c>
      <c r="F51" s="181" t="s">
        <v>154</v>
      </c>
      <c r="G51" s="181"/>
      <c r="H51" s="63" t="s">
        <v>155</v>
      </c>
      <c r="I51" s="63" t="s">
        <v>156</v>
      </c>
      <c r="J51" s="30" t="str">
        <f ca="1">(IF(F54&gt;99%,"All work completed. Please provide OC.",IF(F54&gt;89.8%,"Plinth, RCC, Brick, Plaster, Flooring, Wooden, Plumbing, Electrification, etc., work Completed. Finishing work is in process.",IF(F54&lt;94%,(IF(C54=0,"Work not yet Started.",IF(E54=25%,"Piling work in process",IF(E54=50%,"Excavation work in process",IF(E54=100%,"Excavation work Completed. ","0")))&amp;(IF(C55=0%,"",IF(C55=K56,"Footing work is process",IF(C55=K57,"Footing work Completed",IF(C55=K58,"1st Basement Completed",IF(C55=K59,"1st &amp; 2nd Basement Completed",IF(C55=K60,"1st to 3rd Basement Completed",IF(C55=K61,"1st to 4th Basement Completed",IF(C55=K62,"Plinth work is process",IF(C55=K63,"Plinth work completed","0")))))))))))&amp;(IF(C56=(F52+H52+I52),", RCC Slab",IF(C56&gt;0,", RCC upto "&amp;C56&amp;" Slab",""))&amp;(IF(C57=I52,", Brickwork",IF(C57&gt;0,", Brickwork upto "&amp;C57&amp;" Floor",""))&amp;(IF(C58=I52,", Internal Plaster",IF(C58&gt;0,", Internal Plaster upto "&amp;C58&amp;" Floor",""))&amp;(IF(C59=I52,", External Plaster",IF(C59&gt;0,", External Plaster upto "&amp;C59&amp;" Floor",""))&amp;(IF(C60=I52,", External Plumbing, Elevation and Waterproofing",IF(C60&gt;0,", External Plumbing, Elevation and Waterproofing upto "&amp;C60&amp;" Floor",""))&amp;(IF(C61=I52,", Flooring &amp; Fitting",IF(C61&gt;0,", Flooring &amp; Fitting upto "&amp;C61&amp;" Floor",""))&amp;(IF(C62=I52,", Wooden Work",IF(C62&gt;0,", Wooden Work upto "&amp;C62&amp;" Floor",""))&amp;(IF(C63=I52,", Electrical &amp; Sanitary fittings",IF(C63&gt;0,", Electrical &amp; Sanitary fittings upto "&amp;C63&amp;" Floor",""))&amp;(IF(C64&gt;0,", Finishing upto "&amp;C64&amp;" Floor","")&amp;(IF(C56&gt;0.5," Completed",""))))))))))))))))</f>
        <v>Excavation work Completed. Plinth work completed, RCC upto 6 Slab, Brickwork upto 5 Floor, Internal Plaster upto 4 Floor, External Plaster upto 4 Floor Completed</v>
      </c>
      <c r="K51" s="31"/>
    </row>
    <row r="52" spans="1:13" ht="20.25" x14ac:dyDescent="0.3">
      <c r="A52" s="179"/>
      <c r="B52" s="179"/>
      <c r="C52" s="179"/>
      <c r="D52" s="180"/>
      <c r="E52" s="63">
        <v>0</v>
      </c>
      <c r="F52" s="181">
        <v>1</v>
      </c>
      <c r="G52" s="181"/>
      <c r="H52" s="63">
        <v>0</v>
      </c>
      <c r="I52" s="63">
        <f ca="1">--TRIM(RIGHT(SUBSTITUTE(LEFT(A51,_xlfn.AGGREGATE(16,6,FIND({0,1,2,3,4,5,6,7,8,9},A51,ROW(INDIRECT("1:"&amp;LEN(A51)))),1))," ",REPT(" ",LEN(A51))),LEN(A51)))</f>
        <v>41</v>
      </c>
      <c r="J52" s="32" t="s">
        <v>160</v>
      </c>
      <c r="K52" s="31"/>
    </row>
    <row r="53" spans="1:13" ht="20.25" customHeight="1" x14ac:dyDescent="0.3">
      <c r="A53" s="182" t="s">
        <v>158</v>
      </c>
      <c r="B53" s="182"/>
      <c r="C53" s="182" t="s">
        <v>194</v>
      </c>
      <c r="D53" s="182"/>
      <c r="E53" s="64" t="s">
        <v>195</v>
      </c>
      <c r="F53" s="182" t="s">
        <v>159</v>
      </c>
      <c r="G53" s="182"/>
      <c r="H53" s="33" t="s">
        <v>157</v>
      </c>
      <c r="I53" s="33"/>
      <c r="J53" s="34" t="s">
        <v>196</v>
      </c>
      <c r="K53" s="35">
        <f ca="1">I52*25%</f>
        <v>10.25</v>
      </c>
    </row>
    <row r="54" spans="1:13" ht="20.25" customHeight="1" x14ac:dyDescent="0.3">
      <c r="A54" s="183" t="s">
        <v>197</v>
      </c>
      <c r="B54" s="183"/>
      <c r="C54" s="181">
        <f ca="1">K55</f>
        <v>41</v>
      </c>
      <c r="D54" s="181"/>
      <c r="E54" s="65">
        <f ca="1">((100/I52)*C54)/100</f>
        <v>1</v>
      </c>
      <c r="F54" s="183">
        <f ca="1">(((C54/I52*5)+(C55/I52*20)+(25/(F52+H52+I52)*C56)+(5/(I52)*C57)+(2.5/(I52)*C58)+(2.5/(I52)*C59)+(5/I52*C60)+(10/I52*C61)+(2.5/I52*C62)+(2.5/I52*C63)+(10/I52*C64)+(10/I52*C65))/100)</f>
        <v>0.29668989547038321</v>
      </c>
      <c r="G54" s="183"/>
      <c r="H54" s="183" t="str">
        <f ca="1">J51</f>
        <v>Excavation work Completed. Plinth work completed, RCC upto 6 Slab, Brickwork upto 5 Floor, Internal Plaster upto 4 Floor, External Plaster upto 4 Floor Completed</v>
      </c>
      <c r="I54" s="183"/>
      <c r="J54" s="34" t="s">
        <v>161</v>
      </c>
      <c r="K54" s="36">
        <f ca="1">I52*50%</f>
        <v>20.5</v>
      </c>
    </row>
    <row r="55" spans="1:13" ht="20.25" x14ac:dyDescent="0.3">
      <c r="A55" s="183" t="s">
        <v>132</v>
      </c>
      <c r="B55" s="183"/>
      <c r="C55" s="184">
        <v>41</v>
      </c>
      <c r="D55" s="181"/>
      <c r="E55" s="65">
        <f ca="1">((100/I52)*C55)/100</f>
        <v>1</v>
      </c>
      <c r="F55" s="183"/>
      <c r="G55" s="183"/>
      <c r="H55" s="183"/>
      <c r="I55" s="183"/>
      <c r="J55" s="34" t="s">
        <v>162</v>
      </c>
      <c r="K55" s="36">
        <f ca="1">I52</f>
        <v>41</v>
      </c>
    </row>
    <row r="56" spans="1:13" ht="21" customHeight="1" x14ac:dyDescent="0.35">
      <c r="A56" s="183" t="s">
        <v>212</v>
      </c>
      <c r="B56" s="183"/>
      <c r="C56" s="181">
        <v>6</v>
      </c>
      <c r="D56" s="181"/>
      <c r="E56" s="65">
        <f ca="1">((100/(F52+H52+I52))*C56)/100</f>
        <v>0.14285714285714285</v>
      </c>
      <c r="F56" s="183"/>
      <c r="G56" s="183"/>
      <c r="H56" s="183"/>
      <c r="I56" s="183"/>
      <c r="J56" s="34" t="s">
        <v>163</v>
      </c>
      <c r="K56" s="37">
        <f ca="1">(IF(E52&gt;1,(I52/(E52+2)),I52/4))</f>
        <v>10.25</v>
      </c>
    </row>
    <row r="57" spans="1:13" ht="21" customHeight="1" x14ac:dyDescent="0.35">
      <c r="A57" s="183" t="s">
        <v>198</v>
      </c>
      <c r="B57" s="183"/>
      <c r="C57" s="181">
        <f>C56-F52</f>
        <v>5</v>
      </c>
      <c r="D57" s="181"/>
      <c r="E57" s="65">
        <f ca="1">((100/I52)*C57)/100</f>
        <v>0.12195121951219512</v>
      </c>
      <c r="F57" s="183"/>
      <c r="G57" s="183"/>
      <c r="H57" s="183"/>
      <c r="I57" s="183"/>
      <c r="J57" s="34" t="s">
        <v>164</v>
      </c>
      <c r="K57" s="37">
        <f ca="1">(IF(E52&gt;1,(I52/(E52+2)+K56),I52/4+K56))</f>
        <v>20.5</v>
      </c>
    </row>
    <row r="58" spans="1:13" ht="21" customHeight="1" x14ac:dyDescent="0.35">
      <c r="A58" s="185" t="s">
        <v>199</v>
      </c>
      <c r="B58" s="186"/>
      <c r="C58" s="181">
        <f>C57*0.8</f>
        <v>4</v>
      </c>
      <c r="D58" s="181"/>
      <c r="E58" s="65">
        <f ca="1">((100/I52)*C58)/100</f>
        <v>9.7560975609756101E-2</v>
      </c>
      <c r="F58" s="183"/>
      <c r="G58" s="183"/>
      <c r="H58" s="183"/>
      <c r="I58" s="183"/>
      <c r="J58" s="34" t="s">
        <v>200</v>
      </c>
      <c r="K58" s="37">
        <f>(IF(E52&gt;1,(I52/(E52+2)+K57),0))</f>
        <v>0</v>
      </c>
    </row>
    <row r="59" spans="1:13" ht="21" customHeight="1" x14ac:dyDescent="0.35">
      <c r="A59" s="185" t="s">
        <v>269</v>
      </c>
      <c r="B59" s="186"/>
      <c r="C59" s="181">
        <f>C57*0.8</f>
        <v>4</v>
      </c>
      <c r="D59" s="181"/>
      <c r="E59" s="65">
        <f ca="1">((100/I52)*C59)/100</f>
        <v>9.7560975609756101E-2</v>
      </c>
      <c r="F59" s="183"/>
      <c r="G59" s="183"/>
      <c r="H59" s="183"/>
      <c r="I59" s="183"/>
      <c r="J59" s="34" t="s">
        <v>201</v>
      </c>
      <c r="K59" s="37">
        <f>(IF(E52&gt;2,(I52/(E52+2)+K58),0))</f>
        <v>0</v>
      </c>
    </row>
    <row r="60" spans="1:13" ht="57.75" customHeight="1" x14ac:dyDescent="0.35">
      <c r="A60" s="185" t="s">
        <v>270</v>
      </c>
      <c r="B60" s="186"/>
      <c r="C60" s="181">
        <v>0</v>
      </c>
      <c r="D60" s="181"/>
      <c r="E60" s="65">
        <f ca="1">((100/(I52))*C60)/100</f>
        <v>0</v>
      </c>
      <c r="F60" s="183"/>
      <c r="G60" s="183"/>
      <c r="H60" s="183"/>
      <c r="I60" s="183"/>
      <c r="J60" s="34" t="s">
        <v>203</v>
      </c>
      <c r="K60" s="38">
        <f>(IF(E52&gt;3,(I52/(E52+2)+K59),0))</f>
        <v>0</v>
      </c>
    </row>
    <row r="61" spans="1:13" ht="21" x14ac:dyDescent="0.35">
      <c r="A61" s="183" t="s">
        <v>202</v>
      </c>
      <c r="B61" s="183"/>
      <c r="C61" s="181">
        <v>0</v>
      </c>
      <c r="D61" s="181"/>
      <c r="E61" s="65">
        <f ca="1">((100/(I52))*C61)/100</f>
        <v>0</v>
      </c>
      <c r="F61" s="183"/>
      <c r="G61" s="183"/>
      <c r="H61" s="183"/>
      <c r="I61" s="183"/>
      <c r="J61" s="34" t="s">
        <v>204</v>
      </c>
      <c r="K61" s="37">
        <f>(IF(E52&gt;4,(I52/(E52+2)+K60),0))</f>
        <v>0</v>
      </c>
    </row>
    <row r="62" spans="1:13" ht="21" customHeight="1" x14ac:dyDescent="0.35">
      <c r="A62" s="183" t="s">
        <v>271</v>
      </c>
      <c r="B62" s="183"/>
      <c r="C62" s="181">
        <v>0</v>
      </c>
      <c r="D62" s="181"/>
      <c r="E62" s="65">
        <f ca="1">((100/I52)*C62)/100</f>
        <v>0</v>
      </c>
      <c r="F62" s="183"/>
      <c r="G62" s="183"/>
      <c r="H62" s="183"/>
      <c r="I62" s="183"/>
      <c r="J62" s="34" t="s">
        <v>165</v>
      </c>
      <c r="K62" s="37">
        <f ca="1">(IF(E52=1,(I52/(E52+3)+K57),IF(E52=0,(I52/4+K57),IF(E52&gt;1,0))))</f>
        <v>30.75</v>
      </c>
    </row>
    <row r="63" spans="1:13" ht="41.25" customHeight="1" thickBot="1" x14ac:dyDescent="0.4">
      <c r="A63" s="183" t="s">
        <v>272</v>
      </c>
      <c r="B63" s="183"/>
      <c r="C63" s="181">
        <v>0</v>
      </c>
      <c r="D63" s="181"/>
      <c r="E63" s="65">
        <f ca="1">((100/I52)*C63)/100</f>
        <v>0</v>
      </c>
      <c r="F63" s="183"/>
      <c r="G63" s="183"/>
      <c r="H63" s="183"/>
      <c r="I63" s="183"/>
      <c r="J63" s="39" t="s">
        <v>166</v>
      </c>
      <c r="K63" s="40">
        <f ca="1">(IF(E52&gt;1.5,(I52/(E52+2)+K56+MAX(0,K57-K56)+MAX(0,K58-K57)+MAX(0,K59-K58)+MAX(0,K60-K59)+MAX(0,K61-K60)),IF(E52=1,(I52/(E52+3)+K62),IF(E52=0,I52/4+K62))))</f>
        <v>41</v>
      </c>
      <c r="M63" s="9" t="e">
        <f>(IF(D51&gt;1.5,(H51/(D51+2)+J56+MAX(0,J57-J56)+MAX(0,J58-J57)+MAX(0,J59-J58)+MAX(0,J60-J59)+MAX(0,J61-J60)),IF(D51=1,(H51/(D51+3)+J61),IF(D51=0,H51*0.3+J61))))</f>
        <v>#VALUE!</v>
      </c>
    </row>
    <row r="64" spans="1:13" ht="20.25" x14ac:dyDescent="0.25">
      <c r="A64" s="183" t="s">
        <v>205</v>
      </c>
      <c r="B64" s="183"/>
      <c r="C64" s="181">
        <v>0</v>
      </c>
      <c r="D64" s="181"/>
      <c r="E64" s="65">
        <f ca="1">((100/(I52))*C64)/100</f>
        <v>0</v>
      </c>
      <c r="F64" s="183"/>
      <c r="G64" s="183"/>
      <c r="H64" s="183"/>
      <c r="I64" s="183"/>
    </row>
    <row r="65" spans="1:151 16227:16384" ht="20.25" x14ac:dyDescent="0.25">
      <c r="A65" s="183" t="s">
        <v>206</v>
      </c>
      <c r="B65" s="183"/>
      <c r="C65" s="181">
        <v>0</v>
      </c>
      <c r="D65" s="181"/>
      <c r="E65" s="65">
        <f ca="1">((100/(I52))*C65)/100</f>
        <v>0</v>
      </c>
      <c r="F65" s="183"/>
      <c r="G65" s="183"/>
      <c r="H65" s="183"/>
      <c r="I65" s="183"/>
    </row>
    <row r="66" spans="1:151 16227:16384" ht="20.25" x14ac:dyDescent="0.25">
      <c r="A66" s="86" t="s">
        <v>141</v>
      </c>
      <c r="B66" s="86"/>
      <c r="C66" s="86"/>
      <c r="D66" s="86"/>
      <c r="E66" s="86"/>
      <c r="F66" s="86"/>
      <c r="G66" s="86"/>
      <c r="H66" s="86"/>
      <c r="I66" s="86"/>
    </row>
    <row r="67" spans="1:151 16227:16384" ht="44.25" customHeight="1" x14ac:dyDescent="0.25">
      <c r="A67" s="90" t="s">
        <v>76</v>
      </c>
      <c r="B67" s="90"/>
      <c r="C67" s="90"/>
      <c r="D67" s="27" t="s">
        <v>4</v>
      </c>
      <c r="E67" s="19" t="s">
        <v>147</v>
      </c>
      <c r="F67" s="23" t="s">
        <v>151</v>
      </c>
      <c r="G67" s="14" t="s">
        <v>4</v>
      </c>
      <c r="H67" s="91" t="s">
        <v>181</v>
      </c>
      <c r="I67" s="91"/>
      <c r="K67" s="70" t="s">
        <v>278</v>
      </c>
    </row>
    <row r="68" spans="1:151 16227:16384" ht="40.5" x14ac:dyDescent="0.25">
      <c r="A68" s="90" t="s">
        <v>183</v>
      </c>
      <c r="B68" s="90"/>
      <c r="C68" s="90"/>
      <c r="D68" s="18" t="s">
        <v>4</v>
      </c>
      <c r="E68" s="19" t="s">
        <v>279</v>
      </c>
      <c r="F68" s="23" t="s">
        <v>184</v>
      </c>
      <c r="G68" s="8" t="s">
        <v>4</v>
      </c>
      <c r="H68" s="91" t="s">
        <v>268</v>
      </c>
      <c r="I68" s="91"/>
      <c r="K68" s="41" t="s">
        <v>213</v>
      </c>
      <c r="L68" s="41" t="s">
        <v>215</v>
      </c>
      <c r="M68" s="42">
        <v>44928</v>
      </c>
      <c r="N68" s="41" t="s">
        <v>214</v>
      </c>
    </row>
    <row r="69" spans="1:151 16227:16384" ht="21.75" customHeight="1" x14ac:dyDescent="0.25">
      <c r="A69" s="99" t="s">
        <v>77</v>
      </c>
      <c r="B69" s="99"/>
      <c r="C69" s="99"/>
      <c r="D69" s="27" t="s">
        <v>4</v>
      </c>
      <c r="E69" s="19" t="s">
        <v>148</v>
      </c>
      <c r="F69" s="23" t="s">
        <v>78</v>
      </c>
      <c r="G69" s="8" t="s">
        <v>4</v>
      </c>
      <c r="H69" s="91" t="s">
        <v>152</v>
      </c>
      <c r="I69" s="91"/>
    </row>
    <row r="70" spans="1:151 16227:16384" ht="20.25" x14ac:dyDescent="0.25">
      <c r="A70" s="103" t="s">
        <v>142</v>
      </c>
      <c r="B70" s="104"/>
      <c r="C70" s="104"/>
      <c r="D70" s="104"/>
      <c r="E70" s="104"/>
      <c r="F70" s="104"/>
      <c r="G70" s="104"/>
      <c r="H70" s="104"/>
      <c r="I70" s="105"/>
    </row>
    <row r="71" spans="1:151 16227:16384" ht="20.25" x14ac:dyDescent="0.25">
      <c r="A71" s="92" t="s">
        <v>9</v>
      </c>
      <c r="B71" s="93"/>
      <c r="C71" s="93"/>
      <c r="D71" s="93"/>
      <c r="E71" s="93"/>
      <c r="F71" s="94"/>
      <c r="G71" s="18" t="s">
        <v>4</v>
      </c>
      <c r="H71" s="106">
        <v>410.63</v>
      </c>
      <c r="I71" s="107"/>
    </row>
    <row r="72" spans="1:151 16227:16384" ht="20.25" x14ac:dyDescent="0.25">
      <c r="A72" s="92" t="s">
        <v>149</v>
      </c>
      <c r="B72" s="93"/>
      <c r="C72" s="93"/>
      <c r="D72" s="93"/>
      <c r="E72" s="93"/>
      <c r="F72" s="94"/>
      <c r="G72" s="18" t="s">
        <v>4</v>
      </c>
      <c r="H72" s="95">
        <v>4580.08</v>
      </c>
      <c r="I72" s="95"/>
    </row>
    <row r="73" spans="1:151 16227:16384" ht="20.25" x14ac:dyDescent="0.25">
      <c r="A73" s="92" t="s">
        <v>143</v>
      </c>
      <c r="B73" s="93"/>
      <c r="C73" s="93"/>
      <c r="D73" s="93"/>
      <c r="E73" s="93"/>
      <c r="F73" s="94"/>
      <c r="G73" s="18" t="s">
        <v>4</v>
      </c>
      <c r="H73" s="95">
        <v>6400</v>
      </c>
      <c r="I73" s="95"/>
    </row>
    <row r="74" spans="1:151 16227:16384" ht="20.25" x14ac:dyDescent="0.25">
      <c r="A74" s="100" t="s">
        <v>82</v>
      </c>
      <c r="B74" s="101"/>
      <c r="C74" s="101"/>
      <c r="D74" s="101"/>
      <c r="E74" s="101"/>
      <c r="F74" s="101"/>
      <c r="G74" s="101"/>
      <c r="H74" s="101"/>
      <c r="I74" s="102"/>
    </row>
    <row r="75" spans="1:151 16227:16384" s="47" customFormat="1" ht="40.5" x14ac:dyDescent="0.25">
      <c r="A75" s="108" t="s">
        <v>221</v>
      </c>
      <c r="B75" s="109"/>
      <c r="C75" s="108" t="s">
        <v>222</v>
      </c>
      <c r="D75" s="109"/>
      <c r="E75" s="46" t="s">
        <v>223</v>
      </c>
      <c r="F75" s="108" t="s">
        <v>224</v>
      </c>
      <c r="G75" s="109"/>
      <c r="H75" s="46" t="s">
        <v>267</v>
      </c>
      <c r="I75" s="46" t="s">
        <v>254</v>
      </c>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WZC75" s="9"/>
      <c r="WZD75" s="9"/>
      <c r="WZE75" s="9"/>
      <c r="WZF75" s="9"/>
      <c r="WZG75" s="9"/>
      <c r="WZH75" s="9"/>
      <c r="WZI75" s="9"/>
      <c r="WZJ75" s="9"/>
      <c r="WZK75" s="9"/>
      <c r="WZL75" s="9"/>
      <c r="WZM75" s="9"/>
      <c r="WZN75" s="9"/>
      <c r="WZO75" s="9"/>
      <c r="WZP75" s="9"/>
      <c r="WZQ75" s="9"/>
      <c r="WZR75" s="9"/>
      <c r="WZS75" s="9"/>
      <c r="WZT75" s="9"/>
      <c r="WZU75" s="9"/>
      <c r="WZV75" s="9"/>
      <c r="WZW75" s="9"/>
      <c r="WZX75" s="9"/>
      <c r="WZY75" s="9"/>
      <c r="WZZ75" s="9"/>
      <c r="XAA75" s="9"/>
      <c r="XAB75" s="9"/>
      <c r="XAC75" s="9"/>
      <c r="XAD75" s="9"/>
      <c r="XAE75" s="9"/>
      <c r="XAF75" s="9"/>
      <c r="XAG75" s="9"/>
      <c r="XAH75" s="9"/>
      <c r="XAI75" s="9"/>
      <c r="XAJ75" s="9"/>
      <c r="XAK75" s="9"/>
      <c r="XAL75" s="9"/>
      <c r="XAM75" s="9"/>
      <c r="XAN75" s="9"/>
      <c r="XAO75" s="9"/>
      <c r="XAP75" s="9"/>
      <c r="XAQ75" s="9"/>
      <c r="XAR75" s="9"/>
      <c r="XAS75" s="9"/>
      <c r="XAT75" s="9"/>
      <c r="XAU75" s="9"/>
      <c r="XAV75" s="9"/>
      <c r="XAW75" s="9"/>
      <c r="XAX75" s="9"/>
      <c r="XAY75" s="9"/>
      <c r="XAZ75" s="9"/>
      <c r="XBA75" s="9"/>
      <c r="XBB75" s="9"/>
      <c r="XBC75" s="9"/>
      <c r="XBD75" s="9"/>
      <c r="XBE75" s="9"/>
      <c r="XBF75" s="9"/>
      <c r="XBG75" s="9"/>
      <c r="XBH75" s="9"/>
      <c r="XBI75" s="9"/>
      <c r="XBJ75" s="9"/>
      <c r="XBK75" s="9"/>
      <c r="XBL75" s="9"/>
      <c r="XBM75" s="9"/>
      <c r="XBN75" s="9"/>
      <c r="XBO75" s="9"/>
      <c r="XBP75" s="9"/>
      <c r="XBQ75" s="9"/>
      <c r="XBR75" s="9"/>
      <c r="XBS75" s="9"/>
      <c r="XBT75" s="9"/>
      <c r="XBU75" s="9"/>
      <c r="XBV75" s="9"/>
      <c r="XBW75" s="9"/>
      <c r="XBX75" s="9"/>
      <c r="XBY75" s="9"/>
      <c r="XBZ75" s="9"/>
      <c r="XCA75" s="9"/>
      <c r="XCB75" s="9"/>
      <c r="XCC75" s="9"/>
      <c r="XCD75" s="9"/>
      <c r="XCE75" s="9"/>
      <c r="XCF75" s="9"/>
      <c r="XCG75" s="9"/>
      <c r="XCH75" s="9"/>
      <c r="XCI75" s="9"/>
      <c r="XCJ75" s="9"/>
      <c r="XCK75" s="9"/>
      <c r="XCL75" s="9"/>
      <c r="XCM75" s="9"/>
      <c r="XCN75" s="9"/>
      <c r="XCO75" s="9"/>
      <c r="XCP75" s="9"/>
      <c r="XCQ75" s="9"/>
      <c r="XCR75" s="9"/>
      <c r="XCS75" s="9"/>
      <c r="XCT75" s="9"/>
      <c r="XCU75" s="9"/>
      <c r="XCV75" s="9"/>
      <c r="XCW75" s="9"/>
      <c r="XCX75" s="9"/>
      <c r="XCY75" s="9"/>
      <c r="XCZ75" s="9"/>
      <c r="XDA75" s="9"/>
      <c r="XDB75" s="9"/>
      <c r="XDC75" s="9"/>
      <c r="XDD75" s="9"/>
      <c r="XDE75" s="9"/>
      <c r="XDF75" s="9"/>
      <c r="XDG75" s="9"/>
      <c r="XDH75" s="9"/>
      <c r="XDI75" s="9"/>
      <c r="XDJ75" s="9"/>
      <c r="XDK75" s="9"/>
      <c r="XDL75" s="9"/>
      <c r="XDM75" s="9"/>
      <c r="XDN75" s="9"/>
      <c r="XDO75" s="9"/>
      <c r="XDP75" s="9"/>
      <c r="XDQ75" s="9"/>
      <c r="XDR75" s="9"/>
      <c r="XDS75" s="9"/>
      <c r="XDT75" s="9"/>
      <c r="XDU75" s="9"/>
      <c r="XDV75" s="9"/>
      <c r="XDW75" s="9"/>
      <c r="XDX75" s="9"/>
      <c r="XDY75" s="9"/>
      <c r="XDZ75" s="9"/>
      <c r="XEA75" s="9"/>
      <c r="XEB75" s="9"/>
      <c r="XEC75" s="9"/>
      <c r="XED75" s="9"/>
      <c r="XEE75" s="9"/>
      <c r="XEF75" s="9"/>
      <c r="XEG75" s="9"/>
      <c r="XEH75" s="9"/>
      <c r="XEI75" s="9"/>
      <c r="XEJ75" s="9"/>
      <c r="XEK75" s="9"/>
      <c r="XEL75" s="9"/>
      <c r="XEM75" s="9"/>
      <c r="XEN75" s="9"/>
      <c r="XEO75" s="9"/>
      <c r="XEP75" s="9"/>
      <c r="XEQ75" s="9"/>
      <c r="XER75" s="9"/>
      <c r="XES75" s="9"/>
      <c r="XET75" s="9"/>
      <c r="XEU75" s="9"/>
      <c r="XEV75" s="9"/>
      <c r="XEW75" s="9"/>
      <c r="XEX75" s="9"/>
      <c r="XEY75" s="9"/>
      <c r="XEZ75" s="9"/>
      <c r="XFA75" s="9"/>
      <c r="XFB75" s="9"/>
      <c r="XFC75" s="9"/>
      <c r="XFD75" s="9"/>
    </row>
    <row r="76" spans="1:151 16227:16384" s="47" customFormat="1" ht="20.25" x14ac:dyDescent="0.25">
      <c r="A76" s="110" t="s">
        <v>248</v>
      </c>
      <c r="B76" s="111"/>
      <c r="C76" s="110" t="s">
        <v>98</v>
      </c>
      <c r="D76" s="111"/>
      <c r="E76" s="48" t="s">
        <v>225</v>
      </c>
      <c r="F76" s="112">
        <f>COUNT(I85:I86)+COUNT(I94:I95,I98:I99)+COUNT(I101:I108)+COUNT(I110:I117)+COUNT(I119:I125)+COUNT(I128:I135)+COUNT(I137:I144)*9+COUNT(I146:I153)*20+COUNT(I155:I161)*2+COUNT(I164:I170)*5</f>
        <v>318</v>
      </c>
      <c r="G76" s="113"/>
      <c r="H76" s="55">
        <f>SUM(E85:E86)+SUM(E94:E95,E98:E99)+SUM(E101:E108)+SUM(E110:E117)+SUM(E119:E125)+SUM(E128:E135)+SUM(E137:E144)*9+SUM(E146:E153)*20+SUM(E155:E161)*2+SUM(E164:E170)*5</f>
        <v>169452.26354159997</v>
      </c>
      <c r="I76" s="55">
        <f>SUM(I85:I86)+SUM(I94:I95,I98:I99)+SUM(I101:I108)+SUM(I110:I117)+SUM(I119:I125)+SUM(I128:I135)+SUM(I137:I144)*9+SUM(I146:I153)*20+SUM(I155:I161)*2+SUM(I164:I170)*5</f>
        <v>182995.03965599998</v>
      </c>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WZC76" s="9"/>
      <c r="WZD76" s="9"/>
      <c r="WZE76" s="9"/>
      <c r="WZF76" s="9"/>
      <c r="WZG76" s="9"/>
      <c r="WZH76" s="9"/>
      <c r="WZI76" s="9"/>
      <c r="WZJ76" s="9"/>
      <c r="WZK76" s="9"/>
      <c r="WZL76" s="9"/>
      <c r="WZM76" s="9"/>
      <c r="WZN76" s="9"/>
      <c r="WZO76" s="9"/>
      <c r="WZP76" s="9"/>
      <c r="WZQ76" s="9"/>
      <c r="WZR76" s="9"/>
      <c r="WZS76" s="9"/>
      <c r="WZT76" s="9"/>
      <c r="WZU76" s="9"/>
      <c r="WZV76" s="9"/>
      <c r="WZW76" s="9"/>
      <c r="WZX76" s="9"/>
      <c r="WZY76" s="9"/>
      <c r="WZZ76" s="9"/>
      <c r="XAA76" s="9"/>
      <c r="XAB76" s="9"/>
      <c r="XAC76" s="9"/>
      <c r="XAD76" s="9"/>
      <c r="XAE76" s="9"/>
      <c r="XAF76" s="9"/>
      <c r="XAG76" s="9"/>
      <c r="XAH76" s="9"/>
      <c r="XAI76" s="9"/>
      <c r="XAJ76" s="9"/>
      <c r="XAK76" s="9"/>
      <c r="XAL76" s="9"/>
      <c r="XAM76" s="9"/>
      <c r="XAN76" s="9"/>
      <c r="XAO76" s="9"/>
      <c r="XAP76" s="9"/>
      <c r="XAQ76" s="9"/>
      <c r="XAR76" s="9"/>
      <c r="XAS76" s="9"/>
      <c r="XAT76" s="9"/>
      <c r="XAU76" s="9"/>
      <c r="XAV76" s="9"/>
      <c r="XAW76" s="9"/>
      <c r="XAX76" s="9"/>
      <c r="XAY76" s="9"/>
      <c r="XAZ76" s="9"/>
      <c r="XBA76" s="9"/>
      <c r="XBB76" s="9"/>
      <c r="XBC76" s="9"/>
      <c r="XBD76" s="9"/>
      <c r="XBE76" s="9"/>
      <c r="XBF76" s="9"/>
      <c r="XBG76" s="9"/>
      <c r="XBH76" s="9"/>
      <c r="XBI76" s="9"/>
      <c r="XBJ76" s="9"/>
      <c r="XBK76" s="9"/>
      <c r="XBL76" s="9"/>
      <c r="XBM76" s="9"/>
      <c r="XBN76" s="9"/>
      <c r="XBO76" s="9"/>
      <c r="XBP76" s="9"/>
      <c r="XBQ76" s="9"/>
      <c r="XBR76" s="9"/>
      <c r="XBS76" s="9"/>
      <c r="XBT76" s="9"/>
      <c r="XBU76" s="9"/>
      <c r="XBV76" s="9"/>
      <c r="XBW76" s="9"/>
      <c r="XBX76" s="9"/>
      <c r="XBY76" s="9"/>
      <c r="XBZ76" s="9"/>
      <c r="XCA76" s="9"/>
      <c r="XCB76" s="9"/>
      <c r="XCC76" s="9"/>
      <c r="XCD76" s="9"/>
      <c r="XCE76" s="9"/>
      <c r="XCF76" s="9"/>
      <c r="XCG76" s="9"/>
      <c r="XCH76" s="9"/>
      <c r="XCI76" s="9"/>
      <c r="XCJ76" s="9"/>
      <c r="XCK76" s="9"/>
      <c r="XCL76" s="9"/>
      <c r="XCM76" s="9"/>
      <c r="XCN76" s="9"/>
      <c r="XCO76" s="9"/>
      <c r="XCP76" s="9"/>
      <c r="XCQ76" s="9"/>
      <c r="XCR76" s="9"/>
      <c r="XCS76" s="9"/>
      <c r="XCT76" s="9"/>
      <c r="XCU76" s="9"/>
      <c r="XCV76" s="9"/>
      <c r="XCW76" s="9"/>
      <c r="XCX76" s="9"/>
      <c r="XCY76" s="9"/>
      <c r="XCZ76" s="9"/>
      <c r="XDA76" s="9"/>
      <c r="XDB76" s="9"/>
      <c r="XDC76" s="9"/>
      <c r="XDD76" s="9"/>
      <c r="XDE76" s="9"/>
      <c r="XDF76" s="9"/>
      <c r="XDG76" s="9"/>
      <c r="XDH76" s="9"/>
      <c r="XDI76" s="9"/>
      <c r="XDJ76" s="9"/>
      <c r="XDK76" s="9"/>
      <c r="XDL76" s="9"/>
      <c r="XDM76" s="9"/>
      <c r="XDN76" s="9"/>
      <c r="XDO76" s="9"/>
      <c r="XDP76" s="9"/>
      <c r="XDQ76" s="9"/>
      <c r="XDR76" s="9"/>
      <c r="XDS76" s="9"/>
      <c r="XDT76" s="9"/>
      <c r="XDU76" s="9"/>
      <c r="XDV76" s="9"/>
      <c r="XDW76" s="9"/>
      <c r="XDX76" s="9"/>
      <c r="XDY76" s="9"/>
      <c r="XDZ76" s="9"/>
      <c r="XEA76" s="9"/>
      <c r="XEB76" s="9"/>
      <c r="XEC76" s="9"/>
      <c r="XED76" s="9"/>
      <c r="XEE76" s="9"/>
      <c r="XEF76" s="9"/>
      <c r="XEG76" s="9"/>
      <c r="XEH76" s="9"/>
      <c r="XEI76" s="9"/>
      <c r="XEJ76" s="9"/>
      <c r="XEK76" s="9"/>
      <c r="XEL76" s="9"/>
      <c r="XEM76" s="9"/>
      <c r="XEN76" s="9"/>
      <c r="XEO76" s="9"/>
      <c r="XEP76" s="9"/>
      <c r="XEQ76" s="9"/>
      <c r="XER76" s="9"/>
      <c r="XES76" s="9"/>
      <c r="XET76" s="9"/>
      <c r="XEU76" s="9"/>
      <c r="XEV76" s="9"/>
      <c r="XEW76" s="9"/>
      <c r="XEX76" s="9"/>
      <c r="XEY76" s="9"/>
      <c r="XEZ76" s="9"/>
      <c r="XFA76" s="9"/>
      <c r="XFB76" s="9"/>
      <c r="XFC76" s="9"/>
      <c r="XFD76" s="9"/>
    </row>
    <row r="77" spans="1:151 16227:16384" s="47" customFormat="1" ht="20.25" x14ac:dyDescent="0.25">
      <c r="A77" s="108" t="s">
        <v>226</v>
      </c>
      <c r="B77" s="109"/>
      <c r="C77" s="108" t="s">
        <v>98</v>
      </c>
      <c r="D77" s="109"/>
      <c r="E77" s="46" t="s">
        <v>98</v>
      </c>
      <c r="F77" s="108">
        <f>SUM(F76)</f>
        <v>318</v>
      </c>
      <c r="G77" s="109"/>
      <c r="H77" s="46">
        <f>SUM(H76:H76)</f>
        <v>169452.26354159997</v>
      </c>
      <c r="I77" s="46">
        <f>SUM(I76:I76)</f>
        <v>182995.03965599998</v>
      </c>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WZC77" s="9"/>
      <c r="WZD77" s="9"/>
      <c r="WZE77" s="9"/>
      <c r="WZF77" s="9"/>
      <c r="WZG77" s="9"/>
      <c r="WZH77" s="9"/>
      <c r="WZI77" s="9"/>
      <c r="WZJ77" s="9"/>
      <c r="WZK77" s="9"/>
      <c r="WZL77" s="9"/>
      <c r="WZM77" s="9"/>
      <c r="WZN77" s="9"/>
      <c r="WZO77" s="9"/>
      <c r="WZP77" s="9"/>
      <c r="WZQ77" s="9"/>
      <c r="WZR77" s="9"/>
      <c r="WZS77" s="9"/>
      <c r="WZT77" s="9"/>
      <c r="WZU77" s="9"/>
      <c r="WZV77" s="9"/>
      <c r="WZW77" s="9"/>
      <c r="WZX77" s="9"/>
      <c r="WZY77" s="9"/>
      <c r="WZZ77" s="9"/>
      <c r="XAA77" s="9"/>
      <c r="XAB77" s="9"/>
      <c r="XAC77" s="9"/>
      <c r="XAD77" s="9"/>
      <c r="XAE77" s="9"/>
      <c r="XAF77" s="9"/>
      <c r="XAG77" s="9"/>
      <c r="XAH77" s="9"/>
      <c r="XAI77" s="9"/>
      <c r="XAJ77" s="9"/>
      <c r="XAK77" s="9"/>
      <c r="XAL77" s="9"/>
      <c r="XAM77" s="9"/>
      <c r="XAN77" s="9"/>
      <c r="XAO77" s="9"/>
      <c r="XAP77" s="9"/>
      <c r="XAQ77" s="9"/>
      <c r="XAR77" s="9"/>
      <c r="XAS77" s="9"/>
      <c r="XAT77" s="9"/>
      <c r="XAU77" s="9"/>
      <c r="XAV77" s="9"/>
      <c r="XAW77" s="9"/>
      <c r="XAX77" s="9"/>
      <c r="XAY77" s="9"/>
      <c r="XAZ77" s="9"/>
      <c r="XBA77" s="9"/>
      <c r="XBB77" s="9"/>
      <c r="XBC77" s="9"/>
      <c r="XBD77" s="9"/>
      <c r="XBE77" s="9"/>
      <c r="XBF77" s="9"/>
      <c r="XBG77" s="9"/>
      <c r="XBH77" s="9"/>
      <c r="XBI77" s="9"/>
      <c r="XBJ77" s="9"/>
      <c r="XBK77" s="9"/>
      <c r="XBL77" s="9"/>
      <c r="XBM77" s="9"/>
      <c r="XBN77" s="9"/>
      <c r="XBO77" s="9"/>
      <c r="XBP77" s="9"/>
      <c r="XBQ77" s="9"/>
      <c r="XBR77" s="9"/>
      <c r="XBS77" s="9"/>
      <c r="XBT77" s="9"/>
      <c r="XBU77" s="9"/>
      <c r="XBV77" s="9"/>
      <c r="XBW77" s="9"/>
      <c r="XBX77" s="9"/>
      <c r="XBY77" s="9"/>
      <c r="XBZ77" s="9"/>
      <c r="XCA77" s="9"/>
      <c r="XCB77" s="9"/>
      <c r="XCC77" s="9"/>
      <c r="XCD77" s="9"/>
      <c r="XCE77" s="9"/>
      <c r="XCF77" s="9"/>
      <c r="XCG77" s="9"/>
      <c r="XCH77" s="9"/>
      <c r="XCI77" s="9"/>
      <c r="XCJ77" s="9"/>
      <c r="XCK77" s="9"/>
      <c r="XCL77" s="9"/>
      <c r="XCM77" s="9"/>
      <c r="XCN77" s="9"/>
      <c r="XCO77" s="9"/>
      <c r="XCP77" s="9"/>
      <c r="XCQ77" s="9"/>
      <c r="XCR77" s="9"/>
      <c r="XCS77" s="9"/>
      <c r="XCT77" s="9"/>
      <c r="XCU77" s="9"/>
      <c r="XCV77" s="9"/>
      <c r="XCW77" s="9"/>
      <c r="XCX77" s="9"/>
      <c r="XCY77" s="9"/>
      <c r="XCZ77" s="9"/>
      <c r="XDA77" s="9"/>
      <c r="XDB77" s="9"/>
      <c r="XDC77" s="9"/>
      <c r="XDD77" s="9"/>
      <c r="XDE77" s="9"/>
      <c r="XDF77" s="9"/>
      <c r="XDG77" s="9"/>
      <c r="XDH77" s="9"/>
      <c r="XDI77" s="9"/>
      <c r="XDJ77" s="9"/>
      <c r="XDK77" s="9"/>
      <c r="XDL77" s="9"/>
      <c r="XDM77" s="9"/>
      <c r="XDN77" s="9"/>
      <c r="XDO77" s="9"/>
      <c r="XDP77" s="9"/>
      <c r="XDQ77" s="9"/>
      <c r="XDR77" s="9"/>
      <c r="XDS77" s="9"/>
      <c r="XDT77" s="9"/>
      <c r="XDU77" s="9"/>
      <c r="XDV77" s="9"/>
      <c r="XDW77" s="9"/>
      <c r="XDX77" s="9"/>
      <c r="XDY77" s="9"/>
      <c r="XDZ77" s="9"/>
      <c r="XEA77" s="9"/>
      <c r="XEB77" s="9"/>
      <c r="XEC77" s="9"/>
      <c r="XED77" s="9"/>
      <c r="XEE77" s="9"/>
      <c r="XEF77" s="9"/>
      <c r="XEG77" s="9"/>
      <c r="XEH77" s="9"/>
      <c r="XEI77" s="9"/>
      <c r="XEJ77" s="9"/>
      <c r="XEK77" s="9"/>
      <c r="XEL77" s="9"/>
      <c r="XEM77" s="9"/>
      <c r="XEN77" s="9"/>
      <c r="XEO77" s="9"/>
      <c r="XEP77" s="9"/>
      <c r="XEQ77" s="9"/>
      <c r="XER77" s="9"/>
      <c r="XES77" s="9"/>
      <c r="XET77" s="9"/>
      <c r="XEU77" s="9"/>
      <c r="XEV77" s="9"/>
      <c r="XEW77" s="9"/>
      <c r="XEX77" s="9"/>
      <c r="XEY77" s="9"/>
      <c r="XEZ77" s="9"/>
      <c r="XFA77" s="9"/>
      <c r="XFB77" s="9"/>
      <c r="XFC77" s="9"/>
      <c r="XFD77" s="9"/>
    </row>
    <row r="78" spans="1:151 16227:16384" ht="20.25" x14ac:dyDescent="0.25">
      <c r="A78" s="100" t="s">
        <v>227</v>
      </c>
      <c r="B78" s="101"/>
      <c r="C78" s="101"/>
      <c r="D78" s="101"/>
      <c r="E78" s="101"/>
      <c r="F78" s="101"/>
      <c r="G78" s="101"/>
      <c r="H78" s="101"/>
      <c r="I78" s="114"/>
      <c r="P78" s="9">
        <f>26+6+8</f>
        <v>40</v>
      </c>
    </row>
    <row r="79" spans="1:151 16227:16384" ht="69" customHeight="1" x14ac:dyDescent="0.25">
      <c r="A79" s="96" t="s">
        <v>231</v>
      </c>
      <c r="B79" s="96"/>
      <c r="C79" s="97" t="s">
        <v>136</v>
      </c>
      <c r="D79" s="98"/>
      <c r="E79" s="26" t="s">
        <v>255</v>
      </c>
      <c r="F79" s="97" t="s">
        <v>253</v>
      </c>
      <c r="G79" s="98"/>
      <c r="H79" s="26" t="s">
        <v>256</v>
      </c>
      <c r="I79" s="26" t="s">
        <v>254</v>
      </c>
    </row>
    <row r="80" spans="1:151 16227:16384" ht="21.75" customHeight="1" x14ac:dyDescent="0.25">
      <c r="A80" s="87" t="s">
        <v>182</v>
      </c>
      <c r="B80" s="88"/>
      <c r="C80" s="88"/>
      <c r="D80" s="88"/>
      <c r="E80" s="88"/>
      <c r="F80" s="88"/>
      <c r="G80" s="88"/>
      <c r="H80" s="88"/>
      <c r="I80" s="89"/>
    </row>
    <row r="81" spans="1:14" ht="21.75" customHeight="1" x14ac:dyDescent="0.25">
      <c r="A81" s="87" t="s">
        <v>249</v>
      </c>
      <c r="B81" s="88"/>
      <c r="C81" s="88"/>
      <c r="D81" s="88"/>
      <c r="E81" s="88"/>
      <c r="F81" s="88"/>
      <c r="G81" s="88"/>
      <c r="H81" s="88"/>
      <c r="I81" s="89"/>
    </row>
    <row r="82" spans="1:14" ht="46.5" customHeight="1" x14ac:dyDescent="0.25">
      <c r="A82" s="87" t="s">
        <v>250</v>
      </c>
      <c r="B82" s="88"/>
      <c r="C82" s="88"/>
      <c r="D82" s="88"/>
      <c r="E82" s="88"/>
      <c r="F82" s="88"/>
      <c r="G82" s="88"/>
      <c r="H82" s="88"/>
      <c r="I82" s="89"/>
      <c r="J82" s="9" t="s">
        <v>230</v>
      </c>
    </row>
    <row r="83" spans="1:14" ht="20.25" customHeight="1" x14ac:dyDescent="0.25">
      <c r="A83" s="72">
        <v>1</v>
      </c>
      <c r="B83" s="72"/>
      <c r="C83" s="80" t="s">
        <v>251</v>
      </c>
      <c r="D83" s="81"/>
      <c r="E83" s="81"/>
      <c r="F83" s="81"/>
      <c r="G83" s="81"/>
      <c r="H83" s="81"/>
      <c r="I83" s="82"/>
    </row>
    <row r="84" spans="1:14" ht="20.25" customHeight="1" x14ac:dyDescent="0.25">
      <c r="A84" s="72">
        <v>2</v>
      </c>
      <c r="B84" s="72"/>
      <c r="C84" s="83"/>
      <c r="D84" s="84"/>
      <c r="E84" s="84"/>
      <c r="F84" s="84"/>
      <c r="G84" s="84"/>
      <c r="H84" s="84"/>
      <c r="I84" s="85"/>
      <c r="N84" s="9">
        <f>1+4+4+4+4+6+6</f>
        <v>29</v>
      </c>
    </row>
    <row r="85" spans="1:14" ht="20.25" customHeight="1" x14ac:dyDescent="0.25">
      <c r="A85" s="72">
        <v>3</v>
      </c>
      <c r="B85" s="72"/>
      <c r="C85" s="76" t="s">
        <v>188</v>
      </c>
      <c r="D85" s="77"/>
      <c r="E85" s="62">
        <f>I85-(F85+H85)</f>
        <v>823.57516799999996</v>
      </c>
      <c r="F85" s="78">
        <f>(1.2*3.025)*10.764</f>
        <v>39.073319999999995</v>
      </c>
      <c r="G85" s="79"/>
      <c r="H85" s="62">
        <f>(1*2.03)*10.764</f>
        <v>21.850919999999995</v>
      </c>
      <c r="I85" s="62">
        <f>(82.172)*10.764</f>
        <v>884.4994079999999</v>
      </c>
      <c r="J85" s="9">
        <f>1.6*0.9+5.94*3.026+3.54*0.695+3.1*2.03+3.05*3.05+3.05*3.05+3.03*4.15+2.29*1.37+2.29*1.37+1.325*2.24+0.9*2.03+1*4.6+1.434*3.026</f>
        <v>79.356123999999994</v>
      </c>
      <c r="L85" s="54">
        <v>10.763999999999999</v>
      </c>
    </row>
    <row r="86" spans="1:14" ht="20.25" customHeight="1" x14ac:dyDescent="0.25">
      <c r="A86" s="72">
        <v>4</v>
      </c>
      <c r="B86" s="72"/>
      <c r="C86" s="76" t="s">
        <v>188</v>
      </c>
      <c r="D86" s="77"/>
      <c r="E86" s="62">
        <f>I86-(F86+H86)</f>
        <v>823.57516799999996</v>
      </c>
      <c r="F86" s="78">
        <f>(1.2*3.025)*10.764</f>
        <v>39.073319999999995</v>
      </c>
      <c r="G86" s="79">
        <v>0</v>
      </c>
      <c r="H86" s="62">
        <f>(1*2.03)*10.764</f>
        <v>21.850919999999995</v>
      </c>
      <c r="I86" s="62">
        <f>(82.172)*10.764</f>
        <v>884.4994079999999</v>
      </c>
    </row>
    <row r="87" spans="1:14" ht="20.25" customHeight="1" x14ac:dyDescent="0.25">
      <c r="A87" s="72">
        <v>5</v>
      </c>
      <c r="B87" s="72"/>
      <c r="C87" s="80" t="s">
        <v>251</v>
      </c>
      <c r="D87" s="81"/>
      <c r="E87" s="81"/>
      <c r="F87" s="81"/>
      <c r="G87" s="81"/>
      <c r="H87" s="81"/>
      <c r="I87" s="82"/>
    </row>
    <row r="88" spans="1:14" ht="20.25" customHeight="1" x14ac:dyDescent="0.25">
      <c r="A88" s="72">
        <v>6</v>
      </c>
      <c r="B88" s="72"/>
      <c r="C88" s="83"/>
      <c r="D88" s="84"/>
      <c r="E88" s="84"/>
      <c r="F88" s="84"/>
      <c r="G88" s="84"/>
      <c r="H88" s="84"/>
      <c r="I88" s="85"/>
    </row>
    <row r="89" spans="1:14" ht="20.25" customHeight="1" x14ac:dyDescent="0.25">
      <c r="A89" s="72">
        <v>7</v>
      </c>
      <c r="B89" s="72"/>
      <c r="C89" s="80" t="s">
        <v>252</v>
      </c>
      <c r="D89" s="81"/>
      <c r="E89" s="81"/>
      <c r="F89" s="81"/>
      <c r="G89" s="81"/>
      <c r="H89" s="81"/>
      <c r="I89" s="82"/>
    </row>
    <row r="90" spans="1:14" ht="20.25" customHeight="1" x14ac:dyDescent="0.25">
      <c r="A90" s="72">
        <v>8</v>
      </c>
      <c r="B90" s="72"/>
      <c r="C90" s="83"/>
      <c r="D90" s="84"/>
      <c r="E90" s="84"/>
      <c r="F90" s="84"/>
      <c r="G90" s="84"/>
      <c r="H90" s="84"/>
      <c r="I90" s="85"/>
    </row>
    <row r="91" spans="1:14" ht="20.25" x14ac:dyDescent="0.25">
      <c r="A91" s="73" t="s">
        <v>258</v>
      </c>
      <c r="B91" s="74"/>
      <c r="C91" s="74"/>
      <c r="D91" s="74"/>
      <c r="E91" s="74"/>
      <c r="F91" s="74"/>
      <c r="G91" s="74"/>
      <c r="H91" s="74"/>
      <c r="I91" s="75"/>
    </row>
    <row r="92" spans="1:14" ht="20.25" customHeight="1" x14ac:dyDescent="0.25">
      <c r="A92" s="72">
        <v>1</v>
      </c>
      <c r="B92" s="72"/>
      <c r="C92" s="80" t="s">
        <v>257</v>
      </c>
      <c r="D92" s="81"/>
      <c r="E92" s="81"/>
      <c r="F92" s="81"/>
      <c r="G92" s="81"/>
      <c r="H92" s="81"/>
      <c r="I92" s="82"/>
      <c r="J92" s="9">
        <f>2.875*4.37+2.03*2.44+3*3.09+1.37*1.17+2.13*1.17+1.815*0.96+1.1*2.03</f>
        <v>34.857350000000004</v>
      </c>
    </row>
    <row r="93" spans="1:14" ht="20.25" customHeight="1" x14ac:dyDescent="0.25">
      <c r="A93" s="72">
        <v>2</v>
      </c>
      <c r="B93" s="72"/>
      <c r="C93" s="83"/>
      <c r="D93" s="84"/>
      <c r="E93" s="84"/>
      <c r="F93" s="84"/>
      <c r="G93" s="84"/>
      <c r="H93" s="84"/>
      <c r="I93" s="85"/>
    </row>
    <row r="94" spans="1:14" ht="20.25" customHeight="1" x14ac:dyDescent="0.25">
      <c r="A94" s="72">
        <v>3</v>
      </c>
      <c r="B94" s="72"/>
      <c r="C94" s="76" t="s">
        <v>188</v>
      </c>
      <c r="D94" s="77"/>
      <c r="E94" s="62">
        <f t="shared" ref="E94:E95" si="0">I94-(F94+H94)</f>
        <v>813.68628119999994</v>
      </c>
      <c r="F94" s="78">
        <f>(1.42*3.025)*10.764</f>
        <v>46.236761999999992</v>
      </c>
      <c r="G94" s="79">
        <v>0</v>
      </c>
      <c r="H94" s="62">
        <f>(1.14*2.03)*10.764</f>
        <v>24.910048799999995</v>
      </c>
      <c r="I94" s="62">
        <f>(82.203)*10.764</f>
        <v>884.83309199999997</v>
      </c>
    </row>
    <row r="95" spans="1:14" ht="20.25" customHeight="1" x14ac:dyDescent="0.25">
      <c r="A95" s="72">
        <v>4</v>
      </c>
      <c r="B95" s="72"/>
      <c r="C95" s="76" t="s">
        <v>188</v>
      </c>
      <c r="D95" s="77"/>
      <c r="E95" s="62">
        <f t="shared" si="0"/>
        <v>813.68628119999994</v>
      </c>
      <c r="F95" s="78">
        <f>(1.42*3.025)*10.764</f>
        <v>46.236761999999992</v>
      </c>
      <c r="G95" s="79">
        <v>0</v>
      </c>
      <c r="H95" s="62">
        <f>(1.14*2.03)*10.764</f>
        <v>24.910048799999995</v>
      </c>
      <c r="I95" s="62">
        <f>(82.203)*10.764</f>
        <v>884.83309199999997</v>
      </c>
    </row>
    <row r="96" spans="1:14" ht="20.25" customHeight="1" x14ac:dyDescent="0.25">
      <c r="A96" s="72">
        <v>5</v>
      </c>
      <c r="B96" s="72"/>
      <c r="C96" s="80" t="s">
        <v>257</v>
      </c>
      <c r="D96" s="81"/>
      <c r="E96" s="81"/>
      <c r="F96" s="81"/>
      <c r="G96" s="81"/>
      <c r="H96" s="81"/>
      <c r="I96" s="82"/>
    </row>
    <row r="97" spans="1:9" ht="20.25" customHeight="1" x14ac:dyDescent="0.25">
      <c r="A97" s="72">
        <v>6</v>
      </c>
      <c r="B97" s="72"/>
      <c r="C97" s="83"/>
      <c r="D97" s="84"/>
      <c r="E97" s="84"/>
      <c r="F97" s="84"/>
      <c r="G97" s="84"/>
      <c r="H97" s="84"/>
      <c r="I97" s="85"/>
    </row>
    <row r="98" spans="1:9" ht="20.25" customHeight="1" x14ac:dyDescent="0.25">
      <c r="A98" s="72">
        <v>7</v>
      </c>
      <c r="B98" s="72"/>
      <c r="C98" s="76" t="s">
        <v>150</v>
      </c>
      <c r="D98" s="77"/>
      <c r="E98" s="62">
        <f t="shared" ref="E98:E99" si="1">I98-(F98+H98)</f>
        <v>559.04663879999998</v>
      </c>
      <c r="F98" s="78">
        <v>0</v>
      </c>
      <c r="G98" s="79">
        <v>0</v>
      </c>
      <c r="H98" s="62">
        <f>(1.11*2.03)*10.764</f>
        <v>24.254521199999996</v>
      </c>
      <c r="I98" s="62">
        <f>(54.19)*10.764</f>
        <v>583.30115999999998</v>
      </c>
    </row>
    <row r="99" spans="1:9" ht="20.25" customHeight="1" x14ac:dyDescent="0.25">
      <c r="A99" s="72">
        <v>8</v>
      </c>
      <c r="B99" s="72"/>
      <c r="C99" s="76" t="s">
        <v>150</v>
      </c>
      <c r="D99" s="77"/>
      <c r="E99" s="62">
        <f t="shared" si="1"/>
        <v>588.13096680000001</v>
      </c>
      <c r="F99" s="78">
        <f>(1.42*3)*10.764</f>
        <v>45.854639999999996</v>
      </c>
      <c r="G99" s="79">
        <v>0</v>
      </c>
      <c r="H99" s="62">
        <f>(1.11*2.03)*10.764</f>
        <v>24.254521199999996</v>
      </c>
      <c r="I99" s="62">
        <f>(61.152)*10.764</f>
        <v>658.24012800000003</v>
      </c>
    </row>
    <row r="100" spans="1:9" ht="20.25" x14ac:dyDescent="0.25">
      <c r="A100" s="73" t="s">
        <v>259</v>
      </c>
      <c r="B100" s="74"/>
      <c r="C100" s="74"/>
      <c r="D100" s="74"/>
      <c r="E100" s="74"/>
      <c r="F100" s="74"/>
      <c r="G100" s="74"/>
      <c r="H100" s="74"/>
      <c r="I100" s="75"/>
    </row>
    <row r="101" spans="1:9" ht="20.25" customHeight="1" x14ac:dyDescent="0.25">
      <c r="A101" s="72">
        <v>1</v>
      </c>
      <c r="B101" s="72"/>
      <c r="C101" s="76" t="s">
        <v>219</v>
      </c>
      <c r="D101" s="77"/>
      <c r="E101" s="62">
        <f t="shared" ref="E101:E108" si="2">I101-(F101+H101)</f>
        <v>360.75223080000001</v>
      </c>
      <c r="F101" s="78">
        <v>0</v>
      </c>
      <c r="G101" s="79">
        <v>0</v>
      </c>
      <c r="H101" s="62">
        <f>(1.11*2.03)*10.764</f>
        <v>24.254521199999996</v>
      </c>
      <c r="I101" s="62">
        <f>(35.768)*10.764</f>
        <v>385.00675200000001</v>
      </c>
    </row>
    <row r="102" spans="1:9" ht="20.25" customHeight="1" x14ac:dyDescent="0.25">
      <c r="A102" s="72">
        <v>2</v>
      </c>
      <c r="B102" s="72"/>
      <c r="C102" s="76" t="s">
        <v>219</v>
      </c>
      <c r="D102" s="77"/>
      <c r="E102" s="62">
        <f t="shared" si="2"/>
        <v>360.75223080000001</v>
      </c>
      <c r="F102" s="78">
        <v>0</v>
      </c>
      <c r="G102" s="79">
        <v>0</v>
      </c>
      <c r="H102" s="62">
        <f>(1.11*2.03)*10.764</f>
        <v>24.254521199999996</v>
      </c>
      <c r="I102" s="62">
        <f>(35.768)*10.764</f>
        <v>385.00675200000001</v>
      </c>
    </row>
    <row r="103" spans="1:9" ht="20.25" customHeight="1" x14ac:dyDescent="0.25">
      <c r="A103" s="72">
        <v>3</v>
      </c>
      <c r="B103" s="72"/>
      <c r="C103" s="76" t="s">
        <v>188</v>
      </c>
      <c r="D103" s="77"/>
      <c r="E103" s="62">
        <f t="shared" si="2"/>
        <v>813.68628119999994</v>
      </c>
      <c r="F103" s="78">
        <f>(1.42*3.025)*10.764</f>
        <v>46.236761999999992</v>
      </c>
      <c r="G103" s="79">
        <v>0</v>
      </c>
      <c r="H103" s="62">
        <f>(1.14*2.03)*10.764</f>
        <v>24.910048799999995</v>
      </c>
      <c r="I103" s="62">
        <f>(82.203)*10.764</f>
        <v>884.83309199999997</v>
      </c>
    </row>
    <row r="104" spans="1:9" ht="20.25" customHeight="1" x14ac:dyDescent="0.25">
      <c r="A104" s="72">
        <v>4</v>
      </c>
      <c r="B104" s="72"/>
      <c r="C104" s="76" t="s">
        <v>188</v>
      </c>
      <c r="D104" s="77"/>
      <c r="E104" s="62">
        <f t="shared" si="2"/>
        <v>813.68628119999994</v>
      </c>
      <c r="F104" s="78">
        <f>(1.42*3.025)*10.764</f>
        <v>46.236761999999992</v>
      </c>
      <c r="G104" s="79">
        <v>0</v>
      </c>
      <c r="H104" s="62">
        <f>(1.14*2.03)*10.764</f>
        <v>24.910048799999995</v>
      </c>
      <c r="I104" s="62">
        <f>(82.203)*10.764</f>
        <v>884.83309199999997</v>
      </c>
    </row>
    <row r="105" spans="1:9" ht="20.25" customHeight="1" x14ac:dyDescent="0.25">
      <c r="A105" s="72">
        <v>5</v>
      </c>
      <c r="B105" s="72"/>
      <c r="C105" s="76" t="s">
        <v>219</v>
      </c>
      <c r="D105" s="77"/>
      <c r="E105" s="62">
        <f t="shared" si="2"/>
        <v>360.75223080000001</v>
      </c>
      <c r="F105" s="78">
        <v>0</v>
      </c>
      <c r="G105" s="79">
        <v>0</v>
      </c>
      <c r="H105" s="62">
        <f>(1.11*2.03)*10.764</f>
        <v>24.254521199999996</v>
      </c>
      <c r="I105" s="62">
        <f>(35.768)*10.764</f>
        <v>385.00675200000001</v>
      </c>
    </row>
    <row r="106" spans="1:9" ht="20.25" customHeight="1" x14ac:dyDescent="0.25">
      <c r="A106" s="72">
        <v>6</v>
      </c>
      <c r="B106" s="72"/>
      <c r="C106" s="76" t="s">
        <v>219</v>
      </c>
      <c r="D106" s="77"/>
      <c r="E106" s="62">
        <f t="shared" si="2"/>
        <v>360.75223080000001</v>
      </c>
      <c r="F106" s="78">
        <v>0</v>
      </c>
      <c r="G106" s="79">
        <v>0</v>
      </c>
      <c r="H106" s="62">
        <f>(1.11*2.03)*10.764</f>
        <v>24.254521199999996</v>
      </c>
      <c r="I106" s="62">
        <f>(35.768)*10.764</f>
        <v>385.00675200000001</v>
      </c>
    </row>
    <row r="107" spans="1:9" ht="20.25" customHeight="1" x14ac:dyDescent="0.25">
      <c r="A107" s="72">
        <v>7</v>
      </c>
      <c r="B107" s="72"/>
      <c r="C107" s="76" t="s">
        <v>150</v>
      </c>
      <c r="D107" s="77"/>
      <c r="E107" s="62">
        <f t="shared" si="2"/>
        <v>559.04663879999998</v>
      </c>
      <c r="F107" s="78">
        <v>0</v>
      </c>
      <c r="G107" s="79">
        <v>0</v>
      </c>
      <c r="H107" s="62">
        <f>(1.11*2.03)*10.764</f>
        <v>24.254521199999996</v>
      </c>
      <c r="I107" s="62">
        <f>(54.19)*10.764</f>
        <v>583.30115999999998</v>
      </c>
    </row>
    <row r="108" spans="1:9" ht="20.25" customHeight="1" x14ac:dyDescent="0.25">
      <c r="A108" s="72">
        <v>8</v>
      </c>
      <c r="B108" s="72"/>
      <c r="C108" s="76" t="s">
        <v>150</v>
      </c>
      <c r="D108" s="77"/>
      <c r="E108" s="62">
        <f t="shared" si="2"/>
        <v>588.13096680000001</v>
      </c>
      <c r="F108" s="78">
        <f>(1.42*3)*10.764</f>
        <v>45.854639999999996</v>
      </c>
      <c r="G108" s="79">
        <v>0</v>
      </c>
      <c r="H108" s="62">
        <f>(1.11*2.03)*10.764</f>
        <v>24.254521199999996</v>
      </c>
      <c r="I108" s="62">
        <f>(61.152)*10.764</f>
        <v>658.24012800000003</v>
      </c>
    </row>
    <row r="109" spans="1:9" ht="20.25" x14ac:dyDescent="0.25">
      <c r="A109" s="73" t="s">
        <v>260</v>
      </c>
      <c r="B109" s="74"/>
      <c r="C109" s="74"/>
      <c r="D109" s="74"/>
      <c r="E109" s="74"/>
      <c r="F109" s="74"/>
      <c r="G109" s="74"/>
      <c r="H109" s="74"/>
      <c r="I109" s="75"/>
    </row>
    <row r="110" spans="1:9" ht="20.25" customHeight="1" x14ac:dyDescent="0.25">
      <c r="A110" s="72">
        <v>1</v>
      </c>
      <c r="B110" s="72"/>
      <c r="C110" s="76" t="s">
        <v>219</v>
      </c>
      <c r="D110" s="77"/>
      <c r="E110" s="62">
        <f t="shared" ref="E110:E117" si="3">I110-(F110+H110)</f>
        <v>360.75223080000001</v>
      </c>
      <c r="F110" s="78">
        <v>0</v>
      </c>
      <c r="G110" s="79">
        <v>0</v>
      </c>
      <c r="H110" s="62">
        <f>(1.11*2.03)*10.764</f>
        <v>24.254521199999996</v>
      </c>
      <c r="I110" s="62">
        <f>(35.768)*10.764</f>
        <v>385.00675200000001</v>
      </c>
    </row>
    <row r="111" spans="1:9" ht="20.25" customHeight="1" x14ac:dyDescent="0.25">
      <c r="A111" s="72">
        <v>2</v>
      </c>
      <c r="B111" s="72"/>
      <c r="C111" s="76" t="s">
        <v>219</v>
      </c>
      <c r="D111" s="77"/>
      <c r="E111" s="62">
        <f t="shared" si="3"/>
        <v>360.75223080000001</v>
      </c>
      <c r="F111" s="78">
        <v>0</v>
      </c>
      <c r="G111" s="79">
        <v>0</v>
      </c>
      <c r="H111" s="62">
        <f>(1.11*2.03)*10.764</f>
        <v>24.254521199999996</v>
      </c>
      <c r="I111" s="62">
        <f>(35.768)*10.764</f>
        <v>385.00675200000001</v>
      </c>
    </row>
    <row r="112" spans="1:9" ht="20.25" customHeight="1" x14ac:dyDescent="0.25">
      <c r="A112" s="72">
        <v>3</v>
      </c>
      <c r="B112" s="72"/>
      <c r="C112" s="76" t="s">
        <v>188</v>
      </c>
      <c r="D112" s="77"/>
      <c r="E112" s="62">
        <f t="shared" si="3"/>
        <v>813.68628119999994</v>
      </c>
      <c r="F112" s="78">
        <f>(1.42*3.025)*10.764</f>
        <v>46.236761999999992</v>
      </c>
      <c r="G112" s="79">
        <v>0</v>
      </c>
      <c r="H112" s="62">
        <f>(1.14*2.03)*10.764</f>
        <v>24.910048799999995</v>
      </c>
      <c r="I112" s="62">
        <f>(82.203)*10.764</f>
        <v>884.83309199999997</v>
      </c>
    </row>
    <row r="113" spans="1:9" ht="20.25" customHeight="1" x14ac:dyDescent="0.25">
      <c r="A113" s="72">
        <v>4</v>
      </c>
      <c r="B113" s="72"/>
      <c r="C113" s="76" t="s">
        <v>188</v>
      </c>
      <c r="D113" s="77"/>
      <c r="E113" s="62">
        <f t="shared" si="3"/>
        <v>813.68628119999994</v>
      </c>
      <c r="F113" s="78">
        <f>(1.42*3.025)*10.764</f>
        <v>46.236761999999992</v>
      </c>
      <c r="G113" s="79">
        <v>0</v>
      </c>
      <c r="H113" s="62">
        <f>(1.14*2.03)*10.764</f>
        <v>24.910048799999995</v>
      </c>
      <c r="I113" s="62">
        <f>(82.203)*10.764</f>
        <v>884.83309199999997</v>
      </c>
    </row>
    <row r="114" spans="1:9" ht="20.25" customHeight="1" x14ac:dyDescent="0.25">
      <c r="A114" s="72">
        <v>5</v>
      </c>
      <c r="B114" s="72"/>
      <c r="C114" s="76" t="s">
        <v>219</v>
      </c>
      <c r="D114" s="77"/>
      <c r="E114" s="62">
        <f t="shared" si="3"/>
        <v>360.75223080000001</v>
      </c>
      <c r="F114" s="78">
        <v>0</v>
      </c>
      <c r="G114" s="79">
        <v>0</v>
      </c>
      <c r="H114" s="62">
        <f>(1.11*2.03)*10.764</f>
        <v>24.254521199999996</v>
      </c>
      <c r="I114" s="62">
        <f>(35.768)*10.764</f>
        <v>385.00675200000001</v>
      </c>
    </row>
    <row r="115" spans="1:9" ht="20.25" customHeight="1" x14ac:dyDescent="0.25">
      <c r="A115" s="72">
        <v>6</v>
      </c>
      <c r="B115" s="72"/>
      <c r="C115" s="76" t="s">
        <v>219</v>
      </c>
      <c r="D115" s="77"/>
      <c r="E115" s="62">
        <f t="shared" si="3"/>
        <v>360.75223080000001</v>
      </c>
      <c r="F115" s="78">
        <v>0</v>
      </c>
      <c r="G115" s="79">
        <v>0</v>
      </c>
      <c r="H115" s="62">
        <f>(1.11*2.03)*10.764</f>
        <v>24.254521199999996</v>
      </c>
      <c r="I115" s="62">
        <f>(35.768)*10.764</f>
        <v>385.00675200000001</v>
      </c>
    </row>
    <row r="116" spans="1:9" ht="20.25" customHeight="1" x14ac:dyDescent="0.25">
      <c r="A116" s="72">
        <v>7</v>
      </c>
      <c r="B116" s="72"/>
      <c r="C116" s="76" t="s">
        <v>150</v>
      </c>
      <c r="D116" s="77"/>
      <c r="E116" s="62">
        <f t="shared" si="3"/>
        <v>559.04663879999998</v>
      </c>
      <c r="F116" s="78">
        <v>0</v>
      </c>
      <c r="G116" s="79">
        <v>0</v>
      </c>
      <c r="H116" s="62">
        <f>(1.11*2.03)*10.764</f>
        <v>24.254521199999996</v>
      </c>
      <c r="I116" s="62">
        <f>(54.19)*10.764</f>
        <v>583.30115999999998</v>
      </c>
    </row>
    <row r="117" spans="1:9" ht="20.25" customHeight="1" x14ac:dyDescent="0.25">
      <c r="A117" s="72">
        <v>8</v>
      </c>
      <c r="B117" s="72"/>
      <c r="C117" s="76" t="s">
        <v>150</v>
      </c>
      <c r="D117" s="77"/>
      <c r="E117" s="62">
        <f t="shared" si="3"/>
        <v>588.13096680000001</v>
      </c>
      <c r="F117" s="78">
        <f>(1.42*3)*10.764</f>
        <v>45.854639999999996</v>
      </c>
      <c r="G117" s="79">
        <v>0</v>
      </c>
      <c r="H117" s="62">
        <f>(1.11*2.03)*10.764</f>
        <v>24.254521199999996</v>
      </c>
      <c r="I117" s="62">
        <f>(61.152)*10.764</f>
        <v>658.24012800000003</v>
      </c>
    </row>
    <row r="118" spans="1:9" ht="20.25" x14ac:dyDescent="0.25">
      <c r="A118" s="73" t="s">
        <v>261</v>
      </c>
      <c r="B118" s="74"/>
      <c r="C118" s="74"/>
      <c r="D118" s="74"/>
      <c r="E118" s="74"/>
      <c r="F118" s="74"/>
      <c r="G118" s="74"/>
      <c r="H118" s="74"/>
      <c r="I118" s="75"/>
    </row>
    <row r="119" spans="1:9" ht="20.25" customHeight="1" x14ac:dyDescent="0.25">
      <c r="A119" s="72">
        <v>1</v>
      </c>
      <c r="B119" s="72"/>
      <c r="C119" s="76" t="s">
        <v>219</v>
      </c>
      <c r="D119" s="77"/>
      <c r="E119" s="62">
        <f t="shared" ref="E119:E125" si="4">I119-(F119+H119)</f>
        <v>357.2001108</v>
      </c>
      <c r="F119" s="78">
        <v>0</v>
      </c>
      <c r="G119" s="79">
        <v>0</v>
      </c>
      <c r="H119" s="62">
        <f>(1.11*2.03)*10.764</f>
        <v>24.254521199999996</v>
      </c>
      <c r="I119" s="62">
        <f>(35.438)*10.764</f>
        <v>381.454632</v>
      </c>
    </row>
    <row r="120" spans="1:9" ht="20.25" customHeight="1" x14ac:dyDescent="0.25">
      <c r="A120" s="72">
        <v>2</v>
      </c>
      <c r="B120" s="72"/>
      <c r="C120" s="76" t="s">
        <v>219</v>
      </c>
      <c r="D120" s="77"/>
      <c r="E120" s="62">
        <f t="shared" si="4"/>
        <v>357.2001108</v>
      </c>
      <c r="F120" s="78">
        <v>0</v>
      </c>
      <c r="G120" s="79">
        <v>0</v>
      </c>
      <c r="H120" s="62">
        <f>(1.11*2.03)*10.764</f>
        <v>24.254521199999996</v>
      </c>
      <c r="I120" s="62">
        <f>(35.438)*10.764</f>
        <v>381.454632</v>
      </c>
    </row>
    <row r="121" spans="1:9" ht="20.25" customHeight="1" x14ac:dyDescent="0.25">
      <c r="A121" s="72">
        <v>3</v>
      </c>
      <c r="B121" s="72"/>
      <c r="C121" s="76" t="s">
        <v>188</v>
      </c>
      <c r="D121" s="77"/>
      <c r="E121" s="62">
        <f t="shared" si="4"/>
        <v>818.98216919999982</v>
      </c>
      <c r="F121" s="78">
        <f>(1.42*3.025)*10.764</f>
        <v>46.236761999999992</v>
      </c>
      <c r="G121" s="79">
        <v>0</v>
      </c>
      <c r="H121" s="62">
        <f>(1.14*2.03)*10.764</f>
        <v>24.910048799999995</v>
      </c>
      <c r="I121" s="62">
        <f>(82.695)*10.764</f>
        <v>890.12897999999984</v>
      </c>
    </row>
    <row r="122" spans="1:9" ht="20.25" customHeight="1" x14ac:dyDescent="0.25">
      <c r="A122" s="72">
        <v>4</v>
      </c>
      <c r="B122" s="72"/>
      <c r="C122" s="76" t="s">
        <v>188</v>
      </c>
      <c r="D122" s="77"/>
      <c r="E122" s="62">
        <f t="shared" si="4"/>
        <v>818.98216919999982</v>
      </c>
      <c r="F122" s="78">
        <f>(1.42*3.025)*10.764</f>
        <v>46.236761999999992</v>
      </c>
      <c r="G122" s="79">
        <v>0</v>
      </c>
      <c r="H122" s="62">
        <f>(1.14*2.03)*10.764</f>
        <v>24.910048799999995</v>
      </c>
      <c r="I122" s="62">
        <f>(82.695)*10.764</f>
        <v>890.12897999999984</v>
      </c>
    </row>
    <row r="123" spans="1:9" ht="20.25" customHeight="1" x14ac:dyDescent="0.25">
      <c r="A123" s="72">
        <v>5</v>
      </c>
      <c r="B123" s="72"/>
      <c r="C123" s="76" t="s">
        <v>219</v>
      </c>
      <c r="D123" s="77"/>
      <c r="E123" s="62">
        <f t="shared" si="4"/>
        <v>367.96411080000001</v>
      </c>
      <c r="F123" s="78">
        <v>0</v>
      </c>
      <c r="G123" s="79">
        <v>0</v>
      </c>
      <c r="H123" s="62">
        <f>(1.11*2.03)*10.764</f>
        <v>24.254521199999996</v>
      </c>
      <c r="I123" s="62">
        <f>(36.438)*10.764</f>
        <v>392.21863200000001</v>
      </c>
    </row>
    <row r="124" spans="1:9" ht="20.25" customHeight="1" x14ac:dyDescent="0.25">
      <c r="A124" s="72">
        <v>6</v>
      </c>
      <c r="B124" s="72"/>
      <c r="C124" s="76" t="s">
        <v>219</v>
      </c>
      <c r="D124" s="77"/>
      <c r="E124" s="62">
        <f t="shared" si="4"/>
        <v>367.96411080000001</v>
      </c>
      <c r="F124" s="78">
        <v>0</v>
      </c>
      <c r="G124" s="79">
        <v>0</v>
      </c>
      <c r="H124" s="62">
        <f>(1.11*2.03)*10.764</f>
        <v>24.254521199999996</v>
      </c>
      <c r="I124" s="62">
        <f>(36.438)*10.764</f>
        <v>392.21863200000001</v>
      </c>
    </row>
    <row r="125" spans="1:9" ht="20.25" customHeight="1" x14ac:dyDescent="0.25">
      <c r="A125" s="72">
        <v>7</v>
      </c>
      <c r="B125" s="72"/>
      <c r="C125" s="76" t="s">
        <v>150</v>
      </c>
      <c r="D125" s="77"/>
      <c r="E125" s="62">
        <f t="shared" si="4"/>
        <v>569.93980679999993</v>
      </c>
      <c r="F125" s="78">
        <v>0</v>
      </c>
      <c r="G125" s="79">
        <v>0</v>
      </c>
      <c r="H125" s="62">
        <f>(1.11*2.03)*10.764</f>
        <v>24.254521199999996</v>
      </c>
      <c r="I125" s="62">
        <f>(55.202)*10.764</f>
        <v>594.19432799999993</v>
      </c>
    </row>
    <row r="126" spans="1:9" ht="20.25" customHeight="1" x14ac:dyDescent="0.25">
      <c r="A126" s="72">
        <v>8</v>
      </c>
      <c r="B126" s="72"/>
      <c r="C126" s="76" t="s">
        <v>220</v>
      </c>
      <c r="D126" s="178"/>
      <c r="E126" s="178"/>
      <c r="F126" s="178"/>
      <c r="G126" s="178"/>
      <c r="H126" s="178"/>
      <c r="I126" s="77"/>
    </row>
    <row r="127" spans="1:9" ht="20.25" x14ac:dyDescent="0.25">
      <c r="A127" s="73" t="s">
        <v>262</v>
      </c>
      <c r="B127" s="74"/>
      <c r="C127" s="74"/>
      <c r="D127" s="74"/>
      <c r="E127" s="74"/>
      <c r="F127" s="74"/>
      <c r="G127" s="74"/>
      <c r="H127" s="74"/>
      <c r="I127" s="75"/>
    </row>
    <row r="128" spans="1:9" ht="20.25" customHeight="1" x14ac:dyDescent="0.25">
      <c r="A128" s="72">
        <v>1</v>
      </c>
      <c r="B128" s="72"/>
      <c r="C128" s="76" t="s">
        <v>219</v>
      </c>
      <c r="D128" s="77"/>
      <c r="E128" s="62">
        <f t="shared" ref="E128:E135" si="5">I128-(F128+H128)</f>
        <v>356.00530680000003</v>
      </c>
      <c r="F128" s="78">
        <v>0</v>
      </c>
      <c r="G128" s="79">
        <v>0</v>
      </c>
      <c r="H128" s="62">
        <f>(1.11*2.13)*10.764</f>
        <v>25.449325200000001</v>
      </c>
      <c r="I128" s="62">
        <f>(35.438)*10.764</f>
        <v>381.454632</v>
      </c>
    </row>
    <row r="129" spans="1:9" ht="20.25" customHeight="1" x14ac:dyDescent="0.25">
      <c r="A129" s="72">
        <v>2</v>
      </c>
      <c r="B129" s="72"/>
      <c r="C129" s="76" t="s">
        <v>219</v>
      </c>
      <c r="D129" s="77"/>
      <c r="E129" s="62">
        <f t="shared" si="5"/>
        <v>356.00530680000003</v>
      </c>
      <c r="F129" s="78">
        <v>0</v>
      </c>
      <c r="G129" s="79">
        <v>0</v>
      </c>
      <c r="H129" s="62">
        <f>(1.11*2.13)*10.764</f>
        <v>25.449325200000001</v>
      </c>
      <c r="I129" s="62">
        <f>(35.438)*10.764</f>
        <v>381.454632</v>
      </c>
    </row>
    <row r="130" spans="1:9" ht="20.25" customHeight="1" x14ac:dyDescent="0.25">
      <c r="A130" s="72">
        <v>3</v>
      </c>
      <c r="B130" s="72"/>
      <c r="C130" s="76" t="s">
        <v>188</v>
      </c>
      <c r="D130" s="77"/>
      <c r="E130" s="62">
        <f t="shared" si="5"/>
        <v>817.37295119999987</v>
      </c>
      <c r="F130" s="78">
        <f>(1.42*3.05)*10.764</f>
        <v>46.618883999999994</v>
      </c>
      <c r="G130" s="79">
        <v>0</v>
      </c>
      <c r="H130" s="62">
        <f>(1.14*2.13)*10.764</f>
        <v>26.137144799999994</v>
      </c>
      <c r="I130" s="62">
        <f>(82.695)*10.764</f>
        <v>890.12897999999984</v>
      </c>
    </row>
    <row r="131" spans="1:9" ht="20.25" customHeight="1" x14ac:dyDescent="0.25">
      <c r="A131" s="72">
        <v>4</v>
      </c>
      <c r="B131" s="72"/>
      <c r="C131" s="76" t="s">
        <v>188</v>
      </c>
      <c r="D131" s="77"/>
      <c r="E131" s="62">
        <f t="shared" si="5"/>
        <v>817.37295119999987</v>
      </c>
      <c r="F131" s="78">
        <f>(1.42*3.05)*10.764</f>
        <v>46.618883999999994</v>
      </c>
      <c r="G131" s="79">
        <v>0</v>
      </c>
      <c r="H131" s="62">
        <f>(1.14*2.13)*10.764</f>
        <v>26.137144799999994</v>
      </c>
      <c r="I131" s="62">
        <f>(82.695)*10.764</f>
        <v>890.12897999999984</v>
      </c>
    </row>
    <row r="132" spans="1:9" ht="20.25" customHeight="1" x14ac:dyDescent="0.25">
      <c r="A132" s="72">
        <v>5</v>
      </c>
      <c r="B132" s="72"/>
      <c r="C132" s="76" t="s">
        <v>219</v>
      </c>
      <c r="D132" s="77"/>
      <c r="E132" s="62">
        <f t="shared" si="5"/>
        <v>366.76930680000004</v>
      </c>
      <c r="F132" s="78">
        <v>0</v>
      </c>
      <c r="G132" s="79">
        <v>0</v>
      </c>
      <c r="H132" s="62">
        <f>(1.11*2.13)*10.764</f>
        <v>25.449325200000001</v>
      </c>
      <c r="I132" s="62">
        <f>(36.438)*10.764</f>
        <v>392.21863200000001</v>
      </c>
    </row>
    <row r="133" spans="1:9" ht="20.25" customHeight="1" x14ac:dyDescent="0.25">
      <c r="A133" s="72">
        <v>6</v>
      </c>
      <c r="B133" s="72"/>
      <c r="C133" s="76" t="s">
        <v>219</v>
      </c>
      <c r="D133" s="77"/>
      <c r="E133" s="62">
        <f t="shared" si="5"/>
        <v>366.76930680000004</v>
      </c>
      <c r="F133" s="78">
        <v>0</v>
      </c>
      <c r="G133" s="79">
        <v>0</v>
      </c>
      <c r="H133" s="62">
        <f>(1.11*2.13)*10.764</f>
        <v>25.449325200000001</v>
      </c>
      <c r="I133" s="62">
        <f>(36.438)*10.764</f>
        <v>392.21863200000001</v>
      </c>
    </row>
    <row r="134" spans="1:9" ht="20.25" customHeight="1" x14ac:dyDescent="0.25">
      <c r="A134" s="72">
        <v>7</v>
      </c>
      <c r="B134" s="72"/>
      <c r="C134" s="76" t="s">
        <v>150</v>
      </c>
      <c r="D134" s="77"/>
      <c r="E134" s="62">
        <f t="shared" si="5"/>
        <v>568.74500279999995</v>
      </c>
      <c r="F134" s="78">
        <v>0</v>
      </c>
      <c r="G134" s="79">
        <v>0</v>
      </c>
      <c r="H134" s="62">
        <f>(1.11*2.13)*10.764</f>
        <v>25.449325200000001</v>
      </c>
      <c r="I134" s="62">
        <f>(55.202)*10.764</f>
        <v>594.19432799999993</v>
      </c>
    </row>
    <row r="135" spans="1:9" ht="20.25" customHeight="1" x14ac:dyDescent="0.25">
      <c r="A135" s="72">
        <v>8</v>
      </c>
      <c r="B135" s="72"/>
      <c r="C135" s="76" t="s">
        <v>150</v>
      </c>
      <c r="D135" s="77"/>
      <c r="E135" s="62">
        <f t="shared" si="5"/>
        <v>598.16301479999993</v>
      </c>
      <c r="F135" s="78">
        <f>(1.42*3)*10.764</f>
        <v>45.854639999999996</v>
      </c>
      <c r="G135" s="79">
        <v>0</v>
      </c>
      <c r="H135" s="62">
        <f>(1.11*2.13)*10.764</f>
        <v>25.449325200000001</v>
      </c>
      <c r="I135" s="62">
        <f>(62.195)*10.764</f>
        <v>669.46697999999992</v>
      </c>
    </row>
    <row r="136" spans="1:9" ht="20.25" x14ac:dyDescent="0.25">
      <c r="A136" s="73" t="s">
        <v>263</v>
      </c>
      <c r="B136" s="74"/>
      <c r="C136" s="74"/>
      <c r="D136" s="74"/>
      <c r="E136" s="74"/>
      <c r="F136" s="74"/>
      <c r="G136" s="74"/>
      <c r="H136" s="74"/>
      <c r="I136" s="75"/>
    </row>
    <row r="137" spans="1:9" ht="20.25" customHeight="1" x14ac:dyDescent="0.25">
      <c r="A137" s="72">
        <v>1</v>
      </c>
      <c r="B137" s="72"/>
      <c r="C137" s="76" t="s">
        <v>219</v>
      </c>
      <c r="D137" s="77"/>
      <c r="E137" s="62">
        <f t="shared" ref="E137:E144" si="6">I137-(F137+H137)</f>
        <v>356.00530680000003</v>
      </c>
      <c r="F137" s="78">
        <v>0</v>
      </c>
      <c r="G137" s="79">
        <v>0</v>
      </c>
      <c r="H137" s="62">
        <f>(1.11*2.13)*10.764</f>
        <v>25.449325200000001</v>
      </c>
      <c r="I137" s="62">
        <f>(35.438)*10.764</f>
        <v>381.454632</v>
      </c>
    </row>
    <row r="138" spans="1:9" ht="20.25" customHeight="1" x14ac:dyDescent="0.25">
      <c r="A138" s="72">
        <v>2</v>
      </c>
      <c r="B138" s="72"/>
      <c r="C138" s="76" t="s">
        <v>219</v>
      </c>
      <c r="D138" s="77"/>
      <c r="E138" s="62">
        <f t="shared" si="6"/>
        <v>356.00530680000003</v>
      </c>
      <c r="F138" s="78">
        <v>0</v>
      </c>
      <c r="G138" s="79">
        <v>0</v>
      </c>
      <c r="H138" s="62">
        <f>(1.11*2.13)*10.764</f>
        <v>25.449325200000001</v>
      </c>
      <c r="I138" s="62">
        <f>(35.438)*10.764</f>
        <v>381.454632</v>
      </c>
    </row>
    <row r="139" spans="1:9" ht="20.25" customHeight="1" x14ac:dyDescent="0.25">
      <c r="A139" s="72">
        <v>3</v>
      </c>
      <c r="B139" s="72"/>
      <c r="C139" s="76" t="s">
        <v>188</v>
      </c>
      <c r="D139" s="77"/>
      <c r="E139" s="62">
        <f t="shared" si="6"/>
        <v>817.37295119999987</v>
      </c>
      <c r="F139" s="78">
        <f>(1.42*3.05)*10.764</f>
        <v>46.618883999999994</v>
      </c>
      <c r="G139" s="79">
        <v>0</v>
      </c>
      <c r="H139" s="62">
        <f>(1.14*2.13)*10.764</f>
        <v>26.137144799999994</v>
      </c>
      <c r="I139" s="62">
        <f>(82.695)*10.764</f>
        <v>890.12897999999984</v>
      </c>
    </row>
    <row r="140" spans="1:9" ht="20.25" customHeight="1" x14ac:dyDescent="0.25">
      <c r="A140" s="72">
        <v>4</v>
      </c>
      <c r="B140" s="72"/>
      <c r="C140" s="76" t="s">
        <v>188</v>
      </c>
      <c r="D140" s="77"/>
      <c r="E140" s="62">
        <f t="shared" si="6"/>
        <v>817.37295119999987</v>
      </c>
      <c r="F140" s="78">
        <f>(1.42*3.05)*10.764</f>
        <v>46.618883999999994</v>
      </c>
      <c r="G140" s="79">
        <v>0</v>
      </c>
      <c r="H140" s="62">
        <f>(1.14*2.13)*10.764</f>
        <v>26.137144799999994</v>
      </c>
      <c r="I140" s="62">
        <f>(82.695)*10.764</f>
        <v>890.12897999999984</v>
      </c>
    </row>
    <row r="141" spans="1:9" ht="20.25" customHeight="1" x14ac:dyDescent="0.25">
      <c r="A141" s="72">
        <v>5</v>
      </c>
      <c r="B141" s="72"/>
      <c r="C141" s="76" t="s">
        <v>219</v>
      </c>
      <c r="D141" s="77"/>
      <c r="E141" s="62">
        <f t="shared" si="6"/>
        <v>366.76930680000004</v>
      </c>
      <c r="F141" s="78">
        <v>0</v>
      </c>
      <c r="G141" s="79">
        <v>0</v>
      </c>
      <c r="H141" s="62">
        <f>(1.11*2.13)*10.764</f>
        <v>25.449325200000001</v>
      </c>
      <c r="I141" s="62">
        <f>(36.438)*10.764</f>
        <v>392.21863200000001</v>
      </c>
    </row>
    <row r="142" spans="1:9" ht="20.25" customHeight="1" x14ac:dyDescent="0.25">
      <c r="A142" s="72">
        <v>6</v>
      </c>
      <c r="B142" s="72"/>
      <c r="C142" s="76" t="s">
        <v>219</v>
      </c>
      <c r="D142" s="77"/>
      <c r="E142" s="62">
        <f t="shared" si="6"/>
        <v>366.76930680000004</v>
      </c>
      <c r="F142" s="78">
        <v>0</v>
      </c>
      <c r="G142" s="79">
        <v>0</v>
      </c>
      <c r="H142" s="62">
        <f>(1.11*2.13)*10.764</f>
        <v>25.449325200000001</v>
      </c>
      <c r="I142" s="62">
        <f>(36.438)*10.764</f>
        <v>392.21863200000001</v>
      </c>
    </row>
    <row r="143" spans="1:9" ht="20.25" customHeight="1" x14ac:dyDescent="0.25">
      <c r="A143" s="72">
        <v>7</v>
      </c>
      <c r="B143" s="72"/>
      <c r="C143" s="76" t="s">
        <v>150</v>
      </c>
      <c r="D143" s="77"/>
      <c r="E143" s="62">
        <f t="shared" si="6"/>
        <v>568.74500279999995</v>
      </c>
      <c r="F143" s="78">
        <v>0</v>
      </c>
      <c r="G143" s="79">
        <v>0</v>
      </c>
      <c r="H143" s="62">
        <f>(1.11*2.13)*10.764</f>
        <v>25.449325200000001</v>
      </c>
      <c r="I143" s="62">
        <f>(55.202)*10.764</f>
        <v>594.19432799999993</v>
      </c>
    </row>
    <row r="144" spans="1:9" ht="20.25" customHeight="1" x14ac:dyDescent="0.25">
      <c r="A144" s="72">
        <v>8</v>
      </c>
      <c r="B144" s="72"/>
      <c r="C144" s="76" t="s">
        <v>150</v>
      </c>
      <c r="D144" s="77"/>
      <c r="E144" s="62">
        <f t="shared" si="6"/>
        <v>597.39877079999997</v>
      </c>
      <c r="F144" s="78">
        <f>(1.42*3.05)*10.764</f>
        <v>46.618883999999994</v>
      </c>
      <c r="G144" s="79">
        <v>0</v>
      </c>
      <c r="H144" s="62">
        <f>(1.11*2.13)*10.764</f>
        <v>25.449325200000001</v>
      </c>
      <c r="I144" s="62">
        <f>(62.195)*10.764</f>
        <v>669.46697999999992</v>
      </c>
    </row>
    <row r="145" spans="1:9" ht="21.75" customHeight="1" x14ac:dyDescent="0.25">
      <c r="A145" s="73" t="s">
        <v>264</v>
      </c>
      <c r="B145" s="74"/>
      <c r="C145" s="74"/>
      <c r="D145" s="74"/>
      <c r="E145" s="74"/>
      <c r="F145" s="74"/>
      <c r="G145" s="74"/>
      <c r="H145" s="74"/>
      <c r="I145" s="75"/>
    </row>
    <row r="146" spans="1:9" ht="20.25" customHeight="1" x14ac:dyDescent="0.25">
      <c r="A146" s="72">
        <v>1</v>
      </c>
      <c r="B146" s="72"/>
      <c r="C146" s="76" t="s">
        <v>219</v>
      </c>
      <c r="D146" s="77"/>
      <c r="E146" s="62">
        <f t="shared" ref="E146:E153" si="7">I146-(F146+H146)</f>
        <v>356.00530680000003</v>
      </c>
      <c r="F146" s="78">
        <v>0</v>
      </c>
      <c r="G146" s="79">
        <v>0</v>
      </c>
      <c r="H146" s="62">
        <f>(1.11*2.13)*10.764</f>
        <v>25.449325200000001</v>
      </c>
      <c r="I146" s="62">
        <f>(35.438)*10.764</f>
        <v>381.454632</v>
      </c>
    </row>
    <row r="147" spans="1:9" ht="20.25" customHeight="1" x14ac:dyDescent="0.25">
      <c r="A147" s="72">
        <v>2</v>
      </c>
      <c r="B147" s="72"/>
      <c r="C147" s="76" t="s">
        <v>219</v>
      </c>
      <c r="D147" s="77"/>
      <c r="E147" s="62">
        <f t="shared" si="7"/>
        <v>356.00530680000003</v>
      </c>
      <c r="F147" s="78">
        <v>0</v>
      </c>
      <c r="G147" s="79">
        <v>0</v>
      </c>
      <c r="H147" s="62">
        <f>(1.11*2.13)*10.764</f>
        <v>25.449325200000001</v>
      </c>
      <c r="I147" s="62">
        <f>(35.438)*10.764</f>
        <v>381.454632</v>
      </c>
    </row>
    <row r="148" spans="1:9" ht="20.25" customHeight="1" x14ac:dyDescent="0.25">
      <c r="A148" s="72">
        <v>3</v>
      </c>
      <c r="B148" s="72"/>
      <c r="C148" s="76" t="s">
        <v>188</v>
      </c>
      <c r="D148" s="77"/>
      <c r="E148" s="62">
        <f t="shared" si="7"/>
        <v>817.37295119999987</v>
      </c>
      <c r="F148" s="78">
        <f>(1.42*3.05)*10.764</f>
        <v>46.618883999999994</v>
      </c>
      <c r="G148" s="79">
        <v>0</v>
      </c>
      <c r="H148" s="62">
        <f>(1.14*2.13)*10.764</f>
        <v>26.137144799999994</v>
      </c>
      <c r="I148" s="62">
        <f>(82.695)*10.764</f>
        <v>890.12897999999984</v>
      </c>
    </row>
    <row r="149" spans="1:9" ht="20.25" customHeight="1" x14ac:dyDescent="0.25">
      <c r="A149" s="72">
        <v>4</v>
      </c>
      <c r="B149" s="72"/>
      <c r="C149" s="76" t="s">
        <v>188</v>
      </c>
      <c r="D149" s="77"/>
      <c r="E149" s="62">
        <f t="shared" si="7"/>
        <v>817.37295119999987</v>
      </c>
      <c r="F149" s="78">
        <f>(1.42*3.05)*10.764</f>
        <v>46.618883999999994</v>
      </c>
      <c r="G149" s="79">
        <v>0</v>
      </c>
      <c r="H149" s="62">
        <f>(1.14*2.13)*10.764</f>
        <v>26.137144799999994</v>
      </c>
      <c r="I149" s="62">
        <f>(82.695)*10.764</f>
        <v>890.12897999999984</v>
      </c>
    </row>
    <row r="150" spans="1:9" ht="20.25" customHeight="1" x14ac:dyDescent="0.25">
      <c r="A150" s="72">
        <v>5</v>
      </c>
      <c r="B150" s="72"/>
      <c r="C150" s="76" t="s">
        <v>219</v>
      </c>
      <c r="D150" s="77"/>
      <c r="E150" s="62">
        <f t="shared" si="7"/>
        <v>366.76930680000004</v>
      </c>
      <c r="F150" s="78">
        <v>0</v>
      </c>
      <c r="G150" s="79">
        <v>0</v>
      </c>
      <c r="H150" s="62">
        <f>(1.11*2.13)*10.764</f>
        <v>25.449325200000001</v>
      </c>
      <c r="I150" s="62">
        <f>(36.438)*10.764</f>
        <v>392.21863200000001</v>
      </c>
    </row>
    <row r="151" spans="1:9" ht="20.25" customHeight="1" x14ac:dyDescent="0.25">
      <c r="A151" s="72">
        <v>6</v>
      </c>
      <c r="B151" s="72"/>
      <c r="C151" s="76" t="s">
        <v>219</v>
      </c>
      <c r="D151" s="77"/>
      <c r="E151" s="62">
        <f t="shared" si="7"/>
        <v>366.76930680000004</v>
      </c>
      <c r="F151" s="78">
        <v>0</v>
      </c>
      <c r="G151" s="79">
        <v>0</v>
      </c>
      <c r="H151" s="62">
        <f>(1.11*2.13)*10.764</f>
        <v>25.449325200000001</v>
      </c>
      <c r="I151" s="62">
        <f>(36.438)*10.764</f>
        <v>392.21863200000001</v>
      </c>
    </row>
    <row r="152" spans="1:9" ht="20.25" customHeight="1" x14ac:dyDescent="0.25">
      <c r="A152" s="72">
        <v>7</v>
      </c>
      <c r="B152" s="72"/>
      <c r="C152" s="76" t="s">
        <v>150</v>
      </c>
      <c r="D152" s="77"/>
      <c r="E152" s="62">
        <f t="shared" si="7"/>
        <v>568.74500279999995</v>
      </c>
      <c r="F152" s="78">
        <v>0</v>
      </c>
      <c r="G152" s="79">
        <v>0</v>
      </c>
      <c r="H152" s="62">
        <f>(1.11*2.13)*10.764</f>
        <v>25.449325200000001</v>
      </c>
      <c r="I152" s="62">
        <f>(55.202)*10.764</f>
        <v>594.19432799999993</v>
      </c>
    </row>
    <row r="153" spans="1:9" ht="20.25" customHeight="1" x14ac:dyDescent="0.25">
      <c r="A153" s="72">
        <v>8</v>
      </c>
      <c r="B153" s="72"/>
      <c r="C153" s="76" t="s">
        <v>150</v>
      </c>
      <c r="D153" s="77"/>
      <c r="E153" s="62">
        <f t="shared" si="7"/>
        <v>597.39877079999997</v>
      </c>
      <c r="F153" s="78">
        <f>(1.42*3.05)*10.764</f>
        <v>46.618883999999994</v>
      </c>
      <c r="G153" s="79">
        <v>0</v>
      </c>
      <c r="H153" s="62">
        <f>(1.11*2.13)*10.764</f>
        <v>25.449325200000001</v>
      </c>
      <c r="I153" s="62">
        <f>(62.195)*10.764</f>
        <v>669.46697999999992</v>
      </c>
    </row>
    <row r="154" spans="1:9" ht="21.75" customHeight="1" x14ac:dyDescent="0.25">
      <c r="A154" s="73" t="s">
        <v>265</v>
      </c>
      <c r="B154" s="74"/>
      <c r="C154" s="74"/>
      <c r="D154" s="74"/>
      <c r="E154" s="74"/>
      <c r="F154" s="74"/>
      <c r="G154" s="74"/>
      <c r="H154" s="74"/>
      <c r="I154" s="75"/>
    </row>
    <row r="155" spans="1:9" ht="20.25" customHeight="1" x14ac:dyDescent="0.25">
      <c r="A155" s="72">
        <v>1</v>
      </c>
      <c r="B155" s="72"/>
      <c r="C155" s="76" t="s">
        <v>219</v>
      </c>
      <c r="D155" s="77"/>
      <c r="E155" s="62">
        <f t="shared" ref="E155:E161" si="8">I155-(F155+H155)</f>
        <v>356.00530680000003</v>
      </c>
      <c r="F155" s="78">
        <v>0</v>
      </c>
      <c r="G155" s="79">
        <v>0</v>
      </c>
      <c r="H155" s="62">
        <f>(1.11*2.13)*10.764</f>
        <v>25.449325200000001</v>
      </c>
      <c r="I155" s="62">
        <f>(35.438)*10.764</f>
        <v>381.454632</v>
      </c>
    </row>
    <row r="156" spans="1:9" ht="20.25" customHeight="1" x14ac:dyDescent="0.25">
      <c r="A156" s="72">
        <v>2</v>
      </c>
      <c r="B156" s="72"/>
      <c r="C156" s="76" t="s">
        <v>219</v>
      </c>
      <c r="D156" s="77"/>
      <c r="E156" s="62">
        <f t="shared" si="8"/>
        <v>356.00530680000003</v>
      </c>
      <c r="F156" s="78">
        <v>0</v>
      </c>
      <c r="G156" s="79">
        <v>0</v>
      </c>
      <c r="H156" s="62">
        <f>(1.11*2.13)*10.764</f>
        <v>25.449325200000001</v>
      </c>
      <c r="I156" s="62">
        <f>(35.438)*10.764</f>
        <v>381.454632</v>
      </c>
    </row>
    <row r="157" spans="1:9" ht="20.25" customHeight="1" x14ac:dyDescent="0.25">
      <c r="A157" s="72">
        <v>3</v>
      </c>
      <c r="B157" s="72"/>
      <c r="C157" s="76" t="s">
        <v>188</v>
      </c>
      <c r="D157" s="77"/>
      <c r="E157" s="62">
        <f t="shared" si="8"/>
        <v>817.37295119999987</v>
      </c>
      <c r="F157" s="78">
        <f>(1.42*3.05)*10.764</f>
        <v>46.618883999999994</v>
      </c>
      <c r="G157" s="79">
        <v>0</v>
      </c>
      <c r="H157" s="62">
        <f>(1.14*2.13)*10.764</f>
        <v>26.137144799999994</v>
      </c>
      <c r="I157" s="62">
        <f>(82.695)*10.764</f>
        <v>890.12897999999984</v>
      </c>
    </row>
    <row r="158" spans="1:9" ht="20.25" customHeight="1" x14ac:dyDescent="0.25">
      <c r="A158" s="72">
        <v>4</v>
      </c>
      <c r="B158" s="72"/>
      <c r="C158" s="76" t="s">
        <v>188</v>
      </c>
      <c r="D158" s="77"/>
      <c r="E158" s="62">
        <f t="shared" si="8"/>
        <v>817.37295119999987</v>
      </c>
      <c r="F158" s="78">
        <f>(1.42*3.05)*10.764</f>
        <v>46.618883999999994</v>
      </c>
      <c r="G158" s="79">
        <v>0</v>
      </c>
      <c r="H158" s="62">
        <f>(1.14*2.13)*10.764</f>
        <v>26.137144799999994</v>
      </c>
      <c r="I158" s="62">
        <f>(82.695)*10.764</f>
        <v>890.12897999999984</v>
      </c>
    </row>
    <row r="159" spans="1:9" ht="20.25" customHeight="1" x14ac:dyDescent="0.25">
      <c r="A159" s="72">
        <v>5</v>
      </c>
      <c r="B159" s="72"/>
      <c r="C159" s="76" t="s">
        <v>219</v>
      </c>
      <c r="D159" s="77"/>
      <c r="E159" s="62">
        <f t="shared" si="8"/>
        <v>366.76930680000004</v>
      </c>
      <c r="F159" s="78">
        <v>0</v>
      </c>
      <c r="G159" s="79">
        <v>0</v>
      </c>
      <c r="H159" s="62">
        <f>(1.11*2.13)*10.764</f>
        <v>25.449325200000001</v>
      </c>
      <c r="I159" s="62">
        <f>(36.438)*10.764</f>
        <v>392.21863200000001</v>
      </c>
    </row>
    <row r="160" spans="1:9" ht="20.25" customHeight="1" x14ac:dyDescent="0.25">
      <c r="A160" s="72">
        <v>6</v>
      </c>
      <c r="B160" s="72"/>
      <c r="C160" s="76" t="s">
        <v>219</v>
      </c>
      <c r="D160" s="77"/>
      <c r="E160" s="62">
        <f t="shared" si="8"/>
        <v>366.76930680000004</v>
      </c>
      <c r="F160" s="78">
        <v>0</v>
      </c>
      <c r="G160" s="79">
        <v>0</v>
      </c>
      <c r="H160" s="62">
        <f>(1.11*2.13)*10.764</f>
        <v>25.449325200000001</v>
      </c>
      <c r="I160" s="62">
        <f>(36.438)*10.764</f>
        <v>392.21863200000001</v>
      </c>
    </row>
    <row r="161" spans="1:9" ht="20.25" customHeight="1" x14ac:dyDescent="0.25">
      <c r="A161" s="72">
        <v>7</v>
      </c>
      <c r="B161" s="72"/>
      <c r="C161" s="76" t="s">
        <v>150</v>
      </c>
      <c r="D161" s="77"/>
      <c r="E161" s="62">
        <f t="shared" si="8"/>
        <v>568.74500279999995</v>
      </c>
      <c r="F161" s="78">
        <v>0</v>
      </c>
      <c r="G161" s="79">
        <v>0</v>
      </c>
      <c r="H161" s="62">
        <f>(1.11*2.13)*10.764</f>
        <v>25.449325200000001</v>
      </c>
      <c r="I161" s="62">
        <f>(55.202)*10.764</f>
        <v>594.19432799999993</v>
      </c>
    </row>
    <row r="162" spans="1:9" ht="20.25" customHeight="1" x14ac:dyDescent="0.25">
      <c r="A162" s="72">
        <v>8</v>
      </c>
      <c r="B162" s="72"/>
      <c r="C162" s="76" t="s">
        <v>220</v>
      </c>
      <c r="D162" s="178"/>
      <c r="E162" s="178"/>
      <c r="F162" s="178"/>
      <c r="G162" s="178"/>
      <c r="H162" s="178"/>
      <c r="I162" s="77"/>
    </row>
    <row r="163" spans="1:9" ht="21.75" customHeight="1" x14ac:dyDescent="0.25">
      <c r="A163" s="73" t="s">
        <v>266</v>
      </c>
      <c r="B163" s="74"/>
      <c r="C163" s="74"/>
      <c r="D163" s="74"/>
      <c r="E163" s="74"/>
      <c r="F163" s="74"/>
      <c r="G163" s="74"/>
      <c r="H163" s="74"/>
      <c r="I163" s="75"/>
    </row>
    <row r="164" spans="1:9" ht="20.25" customHeight="1" x14ac:dyDescent="0.25">
      <c r="A164" s="72">
        <v>1</v>
      </c>
      <c r="B164" s="72"/>
      <c r="C164" s="76" t="s">
        <v>219</v>
      </c>
      <c r="D164" s="77"/>
      <c r="E164" s="62">
        <f t="shared" ref="E164:E170" si="9">I164-(F164+H164)</f>
        <v>356.00530680000003</v>
      </c>
      <c r="F164" s="78">
        <v>0</v>
      </c>
      <c r="G164" s="79">
        <v>0</v>
      </c>
      <c r="H164" s="62">
        <f>(1.11*2.13)*10.764</f>
        <v>25.449325200000001</v>
      </c>
      <c r="I164" s="62">
        <f>(35.438)*10.764</f>
        <v>381.454632</v>
      </c>
    </row>
    <row r="165" spans="1:9" ht="20.25" customHeight="1" x14ac:dyDescent="0.25">
      <c r="A165" s="72">
        <v>2</v>
      </c>
      <c r="B165" s="72"/>
      <c r="C165" s="76" t="s">
        <v>219</v>
      </c>
      <c r="D165" s="77"/>
      <c r="E165" s="62">
        <f t="shared" si="9"/>
        <v>356.00530680000003</v>
      </c>
      <c r="F165" s="78">
        <v>0</v>
      </c>
      <c r="G165" s="79">
        <v>0</v>
      </c>
      <c r="H165" s="62">
        <f>(1.11*2.13)*10.764</f>
        <v>25.449325200000001</v>
      </c>
      <c r="I165" s="62">
        <f>(35.438)*10.764</f>
        <v>381.454632</v>
      </c>
    </row>
    <row r="166" spans="1:9" ht="20.25" customHeight="1" x14ac:dyDescent="0.25">
      <c r="A166" s="72">
        <v>3</v>
      </c>
      <c r="B166" s="72"/>
      <c r="C166" s="76" t="s">
        <v>188</v>
      </c>
      <c r="D166" s="77"/>
      <c r="E166" s="62">
        <f t="shared" si="9"/>
        <v>817.37295119999987</v>
      </c>
      <c r="F166" s="78">
        <f>(1.42*3.05)*10.764</f>
        <v>46.618883999999994</v>
      </c>
      <c r="G166" s="79">
        <v>0</v>
      </c>
      <c r="H166" s="62">
        <f>(1.14*2.13)*10.764</f>
        <v>26.137144799999994</v>
      </c>
      <c r="I166" s="62">
        <f>(82.695)*10.764</f>
        <v>890.12897999999984</v>
      </c>
    </row>
    <row r="167" spans="1:9" ht="20.25" customHeight="1" x14ac:dyDescent="0.25">
      <c r="A167" s="72">
        <v>4</v>
      </c>
      <c r="B167" s="72"/>
      <c r="C167" s="76" t="s">
        <v>188</v>
      </c>
      <c r="D167" s="77"/>
      <c r="E167" s="62">
        <f t="shared" si="9"/>
        <v>817.37295119999987</v>
      </c>
      <c r="F167" s="78">
        <f>(1.42*3.05)*10.764</f>
        <v>46.618883999999994</v>
      </c>
      <c r="G167" s="79">
        <v>0</v>
      </c>
      <c r="H167" s="62">
        <f>(1.14*2.13)*10.764</f>
        <v>26.137144799999994</v>
      </c>
      <c r="I167" s="62">
        <f>(82.695)*10.764</f>
        <v>890.12897999999984</v>
      </c>
    </row>
    <row r="168" spans="1:9" ht="20.25" customHeight="1" x14ac:dyDescent="0.25">
      <c r="A168" s="72">
        <v>5</v>
      </c>
      <c r="B168" s="72"/>
      <c r="C168" s="76" t="s">
        <v>219</v>
      </c>
      <c r="D168" s="77"/>
      <c r="E168" s="62">
        <f t="shared" si="9"/>
        <v>366.76930680000004</v>
      </c>
      <c r="F168" s="78">
        <v>0</v>
      </c>
      <c r="G168" s="79">
        <v>0</v>
      </c>
      <c r="H168" s="62">
        <f>(1.11*2.13)*10.764</f>
        <v>25.449325200000001</v>
      </c>
      <c r="I168" s="62">
        <f>(36.438)*10.764</f>
        <v>392.21863200000001</v>
      </c>
    </row>
    <row r="169" spans="1:9" ht="20.25" customHeight="1" x14ac:dyDescent="0.25">
      <c r="A169" s="72">
        <v>6</v>
      </c>
      <c r="B169" s="72"/>
      <c r="C169" s="76" t="s">
        <v>219</v>
      </c>
      <c r="D169" s="77"/>
      <c r="E169" s="62">
        <f t="shared" si="9"/>
        <v>366.76930680000004</v>
      </c>
      <c r="F169" s="78">
        <v>0</v>
      </c>
      <c r="G169" s="79">
        <v>0</v>
      </c>
      <c r="H169" s="62">
        <f>(1.11*2.13)*10.764</f>
        <v>25.449325200000001</v>
      </c>
      <c r="I169" s="62">
        <f>(36.438)*10.764</f>
        <v>392.21863200000001</v>
      </c>
    </row>
    <row r="170" spans="1:9" ht="20.25" customHeight="1" x14ac:dyDescent="0.25">
      <c r="A170" s="72">
        <v>7</v>
      </c>
      <c r="B170" s="72"/>
      <c r="C170" s="76" t="s">
        <v>150</v>
      </c>
      <c r="D170" s="77"/>
      <c r="E170" s="62">
        <f t="shared" si="9"/>
        <v>568.74500279999995</v>
      </c>
      <c r="F170" s="78">
        <v>0</v>
      </c>
      <c r="G170" s="79">
        <v>0</v>
      </c>
      <c r="H170" s="62">
        <f>(1.11*2.13)*10.764</f>
        <v>25.449325200000001</v>
      </c>
      <c r="I170" s="62">
        <f>(55.202)*10.764</f>
        <v>594.19432799999993</v>
      </c>
    </row>
    <row r="171" spans="1:9" ht="20.25" customHeight="1" x14ac:dyDescent="0.25">
      <c r="A171" s="72">
        <v>8</v>
      </c>
      <c r="B171" s="72"/>
      <c r="C171" s="76" t="s">
        <v>220</v>
      </c>
      <c r="D171" s="178"/>
      <c r="E171" s="178"/>
      <c r="F171" s="178"/>
      <c r="G171" s="178"/>
      <c r="H171" s="178"/>
      <c r="I171" s="77"/>
    </row>
    <row r="172" spans="1:9" ht="24" customHeight="1" x14ac:dyDescent="0.25">
      <c r="A172" s="73"/>
      <c r="B172" s="74"/>
      <c r="C172" s="74"/>
      <c r="D172" s="74"/>
      <c r="E172" s="74"/>
      <c r="F172" s="74"/>
      <c r="G172" s="74"/>
      <c r="H172" s="74"/>
      <c r="I172" s="75"/>
    </row>
    <row r="173" spans="1:9" ht="20.25" x14ac:dyDescent="0.25">
      <c r="A173" s="86" t="s">
        <v>74</v>
      </c>
      <c r="B173" s="86"/>
      <c r="C173" s="86"/>
      <c r="D173" s="86"/>
      <c r="E173" s="86"/>
      <c r="F173" s="86"/>
      <c r="G173" s="86"/>
      <c r="H173" s="86"/>
      <c r="I173" s="86"/>
    </row>
    <row r="174" spans="1:9" ht="127.5" customHeight="1" x14ac:dyDescent="0.25">
      <c r="A174" s="22" t="s">
        <v>79</v>
      </c>
      <c r="B174" s="25" t="s">
        <v>4</v>
      </c>
      <c r="C174" s="91" t="s">
        <v>285</v>
      </c>
      <c r="D174" s="91"/>
      <c r="E174" s="91"/>
      <c r="F174" s="91"/>
      <c r="G174" s="91"/>
      <c r="H174" s="91"/>
      <c r="I174" s="91"/>
    </row>
    <row r="175" spans="1:9" ht="20.25" x14ac:dyDescent="0.25">
      <c r="A175" s="86" t="s">
        <v>80</v>
      </c>
      <c r="B175" s="86"/>
      <c r="C175" s="86"/>
      <c r="D175" s="86"/>
      <c r="E175" s="86"/>
      <c r="F175" s="86"/>
      <c r="G175" s="86"/>
      <c r="H175" s="86"/>
      <c r="I175" s="86"/>
    </row>
    <row r="176" spans="1:9" ht="27" customHeight="1" x14ac:dyDescent="0.25">
      <c r="A176" s="90" t="s">
        <v>75</v>
      </c>
      <c r="B176" s="90"/>
      <c r="C176" s="90"/>
      <c r="D176" s="8" t="s">
        <v>4</v>
      </c>
      <c r="E176" s="165" t="str">
        <f>E3</f>
        <v>The Highlands at Godrej City, Panvel 
(Tower 7)</v>
      </c>
      <c r="F176" s="166"/>
      <c r="G176" s="166"/>
      <c r="H176" s="166"/>
      <c r="I176" s="167"/>
    </row>
    <row r="177" spans="1:9" ht="45" customHeight="1" x14ac:dyDescent="0.25">
      <c r="A177" s="168" t="s">
        <v>137</v>
      </c>
      <c r="B177" s="168"/>
      <c r="C177" s="168"/>
      <c r="D177" s="12" t="s">
        <v>4</v>
      </c>
      <c r="E177" s="169" t="str">
        <f>E11</f>
        <v>The Highlands at Godrej City situated at Village- Talegaon, Taluka- Khalapur, Dist- Raigad - 410221</v>
      </c>
      <c r="F177" s="170"/>
      <c r="G177" s="170"/>
      <c r="H177" s="170"/>
      <c r="I177" s="171"/>
    </row>
    <row r="178" spans="1:9" ht="20.25" x14ac:dyDescent="0.25">
      <c r="A178" s="168" t="s">
        <v>144</v>
      </c>
      <c r="B178" s="168"/>
      <c r="C178" s="168"/>
      <c r="D178" s="12" t="s">
        <v>4</v>
      </c>
      <c r="E178" s="172" t="str">
        <f>I3</f>
        <v>04/07/2025 at 10:51AM</v>
      </c>
      <c r="F178" s="173"/>
      <c r="G178" s="173"/>
      <c r="H178" s="173"/>
      <c r="I178" s="174"/>
    </row>
    <row r="179" spans="1:9" ht="20.25" x14ac:dyDescent="0.25">
      <c r="A179" s="49"/>
      <c r="B179" s="50"/>
      <c r="C179" s="50"/>
      <c r="D179" s="50"/>
      <c r="E179" s="50"/>
      <c r="F179" s="50"/>
      <c r="G179" s="50"/>
      <c r="H179" s="50"/>
      <c r="I179" s="44"/>
    </row>
    <row r="180" spans="1:9" ht="20.25" x14ac:dyDescent="0.25">
      <c r="A180" s="51"/>
      <c r="B180" s="52"/>
      <c r="C180" s="52"/>
      <c r="D180" s="52"/>
      <c r="E180" s="52"/>
      <c r="F180" s="52"/>
      <c r="G180" s="52"/>
      <c r="H180" s="52"/>
      <c r="I180" s="45"/>
    </row>
    <row r="181" spans="1:9" ht="20.25" x14ac:dyDescent="0.25">
      <c r="A181" s="51"/>
      <c r="B181" s="52"/>
      <c r="C181" s="52"/>
      <c r="D181" s="52"/>
      <c r="E181" s="52"/>
      <c r="F181" s="52"/>
      <c r="G181" s="52"/>
      <c r="H181" s="52"/>
      <c r="I181" s="45"/>
    </row>
    <row r="182" spans="1:9" ht="20.25" x14ac:dyDescent="0.25">
      <c r="A182" s="51"/>
      <c r="B182" s="52"/>
      <c r="C182" s="52"/>
      <c r="D182" s="52"/>
      <c r="E182" s="52"/>
      <c r="F182" s="52"/>
      <c r="G182" s="52"/>
      <c r="H182" s="52"/>
      <c r="I182" s="45"/>
    </row>
    <row r="183" spans="1:9" ht="20.25" x14ac:dyDescent="0.25">
      <c r="A183" s="51"/>
      <c r="B183" s="52"/>
      <c r="C183" s="52"/>
      <c r="D183" s="52"/>
      <c r="E183" s="52"/>
      <c r="F183" s="52"/>
      <c r="G183" s="52"/>
      <c r="H183" s="52"/>
      <c r="I183" s="45"/>
    </row>
    <row r="184" spans="1:9" ht="20.25" x14ac:dyDescent="0.25">
      <c r="A184" s="51"/>
      <c r="B184" s="52"/>
      <c r="C184" s="52"/>
      <c r="D184" s="52"/>
      <c r="E184" s="52"/>
      <c r="F184" s="52"/>
      <c r="G184" s="52"/>
      <c r="H184" s="52"/>
      <c r="I184" s="45"/>
    </row>
    <row r="185" spans="1:9" ht="20.25" x14ac:dyDescent="0.25">
      <c r="A185" s="51"/>
      <c r="B185" s="52"/>
      <c r="C185" s="52"/>
      <c r="D185" s="52"/>
      <c r="E185" s="52"/>
      <c r="F185" s="52"/>
      <c r="G185" s="52"/>
      <c r="H185" s="52"/>
      <c r="I185" s="45"/>
    </row>
    <row r="186" spans="1:9" ht="20.25" x14ac:dyDescent="0.25">
      <c r="A186" s="51"/>
      <c r="B186" s="52"/>
      <c r="C186" s="52"/>
      <c r="D186" s="52"/>
      <c r="E186" s="52"/>
      <c r="F186" s="52"/>
      <c r="G186" s="52"/>
      <c r="H186" s="52"/>
      <c r="I186" s="45"/>
    </row>
    <row r="187" spans="1:9" ht="20.25" x14ac:dyDescent="0.25">
      <c r="A187" s="51"/>
      <c r="B187" s="52"/>
      <c r="C187" s="52"/>
      <c r="D187" s="52"/>
      <c r="E187" s="52"/>
      <c r="F187" s="52"/>
      <c r="G187" s="52"/>
      <c r="H187" s="52"/>
      <c r="I187" s="45"/>
    </row>
    <row r="188" spans="1:9" ht="20.25" x14ac:dyDescent="0.25">
      <c r="A188" s="51"/>
      <c r="B188" s="52"/>
      <c r="C188" s="52"/>
      <c r="D188" s="52"/>
      <c r="E188" s="52"/>
      <c r="F188" s="52"/>
      <c r="G188" s="52"/>
      <c r="H188" s="52"/>
      <c r="I188" s="45"/>
    </row>
    <row r="189" spans="1:9" ht="20.25" x14ac:dyDescent="0.25">
      <c r="A189" s="51"/>
      <c r="B189" s="52"/>
      <c r="C189" s="52"/>
      <c r="D189" s="52"/>
      <c r="E189" s="52"/>
      <c r="F189" s="52"/>
      <c r="G189" s="52"/>
      <c r="H189" s="52"/>
      <c r="I189" s="45"/>
    </row>
    <row r="190" spans="1:9" ht="20.25" x14ac:dyDescent="0.25">
      <c r="A190" s="51"/>
      <c r="B190" s="52"/>
      <c r="C190" s="52"/>
      <c r="D190" s="52"/>
      <c r="E190" s="52"/>
      <c r="F190" s="52"/>
      <c r="G190" s="52"/>
      <c r="H190" s="52"/>
      <c r="I190" s="45"/>
    </row>
    <row r="191" spans="1:9" ht="20.25" x14ac:dyDescent="0.25">
      <c r="A191" s="51"/>
      <c r="B191" s="52"/>
      <c r="C191" s="52"/>
      <c r="D191" s="52"/>
      <c r="E191" s="52"/>
      <c r="F191" s="52"/>
      <c r="G191" s="52"/>
      <c r="H191" s="52"/>
      <c r="I191" s="45"/>
    </row>
    <row r="192" spans="1:9" ht="20.25" x14ac:dyDescent="0.25">
      <c r="A192" s="51"/>
      <c r="B192" s="52"/>
      <c r="C192" s="52"/>
      <c r="D192" s="52"/>
      <c r="E192" s="52"/>
      <c r="F192" s="52"/>
      <c r="G192" s="52"/>
      <c r="H192" s="52"/>
      <c r="I192" s="45"/>
    </row>
    <row r="193" spans="1:9" ht="20.25" x14ac:dyDescent="0.25">
      <c r="A193" s="51"/>
      <c r="B193" s="52"/>
      <c r="C193" s="52"/>
      <c r="D193" s="52"/>
      <c r="E193" s="52"/>
      <c r="F193" s="52"/>
      <c r="G193" s="52"/>
      <c r="H193" s="52"/>
      <c r="I193" s="45"/>
    </row>
    <row r="194" spans="1:9" ht="20.25" x14ac:dyDescent="0.25">
      <c r="A194" s="51"/>
      <c r="B194" s="52"/>
      <c r="C194" s="52"/>
      <c r="D194" s="52"/>
      <c r="E194" s="52"/>
      <c r="F194" s="52"/>
      <c r="G194" s="52"/>
      <c r="H194" s="52"/>
      <c r="I194" s="45"/>
    </row>
    <row r="195" spans="1:9" ht="20.25" x14ac:dyDescent="0.25">
      <c r="A195" s="51"/>
      <c r="B195" s="52"/>
      <c r="C195" s="52"/>
      <c r="D195" s="52"/>
      <c r="E195" s="52"/>
      <c r="F195" s="52"/>
      <c r="G195" s="52"/>
      <c r="H195" s="52"/>
      <c r="I195" s="45"/>
    </row>
    <row r="196" spans="1:9" ht="20.25" x14ac:dyDescent="0.25">
      <c r="A196" s="51"/>
      <c r="B196" s="52"/>
      <c r="C196" s="52"/>
      <c r="D196" s="52"/>
      <c r="E196" s="52"/>
      <c r="F196" s="52"/>
      <c r="G196" s="52"/>
      <c r="H196" s="52"/>
      <c r="I196" s="45"/>
    </row>
    <row r="197" spans="1:9" ht="20.25" x14ac:dyDescent="0.25">
      <c r="A197" s="51"/>
      <c r="B197" s="52"/>
      <c r="C197" s="52"/>
      <c r="D197" s="52"/>
      <c r="E197" s="52"/>
      <c r="F197" s="52"/>
      <c r="G197" s="52"/>
      <c r="H197" s="52"/>
      <c r="I197" s="45"/>
    </row>
    <row r="198" spans="1:9" ht="20.25" x14ac:dyDescent="0.25">
      <c r="A198" s="51"/>
      <c r="B198" s="52"/>
      <c r="C198" s="52"/>
      <c r="D198" s="52"/>
      <c r="E198" s="52"/>
      <c r="F198" s="52"/>
      <c r="G198" s="52"/>
      <c r="H198" s="52"/>
      <c r="I198" s="45"/>
    </row>
    <row r="199" spans="1:9" ht="20.25" x14ac:dyDescent="0.25">
      <c r="A199" s="51"/>
      <c r="B199" s="52"/>
      <c r="C199" s="52"/>
      <c r="D199" s="52"/>
      <c r="E199" s="52"/>
      <c r="F199" s="52"/>
      <c r="G199" s="52"/>
      <c r="H199" s="52"/>
      <c r="I199" s="45"/>
    </row>
    <row r="200" spans="1:9" ht="20.25" x14ac:dyDescent="0.25">
      <c r="A200" s="51"/>
      <c r="B200" s="52"/>
      <c r="C200" s="52"/>
      <c r="D200" s="52"/>
      <c r="E200" s="52"/>
      <c r="F200" s="52"/>
      <c r="G200" s="52"/>
      <c r="H200" s="52"/>
      <c r="I200" s="45"/>
    </row>
    <row r="201" spans="1:9" ht="20.25" x14ac:dyDescent="0.25">
      <c r="A201" s="51"/>
      <c r="B201" s="52"/>
      <c r="C201" s="52"/>
      <c r="D201" s="52"/>
      <c r="E201" s="52"/>
      <c r="F201" s="52"/>
      <c r="G201" s="52"/>
      <c r="H201" s="52"/>
      <c r="I201" s="45"/>
    </row>
    <row r="202" spans="1:9" ht="20.25" x14ac:dyDescent="0.25">
      <c r="A202" s="51"/>
      <c r="B202" s="52"/>
      <c r="C202" s="52"/>
      <c r="D202" s="52"/>
      <c r="E202" s="52"/>
      <c r="F202" s="52"/>
      <c r="G202" s="52"/>
      <c r="H202" s="52"/>
      <c r="I202" s="45"/>
    </row>
    <row r="203" spans="1:9" ht="20.25" x14ac:dyDescent="0.25">
      <c r="A203" s="51"/>
      <c r="B203" s="52"/>
      <c r="C203" s="52"/>
      <c r="D203" s="52"/>
      <c r="E203" s="52"/>
      <c r="F203" s="52"/>
      <c r="G203" s="52"/>
      <c r="H203" s="52"/>
      <c r="I203" s="45"/>
    </row>
    <row r="204" spans="1:9" ht="20.25" x14ac:dyDescent="0.25">
      <c r="A204" s="51"/>
      <c r="B204" s="52"/>
      <c r="C204" s="52"/>
      <c r="D204" s="52"/>
      <c r="E204" s="52"/>
      <c r="F204" s="52"/>
      <c r="G204" s="52"/>
      <c r="H204" s="52"/>
      <c r="I204" s="45"/>
    </row>
    <row r="205" spans="1:9" ht="20.25" x14ac:dyDescent="0.25">
      <c r="A205" s="51"/>
      <c r="B205" s="52"/>
      <c r="C205" s="52"/>
      <c r="D205" s="52"/>
      <c r="E205" s="52"/>
      <c r="F205" s="52"/>
      <c r="G205" s="52"/>
      <c r="H205" s="52"/>
      <c r="I205" s="45"/>
    </row>
    <row r="206" spans="1:9" ht="20.25" x14ac:dyDescent="0.25">
      <c r="A206" s="51"/>
      <c r="B206" s="52"/>
      <c r="C206" s="52"/>
      <c r="D206" s="52"/>
      <c r="E206" s="52"/>
      <c r="F206" s="52"/>
      <c r="G206" s="52"/>
      <c r="H206" s="52"/>
      <c r="I206" s="45"/>
    </row>
    <row r="207" spans="1:9" ht="20.25" x14ac:dyDescent="0.25">
      <c r="A207" s="51"/>
      <c r="B207" s="52"/>
      <c r="C207" s="52"/>
      <c r="D207" s="52"/>
      <c r="E207" s="52"/>
      <c r="F207" s="52"/>
      <c r="G207" s="52"/>
      <c r="H207" s="52"/>
      <c r="I207" s="45"/>
    </row>
    <row r="208" spans="1:9" ht="20.25" x14ac:dyDescent="0.25">
      <c r="A208" s="51"/>
      <c r="B208" s="52"/>
      <c r="C208" s="52"/>
      <c r="D208" s="52"/>
      <c r="E208" s="52"/>
      <c r="F208" s="52"/>
      <c r="G208" s="52"/>
      <c r="H208" s="52"/>
      <c r="I208" s="45"/>
    </row>
    <row r="209" spans="1:9" ht="20.25" x14ac:dyDescent="0.25">
      <c r="A209" s="51"/>
      <c r="B209" s="52"/>
      <c r="C209" s="52"/>
      <c r="D209" s="52"/>
      <c r="E209" s="52"/>
      <c r="F209" s="52"/>
      <c r="G209" s="52"/>
      <c r="H209" s="52"/>
      <c r="I209" s="45"/>
    </row>
    <row r="210" spans="1:9" ht="20.25" x14ac:dyDescent="0.25">
      <c r="A210" s="51"/>
      <c r="B210" s="52"/>
      <c r="C210" s="52"/>
      <c r="D210" s="52"/>
      <c r="E210" s="52"/>
      <c r="F210" s="52"/>
      <c r="G210" s="52"/>
      <c r="H210" s="52"/>
      <c r="I210" s="45"/>
    </row>
    <row r="211" spans="1:9" s="69" customFormat="1" ht="20.25" x14ac:dyDescent="0.25">
      <c r="A211" s="66"/>
      <c r="B211" s="67"/>
      <c r="C211" s="67"/>
      <c r="D211" s="67"/>
      <c r="E211" s="67"/>
      <c r="F211" s="67"/>
      <c r="G211" s="67"/>
      <c r="H211" s="67"/>
      <c r="I211" s="68"/>
    </row>
    <row r="212" spans="1:9" ht="20.25" x14ac:dyDescent="0.25">
      <c r="A212" s="175" t="s">
        <v>229</v>
      </c>
      <c r="B212" s="176"/>
      <c r="C212" s="176"/>
      <c r="D212" s="176"/>
      <c r="E212" s="176"/>
      <c r="F212" s="176"/>
      <c r="G212" s="176"/>
      <c r="H212" s="176"/>
      <c r="I212" s="177"/>
    </row>
    <row r="213" spans="1:9" ht="20.25" x14ac:dyDescent="0.25">
      <c r="A213" s="49"/>
      <c r="B213" s="50"/>
      <c r="C213" s="50"/>
      <c r="D213" s="50"/>
      <c r="E213" s="50"/>
      <c r="F213" s="50"/>
      <c r="G213" s="50"/>
      <c r="H213" s="50"/>
      <c r="I213" s="44"/>
    </row>
    <row r="214" spans="1:9" ht="20.25" x14ac:dyDescent="0.25">
      <c r="A214" s="51"/>
      <c r="B214" s="52"/>
      <c r="C214" s="52"/>
      <c r="D214" s="52"/>
      <c r="E214" s="52"/>
      <c r="F214" s="52"/>
      <c r="G214" s="52"/>
      <c r="H214" s="52"/>
      <c r="I214" s="45"/>
    </row>
    <row r="215" spans="1:9" ht="20.25" x14ac:dyDescent="0.25">
      <c r="A215" s="51"/>
      <c r="B215" s="52"/>
      <c r="C215" s="52"/>
      <c r="D215" s="52"/>
      <c r="E215" s="52"/>
      <c r="F215" s="52"/>
      <c r="G215" s="52"/>
      <c r="H215" s="52"/>
      <c r="I215" s="45"/>
    </row>
    <row r="216" spans="1:9" ht="20.25" x14ac:dyDescent="0.25">
      <c r="A216" s="51"/>
      <c r="B216" s="52"/>
      <c r="C216" s="52"/>
      <c r="D216" s="52"/>
      <c r="E216" s="52"/>
      <c r="F216" s="52"/>
      <c r="G216" s="52"/>
      <c r="H216" s="52"/>
      <c r="I216" s="45"/>
    </row>
    <row r="217" spans="1:9" ht="20.25" x14ac:dyDescent="0.25">
      <c r="A217" s="51"/>
      <c r="B217" s="52"/>
      <c r="C217" s="52"/>
      <c r="D217" s="52"/>
      <c r="E217" s="52"/>
      <c r="F217" s="52"/>
      <c r="G217" s="52"/>
      <c r="H217" s="52"/>
      <c r="I217" s="45"/>
    </row>
    <row r="218" spans="1:9" ht="20.25" x14ac:dyDescent="0.25">
      <c r="A218" s="51"/>
      <c r="B218" s="52"/>
      <c r="C218" s="52"/>
      <c r="D218" s="52"/>
      <c r="E218" s="52"/>
      <c r="F218" s="52"/>
      <c r="G218" s="52"/>
      <c r="H218" s="52"/>
      <c r="I218" s="45"/>
    </row>
    <row r="219" spans="1:9" ht="20.25" x14ac:dyDescent="0.25">
      <c r="A219" s="51"/>
      <c r="B219" s="52"/>
      <c r="C219" s="52"/>
      <c r="D219" s="52"/>
      <c r="E219" s="52"/>
      <c r="F219" s="52"/>
      <c r="G219" s="52"/>
      <c r="H219" s="52"/>
      <c r="I219" s="45"/>
    </row>
    <row r="220" spans="1:9" ht="20.25" x14ac:dyDescent="0.25">
      <c r="A220" s="51"/>
      <c r="B220" s="52"/>
      <c r="C220" s="52"/>
      <c r="D220" s="52"/>
      <c r="E220" s="52"/>
      <c r="F220" s="52"/>
      <c r="G220" s="52"/>
      <c r="H220" s="52"/>
      <c r="I220" s="45"/>
    </row>
    <row r="221" spans="1:9" ht="20.25" x14ac:dyDescent="0.25">
      <c r="A221" s="51"/>
      <c r="B221" s="52"/>
      <c r="C221" s="52"/>
      <c r="D221" s="52"/>
      <c r="E221" s="52"/>
      <c r="F221" s="52"/>
      <c r="G221" s="52"/>
      <c r="H221" s="52"/>
      <c r="I221" s="45"/>
    </row>
    <row r="222" spans="1:9" ht="20.25" x14ac:dyDescent="0.25">
      <c r="A222" s="51"/>
      <c r="B222" s="52"/>
      <c r="C222" s="52"/>
      <c r="D222" s="52"/>
      <c r="E222" s="52"/>
      <c r="F222" s="52"/>
      <c r="G222" s="52"/>
      <c r="H222" s="52"/>
      <c r="I222" s="45"/>
    </row>
    <row r="223" spans="1:9" ht="20.25" x14ac:dyDescent="0.25">
      <c r="A223" s="51"/>
      <c r="B223" s="52"/>
      <c r="C223" s="52"/>
      <c r="D223" s="52"/>
      <c r="E223" s="52"/>
      <c r="F223" s="52"/>
      <c r="G223" s="52"/>
      <c r="H223" s="52"/>
      <c r="I223" s="45"/>
    </row>
    <row r="224" spans="1:9" ht="20.25" x14ac:dyDescent="0.25">
      <c r="A224" s="51"/>
      <c r="B224" s="52"/>
      <c r="C224" s="52"/>
      <c r="D224" s="52"/>
      <c r="E224" s="52"/>
      <c r="F224" s="52"/>
      <c r="G224" s="52"/>
      <c r="H224" s="52"/>
      <c r="I224" s="45"/>
    </row>
    <row r="225" spans="1:9" ht="20.25" x14ac:dyDescent="0.25">
      <c r="A225" s="51"/>
      <c r="B225" s="52"/>
      <c r="C225" s="52"/>
      <c r="D225" s="52"/>
      <c r="E225" s="52"/>
      <c r="F225" s="52"/>
      <c r="G225" s="52"/>
      <c r="H225" s="52"/>
      <c r="I225" s="45"/>
    </row>
    <row r="226" spans="1:9" ht="20.25" x14ac:dyDescent="0.25">
      <c r="A226" s="51"/>
      <c r="B226" s="52"/>
      <c r="C226" s="52"/>
      <c r="D226" s="52"/>
      <c r="E226" s="52"/>
      <c r="F226" s="52"/>
      <c r="G226" s="52"/>
      <c r="H226" s="52"/>
      <c r="I226" s="45"/>
    </row>
    <row r="227" spans="1:9" ht="20.25" x14ac:dyDescent="0.25">
      <c r="A227" s="51"/>
      <c r="B227" s="52"/>
      <c r="C227" s="52"/>
      <c r="D227" s="52"/>
      <c r="E227" s="52"/>
      <c r="F227" s="52"/>
      <c r="G227" s="52"/>
      <c r="H227" s="52"/>
      <c r="I227" s="45"/>
    </row>
    <row r="228" spans="1:9" ht="20.25" x14ac:dyDescent="0.25">
      <c r="A228" s="51"/>
      <c r="B228" s="52"/>
      <c r="C228" s="52"/>
      <c r="D228" s="52"/>
      <c r="E228" s="52"/>
      <c r="F228" s="52"/>
      <c r="G228" s="52"/>
      <c r="H228" s="52"/>
      <c r="I228" s="45"/>
    </row>
    <row r="229" spans="1:9" ht="20.25" x14ac:dyDescent="0.25">
      <c r="A229" s="51"/>
      <c r="B229" s="52"/>
      <c r="C229" s="52"/>
      <c r="D229" s="52"/>
      <c r="E229" s="52"/>
      <c r="F229" s="52"/>
      <c r="G229" s="52"/>
      <c r="H229" s="52"/>
      <c r="I229" s="45"/>
    </row>
    <row r="230" spans="1:9" ht="20.25" x14ac:dyDescent="0.25">
      <c r="A230" s="51"/>
      <c r="B230" s="52"/>
      <c r="C230" s="52"/>
      <c r="D230" s="52"/>
      <c r="E230" s="52"/>
      <c r="F230" s="52"/>
      <c r="G230" s="52"/>
      <c r="H230" s="52"/>
      <c r="I230" s="45"/>
    </row>
    <row r="231" spans="1:9" ht="20.25" x14ac:dyDescent="0.25">
      <c r="A231" s="51"/>
      <c r="B231" s="52"/>
      <c r="C231" s="52"/>
      <c r="D231" s="52"/>
      <c r="E231" s="52"/>
      <c r="F231" s="52"/>
      <c r="G231" s="52"/>
      <c r="H231" s="52"/>
      <c r="I231" s="45"/>
    </row>
    <row r="232" spans="1:9" ht="20.25" x14ac:dyDescent="0.25">
      <c r="A232" s="51"/>
      <c r="B232" s="52"/>
      <c r="C232" s="52"/>
      <c r="D232" s="52"/>
      <c r="E232" s="52"/>
      <c r="F232" s="52"/>
      <c r="G232" s="52"/>
      <c r="H232" s="52"/>
      <c r="I232" s="45"/>
    </row>
    <row r="233" spans="1:9" ht="20.25" x14ac:dyDescent="0.25">
      <c r="A233" s="51"/>
      <c r="B233" s="52"/>
      <c r="C233" s="52"/>
      <c r="D233" s="52"/>
      <c r="E233" s="52"/>
      <c r="F233" s="52"/>
      <c r="G233" s="52"/>
      <c r="H233" s="52"/>
      <c r="I233" s="45"/>
    </row>
    <row r="234" spans="1:9" ht="20.25" x14ac:dyDescent="0.25">
      <c r="A234" s="51"/>
      <c r="B234" s="52"/>
      <c r="C234" s="52"/>
      <c r="D234" s="52"/>
      <c r="E234" s="52"/>
      <c r="F234" s="52"/>
      <c r="G234" s="52"/>
      <c r="H234" s="52"/>
      <c r="I234" s="45"/>
    </row>
    <row r="235" spans="1:9" ht="20.25" x14ac:dyDescent="0.25">
      <c r="A235" s="51"/>
      <c r="B235" s="52"/>
      <c r="C235" s="52"/>
      <c r="D235" s="52"/>
      <c r="E235" s="52"/>
      <c r="F235" s="52"/>
      <c r="G235" s="52"/>
      <c r="H235" s="52"/>
      <c r="I235" s="45"/>
    </row>
    <row r="236" spans="1:9" ht="20.25" x14ac:dyDescent="0.25">
      <c r="A236" s="51"/>
      <c r="B236" s="52"/>
      <c r="C236" s="52"/>
      <c r="D236" s="52"/>
      <c r="E236" s="52"/>
      <c r="F236" s="52"/>
      <c r="G236" s="52"/>
      <c r="H236" s="52"/>
      <c r="I236" s="45"/>
    </row>
    <row r="237" spans="1:9" ht="20.25" x14ac:dyDescent="0.25">
      <c r="A237" s="51"/>
      <c r="B237" s="52"/>
      <c r="C237" s="52"/>
      <c r="D237" s="52"/>
      <c r="E237" s="52"/>
      <c r="F237" s="52"/>
      <c r="G237" s="52"/>
      <c r="H237" s="52"/>
      <c r="I237" s="45"/>
    </row>
    <row r="238" spans="1:9" ht="20.25" x14ac:dyDescent="0.25">
      <c r="A238" s="51"/>
      <c r="B238" s="52"/>
      <c r="C238" s="52"/>
      <c r="D238" s="52"/>
      <c r="E238" s="52"/>
      <c r="F238" s="52"/>
      <c r="G238" s="52"/>
      <c r="H238" s="52"/>
      <c r="I238" s="45"/>
    </row>
    <row r="239" spans="1:9" ht="20.25" x14ac:dyDescent="0.25">
      <c r="A239" s="51"/>
      <c r="B239" s="52"/>
      <c r="C239" s="52"/>
      <c r="D239" s="52"/>
      <c r="E239" s="52"/>
      <c r="F239" s="52"/>
      <c r="G239" s="52"/>
      <c r="H239" s="52"/>
      <c r="I239" s="45"/>
    </row>
    <row r="240" spans="1:9" ht="20.25" x14ac:dyDescent="0.25">
      <c r="A240" s="51"/>
      <c r="B240" s="52"/>
      <c r="C240" s="52"/>
      <c r="D240" s="52"/>
      <c r="E240" s="52"/>
      <c r="F240" s="52"/>
      <c r="G240" s="52"/>
      <c r="H240" s="52"/>
      <c r="I240" s="45"/>
    </row>
    <row r="241" spans="1:9" ht="20.25" x14ac:dyDescent="0.25">
      <c r="A241" s="51"/>
      <c r="B241" s="52"/>
      <c r="C241" s="52"/>
      <c r="D241" s="52"/>
      <c r="E241" s="52"/>
      <c r="F241" s="52"/>
      <c r="G241" s="52"/>
      <c r="H241" s="52"/>
      <c r="I241" s="45"/>
    </row>
    <row r="242" spans="1:9" ht="20.25" x14ac:dyDescent="0.25">
      <c r="A242" s="51"/>
      <c r="B242" s="52"/>
      <c r="C242" s="52"/>
      <c r="D242" s="52"/>
      <c r="E242" s="52"/>
      <c r="F242" s="52"/>
      <c r="G242" s="52"/>
      <c r="H242" s="52"/>
      <c r="I242" s="45"/>
    </row>
    <row r="243" spans="1:9" ht="20.25" x14ac:dyDescent="0.25">
      <c r="A243" s="51"/>
      <c r="B243" s="52"/>
      <c r="C243" s="52"/>
      <c r="D243" s="52"/>
      <c r="E243" s="52"/>
      <c r="F243" s="52"/>
      <c r="G243" s="52"/>
      <c r="H243" s="52"/>
      <c r="I243" s="45"/>
    </row>
    <row r="244" spans="1:9" ht="20.25" x14ac:dyDescent="0.25">
      <c r="A244" s="51"/>
      <c r="B244" s="52"/>
      <c r="C244" s="52"/>
      <c r="D244" s="52"/>
      <c r="E244" s="52"/>
      <c r="F244" s="52"/>
      <c r="G244" s="52"/>
      <c r="H244" s="52"/>
      <c r="I244" s="45"/>
    </row>
    <row r="245" spans="1:9" ht="20.25" x14ac:dyDescent="0.25">
      <c r="A245" s="51"/>
      <c r="B245" s="52"/>
      <c r="C245" s="52"/>
      <c r="D245" s="52"/>
      <c r="E245" s="52"/>
      <c r="F245" s="52"/>
      <c r="G245" s="52"/>
      <c r="H245" s="52"/>
      <c r="I245" s="45"/>
    </row>
    <row r="246" spans="1:9" ht="20.25" x14ac:dyDescent="0.25">
      <c r="A246" s="51"/>
      <c r="B246" s="52"/>
      <c r="C246" s="52"/>
      <c r="D246" s="52"/>
      <c r="E246" s="52"/>
      <c r="F246" s="52"/>
      <c r="G246" s="52"/>
      <c r="H246" s="52"/>
      <c r="I246" s="45"/>
    </row>
    <row r="247" spans="1:9" ht="20.25" x14ac:dyDescent="0.25">
      <c r="A247" s="51"/>
      <c r="B247" s="52"/>
      <c r="C247" s="52"/>
      <c r="D247" s="52"/>
      <c r="E247" s="52"/>
      <c r="F247" s="52"/>
      <c r="G247" s="52"/>
      <c r="H247" s="52"/>
      <c r="I247" s="45"/>
    </row>
    <row r="248" spans="1:9" ht="20.25" x14ac:dyDescent="0.25">
      <c r="A248" s="86" t="s">
        <v>81</v>
      </c>
      <c r="B248" s="86"/>
      <c r="C248" s="86"/>
      <c r="D248" s="86"/>
      <c r="E248" s="86"/>
      <c r="F248" s="86"/>
      <c r="G248" s="86"/>
      <c r="H248" s="86"/>
      <c r="I248" s="86"/>
    </row>
    <row r="249" spans="1:9" ht="21" thickBot="1" x14ac:dyDescent="0.3">
      <c r="A249" s="159"/>
      <c r="B249" s="160"/>
      <c r="C249" s="160"/>
      <c r="D249" s="160"/>
      <c r="E249" s="160"/>
      <c r="F249" s="160"/>
      <c r="G249" s="160"/>
      <c r="H249" s="160"/>
      <c r="I249" s="161"/>
    </row>
    <row r="250" spans="1:9" ht="21" thickBot="1" x14ac:dyDescent="0.3">
      <c r="A250" s="162"/>
      <c r="B250" s="163"/>
      <c r="C250" s="163"/>
      <c r="D250" s="163"/>
      <c r="E250" s="163"/>
      <c r="F250" s="163"/>
      <c r="G250" s="163"/>
      <c r="H250" s="163"/>
      <c r="I250" s="164"/>
    </row>
    <row r="251" spans="1:9" ht="21" thickBot="1" x14ac:dyDescent="0.3">
      <c r="A251" s="162"/>
      <c r="B251" s="163"/>
      <c r="C251" s="163"/>
      <c r="D251" s="163"/>
      <c r="E251" s="163"/>
      <c r="F251" s="163"/>
      <c r="G251" s="163"/>
      <c r="H251" s="163"/>
      <c r="I251" s="164"/>
    </row>
    <row r="252" spans="1:9" ht="23.25" customHeight="1" thickBot="1" x14ac:dyDescent="0.3">
      <c r="A252" s="162"/>
      <c r="B252" s="163"/>
      <c r="C252" s="163"/>
      <c r="D252" s="163"/>
      <c r="E252" s="163"/>
      <c r="F252" s="163"/>
      <c r="G252" s="163"/>
      <c r="H252" s="163"/>
      <c r="I252" s="164"/>
    </row>
    <row r="253" spans="1:9" ht="41.25" customHeight="1" thickBot="1" x14ac:dyDescent="0.3">
      <c r="A253" s="162"/>
      <c r="B253" s="163"/>
      <c r="C253" s="163"/>
      <c r="D253" s="163"/>
      <c r="E253" s="163"/>
      <c r="F253" s="163"/>
      <c r="G253" s="163"/>
      <c r="H253" s="163"/>
      <c r="I253" s="164"/>
    </row>
    <row r="254" spans="1:9" ht="41.25" customHeight="1" thickBot="1" x14ac:dyDescent="0.3">
      <c r="A254" s="162"/>
      <c r="B254" s="163"/>
      <c r="C254" s="163"/>
      <c r="D254" s="163"/>
      <c r="E254" s="163"/>
      <c r="F254" s="163"/>
      <c r="G254" s="163"/>
      <c r="H254" s="163"/>
      <c r="I254" s="164"/>
    </row>
    <row r="255" spans="1:9" ht="41.25" customHeight="1" thickBot="1" x14ac:dyDescent="0.3">
      <c r="A255" s="162"/>
      <c r="B255" s="163"/>
      <c r="C255" s="163"/>
      <c r="D255" s="163"/>
      <c r="E255" s="163"/>
      <c r="F255" s="163"/>
      <c r="G255" s="163"/>
      <c r="H255" s="163"/>
      <c r="I255" s="164"/>
    </row>
    <row r="256" spans="1:9" ht="134.25" customHeight="1" thickBot="1" x14ac:dyDescent="0.3">
      <c r="A256" s="162"/>
      <c r="B256" s="163"/>
      <c r="C256" s="163"/>
      <c r="D256" s="163"/>
      <c r="E256" s="163"/>
      <c r="F256" s="163"/>
      <c r="G256" s="163"/>
      <c r="H256" s="163"/>
      <c r="I256" s="164"/>
    </row>
    <row r="257" spans="1:9" ht="41.25" customHeight="1" x14ac:dyDescent="0.25">
      <c r="A257" s="86" t="s">
        <v>26</v>
      </c>
      <c r="B257" s="86"/>
      <c r="C257" s="86"/>
      <c r="D257" s="86"/>
      <c r="E257" s="86"/>
      <c r="F257" s="86"/>
      <c r="G257" s="86"/>
      <c r="H257" s="86"/>
      <c r="I257" s="86"/>
    </row>
    <row r="258" spans="1:9" ht="20.25" x14ac:dyDescent="0.25">
      <c r="A258" s="151" t="s">
        <v>83</v>
      </c>
      <c r="B258" s="152"/>
      <c r="C258" s="152"/>
      <c r="D258" s="152"/>
      <c r="E258" s="152"/>
      <c r="F258" s="152"/>
      <c r="G258" s="152"/>
      <c r="H258" s="152"/>
      <c r="I258" s="153"/>
    </row>
    <row r="259" spans="1:9" ht="20.25" x14ac:dyDescent="0.25">
      <c r="A259" s="151" t="s">
        <v>84</v>
      </c>
      <c r="B259" s="152"/>
      <c r="C259" s="152"/>
      <c r="D259" s="152"/>
      <c r="E259" s="152"/>
      <c r="F259" s="152"/>
      <c r="G259" s="152"/>
      <c r="H259" s="152"/>
      <c r="I259" s="153"/>
    </row>
    <row r="260" spans="1:9" ht="20.25" x14ac:dyDescent="0.25">
      <c r="A260" s="151" t="s">
        <v>85</v>
      </c>
      <c r="B260" s="152"/>
      <c r="C260" s="152"/>
      <c r="D260" s="152"/>
      <c r="E260" s="152"/>
      <c r="F260" s="152"/>
      <c r="G260" s="152"/>
      <c r="H260" s="152"/>
      <c r="I260" s="153"/>
    </row>
    <row r="261" spans="1:9" ht="24.75" customHeight="1" x14ac:dyDescent="0.25">
      <c r="A261" s="151" t="s">
        <v>86</v>
      </c>
      <c r="B261" s="152"/>
      <c r="C261" s="152"/>
      <c r="D261" s="152"/>
      <c r="E261" s="152"/>
      <c r="F261" s="152"/>
      <c r="G261" s="152"/>
      <c r="H261" s="152"/>
      <c r="I261" s="153"/>
    </row>
    <row r="262" spans="1:9" ht="20.25" x14ac:dyDescent="0.25">
      <c r="A262" s="151" t="s">
        <v>87</v>
      </c>
      <c r="B262" s="152"/>
      <c r="C262" s="152"/>
      <c r="D262" s="152"/>
      <c r="E262" s="152"/>
      <c r="F262" s="152"/>
      <c r="G262" s="152"/>
      <c r="H262" s="152"/>
      <c r="I262" s="153"/>
    </row>
    <row r="263" spans="1:9" ht="20.25" x14ac:dyDescent="0.25">
      <c r="A263" s="151" t="s">
        <v>88</v>
      </c>
      <c r="B263" s="152"/>
      <c r="C263" s="152"/>
      <c r="D263" s="152"/>
      <c r="E263" s="152"/>
      <c r="F263" s="152"/>
      <c r="G263" s="152"/>
      <c r="H263" s="152"/>
      <c r="I263" s="153"/>
    </row>
    <row r="264" spans="1:9" ht="45.75" customHeight="1" x14ac:dyDescent="0.25">
      <c r="A264" s="151" t="s">
        <v>89</v>
      </c>
      <c r="B264" s="152"/>
      <c r="C264" s="152"/>
      <c r="D264" s="152"/>
      <c r="E264" s="152"/>
      <c r="F264" s="152"/>
      <c r="G264" s="152"/>
      <c r="H264" s="152"/>
      <c r="I264" s="153"/>
    </row>
    <row r="265" spans="1:9" ht="42" customHeight="1" x14ac:dyDescent="0.25">
      <c r="A265" s="151" t="s">
        <v>90</v>
      </c>
      <c r="B265" s="152"/>
      <c r="C265" s="152"/>
      <c r="D265" s="152"/>
      <c r="E265" s="152"/>
      <c r="F265" s="152"/>
      <c r="G265" s="152"/>
      <c r="H265" s="152"/>
      <c r="I265" s="153"/>
    </row>
    <row r="266" spans="1:9" ht="20.25" x14ac:dyDescent="0.25">
      <c r="A266" s="154" t="s">
        <v>91</v>
      </c>
      <c r="B266" s="155"/>
      <c r="C266" s="155"/>
      <c r="D266" s="155"/>
      <c r="E266" s="155"/>
      <c r="F266" s="155"/>
      <c r="G266" s="155"/>
      <c r="H266" s="155"/>
      <c r="I266" s="156"/>
    </row>
    <row r="267" spans="1:9" ht="49.5" customHeight="1" x14ac:dyDescent="0.25">
      <c r="A267" s="157" t="s">
        <v>31</v>
      </c>
      <c r="B267" s="157"/>
      <c r="C267" s="157"/>
      <c r="D267" s="8" t="s">
        <v>4</v>
      </c>
      <c r="E267" s="15" t="s">
        <v>275</v>
      </c>
      <c r="F267" s="16" t="s">
        <v>10</v>
      </c>
      <c r="G267" s="8" t="s">
        <v>4</v>
      </c>
      <c r="H267" s="158"/>
      <c r="I267" s="158"/>
    </row>
    <row r="268" spans="1:9" ht="65.25" customHeight="1" x14ac:dyDescent="0.25"/>
    <row r="269" spans="1:9" ht="44.25" customHeight="1" x14ac:dyDescent="0.25"/>
    <row r="270" spans="1:9" ht="20.25" x14ac:dyDescent="0.25"/>
    <row r="271" spans="1:9" ht="68.25" customHeight="1" x14ac:dyDescent="0.25"/>
    <row r="272" spans="1:9" ht="72.75" customHeight="1" x14ac:dyDescent="0.25"/>
  </sheetData>
  <mergeCells count="416">
    <mergeCell ref="A61:B61"/>
    <mergeCell ref="C61:D61"/>
    <mergeCell ref="A62:B62"/>
    <mergeCell ref="C62:D62"/>
    <mergeCell ref="A63:B63"/>
    <mergeCell ref="C63:D63"/>
    <mergeCell ref="A64:B64"/>
    <mergeCell ref="C64:D64"/>
    <mergeCell ref="A65:B65"/>
    <mergeCell ref="C65:D65"/>
    <mergeCell ref="A50:I50"/>
    <mergeCell ref="A51:C52"/>
    <mergeCell ref="D51:D52"/>
    <mergeCell ref="F51:G51"/>
    <mergeCell ref="F52:G52"/>
    <mergeCell ref="A53:B53"/>
    <mergeCell ref="C53:D53"/>
    <mergeCell ref="F53:G53"/>
    <mergeCell ref="A54:B54"/>
    <mergeCell ref="C54:D54"/>
    <mergeCell ref="F54:G65"/>
    <mergeCell ref="H54:I65"/>
    <mergeCell ref="A55:B55"/>
    <mergeCell ref="C55:D55"/>
    <mergeCell ref="A56:B56"/>
    <mergeCell ref="C56:D56"/>
    <mergeCell ref="A57:B57"/>
    <mergeCell ref="C57:D57"/>
    <mergeCell ref="A58:B58"/>
    <mergeCell ref="C58:D58"/>
    <mergeCell ref="A59:B59"/>
    <mergeCell ref="C59:D59"/>
    <mergeCell ref="A60:B60"/>
    <mergeCell ref="C60:D60"/>
    <mergeCell ref="A171:B171"/>
    <mergeCell ref="C171:I171"/>
    <mergeCell ref="A168:B168"/>
    <mergeCell ref="C168:D168"/>
    <mergeCell ref="F168:G168"/>
    <mergeCell ref="A169:B169"/>
    <mergeCell ref="C169:D169"/>
    <mergeCell ref="F169:G169"/>
    <mergeCell ref="A170:B170"/>
    <mergeCell ref="C170:D170"/>
    <mergeCell ref="F170:G170"/>
    <mergeCell ref="A165:B165"/>
    <mergeCell ref="C165:D165"/>
    <mergeCell ref="F165:G165"/>
    <mergeCell ref="A166:B166"/>
    <mergeCell ref="C166:D166"/>
    <mergeCell ref="F166:G166"/>
    <mergeCell ref="A167:B167"/>
    <mergeCell ref="C167:D167"/>
    <mergeCell ref="F167:G167"/>
    <mergeCell ref="C126:I126"/>
    <mergeCell ref="F133:G133"/>
    <mergeCell ref="C155:D155"/>
    <mergeCell ref="F155:G155"/>
    <mergeCell ref="C156:D156"/>
    <mergeCell ref="F156:G156"/>
    <mergeCell ref="C162:I162"/>
    <mergeCell ref="A163:I163"/>
    <mergeCell ref="A164:B164"/>
    <mergeCell ref="C164:D164"/>
    <mergeCell ref="F164:G164"/>
    <mergeCell ref="A155:B155"/>
    <mergeCell ref="A162:B162"/>
    <mergeCell ref="C157:D157"/>
    <mergeCell ref="F157:G157"/>
    <mergeCell ref="C158:D158"/>
    <mergeCell ref="F158:G158"/>
    <mergeCell ref="C159:D159"/>
    <mergeCell ref="F159:G159"/>
    <mergeCell ref="C160:D160"/>
    <mergeCell ref="F160:G160"/>
    <mergeCell ref="C161:D161"/>
    <mergeCell ref="F161:G161"/>
    <mergeCell ref="A157:B157"/>
    <mergeCell ref="F111:G111"/>
    <mergeCell ref="A112:B112"/>
    <mergeCell ref="C112:D112"/>
    <mergeCell ref="F112:G112"/>
    <mergeCell ref="F106:G106"/>
    <mergeCell ref="C99:D99"/>
    <mergeCell ref="F99:G99"/>
    <mergeCell ref="C94:D94"/>
    <mergeCell ref="F94:G94"/>
    <mergeCell ref="C95:D95"/>
    <mergeCell ref="F95:G95"/>
    <mergeCell ref="C107:D107"/>
    <mergeCell ref="F107:G107"/>
    <mergeCell ref="C110:D110"/>
    <mergeCell ref="F110:G110"/>
    <mergeCell ref="C111:D111"/>
    <mergeCell ref="A107:B107"/>
    <mergeCell ref="A108:B108"/>
    <mergeCell ref="C102:D102"/>
    <mergeCell ref="C143:D143"/>
    <mergeCell ref="A122:B122"/>
    <mergeCell ref="A117:B117"/>
    <mergeCell ref="A118:I118"/>
    <mergeCell ref="A119:B119"/>
    <mergeCell ref="C119:D119"/>
    <mergeCell ref="F119:G119"/>
    <mergeCell ref="C113:D113"/>
    <mergeCell ref="F113:G113"/>
    <mergeCell ref="C115:D115"/>
    <mergeCell ref="F115:G115"/>
    <mergeCell ref="C117:D117"/>
    <mergeCell ref="F117:G117"/>
    <mergeCell ref="C114:D114"/>
    <mergeCell ref="F114:G114"/>
    <mergeCell ref="C125:D125"/>
    <mergeCell ref="F125:G125"/>
    <mergeCell ref="A126:B126"/>
    <mergeCell ref="A127:I127"/>
    <mergeCell ref="A128:B128"/>
    <mergeCell ref="A129:B129"/>
    <mergeCell ref="A135:B135"/>
    <mergeCell ref="C135:D135"/>
    <mergeCell ref="F135:G135"/>
    <mergeCell ref="A139:B139"/>
    <mergeCell ref="F142:G142"/>
    <mergeCell ref="C137:D137"/>
    <mergeCell ref="F137:G137"/>
    <mergeCell ref="C138:D138"/>
    <mergeCell ref="F138:G138"/>
    <mergeCell ref="C139:D139"/>
    <mergeCell ref="F139:G139"/>
    <mergeCell ref="C142:D142"/>
    <mergeCell ref="C152:D152"/>
    <mergeCell ref="A120:B120"/>
    <mergeCell ref="A121:B121"/>
    <mergeCell ref="A88:B88"/>
    <mergeCell ref="A89:B89"/>
    <mergeCell ref="A90:B90"/>
    <mergeCell ref="C83:I84"/>
    <mergeCell ref="C87:I88"/>
    <mergeCell ref="C89:I90"/>
    <mergeCell ref="A97:B97"/>
    <mergeCell ref="A98:B98"/>
    <mergeCell ref="C98:D98"/>
    <mergeCell ref="F98:G98"/>
    <mergeCell ref="A99:B99"/>
    <mergeCell ref="A106:B106"/>
    <mergeCell ref="F103:G103"/>
    <mergeCell ref="C104:D104"/>
    <mergeCell ref="F104:G104"/>
    <mergeCell ref="C105:D105"/>
    <mergeCell ref="F105:G105"/>
    <mergeCell ref="C101:D101"/>
    <mergeCell ref="F101:G101"/>
    <mergeCell ref="C108:D108"/>
    <mergeCell ref="A84:B84"/>
    <mergeCell ref="C86:D86"/>
    <mergeCell ref="F86:G86"/>
    <mergeCell ref="A248:I248"/>
    <mergeCell ref="A249:I256"/>
    <mergeCell ref="A173:I173"/>
    <mergeCell ref="C174:I174"/>
    <mergeCell ref="A175:I175"/>
    <mergeCell ref="A176:C176"/>
    <mergeCell ref="E176:I176"/>
    <mergeCell ref="A177:C177"/>
    <mergeCell ref="E177:I177"/>
    <mergeCell ref="A178:C178"/>
    <mergeCell ref="E178:I178"/>
    <mergeCell ref="A212:I212"/>
    <mergeCell ref="A172:I172"/>
    <mergeCell ref="A101:B101"/>
    <mergeCell ref="A102:B102"/>
    <mergeCell ref="A103:B103"/>
    <mergeCell ref="A104:B104"/>
    <mergeCell ref="A105:B105"/>
    <mergeCell ref="A100:I100"/>
    <mergeCell ref="A142:B142"/>
    <mergeCell ref="A143:B143"/>
    <mergeCell ref="A124:B124"/>
    <mergeCell ref="A265:I265"/>
    <mergeCell ref="A266:I266"/>
    <mergeCell ref="A267:C267"/>
    <mergeCell ref="H267:I267"/>
    <mergeCell ref="A257:I257"/>
    <mergeCell ref="A258:I258"/>
    <mergeCell ref="A259:I259"/>
    <mergeCell ref="A260:I260"/>
    <mergeCell ref="A261:I261"/>
    <mergeCell ref="A262:I262"/>
    <mergeCell ref="A263:I263"/>
    <mergeCell ref="A264:I264"/>
    <mergeCell ref="A49:C49"/>
    <mergeCell ref="H49:I49"/>
    <mergeCell ref="A45:I45"/>
    <mergeCell ref="A46:C46"/>
    <mergeCell ref="H46:I46"/>
    <mergeCell ref="A47:C47"/>
    <mergeCell ref="H47:I47"/>
    <mergeCell ref="A48:C48"/>
    <mergeCell ref="H48:I48"/>
    <mergeCell ref="A44:C44"/>
    <mergeCell ref="D44:E44"/>
    <mergeCell ref="F44:G44"/>
    <mergeCell ref="H44:I44"/>
    <mergeCell ref="A40:C40"/>
    <mergeCell ref="G40:H40"/>
    <mergeCell ref="A41:C41"/>
    <mergeCell ref="H41:I41"/>
    <mergeCell ref="A42:I42"/>
    <mergeCell ref="A43:C43"/>
    <mergeCell ref="D43:E43"/>
    <mergeCell ref="F43:G43"/>
    <mergeCell ref="H43:I43"/>
    <mergeCell ref="A36:C36"/>
    <mergeCell ref="H36:I36"/>
    <mergeCell ref="A37:I37"/>
    <mergeCell ref="A38:C38"/>
    <mergeCell ref="G38:H38"/>
    <mergeCell ref="A39:C39"/>
    <mergeCell ref="G39:H39"/>
    <mergeCell ref="A30:C30"/>
    <mergeCell ref="H30:I30"/>
    <mergeCell ref="A33:I33"/>
    <mergeCell ref="A34:C34"/>
    <mergeCell ref="H34:I34"/>
    <mergeCell ref="A35:C35"/>
    <mergeCell ref="H35:I35"/>
    <mergeCell ref="A31:C31"/>
    <mergeCell ref="H31:I31"/>
    <mergeCell ref="A32:C32"/>
    <mergeCell ref="E32:I32"/>
    <mergeCell ref="A27:C27"/>
    <mergeCell ref="H27:I27"/>
    <mergeCell ref="A28:C28"/>
    <mergeCell ref="H28:I28"/>
    <mergeCell ref="A29:C29"/>
    <mergeCell ref="H29:I29"/>
    <mergeCell ref="A22:C22"/>
    <mergeCell ref="A24:C24"/>
    <mergeCell ref="E24:I24"/>
    <mergeCell ref="A25:I25"/>
    <mergeCell ref="A26:C26"/>
    <mergeCell ref="H26:I26"/>
    <mergeCell ref="E22:I22"/>
    <mergeCell ref="A23:C23"/>
    <mergeCell ref="E23:I23"/>
    <mergeCell ref="A19:C19"/>
    <mergeCell ref="H19:I19"/>
    <mergeCell ref="A20:C20"/>
    <mergeCell ref="H20:I20"/>
    <mergeCell ref="A21:C21"/>
    <mergeCell ref="H21:I21"/>
    <mergeCell ref="A16:C16"/>
    <mergeCell ref="H16:I16"/>
    <mergeCell ref="A17:C17"/>
    <mergeCell ref="H17:I17"/>
    <mergeCell ref="A18:C18"/>
    <mergeCell ref="H18:I18"/>
    <mergeCell ref="A12:C12"/>
    <mergeCell ref="E12:I12"/>
    <mergeCell ref="A13:I13"/>
    <mergeCell ref="A14:C14"/>
    <mergeCell ref="H14:I14"/>
    <mergeCell ref="A15:C15"/>
    <mergeCell ref="H15:I15"/>
    <mergeCell ref="A7:C7"/>
    <mergeCell ref="H7:I7"/>
    <mergeCell ref="A8:C8"/>
    <mergeCell ref="E8:I8"/>
    <mergeCell ref="A9:A11"/>
    <mergeCell ref="E9:I9"/>
    <mergeCell ref="E10:I10"/>
    <mergeCell ref="E11:I11"/>
    <mergeCell ref="A4:C4"/>
    <mergeCell ref="E4:F4"/>
    <mergeCell ref="G4:H4"/>
    <mergeCell ref="A5:I5"/>
    <mergeCell ref="A6:C6"/>
    <mergeCell ref="H6:I6"/>
    <mergeCell ref="A1:I1"/>
    <mergeCell ref="A2:C2"/>
    <mergeCell ref="E2:F2"/>
    <mergeCell ref="G2:H2"/>
    <mergeCell ref="A3:C3"/>
    <mergeCell ref="E3:F3"/>
    <mergeCell ref="G3:H3"/>
    <mergeCell ref="A80:I80"/>
    <mergeCell ref="A75:B75"/>
    <mergeCell ref="C75:D75"/>
    <mergeCell ref="F75:G75"/>
    <mergeCell ref="A76:B76"/>
    <mergeCell ref="C76:D76"/>
    <mergeCell ref="F76:G76"/>
    <mergeCell ref="A77:B77"/>
    <mergeCell ref="C77:D77"/>
    <mergeCell ref="F77:G77"/>
    <mergeCell ref="A78:I78"/>
    <mergeCell ref="A66:I66"/>
    <mergeCell ref="A82:I82"/>
    <mergeCell ref="A67:C67"/>
    <mergeCell ref="H67:I67"/>
    <mergeCell ref="A68:C68"/>
    <mergeCell ref="H68:I68"/>
    <mergeCell ref="A73:F73"/>
    <mergeCell ref="C85:D85"/>
    <mergeCell ref="F85:G85"/>
    <mergeCell ref="A83:B83"/>
    <mergeCell ref="A85:B85"/>
    <mergeCell ref="H73:I73"/>
    <mergeCell ref="A81:I81"/>
    <mergeCell ref="A79:B79"/>
    <mergeCell ref="C79:D79"/>
    <mergeCell ref="F79:G79"/>
    <mergeCell ref="A69:C69"/>
    <mergeCell ref="H69:I69"/>
    <mergeCell ref="A74:I74"/>
    <mergeCell ref="A70:I70"/>
    <mergeCell ref="A71:F71"/>
    <mergeCell ref="H71:I71"/>
    <mergeCell ref="A72:F72"/>
    <mergeCell ref="H72:I72"/>
    <mergeCell ref="A125:B125"/>
    <mergeCell ref="C148:D148"/>
    <mergeCell ref="A130:B130"/>
    <mergeCell ref="A131:B131"/>
    <mergeCell ref="A132:B132"/>
    <mergeCell ref="C134:D134"/>
    <mergeCell ref="A133:B133"/>
    <mergeCell ref="A134:B134"/>
    <mergeCell ref="A140:B140"/>
    <mergeCell ref="A141:B141"/>
    <mergeCell ref="C144:D144"/>
    <mergeCell ref="C130:D130"/>
    <mergeCell ref="C129:D129"/>
    <mergeCell ref="C128:D128"/>
    <mergeCell ref="A145:I145"/>
    <mergeCell ref="A144:B144"/>
    <mergeCell ref="A137:B137"/>
    <mergeCell ref="A138:B138"/>
    <mergeCell ref="F134:G134"/>
    <mergeCell ref="C140:D140"/>
    <mergeCell ref="F140:G140"/>
    <mergeCell ref="C141:D141"/>
    <mergeCell ref="F141:G141"/>
    <mergeCell ref="A136:I136"/>
    <mergeCell ref="A86:B86"/>
    <mergeCell ref="A87:B87"/>
    <mergeCell ref="A92:B92"/>
    <mergeCell ref="A93:B93"/>
    <mergeCell ref="A94:B94"/>
    <mergeCell ref="A95:B95"/>
    <mergeCell ref="A96:B96"/>
    <mergeCell ref="A91:I91"/>
    <mergeCell ref="A123:B123"/>
    <mergeCell ref="F108:G108"/>
    <mergeCell ref="F102:G102"/>
    <mergeCell ref="C106:D106"/>
    <mergeCell ref="A113:B113"/>
    <mergeCell ref="A114:B114"/>
    <mergeCell ref="A115:B115"/>
    <mergeCell ref="A116:B116"/>
    <mergeCell ref="C116:D116"/>
    <mergeCell ref="F116:G116"/>
    <mergeCell ref="C103:D103"/>
    <mergeCell ref="C92:I93"/>
    <mergeCell ref="C96:I97"/>
    <mergeCell ref="A109:I109"/>
    <mergeCell ref="A110:B110"/>
    <mergeCell ref="A111:B111"/>
    <mergeCell ref="F152:G152"/>
    <mergeCell ref="F148:G148"/>
    <mergeCell ref="C120:D120"/>
    <mergeCell ref="F120:G120"/>
    <mergeCell ref="C121:D121"/>
    <mergeCell ref="F121:G121"/>
    <mergeCell ref="C122:D122"/>
    <mergeCell ref="F122:G122"/>
    <mergeCell ref="C123:D123"/>
    <mergeCell ref="F123:G123"/>
    <mergeCell ref="C124:D124"/>
    <mergeCell ref="F124:G124"/>
    <mergeCell ref="F143:G143"/>
    <mergeCell ref="C147:D147"/>
    <mergeCell ref="F147:G147"/>
    <mergeCell ref="F144:G144"/>
    <mergeCell ref="C133:D133"/>
    <mergeCell ref="F132:G132"/>
    <mergeCell ref="C132:D132"/>
    <mergeCell ref="F131:G131"/>
    <mergeCell ref="C131:D131"/>
    <mergeCell ref="F130:G130"/>
    <mergeCell ref="F129:G129"/>
    <mergeCell ref="F128:G128"/>
    <mergeCell ref="A160:B160"/>
    <mergeCell ref="A161:B161"/>
    <mergeCell ref="A146:B146"/>
    <mergeCell ref="A147:B147"/>
    <mergeCell ref="A148:B148"/>
    <mergeCell ref="A149:B149"/>
    <mergeCell ref="A150:B150"/>
    <mergeCell ref="A151:B151"/>
    <mergeCell ref="A152:B152"/>
    <mergeCell ref="A156:B156"/>
    <mergeCell ref="A154:I154"/>
    <mergeCell ref="A153:B153"/>
    <mergeCell ref="C153:D153"/>
    <mergeCell ref="F153:G153"/>
    <mergeCell ref="C149:D149"/>
    <mergeCell ref="F149:G149"/>
    <mergeCell ref="C150:D150"/>
    <mergeCell ref="F150:G150"/>
    <mergeCell ref="C151:D151"/>
    <mergeCell ref="F151:G151"/>
    <mergeCell ref="C146:D146"/>
    <mergeCell ref="F146:G146"/>
    <mergeCell ref="A158:B158"/>
    <mergeCell ref="A159:B159"/>
  </mergeCells>
  <hyperlinks>
    <hyperlink ref="E23" r:id="rId1"/>
  </hyperlinks>
  <printOptions horizontalCentered="1"/>
  <pageMargins left="0.19685039370078741" right="0.19685039370078741" top="0.78740157480314965" bottom="0.78740157480314965" header="0.19685039370078741" footer="0.19685039370078741"/>
  <pageSetup paperSize="9" scale="64" fitToHeight="0" orientation="portrait" r:id="rId2"/>
  <headerFooter>
    <oddHeader>&amp;C&amp;24&amp;G</oddHeader>
    <oddFooter>&amp;L&amp;"Times New Roman,Bold"&amp;16Ref No: &amp;F&amp;R&amp;"Times New Roman,Bold"&amp;16&amp;P</oddFooter>
  </headerFooter>
  <rowBreaks count="3" manualBreakCount="3">
    <brk id="174" max="8" man="1"/>
    <brk id="211" max="16383" man="1"/>
    <brk id="247"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topLeftCell="A13" workbookViewId="0">
      <selection sqref="A1:XFD1048576"/>
    </sheetView>
  </sheetViews>
  <sheetFormatPr defaultRowHeight="15" x14ac:dyDescent="0.25"/>
  <cols>
    <col min="2" max="2" width="11.7109375" customWidth="1"/>
    <col min="258" max="258" width="11.7109375" customWidth="1"/>
    <col min="514" max="514" width="11.7109375" customWidth="1"/>
    <col min="770" max="770" width="11.7109375" customWidth="1"/>
    <col min="1026" max="1026" width="11.7109375" customWidth="1"/>
    <col min="1282" max="1282" width="11.7109375" customWidth="1"/>
    <col min="1538" max="1538" width="11.7109375" customWidth="1"/>
    <col min="1794" max="1794" width="11.7109375" customWidth="1"/>
    <col min="2050" max="2050" width="11.7109375" customWidth="1"/>
    <col min="2306" max="2306" width="11.7109375" customWidth="1"/>
    <col min="2562" max="2562" width="11.7109375" customWidth="1"/>
    <col min="2818" max="2818" width="11.7109375" customWidth="1"/>
    <col min="3074" max="3074" width="11.7109375" customWidth="1"/>
    <col min="3330" max="3330" width="11.7109375" customWidth="1"/>
    <col min="3586" max="3586" width="11.7109375" customWidth="1"/>
    <col min="3842" max="3842" width="11.7109375" customWidth="1"/>
    <col min="4098" max="4098" width="11.7109375" customWidth="1"/>
    <col min="4354" max="4354" width="11.7109375" customWidth="1"/>
    <col min="4610" max="4610" width="11.7109375" customWidth="1"/>
    <col min="4866" max="4866" width="11.7109375" customWidth="1"/>
    <col min="5122" max="5122" width="11.7109375" customWidth="1"/>
    <col min="5378" max="5378" width="11.7109375" customWidth="1"/>
    <col min="5634" max="5634" width="11.7109375" customWidth="1"/>
    <col min="5890" max="5890" width="11.7109375" customWidth="1"/>
    <col min="6146" max="6146" width="11.7109375" customWidth="1"/>
    <col min="6402" max="6402" width="11.7109375" customWidth="1"/>
    <col min="6658" max="6658" width="11.7109375" customWidth="1"/>
    <col min="6914" max="6914" width="11.7109375" customWidth="1"/>
    <col min="7170" max="7170" width="11.7109375" customWidth="1"/>
    <col min="7426" max="7426" width="11.7109375" customWidth="1"/>
    <col min="7682" max="7682" width="11.7109375" customWidth="1"/>
    <col min="7938" max="7938" width="11.7109375" customWidth="1"/>
    <col min="8194" max="8194" width="11.7109375" customWidth="1"/>
    <col min="8450" max="8450" width="11.7109375" customWidth="1"/>
    <col min="8706" max="8706" width="11.7109375" customWidth="1"/>
    <col min="8962" max="8962" width="11.7109375" customWidth="1"/>
    <col min="9218" max="9218" width="11.7109375" customWidth="1"/>
    <col min="9474" max="9474" width="11.7109375" customWidth="1"/>
    <col min="9730" max="9730" width="11.7109375" customWidth="1"/>
    <col min="9986" max="9986" width="11.7109375" customWidth="1"/>
    <col min="10242" max="10242" width="11.7109375" customWidth="1"/>
    <col min="10498" max="10498" width="11.7109375" customWidth="1"/>
    <col min="10754" max="10754" width="11.7109375" customWidth="1"/>
    <col min="11010" max="11010" width="11.7109375" customWidth="1"/>
    <col min="11266" max="11266" width="11.7109375" customWidth="1"/>
    <col min="11522" max="11522" width="11.7109375" customWidth="1"/>
    <col min="11778" max="11778" width="11.7109375" customWidth="1"/>
    <col min="12034" max="12034" width="11.7109375" customWidth="1"/>
    <col min="12290" max="12290" width="11.7109375" customWidth="1"/>
    <col min="12546" max="12546" width="11.7109375" customWidth="1"/>
    <col min="12802" max="12802" width="11.7109375" customWidth="1"/>
    <col min="13058" max="13058" width="11.7109375" customWidth="1"/>
    <col min="13314" max="13314" width="11.7109375" customWidth="1"/>
    <col min="13570" max="13570" width="11.7109375" customWidth="1"/>
    <col min="13826" max="13826" width="11.7109375" customWidth="1"/>
    <col min="14082" max="14082" width="11.7109375" customWidth="1"/>
    <col min="14338" max="14338" width="11.7109375" customWidth="1"/>
    <col min="14594" max="14594" width="11.7109375" customWidth="1"/>
    <col min="14850" max="14850" width="11.7109375" customWidth="1"/>
    <col min="15106" max="15106" width="11.7109375" customWidth="1"/>
    <col min="15362" max="15362" width="11.7109375" customWidth="1"/>
    <col min="15618" max="15618" width="11.7109375" customWidth="1"/>
    <col min="15874" max="15874" width="11.7109375" customWidth="1"/>
    <col min="16130" max="16130" width="11.7109375" customWidth="1"/>
  </cols>
  <sheetData>
    <row r="2" spans="1:15" x14ac:dyDescent="0.25">
      <c r="A2" t="s">
        <v>109</v>
      </c>
      <c r="B2" s="1" t="s">
        <v>110</v>
      </c>
      <c r="C2" s="1">
        <v>26</v>
      </c>
    </row>
    <row r="3" spans="1:15" x14ac:dyDescent="0.25">
      <c r="B3" t="s">
        <v>111</v>
      </c>
      <c r="C3" t="s">
        <v>112</v>
      </c>
    </row>
    <row r="4" spans="1:15" x14ac:dyDescent="0.25">
      <c r="A4" t="s">
        <v>113</v>
      </c>
      <c r="B4" s="2">
        <v>10</v>
      </c>
      <c r="C4" s="2">
        <v>10</v>
      </c>
      <c r="E4">
        <f>(100/B4)*C4</f>
        <v>100</v>
      </c>
    </row>
    <row r="5" spans="1:15" x14ac:dyDescent="0.25">
      <c r="A5" t="s">
        <v>114</v>
      </c>
      <c r="B5" t="s">
        <v>115</v>
      </c>
      <c r="C5" t="s">
        <v>116</v>
      </c>
      <c r="E5">
        <f>(100/B6)*C6</f>
        <v>96.296296296296291</v>
      </c>
      <c r="I5" s="2" t="s">
        <v>117</v>
      </c>
      <c r="J5" s="2" t="s">
        <v>118</v>
      </c>
      <c r="K5" s="2" t="s">
        <v>119</v>
      </c>
      <c r="L5" s="2" t="s">
        <v>120</v>
      </c>
      <c r="M5" s="2" t="s">
        <v>121</v>
      </c>
      <c r="N5" s="2" t="s">
        <v>122</v>
      </c>
      <c r="O5" s="2" t="s">
        <v>123</v>
      </c>
    </row>
    <row r="6" spans="1:15" x14ac:dyDescent="0.25">
      <c r="B6" s="2">
        <f>C2+1</f>
        <v>27</v>
      </c>
      <c r="C6" s="2">
        <v>26</v>
      </c>
      <c r="E6">
        <f>(100/B8)*C8</f>
        <v>0</v>
      </c>
      <c r="F6" s="3" t="s">
        <v>124</v>
      </c>
      <c r="I6" s="3">
        <f>C4</f>
        <v>10</v>
      </c>
      <c r="J6" s="3">
        <f>40/B6*C6</f>
        <v>38.518518518518519</v>
      </c>
      <c r="K6" s="3">
        <f>15/B8*C8</f>
        <v>0</v>
      </c>
      <c r="L6" s="3">
        <f>10/B10*C10</f>
        <v>0</v>
      </c>
      <c r="M6" s="3">
        <f>10/B12*C12</f>
        <v>0</v>
      </c>
      <c r="N6" s="3">
        <f>5/B14*C14</f>
        <v>0</v>
      </c>
      <c r="O6" s="3">
        <f>5/B16*C16</f>
        <v>0</v>
      </c>
    </row>
    <row r="7" spans="1:15" x14ac:dyDescent="0.25">
      <c r="A7" t="s">
        <v>125</v>
      </c>
      <c r="B7" t="s">
        <v>126</v>
      </c>
      <c r="C7" t="s">
        <v>127</v>
      </c>
      <c r="E7">
        <f>(100/B10)*C10</f>
        <v>0</v>
      </c>
      <c r="F7" s="2" t="s">
        <v>128</v>
      </c>
      <c r="G7" s="2"/>
      <c r="H7" s="2"/>
      <c r="I7" s="2">
        <f>I6+20</f>
        <v>30</v>
      </c>
      <c r="J7" s="2">
        <f>30/B6*C6</f>
        <v>28.888888888888889</v>
      </c>
      <c r="K7" s="2">
        <f>15/B8*C8</f>
        <v>0</v>
      </c>
      <c r="L7" s="2">
        <f>10/B10*C10</f>
        <v>0</v>
      </c>
      <c r="M7" s="2">
        <f>5/B12*C12</f>
        <v>0</v>
      </c>
      <c r="N7" s="2">
        <f>5/B14*C14</f>
        <v>0</v>
      </c>
      <c r="O7" s="2">
        <f>5/B16*C16</f>
        <v>0</v>
      </c>
    </row>
    <row r="8" spans="1:15" x14ac:dyDescent="0.25">
      <c r="B8" s="2">
        <f>C2</f>
        <v>26</v>
      </c>
      <c r="C8" s="2">
        <v>0</v>
      </c>
      <c r="E8">
        <f>(100/B12)*C12</f>
        <v>0</v>
      </c>
    </row>
    <row r="9" spans="1:15" x14ac:dyDescent="0.25">
      <c r="A9" t="s">
        <v>129</v>
      </c>
      <c r="B9" t="s">
        <v>126</v>
      </c>
      <c r="C9" t="s">
        <v>127</v>
      </c>
      <c r="E9">
        <f>(100/B14)*C14</f>
        <v>0</v>
      </c>
    </row>
    <row r="10" spans="1:15" x14ac:dyDescent="0.25">
      <c r="B10" s="2">
        <f>C2</f>
        <v>26</v>
      </c>
      <c r="C10" s="2">
        <v>0</v>
      </c>
      <c r="E10">
        <f>(100/B16)*C16</f>
        <v>0</v>
      </c>
    </row>
    <row r="11" spans="1:15" x14ac:dyDescent="0.25">
      <c r="A11" t="s">
        <v>121</v>
      </c>
      <c r="B11" t="s">
        <v>126</v>
      </c>
      <c r="C11" t="s">
        <v>127</v>
      </c>
    </row>
    <row r="12" spans="1:15" x14ac:dyDescent="0.25">
      <c r="B12" s="2">
        <f>C2</f>
        <v>26</v>
      </c>
      <c r="C12" s="2">
        <v>0</v>
      </c>
      <c r="F12" s="2"/>
      <c r="G12" s="2" t="s">
        <v>124</v>
      </c>
      <c r="H12" s="2" t="s">
        <v>130</v>
      </c>
      <c r="L12" t="s">
        <v>131</v>
      </c>
    </row>
    <row r="13" spans="1:15" ht="30" x14ac:dyDescent="0.25">
      <c r="A13" s="4" t="s">
        <v>122</v>
      </c>
      <c r="B13" t="s">
        <v>126</v>
      </c>
      <c r="C13" t="s">
        <v>127</v>
      </c>
      <c r="F13" s="2" t="s">
        <v>132</v>
      </c>
      <c r="G13" s="2">
        <f>I6</f>
        <v>10</v>
      </c>
      <c r="H13" s="2">
        <f>I7</f>
        <v>30</v>
      </c>
      <c r="L13" t="s">
        <v>131</v>
      </c>
    </row>
    <row r="14" spans="1:15" x14ac:dyDescent="0.25">
      <c r="B14" s="2">
        <f>C2</f>
        <v>26</v>
      </c>
      <c r="C14" s="2">
        <v>0</v>
      </c>
      <c r="F14" s="2" t="s">
        <v>133</v>
      </c>
      <c r="G14" s="2">
        <f>J6</f>
        <v>38.518518518518519</v>
      </c>
      <c r="H14" s="2">
        <f>J7</f>
        <v>28.888888888888889</v>
      </c>
    </row>
    <row r="15" spans="1:15" x14ac:dyDescent="0.25">
      <c r="A15" t="s">
        <v>123</v>
      </c>
      <c r="B15" t="s">
        <v>126</v>
      </c>
      <c r="C15" t="s">
        <v>127</v>
      </c>
      <c r="F15" s="2" t="s">
        <v>119</v>
      </c>
      <c r="G15" s="2">
        <f>K6</f>
        <v>0</v>
      </c>
      <c r="H15" s="2">
        <f>K7</f>
        <v>0</v>
      </c>
    </row>
    <row r="16" spans="1:15" x14ac:dyDescent="0.25">
      <c r="B16" s="2">
        <f>C2</f>
        <v>26</v>
      </c>
      <c r="C16" s="2">
        <v>0</v>
      </c>
      <c r="F16" s="2" t="s">
        <v>120</v>
      </c>
      <c r="G16" s="2">
        <f>L6</f>
        <v>0</v>
      </c>
      <c r="H16" s="2">
        <f>L7</f>
        <v>0</v>
      </c>
    </row>
    <row r="17" spans="5:8" x14ac:dyDescent="0.25">
      <c r="F17" s="2" t="s">
        <v>121</v>
      </c>
      <c r="G17" s="2">
        <f>M6</f>
        <v>0</v>
      </c>
      <c r="H17" s="2">
        <f>M7</f>
        <v>0</v>
      </c>
    </row>
    <row r="18" spans="5:8" ht="30" x14ac:dyDescent="0.25">
      <c r="F18" s="5" t="s">
        <v>122</v>
      </c>
      <c r="G18" s="2">
        <f>N6</f>
        <v>0</v>
      </c>
      <c r="H18" s="2">
        <f>N7</f>
        <v>0</v>
      </c>
    </row>
    <row r="19" spans="5:8" x14ac:dyDescent="0.25">
      <c r="F19" s="2" t="s">
        <v>123</v>
      </c>
      <c r="G19" s="2">
        <f>O6</f>
        <v>0</v>
      </c>
      <c r="H19" s="2">
        <f>O7</f>
        <v>0</v>
      </c>
    </row>
    <row r="20" spans="5:8" x14ac:dyDescent="0.25">
      <c r="F20" s="2" t="s">
        <v>134</v>
      </c>
      <c r="G20" s="7">
        <f>(G13+G14+G15+G16+G17+G18+G19)/100</f>
        <v>0.48518518518518516</v>
      </c>
      <c r="H20" s="7">
        <f>(H13+H14+H15+H16+H17+H18+H19)/100</f>
        <v>0.58888888888888891</v>
      </c>
    </row>
    <row r="21" spans="5:8" x14ac:dyDescent="0.25">
      <c r="E21" s="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workbookViewId="0">
      <selection activeCell="G20" sqref="G20:H20"/>
    </sheetView>
  </sheetViews>
  <sheetFormatPr defaultRowHeight="15" x14ac:dyDescent="0.25"/>
  <cols>
    <col min="2" max="2" width="11.7109375" customWidth="1"/>
    <col min="258" max="258" width="11.7109375" customWidth="1"/>
    <col min="514" max="514" width="11.7109375" customWidth="1"/>
    <col min="770" max="770" width="11.7109375" customWidth="1"/>
    <col min="1026" max="1026" width="11.7109375" customWidth="1"/>
    <col min="1282" max="1282" width="11.7109375" customWidth="1"/>
    <col min="1538" max="1538" width="11.7109375" customWidth="1"/>
    <col min="1794" max="1794" width="11.7109375" customWidth="1"/>
    <col min="2050" max="2050" width="11.7109375" customWidth="1"/>
    <col min="2306" max="2306" width="11.7109375" customWidth="1"/>
    <col min="2562" max="2562" width="11.7109375" customWidth="1"/>
    <col min="2818" max="2818" width="11.7109375" customWidth="1"/>
    <col min="3074" max="3074" width="11.7109375" customWidth="1"/>
    <col min="3330" max="3330" width="11.7109375" customWidth="1"/>
    <col min="3586" max="3586" width="11.7109375" customWidth="1"/>
    <col min="3842" max="3842" width="11.7109375" customWidth="1"/>
    <col min="4098" max="4098" width="11.7109375" customWidth="1"/>
    <col min="4354" max="4354" width="11.7109375" customWidth="1"/>
    <col min="4610" max="4610" width="11.7109375" customWidth="1"/>
    <col min="4866" max="4866" width="11.7109375" customWidth="1"/>
    <col min="5122" max="5122" width="11.7109375" customWidth="1"/>
    <col min="5378" max="5378" width="11.7109375" customWidth="1"/>
    <col min="5634" max="5634" width="11.7109375" customWidth="1"/>
    <col min="5890" max="5890" width="11.7109375" customWidth="1"/>
    <col min="6146" max="6146" width="11.7109375" customWidth="1"/>
    <col min="6402" max="6402" width="11.7109375" customWidth="1"/>
    <col min="6658" max="6658" width="11.7109375" customWidth="1"/>
    <col min="6914" max="6914" width="11.7109375" customWidth="1"/>
    <col min="7170" max="7170" width="11.7109375" customWidth="1"/>
    <col min="7426" max="7426" width="11.7109375" customWidth="1"/>
    <col min="7682" max="7682" width="11.7109375" customWidth="1"/>
    <col min="7938" max="7938" width="11.7109375" customWidth="1"/>
    <col min="8194" max="8194" width="11.7109375" customWidth="1"/>
    <col min="8450" max="8450" width="11.7109375" customWidth="1"/>
    <col min="8706" max="8706" width="11.7109375" customWidth="1"/>
    <col min="8962" max="8962" width="11.7109375" customWidth="1"/>
    <col min="9218" max="9218" width="11.7109375" customWidth="1"/>
    <col min="9474" max="9474" width="11.7109375" customWidth="1"/>
    <col min="9730" max="9730" width="11.7109375" customWidth="1"/>
    <col min="9986" max="9986" width="11.7109375" customWidth="1"/>
    <col min="10242" max="10242" width="11.7109375" customWidth="1"/>
    <col min="10498" max="10498" width="11.7109375" customWidth="1"/>
    <col min="10754" max="10754" width="11.7109375" customWidth="1"/>
    <col min="11010" max="11010" width="11.7109375" customWidth="1"/>
    <col min="11266" max="11266" width="11.7109375" customWidth="1"/>
    <col min="11522" max="11522" width="11.7109375" customWidth="1"/>
    <col min="11778" max="11778" width="11.7109375" customWidth="1"/>
    <col min="12034" max="12034" width="11.7109375" customWidth="1"/>
    <col min="12290" max="12290" width="11.7109375" customWidth="1"/>
    <col min="12546" max="12546" width="11.7109375" customWidth="1"/>
    <col min="12802" max="12802" width="11.7109375" customWidth="1"/>
    <col min="13058" max="13058" width="11.7109375" customWidth="1"/>
    <col min="13314" max="13314" width="11.7109375" customWidth="1"/>
    <col min="13570" max="13570" width="11.7109375" customWidth="1"/>
    <col min="13826" max="13826" width="11.7109375" customWidth="1"/>
    <col min="14082" max="14082" width="11.7109375" customWidth="1"/>
    <col min="14338" max="14338" width="11.7109375" customWidth="1"/>
    <col min="14594" max="14594" width="11.7109375" customWidth="1"/>
    <col min="14850" max="14850" width="11.7109375" customWidth="1"/>
    <col min="15106" max="15106" width="11.7109375" customWidth="1"/>
    <col min="15362" max="15362" width="11.7109375" customWidth="1"/>
    <col min="15618" max="15618" width="11.7109375" customWidth="1"/>
    <col min="15874" max="15874" width="11.7109375" customWidth="1"/>
    <col min="16130" max="16130" width="11.7109375" customWidth="1"/>
  </cols>
  <sheetData>
    <row r="2" spans="1:15" x14ac:dyDescent="0.25">
      <c r="A2" t="s">
        <v>109</v>
      </c>
      <c r="B2" s="1" t="s">
        <v>110</v>
      </c>
      <c r="C2" s="1">
        <v>27</v>
      </c>
    </row>
    <row r="3" spans="1:15" x14ac:dyDescent="0.25">
      <c r="B3" t="s">
        <v>111</v>
      </c>
      <c r="C3" t="s">
        <v>112</v>
      </c>
    </row>
    <row r="4" spans="1:15" x14ac:dyDescent="0.25">
      <c r="A4" t="s">
        <v>113</v>
      </c>
      <c r="B4" s="2">
        <v>10</v>
      </c>
      <c r="C4" s="2">
        <v>10</v>
      </c>
      <c r="E4">
        <f>(100/B4)*C4</f>
        <v>100</v>
      </c>
    </row>
    <row r="5" spans="1:15" x14ac:dyDescent="0.25">
      <c r="A5" t="s">
        <v>114</v>
      </c>
      <c r="B5" t="s">
        <v>115</v>
      </c>
      <c r="C5" t="s">
        <v>116</v>
      </c>
      <c r="E5">
        <f>(100/B6)*C6</f>
        <v>85.714285714285722</v>
      </c>
      <c r="I5" s="2" t="s">
        <v>117</v>
      </c>
      <c r="J5" s="2" t="s">
        <v>118</v>
      </c>
      <c r="K5" s="2" t="s">
        <v>119</v>
      </c>
      <c r="L5" s="2" t="s">
        <v>120</v>
      </c>
      <c r="M5" s="2" t="s">
        <v>121</v>
      </c>
      <c r="N5" s="2" t="s">
        <v>122</v>
      </c>
      <c r="O5" s="2" t="s">
        <v>123</v>
      </c>
    </row>
    <row r="6" spans="1:15" x14ac:dyDescent="0.25">
      <c r="B6" s="2">
        <f>C2+1</f>
        <v>28</v>
      </c>
      <c r="C6" s="2">
        <v>24</v>
      </c>
      <c r="E6">
        <f>(100/B8)*C8</f>
        <v>0</v>
      </c>
      <c r="F6" s="3" t="s">
        <v>124</v>
      </c>
      <c r="I6" s="3">
        <f>C4</f>
        <v>10</v>
      </c>
      <c r="J6" s="3">
        <f>40/B6*C6</f>
        <v>34.285714285714285</v>
      </c>
      <c r="K6" s="3">
        <f>15/B8*C8</f>
        <v>0</v>
      </c>
      <c r="L6" s="3">
        <f>10/B10*C10</f>
        <v>0</v>
      </c>
      <c r="M6" s="3">
        <f>10/B12*C12</f>
        <v>0</v>
      </c>
      <c r="N6" s="3">
        <f>5/B14*C14</f>
        <v>0</v>
      </c>
      <c r="O6" s="3">
        <f>5/B16*C16</f>
        <v>0</v>
      </c>
    </row>
    <row r="7" spans="1:15" x14ac:dyDescent="0.25">
      <c r="A7" t="s">
        <v>125</v>
      </c>
      <c r="B7" t="s">
        <v>126</v>
      </c>
      <c r="C7" t="s">
        <v>127</v>
      </c>
      <c r="E7">
        <f>(100/B10)*C10</f>
        <v>0</v>
      </c>
      <c r="F7" s="2" t="s">
        <v>128</v>
      </c>
      <c r="G7" s="2"/>
      <c r="H7" s="2"/>
      <c r="I7" s="2">
        <f>I6+20</f>
        <v>30</v>
      </c>
      <c r="J7" s="2">
        <f>30/B6*C6</f>
        <v>25.714285714285715</v>
      </c>
      <c r="K7" s="2">
        <f>15/B8*C8</f>
        <v>0</v>
      </c>
      <c r="L7" s="2">
        <f>10/B10*C10</f>
        <v>0</v>
      </c>
      <c r="M7" s="2">
        <f>5/B12*C12</f>
        <v>0</v>
      </c>
      <c r="N7" s="2">
        <f>5/B14*C14</f>
        <v>0</v>
      </c>
      <c r="O7" s="2">
        <f>5/B16*C16</f>
        <v>0</v>
      </c>
    </row>
    <row r="8" spans="1:15" x14ac:dyDescent="0.25">
      <c r="B8" s="2">
        <f>C2</f>
        <v>27</v>
      </c>
      <c r="C8" s="2">
        <v>0</v>
      </c>
      <c r="E8">
        <f>(100/B12)*C12</f>
        <v>0</v>
      </c>
    </row>
    <row r="9" spans="1:15" x14ac:dyDescent="0.25">
      <c r="A9" t="s">
        <v>129</v>
      </c>
      <c r="B9" t="s">
        <v>126</v>
      </c>
      <c r="C9" t="s">
        <v>127</v>
      </c>
      <c r="E9">
        <f>(100/B14)*C14</f>
        <v>0</v>
      </c>
    </row>
    <row r="10" spans="1:15" x14ac:dyDescent="0.25">
      <c r="B10" s="2">
        <f>C2</f>
        <v>27</v>
      </c>
      <c r="C10" s="2">
        <v>0</v>
      </c>
      <c r="E10">
        <f>(100/B16)*C16</f>
        <v>0</v>
      </c>
    </row>
    <row r="11" spans="1:15" x14ac:dyDescent="0.25">
      <c r="A11" t="s">
        <v>121</v>
      </c>
      <c r="B11" t="s">
        <v>126</v>
      </c>
      <c r="C11" t="s">
        <v>127</v>
      </c>
    </row>
    <row r="12" spans="1:15" x14ac:dyDescent="0.25">
      <c r="B12" s="2">
        <f>C2</f>
        <v>27</v>
      </c>
      <c r="C12" s="2">
        <v>0</v>
      </c>
      <c r="F12" s="2"/>
      <c r="G12" s="2" t="s">
        <v>124</v>
      </c>
      <c r="H12" s="2" t="s">
        <v>130</v>
      </c>
      <c r="L12" t="s">
        <v>131</v>
      </c>
    </row>
    <row r="13" spans="1:15" ht="30" x14ac:dyDescent="0.25">
      <c r="A13" s="4" t="s">
        <v>122</v>
      </c>
      <c r="B13" t="s">
        <v>126</v>
      </c>
      <c r="C13" t="s">
        <v>127</v>
      </c>
      <c r="F13" s="2" t="s">
        <v>132</v>
      </c>
      <c r="G13" s="2">
        <f>I6</f>
        <v>10</v>
      </c>
      <c r="H13" s="2">
        <f>I7</f>
        <v>30</v>
      </c>
      <c r="L13" t="s">
        <v>131</v>
      </c>
    </row>
    <row r="14" spans="1:15" x14ac:dyDescent="0.25">
      <c r="B14" s="2">
        <f>C2</f>
        <v>27</v>
      </c>
      <c r="C14" s="2">
        <v>0</v>
      </c>
      <c r="F14" s="2" t="s">
        <v>133</v>
      </c>
      <c r="G14" s="2">
        <f>J6</f>
        <v>34.285714285714285</v>
      </c>
      <c r="H14" s="2">
        <f>J7</f>
        <v>25.714285714285715</v>
      </c>
    </row>
    <row r="15" spans="1:15" x14ac:dyDescent="0.25">
      <c r="A15" t="s">
        <v>123</v>
      </c>
      <c r="B15" t="s">
        <v>126</v>
      </c>
      <c r="C15" t="s">
        <v>127</v>
      </c>
      <c r="F15" s="2" t="s">
        <v>119</v>
      </c>
      <c r="G15" s="2">
        <f>K6</f>
        <v>0</v>
      </c>
      <c r="H15" s="2">
        <f>K7</f>
        <v>0</v>
      </c>
    </row>
    <row r="16" spans="1:15" x14ac:dyDescent="0.25">
      <c r="B16" s="2">
        <f>C2</f>
        <v>27</v>
      </c>
      <c r="C16" s="2">
        <v>0</v>
      </c>
      <c r="F16" s="2" t="s">
        <v>120</v>
      </c>
      <c r="G16" s="2">
        <f>L6</f>
        <v>0</v>
      </c>
      <c r="H16" s="2">
        <f>L7</f>
        <v>0</v>
      </c>
    </row>
    <row r="17" spans="5:8" x14ac:dyDescent="0.25">
      <c r="F17" s="2" t="s">
        <v>121</v>
      </c>
      <c r="G17" s="2">
        <f>M6</f>
        <v>0</v>
      </c>
      <c r="H17" s="2">
        <f>M7</f>
        <v>0</v>
      </c>
    </row>
    <row r="18" spans="5:8" ht="30" x14ac:dyDescent="0.25">
      <c r="F18" s="5" t="s">
        <v>122</v>
      </c>
      <c r="G18" s="2">
        <f>N6</f>
        <v>0</v>
      </c>
      <c r="H18" s="2">
        <f>N7</f>
        <v>0</v>
      </c>
    </row>
    <row r="19" spans="5:8" x14ac:dyDescent="0.25">
      <c r="F19" s="2" t="s">
        <v>123</v>
      </c>
      <c r="G19" s="2">
        <f>O6</f>
        <v>0</v>
      </c>
      <c r="H19" s="2">
        <f>O7</f>
        <v>0</v>
      </c>
    </row>
    <row r="20" spans="5:8" x14ac:dyDescent="0.25">
      <c r="F20" s="2" t="s">
        <v>134</v>
      </c>
      <c r="G20" s="7">
        <f>(G13+G14+G15+G16+G17+G18+G19)/100</f>
        <v>0.44285714285714284</v>
      </c>
      <c r="H20" s="7">
        <f>(H13+H14+H15+H16+H17+H18+H19)/100</f>
        <v>0.55714285714285716</v>
      </c>
    </row>
    <row r="21" spans="5:8" x14ac:dyDescent="0.25">
      <c r="E21" s="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T1</vt:lpstr>
      <vt:lpstr>T2</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PC-51</cp:lastModifiedBy>
  <cp:lastPrinted>2025-07-08T06:30:56Z</cp:lastPrinted>
  <dcterms:created xsi:type="dcterms:W3CDTF">2010-11-23T11:42:48Z</dcterms:created>
  <dcterms:modified xsi:type="dcterms:W3CDTF">2025-07-08T06:31:49Z</dcterms:modified>
</cp:coreProperties>
</file>