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B32EEDE3-8A53-4E5C-8849-AEEEC37BA8D3}" xr6:coauthVersionLast="36" xr6:coauthVersionMax="47" xr10:uidLastSave="{00000000-0000-0000-0000-000000000000}"/>
  <bookViews>
    <workbookView xWindow="0" yWindow="0" windowWidth="20490" windowHeight="7125" xr2:uid="{00000000-000D-0000-FFFF-FFFF00000000}"/>
  </bookViews>
  <sheets>
    <sheet name="Report" sheetId="3" r:id="rId1"/>
  </sheets>
  <definedNames>
    <definedName name="_xlnm.Print_Area" localSheetId="0">Report!$A$1:$I$330</definedName>
  </definedNames>
  <calcPr calcId="191029"/>
</workbook>
</file>

<file path=xl/calcChain.xml><?xml version="1.0" encoding="utf-8"?>
<calcChain xmlns="http://schemas.openxmlformats.org/spreadsheetml/2006/main">
  <c r="J3" i="3" l="1"/>
  <c r="K2" i="3"/>
  <c r="M96" i="3" l="1"/>
  <c r="K94" i="3"/>
  <c r="I85" i="3"/>
  <c r="E89" i="3" l="1"/>
  <c r="E96" i="3"/>
  <c r="E92" i="3"/>
  <c r="K87" i="3"/>
  <c r="E98" i="3"/>
  <c r="E94" i="3"/>
  <c r="E97" i="3"/>
  <c r="K86" i="3"/>
  <c r="E95" i="3"/>
  <c r="E91" i="3"/>
  <c r="E90" i="3"/>
  <c r="K89" i="3"/>
  <c r="K90" i="3" s="1"/>
  <c r="K95" i="3" s="1"/>
  <c r="E93" i="3"/>
  <c r="K88" i="3"/>
  <c r="C87" i="3" s="1"/>
  <c r="K91" i="3" l="1"/>
  <c r="E87" i="3"/>
  <c r="K92" i="3" l="1"/>
  <c r="K93" i="3" s="1"/>
  <c r="K96" i="3" l="1"/>
  <c r="C88" i="3" s="1"/>
  <c r="E88" i="3" s="1"/>
  <c r="F87" i="3" l="1"/>
  <c r="J84" i="3" s="1"/>
  <c r="H87" i="3" s="1"/>
  <c r="K79" i="3"/>
  <c r="K78" i="3"/>
  <c r="K77" i="3"/>
  <c r="F127" i="3" l="1"/>
  <c r="F129" i="3"/>
  <c r="F124" i="3"/>
  <c r="E189" i="3" l="1"/>
  <c r="F142" i="3" l="1"/>
  <c r="F141" i="3"/>
  <c r="F140" i="3"/>
  <c r="F139" i="3"/>
  <c r="F138" i="3"/>
  <c r="F136" i="3"/>
  <c r="F135" i="3"/>
  <c r="F134" i="3"/>
  <c r="F133" i="3"/>
  <c r="F132" i="3"/>
  <c r="F131" i="3"/>
  <c r="F128" i="3"/>
  <c r="F126" i="3"/>
  <c r="F125" i="3"/>
  <c r="K122" i="3"/>
  <c r="F115" i="3" l="1"/>
  <c r="H115" i="3"/>
  <c r="I142" i="3"/>
  <c r="I141" i="3"/>
  <c r="I140" i="3"/>
  <c r="I139" i="3"/>
  <c r="C139" i="3"/>
  <c r="C140" i="3" s="1"/>
  <c r="C141" i="3" s="1"/>
  <c r="C142" i="3" s="1"/>
  <c r="C143" i="3" s="1"/>
  <c r="I138" i="3"/>
  <c r="A138" i="3"/>
  <c r="I133" i="3"/>
  <c r="I131" i="3"/>
  <c r="I136" i="3"/>
  <c r="I135" i="3"/>
  <c r="I134" i="3"/>
  <c r="I132" i="3"/>
  <c r="C132" i="3"/>
  <c r="C133" i="3" s="1"/>
  <c r="C134" i="3" s="1"/>
  <c r="C135" i="3" s="1"/>
  <c r="C136" i="3" s="1"/>
  <c r="A131" i="3"/>
  <c r="I126" i="3" l="1"/>
  <c r="I128" i="3"/>
  <c r="I125" i="3"/>
  <c r="I124" i="3"/>
  <c r="K124" i="3"/>
  <c r="K129" i="3"/>
  <c r="I129" i="3"/>
  <c r="I127" i="3"/>
  <c r="C125" i="3"/>
  <c r="C126" i="3" s="1"/>
  <c r="C127" i="3" s="1"/>
  <c r="C128" i="3" s="1"/>
  <c r="C129" i="3" s="1"/>
  <c r="A124" i="3"/>
  <c r="A125" i="3" s="1"/>
  <c r="A126" i="3" s="1"/>
  <c r="A127" i="3" s="1"/>
  <c r="A128" i="3" s="1"/>
  <c r="A129" i="3" s="1"/>
  <c r="H111" i="3"/>
  <c r="H110" i="3"/>
  <c r="I115" i="3" l="1"/>
  <c r="H47" i="3"/>
  <c r="K63" i="3" l="1"/>
  <c r="K62" i="3"/>
  <c r="K61" i="3"/>
  <c r="I53" i="3"/>
  <c r="E66" i="3" l="1"/>
  <c r="K57" i="3"/>
  <c r="K58" i="3" s="1"/>
  <c r="K59" i="3" s="1"/>
  <c r="K60" i="3" s="1"/>
  <c r="E65" i="3"/>
  <c r="E63" i="3"/>
  <c r="E61" i="3"/>
  <c r="E59" i="3"/>
  <c r="E57" i="3"/>
  <c r="K55" i="3"/>
  <c r="E64" i="3"/>
  <c r="E60" i="3"/>
  <c r="E58" i="3"/>
  <c r="K56" i="3"/>
  <c r="C55" i="3" s="1"/>
  <c r="E55" i="3" s="1"/>
  <c r="K54" i="3"/>
  <c r="E62" i="3"/>
  <c r="I69" i="3"/>
  <c r="K72" i="3" l="1"/>
  <c r="C71" i="3" s="1"/>
  <c r="K70" i="3"/>
  <c r="E79" i="3"/>
  <c r="E77" i="3"/>
  <c r="E80" i="3"/>
  <c r="E76" i="3"/>
  <c r="E75" i="3"/>
  <c r="K71" i="3"/>
  <c r="E82" i="3"/>
  <c r="E73" i="3"/>
  <c r="E78" i="3"/>
  <c r="E74" i="3"/>
  <c r="K73" i="3"/>
  <c r="E81" i="3"/>
  <c r="K64" i="3"/>
  <c r="C56" i="3" s="1"/>
  <c r="E56" i="3" s="1"/>
  <c r="K74" i="3" l="1"/>
  <c r="K75" i="3" s="1"/>
  <c r="C72" i="3"/>
  <c r="E71" i="3"/>
  <c r="F55" i="3"/>
  <c r="J52" i="3" s="1"/>
  <c r="H55" i="3" s="1"/>
  <c r="I4" i="3"/>
  <c r="K76" i="3" l="1"/>
  <c r="K80" i="3" s="1"/>
  <c r="A176" i="3"/>
  <c r="A177" i="3" s="1"/>
  <c r="A178" i="3" s="1"/>
  <c r="A179" i="3" s="1"/>
  <c r="A180" i="3" s="1"/>
  <c r="A181" i="3" s="1"/>
  <c r="A182" i="3" s="1"/>
  <c r="A183" i="3" s="1"/>
  <c r="A184" i="3" s="1"/>
  <c r="A185" i="3" s="1"/>
  <c r="A165" i="3"/>
  <c r="A166" i="3" s="1"/>
  <c r="A167" i="3" s="1"/>
  <c r="A168" i="3" s="1"/>
  <c r="A169" i="3" s="1"/>
  <c r="A170" i="3" s="1"/>
  <c r="A171" i="3" s="1"/>
  <c r="A172" i="3" s="1"/>
  <c r="A173" i="3" s="1"/>
  <c r="A174" i="3" s="1"/>
  <c r="A154" i="3"/>
  <c r="A155" i="3" s="1"/>
  <c r="A156" i="3" s="1"/>
  <c r="A157" i="3" s="1"/>
  <c r="A158" i="3" s="1"/>
  <c r="A159" i="3" s="1"/>
  <c r="A160" i="3" s="1"/>
  <c r="A161" i="3" s="1"/>
  <c r="A162" i="3" s="1"/>
  <c r="A163" i="3" s="1"/>
  <c r="A145" i="3"/>
  <c r="A146" i="3" s="1"/>
  <c r="A147" i="3" s="1"/>
  <c r="A148" i="3" s="1"/>
  <c r="A149" i="3" s="1"/>
  <c r="A150" i="3" s="1"/>
  <c r="A151" i="3" s="1"/>
  <c r="A152" i="3" s="1"/>
  <c r="C145" i="3"/>
  <c r="C146" i="3" s="1"/>
  <c r="C147" i="3" s="1"/>
  <c r="C148" i="3" s="1"/>
  <c r="C149" i="3" s="1"/>
  <c r="C150" i="3" s="1"/>
  <c r="C151" i="3" s="1"/>
  <c r="C152" i="3" s="1"/>
  <c r="E72" i="3" l="1"/>
  <c r="F71" i="3"/>
  <c r="J68" i="3" s="1"/>
  <c r="H71" i="3" s="1"/>
  <c r="I117" i="3"/>
  <c r="H117" i="3"/>
  <c r="F117" i="3"/>
  <c r="E190" i="3" l="1"/>
  <c r="H112" i="3"/>
  <c r="I185" i="3" l="1"/>
  <c r="I184" i="3"/>
  <c r="I183" i="3"/>
  <c r="I182" i="3"/>
  <c r="I181" i="3"/>
  <c r="I180" i="3"/>
  <c r="I179" i="3"/>
  <c r="I178" i="3"/>
  <c r="I177" i="3"/>
  <c r="I176" i="3"/>
  <c r="I174" i="3"/>
  <c r="I173" i="3"/>
  <c r="I172" i="3"/>
  <c r="I171" i="3"/>
  <c r="I170" i="3"/>
  <c r="I169" i="3"/>
  <c r="I168" i="3"/>
  <c r="I167" i="3"/>
  <c r="I166" i="3"/>
  <c r="I165" i="3"/>
  <c r="I163" i="3"/>
  <c r="I162" i="3"/>
  <c r="I161" i="3"/>
  <c r="I160" i="3"/>
  <c r="I159" i="3"/>
  <c r="I158" i="3"/>
  <c r="I157" i="3"/>
  <c r="I156" i="3"/>
  <c r="I155" i="3"/>
  <c r="I154" i="3"/>
  <c r="I146" i="3"/>
  <c r="I147" i="3"/>
  <c r="I148" i="3"/>
  <c r="I149" i="3"/>
  <c r="I150" i="3"/>
  <c r="I151" i="3"/>
  <c r="I152" i="3"/>
  <c r="I145" i="3"/>
  <c r="W165" i="3"/>
  <c r="W154" i="3"/>
  <c r="V176" i="3"/>
  <c r="V165" i="3"/>
  <c r="W176" i="3"/>
  <c r="V154" i="3"/>
  <c r="H67" i="3" l="1"/>
  <c r="U176" i="3"/>
  <c r="V177" i="3"/>
  <c r="W177" i="3"/>
  <c r="W178" i="3" s="1"/>
  <c r="W179" i="3" s="1"/>
  <c r="W180" i="3" s="1"/>
  <c r="W181" i="3" s="1"/>
  <c r="W182" i="3" s="1"/>
  <c r="W183" i="3" s="1"/>
  <c r="W184" i="3" s="1"/>
  <c r="W185" i="3" s="1"/>
  <c r="U165" i="3"/>
  <c r="V166" i="3"/>
  <c r="W166" i="3"/>
  <c r="W167" i="3" s="1"/>
  <c r="W168" i="3" s="1"/>
  <c r="W169" i="3" s="1"/>
  <c r="W170" i="3" s="1"/>
  <c r="W171" i="3" s="1"/>
  <c r="W172" i="3" s="1"/>
  <c r="W173" i="3" s="1"/>
  <c r="W174" i="3" s="1"/>
  <c r="W155" i="3"/>
  <c r="W156" i="3" s="1"/>
  <c r="W157" i="3" s="1"/>
  <c r="W158" i="3" s="1"/>
  <c r="W159" i="3" s="1"/>
  <c r="W160" i="3" s="1"/>
  <c r="W161" i="3" s="1"/>
  <c r="W162" i="3" s="1"/>
  <c r="W163" i="3" s="1"/>
  <c r="V155" i="3"/>
  <c r="U154" i="3"/>
  <c r="C176" i="3" l="1"/>
  <c r="C165" i="3"/>
  <c r="C154" i="3"/>
  <c r="U177" i="3"/>
  <c r="V178" i="3"/>
  <c r="U178" i="3" s="1"/>
  <c r="C178" i="3" s="1"/>
  <c r="U166" i="3"/>
  <c r="V167" i="3"/>
  <c r="U167" i="3" s="1"/>
  <c r="C167" i="3" s="1"/>
  <c r="V156" i="3"/>
  <c r="U155" i="3"/>
  <c r="C177" i="3" l="1"/>
  <c r="C166" i="3"/>
  <c r="C155" i="3"/>
  <c r="V179" i="3"/>
  <c r="U179" i="3" s="1"/>
  <c r="C179" i="3" s="1"/>
  <c r="V168" i="3"/>
  <c r="U168" i="3" s="1"/>
  <c r="C168" i="3" s="1"/>
  <c r="V157" i="3"/>
  <c r="U156" i="3"/>
  <c r="C156" i="3" l="1"/>
  <c r="V180" i="3"/>
  <c r="U180" i="3" s="1"/>
  <c r="C180" i="3" s="1"/>
  <c r="V169" i="3"/>
  <c r="U169" i="3" s="1"/>
  <c r="C169" i="3" s="1"/>
  <c r="V158" i="3"/>
  <c r="U157" i="3"/>
  <c r="C157" i="3" l="1"/>
  <c r="V181" i="3"/>
  <c r="U181" i="3" s="1"/>
  <c r="C181" i="3" s="1"/>
  <c r="V170" i="3"/>
  <c r="U170" i="3" s="1"/>
  <c r="C170" i="3" s="1"/>
  <c r="V159" i="3"/>
  <c r="U158" i="3"/>
  <c r="C158" i="3" l="1"/>
  <c r="V182" i="3"/>
  <c r="U182" i="3" s="1"/>
  <c r="C182" i="3" s="1"/>
  <c r="V171" i="3"/>
  <c r="U171" i="3" s="1"/>
  <c r="C171" i="3" s="1"/>
  <c r="V160" i="3"/>
  <c r="U159" i="3"/>
  <c r="C159" i="3" l="1"/>
  <c r="V183" i="3"/>
  <c r="U183" i="3" s="1"/>
  <c r="C183" i="3" s="1"/>
  <c r="V172" i="3"/>
  <c r="U172" i="3" s="1"/>
  <c r="C172" i="3" s="1"/>
  <c r="V161" i="3"/>
  <c r="U160" i="3"/>
  <c r="C160" i="3" l="1"/>
  <c r="V184" i="3"/>
  <c r="U184" i="3" s="1"/>
  <c r="C184" i="3" s="1"/>
  <c r="V173" i="3"/>
  <c r="U173" i="3" s="1"/>
  <c r="C173" i="3" s="1"/>
  <c r="V162" i="3"/>
  <c r="U161" i="3"/>
  <c r="C161" i="3" l="1"/>
  <c r="V185" i="3"/>
  <c r="V174" i="3"/>
  <c r="V163" i="3"/>
  <c r="U163" i="3" s="1"/>
  <c r="U162" i="3"/>
  <c r="C163" i="3" l="1"/>
  <c r="C162" i="3"/>
  <c r="U185" i="3"/>
  <c r="U174" i="3"/>
  <c r="C185" i="3" l="1"/>
  <c r="C174" i="3"/>
  <c r="E19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H6" authorId="0" shapeId="0" xr:uid="{00000000-0006-0000-0000-000001000000}">
      <text>
        <r>
          <rPr>
            <b/>
            <sz val="20"/>
            <color indexed="81"/>
            <rFont val="Tahoma"/>
            <family val="2"/>
          </rPr>
          <t>Rushil Sanghvi or Fahad</t>
        </r>
        <r>
          <rPr>
            <sz val="20"/>
            <color indexed="81"/>
            <rFont val="Tahoma"/>
            <family val="2"/>
          </rPr>
          <t xml:space="preserve">
</t>
        </r>
      </text>
    </comment>
    <comment ref="E9" authorId="0" shapeId="0" xr:uid="{00000000-0006-0000-0000-000002000000}">
      <text>
        <r>
          <rPr>
            <b/>
            <sz val="18"/>
            <color indexed="81"/>
            <rFont val="Tahoma"/>
            <family val="2"/>
          </rPr>
          <t>Initiation  Address</t>
        </r>
      </text>
    </comment>
    <comment ref="E10" authorId="0" shapeId="0" xr:uid="{00000000-0006-0000-0000-000003000000}">
      <text>
        <r>
          <rPr>
            <b/>
            <sz val="18"/>
            <color indexed="81"/>
            <rFont val="Tahoma"/>
            <family val="2"/>
          </rPr>
          <t>Plan Address</t>
        </r>
      </text>
    </comment>
    <comment ref="E11" authorId="0" shapeId="0" xr:uid="{00000000-0006-0000-0000-000004000000}">
      <text>
        <r>
          <rPr>
            <b/>
            <sz val="16"/>
            <color indexed="81"/>
            <rFont val="Tahoma"/>
            <family val="2"/>
          </rPr>
          <t>Map Address</t>
        </r>
      </text>
    </comment>
    <comment ref="C17" authorId="0" shapeId="0" xr:uid="{00000000-0006-0000-0000-000005000000}">
      <text>
        <r>
          <rPr>
            <b/>
            <sz val="12"/>
            <color indexed="81"/>
            <rFont val="Tahoma"/>
            <family val="2"/>
          </rPr>
          <t>Maybe same as RERA Registration Validity or different</t>
        </r>
      </text>
    </comment>
    <comment ref="H17" authorId="0" shapeId="0" xr:uid="{00000000-0006-0000-0000-000006000000}">
      <text>
        <r>
          <rPr>
            <b/>
            <sz val="18"/>
            <color indexed="81"/>
            <rFont val="Tahoma"/>
            <family val="2"/>
          </rPr>
          <t>From Rera</t>
        </r>
      </text>
    </comment>
    <comment ref="H20" authorId="0" shapeId="0" xr:uid="{00000000-0006-0000-0000-000007000000}">
      <text>
        <r>
          <rPr>
            <b/>
            <sz val="16"/>
            <color indexed="81"/>
            <rFont val="Tahoma"/>
            <family val="2"/>
          </rPr>
          <t>From RERA</t>
        </r>
      </text>
    </comment>
    <comment ref="A39" authorId="0" shapeId="0" xr:uid="{00000000-0006-0000-0000-000008000000}">
      <text>
        <r>
          <rPr>
            <b/>
            <sz val="16"/>
            <color indexed="81"/>
            <rFont val="Tahoma"/>
            <family val="2"/>
          </rPr>
          <t>As per Layout</t>
        </r>
      </text>
    </comment>
    <comment ref="H110" authorId="0" shapeId="0" xr:uid="{00000000-0006-0000-0000-000009000000}">
      <text>
        <r>
          <rPr>
            <b/>
            <sz val="16"/>
            <color indexed="81"/>
            <rFont val="Tahoma"/>
            <family val="2"/>
          </rPr>
          <t>Ready Recknor</t>
        </r>
      </text>
    </comment>
  </commentList>
</comments>
</file>

<file path=xl/sharedStrings.xml><?xml version="1.0" encoding="utf-8"?>
<sst xmlns="http://schemas.openxmlformats.org/spreadsheetml/2006/main" count="444" uniqueCount="259">
  <si>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</si>
  <si>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</si>
  <si>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</si>
  <si>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</si>
  <si>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</si>
  <si>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</si>
  <si>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</si>
  <si>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</si>
  <si>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</si>
  <si>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</si>
  <si>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</si>
  <si>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</si>
  <si>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</si>
  <si>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</si>
  <si>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</si>
  <si>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</si>
  <si>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</si>
  <si>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</si>
  <si>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</si>
  <si>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</si>
  <si>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</si>
  <si>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</si>
  <si>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</si>
  <si>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</si>
  <si>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</si>
  <si>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</si>
  <si>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</si>
  <si>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</si>
  <si>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</si>
  <si>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</si>
  <si>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</si>
  <si>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</si>
  <si>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</si>
  <si>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</si>
  <si>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</si>
  <si>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</si>
  <si>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</si>
  <si>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</si>
  <si>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</si>
  <si>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</si>
  <si>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</si>
  <si>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</si>
  <si>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</si>
  <si>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</si>
  <si>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</si>
  <si>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</si>
  <si>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</si>
  <si>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</si>
  <si>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</si>
  <si>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</si>
  <si>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</si>
  <si>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</si>
  <si>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</si>
  <si>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</si>
  <si>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</si>
  <si>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</si>
  <si>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</si>
  <si>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</si>
  <si>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</si>
  <si>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</si>
  <si>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</si>
  <si>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</si>
  <si>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</si>
  <si>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</si>
  <si>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</si>
  <si>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</si>
  <si>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</si>
  <si>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</si>
  <si>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</si>
  <si>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</si>
  <si>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</si>
  <si>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</si>
  <si>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</si>
  <si>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</si>
  <si>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</si>
  <si>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</si>
  <si>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</si>
  <si>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</si>
  <si>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</si>
  <si>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</si>
  <si>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</si>
  <si>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</si>
  <si>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</si>
  <si>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</si>
  <si>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</si>
  <si>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</si>
  <si>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</si>
  <si>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</si>
  <si>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</si>
  <si>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</si>
  <si>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</si>
  <si>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</si>
  <si>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</si>
  <si>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</si>
  <si>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</si>
  <si>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</si>
  <si>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</si>
  <si>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</si>
  <si>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</si>
  <si>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</si>
  <si>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</si>
  <si>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</si>
  <si>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</si>
  <si>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</si>
  <si>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</si>
  <si>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</si>
  <si>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</si>
  <si>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</si>
  <si>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</si>
  <si>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</si>
  <si>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</si>
  <si>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</si>
  <si>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</si>
  <si>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</si>
  <si>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</si>
  <si>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</si>
  <si>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</si>
  <si>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</si>
  <si>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</si>
  <si>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</si>
  <si>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</si>
  <si>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</si>
  <si>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</si>
  <si>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</si>
  <si>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</si>
  <si>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</si>
  <si>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</si>
  <si>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</si>
  <si>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</si>
  <si>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</si>
  <si>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</si>
  <si>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</si>
  <si>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</si>
  <si>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</si>
  <si>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</si>
  <si>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</si>
  <si>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</si>
  <si>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</si>
  <si>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</si>
  <si>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</si>
  <si>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</si>
  <si>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</si>
  <si>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</si>
  <si>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</si>
  <si>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</si>
  <si>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</si>
  <si>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</si>
  <si>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</si>
  <si>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</si>
  <si>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</si>
  <si>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</si>
  <si>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</si>
  <si>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</si>
  <si>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</si>
  <si>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</si>
  <si>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</si>
  <si>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</si>
  <si>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</si>
  <si>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</si>
  <si>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</si>
  <si>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</si>
  <si>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2nd, 3rd, 4th, 6th, 8th, 7th, 9th Floor</t>
  </si>
  <si>
    <t>2nd to 5th Floor</t>
  </si>
  <si>
    <t>2nd &amp; 5th Floor</t>
  </si>
  <si>
    <t xml:space="preserve"> Building No.  = G + 20th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</si>
  <si>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</si>
  <si>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</si>
  <si>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</si>
  <si>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</si>
  <si>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</si>
  <si>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</si>
  <si>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</si>
  <si>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</si>
  <si>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</si>
  <si>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</si>
  <si>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</si>
  <si>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</si>
  <si>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</si>
  <si>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</si>
  <si>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</si>
  <si>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</si>
  <si>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</si>
  <si>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</si>
  <si>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</si>
  <si>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</si>
  <si>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</si>
  <si>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</si>
  <si>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</si>
  <si>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</si>
  <si>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</si>
  <si>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</si>
  <si>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</si>
  <si>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</si>
  <si>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</si>
  <si>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</si>
  <si>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Middle/Upper</t>
  </si>
  <si>
    <t>Date &amp; Time of Site Visit</t>
  </si>
  <si>
    <t xml:space="preserve">Door &amp; Window Frames </t>
  </si>
  <si>
    <t>Ext.Plaster</t>
  </si>
  <si>
    <t>Plumb.&amp; Electri.</t>
  </si>
  <si>
    <t>Painting</t>
  </si>
  <si>
    <t>Approved Layout &amp; Floor Plans, CC, RERA certificate, NOC</t>
  </si>
  <si>
    <t>On Carpet area</t>
  </si>
  <si>
    <t xml:space="preserve">
Date:</t>
  </si>
  <si>
    <t>Location Link</t>
  </si>
  <si>
    <t xml:space="preserve">Layout </t>
  </si>
  <si>
    <t>Mr.Akshay 9324767870</t>
  </si>
  <si>
    <t>Dhruva Woollen Mills Pvt Ltd.</t>
  </si>
  <si>
    <t>Aryabhatt Building, C G Compound, Kanjurmarg (East)</t>
  </si>
  <si>
    <t>Opposite Runwal Garden City, Balkum Pada, Majiwada, Thane, Maharashtra 400608</t>
  </si>
  <si>
    <t>P51700046734</t>
  </si>
  <si>
    <t>Thane Municipal Corporation</t>
  </si>
  <si>
    <t>ICICI BANK
ICIC0000740</t>
  </si>
  <si>
    <t>As per RERA Site Flats = 289</t>
  </si>
  <si>
    <t>Residential</t>
  </si>
  <si>
    <t>Latitude, Longitude</t>
  </si>
  <si>
    <t>S05/0106/16(88/425)/TMC/TD-DP/TPS/3989/22
Date: 07/03/2022</t>
  </si>
  <si>
    <t>S05/0106/16(88/425)/TMC/TD-DP/TPS/3989/22
Date: 07/03/2022
Valid Up to: Building No.14 = 4B + St + 1st to 45th Floor</t>
  </si>
  <si>
    <t>Building No.14</t>
  </si>
  <si>
    <t>4B + Gr/St + 1st to 45th Floor</t>
  </si>
  <si>
    <t>Old Survey No.208(Pt) to 212(Pt), S.No. 215(Pt) to 220(Pt) &amp; New Survey No.43, H.No.2,3,4A,4B, 4C, 4D, S.No.44 H.No.1, 2A, 2B, … , S.No.56 H.No.1 to 6</t>
  </si>
  <si>
    <t>Ground Floor For Fitness Center, Meter Room, Creche, Society Office, Drivers Room &amp; Parking</t>
  </si>
  <si>
    <t>1st Floor For Residential</t>
  </si>
  <si>
    <t>2nd to 7th, 9th to 12th, 14th to 17th, 19th to 22nd, 24th to 27th, 29th to 32nd, 34th to 37th, 39th to 42nd, 44th &amp; 45th Floor</t>
  </si>
  <si>
    <t>8th, 13th, 18th, 23rd, 28th, 33rd, 38th &amp; 43rd Floor (Part Refuge Area)</t>
  </si>
  <si>
    <t>Refuge Area</t>
  </si>
  <si>
    <t>Buiulding No.14</t>
  </si>
  <si>
    <t>Flats</t>
  </si>
  <si>
    <t>Zenith (Tower No. 14)</t>
  </si>
  <si>
    <t>19.223378, 72.988604</t>
  </si>
  <si>
    <t>https://goo.gl/maps/NN7Gnnd7SWETnC3t8</t>
  </si>
  <si>
    <t>5.9KM from Thane Railway Station
6.9KM from Kalva Railway Station</t>
  </si>
  <si>
    <t>About 0.700Km from Ashtavinayak Hospital</t>
  </si>
  <si>
    <t>0.100Km From Runwal Garden City Bus Stop</t>
  </si>
  <si>
    <t>About 0.450KM from Vidya Prasarak's Vidyalaya Balkum &amp; Jr College</t>
  </si>
  <si>
    <t>1. Approx 0.300KM from Balaji Super Market.
2. Approx 2.1KM from Sunup Market.</t>
  </si>
  <si>
    <t>Substation</t>
  </si>
  <si>
    <t>Green Area</t>
  </si>
  <si>
    <t>Internal Road</t>
  </si>
  <si>
    <t>MSEB Substation</t>
  </si>
  <si>
    <t>Open Area</t>
  </si>
  <si>
    <t>Flats = 262</t>
  </si>
  <si>
    <t>Shop = NA</t>
  </si>
  <si>
    <t>17500 to 18500</t>
  </si>
  <si>
    <t>Mr.Ajay Songare</t>
  </si>
  <si>
    <t>External Plaster</t>
  </si>
  <si>
    <t>External Plumbing, Elevation and Waterproofing</t>
  </si>
  <si>
    <t>Wooden Work</t>
  </si>
  <si>
    <t>Electrical &amp; Sanitary fittings</t>
  </si>
  <si>
    <t>7. On Site, we meet Mr.Abhijit Pandey.</t>
  </si>
  <si>
    <t>Building No. 14 = 4B + Gr/St + 1st to 45th Floor</t>
  </si>
  <si>
    <t xml:space="preserve">1. Construction work is in process at the time of Visit. Internal visit not allowed.
2. We considered  Saleable area as per our calculation.
3. We considered Carpet area as per Approved Plan.
4. We considered Gross carpet area = Net carpet + Balcony.
5. We have considered rate by verifying it from market inquire.
6. Car parking is subjected to authentic documentation.
</t>
  </si>
  <si>
    <t>Zenith, Old Survey No.208(Pt) to 212(Pt), S.No. 215(Pt) to 220(Pt) &amp; New Survey No.43, H.No.2,3,4A,4B, 4C, 4D, S.No.44 H.No.1, 2A, 2B, …, S.No.56 H.No.1 to 6, Balkum Road, Balkum Pada, Balkum, Thane West, Thane, Pin Code - 400607.</t>
  </si>
  <si>
    <t xml:space="preserve">ZENITH, Survey No. 51 Hissa No 1 To 15 Survey No 52 Hissa No 1 To 3 Survey No 53 At Thane (M Corp.), Thane, Thane, 400608 </t>
  </si>
  <si>
    <t>Swimming Pool, Library, Banquet Hall, Childrens Play Area, Indoor Games, Barbeque Deck, Mini Theatre, Jogging Area, Meditation Area, Gym, SeniOR Citizen Area, CCTV.</t>
  </si>
  <si>
    <t>Old Int Date</t>
  </si>
  <si>
    <t>&lt; 90</t>
  </si>
  <si>
    <t>04/07/2025 at 11:06AM</t>
  </si>
  <si>
    <t>Mr. 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</si>
</sst>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gt;0]0&quot;BHK&quot;;&quot;1RK&quot;"/>
  </numFmts>
  <fonts count="20"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b/>
      <sz val="12"/>
      <color indexed="81"/>
      <name val="Tahoma"/>
      <family val="2"/>
    </font>
    <font>
      <u/>
      <sz val="11"/>
      <color theme="10"/>
      <name val="Calibri"/>
      <family val="2"/>
    </font>
    <font>
      <sz val="12"/>
      <name val="Times New Roman"/>
      <family val="1"/>
    </font>
    <font>
      <u/>
      <sz val="12"/>
      <color theme="10"/>
      <name val="Calibri"/>
      <family val="2"/>
    </font>
    <font>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6" fillId="0" borderId="0" applyNumberFormat="0" applyFill="0" applyBorder="0" applyAlignment="0" applyProtection="0"/>
  </cellStyleXfs>
  <cellXfs count="166">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0" borderId="2" xfId="0" applyFont="1" applyBorder="1" applyAlignment="1">
      <alignment vertical="top" wrapText="1"/>
    </xf>
    <xf numFmtId="0" fontId="4" fillId="4" borderId="1" xfId="1" applyFont="1" applyFill="1" applyBorder="1" applyAlignment="1" applyProtection="1">
      <alignment horizontal="center" vertical="center" wrapText="1"/>
      <protection hidden="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164" fontId="6" fillId="4" borderId="1" xfId="1"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3"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1" xfId="0"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3" fillId="0" borderId="0" xfId="0" applyFont="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1" fontId="5" fillId="4" borderId="5" xfId="1" applyNumberFormat="1" applyFont="1" applyFill="1" applyBorder="1" applyAlignment="1">
      <alignment horizontal="center" vertical="center"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3" borderId="1"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1" xfId="0" applyFont="1" applyFill="1" applyBorder="1" applyAlignment="1">
      <alignment horizontal="center" vertical="top"/>
    </xf>
    <xf numFmtId="0" fontId="4" fillId="0" borderId="6"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3" fillId="4" borderId="1"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9" fontId="2" fillId="4" borderId="1" xfId="1" applyNumberFormat="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11" xfId="0" applyFont="1" applyFill="1" applyBorder="1" applyAlignment="1">
      <alignment horizontal="left" vertical="top" wrapText="1"/>
    </xf>
    <xf numFmtId="0" fontId="18" fillId="4" borderId="2" xfId="2" applyFont="1" applyFill="1" applyBorder="1" applyAlignment="1">
      <alignment horizontal="left" vertical="top" wrapText="1"/>
    </xf>
    <xf numFmtId="0" fontId="17" fillId="4" borderId="3" xfId="0" applyFont="1" applyFill="1" applyBorder="1" applyAlignment="1">
      <alignment horizontal="left" vertical="top" wrapText="1"/>
    </xf>
    <xf numFmtId="0" fontId="4" fillId="0" borderId="1" xfId="0" applyFont="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64" fontId="6" fillId="4" borderId="2" xfId="1" applyNumberFormat="1" applyFont="1" applyFill="1" applyBorder="1" applyAlignment="1">
      <alignment horizontal="center" vertical="center" wrapText="1"/>
    </xf>
    <xf numFmtId="164" fontId="6" fillId="4" borderId="3" xfId="1" applyNumberFormat="1" applyFont="1" applyFill="1" applyBorder="1" applyAlignment="1">
      <alignment horizontal="center" vertical="center" wrapText="1"/>
    </xf>
    <xf numFmtId="164" fontId="6" fillId="4" borderId="5" xfId="1" applyNumberFormat="1" applyFont="1" applyFill="1" applyBorder="1" applyAlignment="1">
      <alignment horizontal="center" vertical="center"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14" fontId="3" fillId="0" borderId="0" xfId="0" applyNumberFormat="1" applyFont="1" applyAlignment="1">
      <alignment vertical="top"/>
    </xf>
    <xf numFmtId="0" fontId="19" fillId="0" borderId="0" xfId="0"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9</xdr:col>
      <xdr:colOff>898071</xdr:colOff>
      <xdr:row>101</xdr:row>
      <xdr:rowOff>13607</xdr:rowOff>
    </xdr:from>
    <xdr:to>
      <xdr:col>15</xdr:col>
      <xdr:colOff>148443</xdr:colOff>
      <xdr:row>116</xdr:row>
      <xdr:rowOff>17908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308336" y="27927460"/>
          <a:ext cx="4976578" cy="2402361"/>
        </a:xfrm>
        <a:prstGeom prst="rect">
          <a:avLst/>
        </a:prstGeom>
      </xdr:spPr>
    </xdr:pic>
    <xdr:clientData/>
  </xdr:twoCellAnchor>
  <xdr:twoCellAnchor>
    <xdr:from>
      <xdr:col>0</xdr:col>
      <xdr:colOff>1631577</xdr:colOff>
      <xdr:row>289</xdr:row>
      <xdr:rowOff>44823</xdr:rowOff>
    </xdr:from>
    <xdr:to>
      <xdr:col>7</xdr:col>
      <xdr:colOff>1622612</xdr:colOff>
      <xdr:row>317</xdr:row>
      <xdr:rowOff>116541</xdr:rowOff>
    </xdr:to>
    <xdr:grpSp>
      <xdr:nvGrpSpPr>
        <xdr:cNvPr id="18" name="Group 17">
          <a:extLst>
            <a:ext uri="{FF2B5EF4-FFF2-40B4-BE49-F238E27FC236}">
              <a16:creationId xmlns:a16="http://schemas.microsoft.com/office/drawing/2014/main" id="{0AF6247F-7CA1-A7C6-3584-C8C2608B61B3}"/>
            </a:ext>
          </a:extLst>
        </xdr:cNvPr>
        <xdr:cNvGrpSpPr/>
      </xdr:nvGrpSpPr>
      <xdr:grpSpPr>
        <a:xfrm>
          <a:off x="1631577" y="65823352"/>
          <a:ext cx="7151594" cy="7288307"/>
          <a:chOff x="933450" y="69817129"/>
          <a:chExt cx="8708704" cy="10062427"/>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950702" y="69817129"/>
            <a:ext cx="8691452" cy="4144643"/>
          </a:xfrm>
          <a:prstGeom prst="rect">
            <a:avLst/>
          </a:prstGeom>
          <a:ln>
            <a:solidFill>
              <a:schemeClr val="tx1"/>
            </a:solidFill>
          </a:ln>
        </xdr:spPr>
      </xdr:pic>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33450" y="74146066"/>
            <a:ext cx="8708704" cy="5733490"/>
          </a:xfrm>
          <a:prstGeom prst="rect">
            <a:avLst/>
          </a:prstGeom>
          <a:ln>
            <a:solidFill>
              <a:schemeClr val="tx1"/>
            </a:solidFill>
          </a:ln>
        </xdr:spPr>
      </xdr:pic>
      <xdr:sp macro="" textlink="">
        <xdr:nvSpPr>
          <xdr:cNvPr id="5" name="Rectangle 4">
            <a:extLst>
              <a:ext uri="{FF2B5EF4-FFF2-40B4-BE49-F238E27FC236}">
                <a16:creationId xmlns:a16="http://schemas.microsoft.com/office/drawing/2014/main" id="{00000000-0008-0000-0000-000005000000}"/>
              </a:ext>
            </a:extLst>
          </xdr:cNvPr>
          <xdr:cNvSpPr/>
        </xdr:nvSpPr>
        <xdr:spPr>
          <a:xfrm rot="20458464">
            <a:off x="5009590" y="76828650"/>
            <a:ext cx="912719" cy="661707"/>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0</xdr:col>
      <xdr:colOff>704850</xdr:colOff>
      <xdr:row>240</xdr:row>
      <xdr:rowOff>114300</xdr:rowOff>
    </xdr:from>
    <xdr:to>
      <xdr:col>8</xdr:col>
      <xdr:colOff>941850</xdr:colOff>
      <xdr:row>264</xdr:row>
      <xdr:rowOff>173619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704850" y="53801682"/>
          <a:ext cx="9022412" cy="6244967"/>
        </a:xfrm>
        <a:prstGeom prst="rect">
          <a:avLst/>
        </a:prstGeom>
        <a:ln>
          <a:solidFill>
            <a:schemeClr val="tx1"/>
          </a:solidFill>
        </a:ln>
      </xdr:spPr>
    </xdr:pic>
    <xdr:clientData/>
  </xdr:twoCellAnchor>
  <xdr:twoCellAnchor>
    <xdr:from>
      <xdr:col>9</xdr:col>
      <xdr:colOff>537882</xdr:colOff>
      <xdr:row>190</xdr:row>
      <xdr:rowOff>237565</xdr:rowOff>
    </xdr:from>
    <xdr:to>
      <xdr:col>25</xdr:col>
      <xdr:colOff>266700</xdr:colOff>
      <xdr:row>229</xdr:row>
      <xdr:rowOff>237564</xdr:rowOff>
    </xdr:to>
    <xdr:grpSp>
      <xdr:nvGrpSpPr>
        <xdr:cNvPr id="11" name="Group 10">
          <a:extLst>
            <a:ext uri="{FF2B5EF4-FFF2-40B4-BE49-F238E27FC236}">
              <a16:creationId xmlns:a16="http://schemas.microsoft.com/office/drawing/2014/main" id="{9F77691C-0517-82E6-B8FF-6E26B73D4F7B}"/>
            </a:ext>
          </a:extLst>
        </xdr:cNvPr>
        <xdr:cNvGrpSpPr/>
      </xdr:nvGrpSpPr>
      <xdr:grpSpPr>
        <a:xfrm>
          <a:off x="10948147" y="40500300"/>
          <a:ext cx="9690847" cy="10051676"/>
          <a:chOff x="460773" y="111210"/>
          <a:chExt cx="5440734" cy="6788202"/>
        </a:xfrm>
      </xdr:grpSpPr>
      <xdr:pic>
        <xdr:nvPicPr>
          <xdr:cNvPr id="13" name="Picture 12">
            <a:extLst>
              <a:ext uri="{FF2B5EF4-FFF2-40B4-BE49-F238E27FC236}">
                <a16:creationId xmlns:a16="http://schemas.microsoft.com/office/drawing/2014/main" id="{435C8798-F135-3FA5-4506-0A234E4F7DF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1381140" y="111210"/>
            <a:ext cx="3600000" cy="4805006"/>
          </a:xfrm>
          <a:prstGeom prst="rect">
            <a:avLst/>
          </a:prstGeom>
          <a:ln>
            <a:solidFill>
              <a:schemeClr val="tx1"/>
            </a:solidFill>
          </a:ln>
        </xdr:spPr>
      </xdr:pic>
      <xdr:grpSp>
        <xdr:nvGrpSpPr>
          <xdr:cNvPr id="14" name="Group 13">
            <a:extLst>
              <a:ext uri="{FF2B5EF4-FFF2-40B4-BE49-F238E27FC236}">
                <a16:creationId xmlns:a16="http://schemas.microsoft.com/office/drawing/2014/main" id="{1A65B65C-B6BF-FCE5-40F8-117C252866DC}"/>
              </a:ext>
            </a:extLst>
          </xdr:cNvPr>
          <xdr:cNvGrpSpPr/>
        </xdr:nvGrpSpPr>
        <xdr:grpSpPr>
          <a:xfrm>
            <a:off x="460773" y="5099412"/>
            <a:ext cx="5440734" cy="1800000"/>
            <a:chOff x="460773" y="5099412"/>
            <a:chExt cx="5440734" cy="1800000"/>
          </a:xfrm>
        </xdr:grpSpPr>
        <xdr:pic>
          <xdr:nvPicPr>
            <xdr:cNvPr id="15" name="Picture 14">
              <a:extLst>
                <a:ext uri="{FF2B5EF4-FFF2-40B4-BE49-F238E27FC236}">
                  <a16:creationId xmlns:a16="http://schemas.microsoft.com/office/drawing/2014/main" id="{60DED614-A453-60AA-C75B-202B2B9F0DC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552913" y="5099412"/>
              <a:ext cx="1348594" cy="1800000"/>
            </a:xfrm>
            <a:prstGeom prst="rect">
              <a:avLst/>
            </a:prstGeom>
            <a:ln>
              <a:solidFill>
                <a:schemeClr val="tx1"/>
              </a:solidFill>
            </a:ln>
          </xdr:spPr>
        </xdr:pic>
        <xdr:pic>
          <xdr:nvPicPr>
            <xdr:cNvPr id="16" name="Picture 15">
              <a:extLst>
                <a:ext uri="{FF2B5EF4-FFF2-40B4-BE49-F238E27FC236}">
                  <a16:creationId xmlns:a16="http://schemas.microsoft.com/office/drawing/2014/main" id="{3901DC8D-4CA4-6EB8-3CB9-19DC6BA7E74B}"/>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60773" y="5099412"/>
              <a:ext cx="1348594" cy="1800000"/>
            </a:xfrm>
            <a:prstGeom prst="rect">
              <a:avLst/>
            </a:prstGeom>
            <a:ln>
              <a:solidFill>
                <a:schemeClr val="tx1"/>
              </a:solidFill>
            </a:ln>
          </xdr:spPr>
        </xdr:pic>
        <xdr:pic>
          <xdr:nvPicPr>
            <xdr:cNvPr id="17" name="Picture 16">
              <a:extLst>
                <a:ext uri="{FF2B5EF4-FFF2-40B4-BE49-F238E27FC236}">
                  <a16:creationId xmlns:a16="http://schemas.microsoft.com/office/drawing/2014/main" id="{2C0C860F-D98A-A579-3CA9-BBE0DB00649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82251" y="5099412"/>
              <a:ext cx="2397778" cy="1800000"/>
            </a:xfrm>
            <a:prstGeom prst="rect">
              <a:avLst/>
            </a:prstGeom>
            <a:ln>
              <a:solidFill>
                <a:schemeClr val="tx1"/>
              </a:solidFill>
            </a:ln>
          </xdr:spPr>
        </xdr:pic>
      </xdr:grpSp>
    </xdr:grpSp>
    <xdr:clientData/>
  </xdr:twoCellAnchor>
  <xdr:twoCellAnchor>
    <xdr:from>
      <xdr:col>0</xdr:col>
      <xdr:colOff>347385</xdr:colOff>
      <xdr:row>192</xdr:row>
      <xdr:rowOff>112059</xdr:rowOff>
    </xdr:from>
    <xdr:to>
      <xdr:col>8</xdr:col>
      <xdr:colOff>1299883</xdr:colOff>
      <xdr:row>219</xdr:row>
      <xdr:rowOff>168087</xdr:rowOff>
    </xdr:to>
    <xdr:grpSp>
      <xdr:nvGrpSpPr>
        <xdr:cNvPr id="19" name="Group 18">
          <a:extLst>
            <a:ext uri="{FF2B5EF4-FFF2-40B4-BE49-F238E27FC236}">
              <a16:creationId xmlns:a16="http://schemas.microsoft.com/office/drawing/2014/main" id="{2066A2D6-E9FB-4504-BD55-1F8E7D6FA66B}"/>
            </a:ext>
          </a:extLst>
        </xdr:cNvPr>
        <xdr:cNvGrpSpPr/>
      </xdr:nvGrpSpPr>
      <xdr:grpSpPr>
        <a:xfrm>
          <a:off x="347385" y="40890265"/>
          <a:ext cx="9737910" cy="7014881"/>
          <a:chOff x="0" y="215153"/>
          <a:chExt cx="7274553" cy="4805006"/>
        </a:xfrm>
      </xdr:grpSpPr>
      <xdr:pic>
        <xdr:nvPicPr>
          <xdr:cNvPr id="20" name="Picture 19">
            <a:extLst>
              <a:ext uri="{FF2B5EF4-FFF2-40B4-BE49-F238E27FC236}">
                <a16:creationId xmlns:a16="http://schemas.microsoft.com/office/drawing/2014/main" id="{BD17BF19-EF6E-49B6-84DE-62DB35185094}"/>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0" y="215153"/>
            <a:ext cx="3600000" cy="4805006"/>
          </a:xfrm>
          <a:prstGeom prst="rect">
            <a:avLst/>
          </a:prstGeom>
          <a:ln>
            <a:solidFill>
              <a:schemeClr val="tx1"/>
            </a:solidFill>
          </a:ln>
        </xdr:spPr>
      </xdr:pic>
      <xdr:pic>
        <xdr:nvPicPr>
          <xdr:cNvPr id="21" name="Picture 20">
            <a:extLst>
              <a:ext uri="{FF2B5EF4-FFF2-40B4-BE49-F238E27FC236}">
                <a16:creationId xmlns:a16="http://schemas.microsoft.com/office/drawing/2014/main" id="{3A01E763-6BED-4FB8-9356-1DA3E5F5FFA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818964" y="215153"/>
            <a:ext cx="3455589" cy="2384612"/>
          </a:xfrm>
          <a:prstGeom prst="rect">
            <a:avLst/>
          </a:prstGeom>
          <a:ln>
            <a:solidFill>
              <a:schemeClr val="tx1"/>
            </a:solidFill>
          </a:ln>
        </xdr:spPr>
      </xdr:pic>
      <xdr:pic>
        <xdr:nvPicPr>
          <xdr:cNvPr id="22" name="Picture 21">
            <a:extLst>
              <a:ext uri="{FF2B5EF4-FFF2-40B4-BE49-F238E27FC236}">
                <a16:creationId xmlns:a16="http://schemas.microsoft.com/office/drawing/2014/main" id="{0C7F39FB-4159-4A61-80B8-F06962D76657}"/>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818964" y="2859279"/>
            <a:ext cx="1618312" cy="2160000"/>
          </a:xfrm>
          <a:prstGeom prst="rect">
            <a:avLst/>
          </a:prstGeom>
          <a:ln>
            <a:solidFill>
              <a:schemeClr val="tx1"/>
            </a:solidFill>
          </a:ln>
        </xdr:spPr>
      </xdr:pic>
      <xdr:pic>
        <xdr:nvPicPr>
          <xdr:cNvPr id="23" name="Picture 22">
            <a:extLst>
              <a:ext uri="{FF2B5EF4-FFF2-40B4-BE49-F238E27FC236}">
                <a16:creationId xmlns:a16="http://schemas.microsoft.com/office/drawing/2014/main" id="{64344601-76E9-4890-82A2-D9AAD4A4E1DE}"/>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656241" y="2859279"/>
            <a:ext cx="1618312"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NN7Gnnd7SWETnC3t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330"/>
  <sheetViews>
    <sheetView tabSelected="1" view="pageBreakPreview" topLeftCell="A192" zoomScale="85" zoomScaleNormal="85" zoomScaleSheetLayoutView="85" zoomScalePageLayoutView="70" workbookViewId="0">
      <selection activeCell="J202" sqref="J202"/>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15.7109375" style="1" bestFit="1" customWidth="1"/>
    <col min="12" max="20" width="9.140625" style="1"/>
    <col min="21" max="23" width="0" style="1" hidden="1" customWidth="1"/>
    <col min="24" max="26" width="9.140625" style="1"/>
    <col min="27" max="27" width="7.85546875" style="1" customWidth="1"/>
    <col min="28" max="16384" width="9.140625" style="1"/>
  </cols>
  <sheetData>
    <row r="1" spans="1:19" ht="20.25" x14ac:dyDescent="0.25">
      <c r="A1" s="85" t="s">
        <v>41</v>
      </c>
      <c r="B1" s="86"/>
      <c r="C1" s="86"/>
      <c r="D1" s="86"/>
      <c r="E1" s="86"/>
      <c r="F1" s="86"/>
      <c r="G1" s="86"/>
      <c r="H1" s="86"/>
      <c r="I1" s="87"/>
      <c r="J1" s="165" t="s">
        <v>255</v>
      </c>
    </row>
    <row r="2" spans="1:19" ht="42" customHeight="1" x14ac:dyDescent="0.25">
      <c r="A2" s="120" t="s">
        <v>11</v>
      </c>
      <c r="B2" s="120"/>
      <c r="C2" s="120"/>
      <c r="D2" s="4" t="s">
        <v>4</v>
      </c>
      <c r="E2" s="121" t="s">
        <v>95</v>
      </c>
      <c r="F2" s="121"/>
      <c r="G2" s="70" t="s">
        <v>15</v>
      </c>
      <c r="H2" s="70"/>
      <c r="I2" s="56">
        <v>45840</v>
      </c>
      <c r="J2" s="62">
        <v>45770</v>
      </c>
      <c r="K2" s="164">
        <f>J2+90</f>
        <v>45860</v>
      </c>
    </row>
    <row r="3" spans="1:19" ht="42.75" customHeight="1" x14ac:dyDescent="0.25">
      <c r="A3" s="71" t="s">
        <v>42</v>
      </c>
      <c r="B3" s="72"/>
      <c r="C3" s="73"/>
      <c r="D3" s="22" t="s">
        <v>4</v>
      </c>
      <c r="E3" s="125" t="s">
        <v>228</v>
      </c>
      <c r="F3" s="105"/>
      <c r="G3" s="70" t="s">
        <v>196</v>
      </c>
      <c r="H3" s="70"/>
      <c r="I3" s="19" t="s">
        <v>257</v>
      </c>
      <c r="J3" s="1">
        <f>I2-J2</f>
        <v>70</v>
      </c>
      <c r="K3" s="1" t="s">
        <v>256</v>
      </c>
    </row>
    <row r="4" spans="1:19" ht="43.5" customHeight="1" x14ac:dyDescent="0.25">
      <c r="A4" s="71" t="s">
        <v>39</v>
      </c>
      <c r="B4" s="72"/>
      <c r="C4" s="73"/>
      <c r="D4" s="29" t="s">
        <v>4</v>
      </c>
      <c r="E4" s="63" t="s">
        <v>180</v>
      </c>
      <c r="F4" s="64"/>
      <c r="G4" s="70" t="s">
        <v>36</v>
      </c>
      <c r="H4" s="70"/>
      <c r="I4" s="19" t="str">
        <f ca="1">TEXT(TODAY(),"DD/MM/YYYY")</f>
        <v>05/07/2025</v>
      </c>
    </row>
    <row r="5" spans="1:19" ht="20.25" x14ac:dyDescent="0.25">
      <c r="A5" s="115" t="s">
        <v>43</v>
      </c>
      <c r="B5" s="115"/>
      <c r="C5" s="115"/>
      <c r="D5" s="115"/>
      <c r="E5" s="115"/>
      <c r="F5" s="115"/>
      <c r="G5" s="115"/>
      <c r="H5" s="115"/>
      <c r="I5" s="127"/>
      <c r="J5" s="63" t="s">
        <v>206</v>
      </c>
      <c r="K5" s="64"/>
    </row>
    <row r="6" spans="1:19" ht="43.5" customHeight="1" x14ac:dyDescent="0.25">
      <c r="A6" s="122" t="s">
        <v>32</v>
      </c>
      <c r="B6" s="122"/>
      <c r="C6" s="122"/>
      <c r="D6" s="2" t="s">
        <v>4</v>
      </c>
      <c r="E6" s="23" t="s">
        <v>108</v>
      </c>
      <c r="F6" s="22" t="s">
        <v>38</v>
      </c>
      <c r="G6" s="2" t="s">
        <v>4</v>
      </c>
      <c r="H6" s="126" t="s">
        <v>258</v>
      </c>
      <c r="I6" s="126"/>
    </row>
    <row r="7" spans="1:19" ht="23.25" customHeight="1" x14ac:dyDescent="0.25">
      <c r="A7" s="122" t="s">
        <v>45</v>
      </c>
      <c r="B7" s="122"/>
      <c r="C7" s="122"/>
      <c r="D7" s="2" t="s">
        <v>4</v>
      </c>
      <c r="E7" s="5" t="s">
        <v>207</v>
      </c>
      <c r="F7" s="22" t="s">
        <v>46</v>
      </c>
      <c r="G7" s="2" t="s">
        <v>4</v>
      </c>
      <c r="H7" s="63" t="s">
        <v>207</v>
      </c>
      <c r="I7" s="64"/>
    </row>
    <row r="8" spans="1:19" ht="20.25" x14ac:dyDescent="0.25">
      <c r="A8" s="122" t="s">
        <v>47</v>
      </c>
      <c r="B8" s="122"/>
      <c r="C8" s="122"/>
      <c r="D8" s="2" t="s">
        <v>4</v>
      </c>
      <c r="E8" s="123" t="s">
        <v>208</v>
      </c>
      <c r="F8" s="123"/>
      <c r="G8" s="123"/>
      <c r="H8" s="123"/>
      <c r="I8" s="123"/>
    </row>
    <row r="9" spans="1:19" ht="45" customHeight="1" x14ac:dyDescent="0.25">
      <c r="A9" s="70" t="s">
        <v>183</v>
      </c>
      <c r="B9" s="22" t="s">
        <v>4</v>
      </c>
      <c r="C9" s="22" t="s">
        <v>44</v>
      </c>
      <c r="D9" s="2" t="s">
        <v>4</v>
      </c>
      <c r="E9" s="63" t="s">
        <v>253</v>
      </c>
      <c r="F9" s="105"/>
      <c r="G9" s="105"/>
      <c r="H9" s="105"/>
      <c r="I9" s="64"/>
    </row>
    <row r="10" spans="1:19" ht="66" customHeight="1" x14ac:dyDescent="0.25">
      <c r="A10" s="70"/>
      <c r="B10" s="22" t="s">
        <v>4</v>
      </c>
      <c r="C10" s="22" t="s">
        <v>14</v>
      </c>
      <c r="D10" s="2" t="s">
        <v>4</v>
      </c>
      <c r="E10" s="63" t="s">
        <v>252</v>
      </c>
      <c r="F10" s="105"/>
      <c r="G10" s="105"/>
      <c r="H10" s="105"/>
      <c r="I10" s="64"/>
      <c r="K10" s="80" t="s">
        <v>220</v>
      </c>
      <c r="L10" s="80"/>
      <c r="M10" s="80"/>
      <c r="N10" s="80"/>
      <c r="O10" s="80"/>
      <c r="P10" s="80"/>
      <c r="Q10" s="80"/>
      <c r="R10" s="80"/>
      <c r="S10" s="80"/>
    </row>
    <row r="11" spans="1:19" ht="42" customHeight="1" x14ac:dyDescent="0.25">
      <c r="A11" s="70"/>
      <c r="B11" s="22" t="s">
        <v>4</v>
      </c>
      <c r="C11" s="22" t="s">
        <v>5</v>
      </c>
      <c r="D11" s="2" t="s">
        <v>4</v>
      </c>
      <c r="E11" s="63" t="s">
        <v>209</v>
      </c>
      <c r="F11" s="105"/>
      <c r="G11" s="105"/>
      <c r="H11" s="105"/>
      <c r="I11" s="64"/>
    </row>
    <row r="12" spans="1:19" ht="20.25" x14ac:dyDescent="0.25">
      <c r="A12" s="70" t="s">
        <v>37</v>
      </c>
      <c r="B12" s="70"/>
      <c r="C12" s="70"/>
      <c r="D12" s="2" t="s">
        <v>4</v>
      </c>
      <c r="E12" s="74" t="s">
        <v>201</v>
      </c>
      <c r="F12" s="74"/>
      <c r="G12" s="74"/>
      <c r="H12" s="74"/>
      <c r="I12" s="74"/>
    </row>
    <row r="13" spans="1:19" ht="20.100000000000001" customHeight="1" x14ac:dyDescent="0.25">
      <c r="A13" s="115" t="s">
        <v>48</v>
      </c>
      <c r="B13" s="115"/>
      <c r="C13" s="115"/>
      <c r="D13" s="115"/>
      <c r="E13" s="115"/>
      <c r="F13" s="115"/>
      <c r="G13" s="115"/>
      <c r="H13" s="115"/>
      <c r="I13" s="115"/>
    </row>
    <row r="14" spans="1:19" ht="47.45" customHeight="1" x14ac:dyDescent="0.25">
      <c r="A14" s="22" t="s">
        <v>30</v>
      </c>
      <c r="B14" s="2" t="s">
        <v>4</v>
      </c>
      <c r="C14" s="138" t="s">
        <v>96</v>
      </c>
      <c r="D14" s="139"/>
      <c r="E14" s="140"/>
      <c r="F14" s="18" t="s">
        <v>49</v>
      </c>
      <c r="G14" s="2" t="s">
        <v>4</v>
      </c>
      <c r="H14" s="74" t="s">
        <v>211</v>
      </c>
      <c r="I14" s="74"/>
    </row>
    <row r="15" spans="1:19" ht="40.5" x14ac:dyDescent="0.25">
      <c r="A15" s="22" t="s">
        <v>50</v>
      </c>
      <c r="B15" s="2" t="s">
        <v>4</v>
      </c>
      <c r="C15" s="138" t="s">
        <v>210</v>
      </c>
      <c r="D15" s="139"/>
      <c r="E15" s="140"/>
      <c r="F15" s="22" t="s">
        <v>51</v>
      </c>
      <c r="G15" s="2" t="s">
        <v>4</v>
      </c>
      <c r="H15" s="79">
        <v>47026</v>
      </c>
      <c r="I15" s="74"/>
    </row>
    <row r="16" spans="1:19" ht="40.5" x14ac:dyDescent="0.25">
      <c r="A16" s="52" t="s">
        <v>52</v>
      </c>
      <c r="B16" s="2" t="s">
        <v>4</v>
      </c>
      <c r="C16" s="141">
        <v>44627</v>
      </c>
      <c r="D16" s="139"/>
      <c r="E16" s="140"/>
      <c r="F16" s="22" t="s">
        <v>53</v>
      </c>
      <c r="G16" s="2" t="s">
        <v>4</v>
      </c>
      <c r="H16" s="78">
        <v>44627</v>
      </c>
      <c r="I16" s="64"/>
    </row>
    <row r="17" spans="1:9" ht="60.75" x14ac:dyDescent="0.25">
      <c r="A17" s="52" t="s">
        <v>54</v>
      </c>
      <c r="B17" s="2" t="s">
        <v>4</v>
      </c>
      <c r="C17" s="141">
        <v>47026</v>
      </c>
      <c r="D17" s="139"/>
      <c r="E17" s="140"/>
      <c r="F17" s="22" t="s">
        <v>55</v>
      </c>
      <c r="G17" s="2" t="s">
        <v>4</v>
      </c>
      <c r="H17" s="63" t="s">
        <v>212</v>
      </c>
      <c r="I17" s="64"/>
    </row>
    <row r="18" spans="1:9" ht="40.5" x14ac:dyDescent="0.25">
      <c r="A18" s="52" t="s">
        <v>56</v>
      </c>
      <c r="B18" s="2" t="s">
        <v>4</v>
      </c>
      <c r="C18" s="138" t="s">
        <v>214</v>
      </c>
      <c r="D18" s="139"/>
      <c r="E18" s="140"/>
      <c r="F18" s="22" t="s">
        <v>111</v>
      </c>
      <c r="G18" s="2" t="s">
        <v>4</v>
      </c>
      <c r="H18" s="74">
        <v>108416</v>
      </c>
      <c r="I18" s="74"/>
    </row>
    <row r="19" spans="1:9" ht="40.5" x14ac:dyDescent="0.25">
      <c r="A19" s="22" t="s">
        <v>57</v>
      </c>
      <c r="B19" s="2" t="s">
        <v>4</v>
      </c>
      <c r="C19" s="138">
        <v>1.1000000000000001</v>
      </c>
      <c r="D19" s="139"/>
      <c r="E19" s="140"/>
      <c r="F19" s="22" t="s">
        <v>110</v>
      </c>
      <c r="G19" s="2" t="s">
        <v>4</v>
      </c>
      <c r="H19" s="74">
        <v>80345.279999999999</v>
      </c>
      <c r="I19" s="74"/>
    </row>
    <row r="20" spans="1:9" ht="40.5" x14ac:dyDescent="0.25">
      <c r="A20" s="22" t="s">
        <v>109</v>
      </c>
      <c r="B20" s="2" t="s">
        <v>4</v>
      </c>
      <c r="C20" s="138">
        <v>74827.5</v>
      </c>
      <c r="D20" s="139"/>
      <c r="E20" s="140"/>
      <c r="F20" s="6" t="s">
        <v>58</v>
      </c>
      <c r="G20" s="2" t="s">
        <v>4</v>
      </c>
      <c r="H20" s="63" t="s">
        <v>213</v>
      </c>
      <c r="I20" s="64"/>
    </row>
    <row r="21" spans="1:9" ht="40.5" x14ac:dyDescent="0.25">
      <c r="A21" s="22" t="s">
        <v>59</v>
      </c>
      <c r="B21" s="2" t="s">
        <v>4</v>
      </c>
      <c r="C21" s="142" t="s">
        <v>241</v>
      </c>
      <c r="D21" s="143"/>
      <c r="E21" s="144"/>
      <c r="F21" s="59" t="s">
        <v>60</v>
      </c>
      <c r="G21" s="60" t="s">
        <v>4</v>
      </c>
      <c r="H21" s="126" t="s">
        <v>242</v>
      </c>
      <c r="I21" s="126"/>
    </row>
    <row r="22" spans="1:9" ht="23.25" customHeight="1" x14ac:dyDescent="0.25">
      <c r="A22" s="52" t="s">
        <v>215</v>
      </c>
      <c r="B22" s="2" t="s">
        <v>4</v>
      </c>
      <c r="C22" s="63" t="s">
        <v>229</v>
      </c>
      <c r="D22" s="105"/>
      <c r="E22" s="105"/>
      <c r="F22" s="105"/>
      <c r="G22" s="105"/>
      <c r="H22" s="105"/>
      <c r="I22" s="105"/>
    </row>
    <row r="23" spans="1:9" ht="20.25" x14ac:dyDescent="0.25">
      <c r="A23" s="52" t="s">
        <v>204</v>
      </c>
      <c r="B23" s="2" t="s">
        <v>4</v>
      </c>
      <c r="C23" s="145" t="s">
        <v>230</v>
      </c>
      <c r="D23" s="146"/>
      <c r="E23" s="146"/>
      <c r="F23" s="146"/>
      <c r="G23" s="146"/>
      <c r="H23" s="146"/>
      <c r="I23" s="146"/>
    </row>
    <row r="24" spans="1:9" ht="50.25" customHeight="1" x14ac:dyDescent="0.25">
      <c r="A24" s="52" t="s">
        <v>28</v>
      </c>
      <c r="B24" s="2" t="s">
        <v>4</v>
      </c>
      <c r="C24" s="74" t="s">
        <v>254</v>
      </c>
      <c r="D24" s="74"/>
      <c r="E24" s="74"/>
      <c r="F24" s="74"/>
      <c r="G24" s="74"/>
      <c r="H24" s="74"/>
      <c r="I24" s="74"/>
    </row>
    <row r="25" spans="1:9" ht="24" customHeight="1" x14ac:dyDescent="0.25">
      <c r="A25" s="85" t="s">
        <v>23</v>
      </c>
      <c r="B25" s="86"/>
      <c r="C25" s="86"/>
      <c r="D25" s="86"/>
      <c r="E25" s="86"/>
      <c r="F25" s="86"/>
      <c r="G25" s="86"/>
      <c r="H25" s="86"/>
      <c r="I25" s="87"/>
    </row>
    <row r="26" spans="1:9" ht="20.25" x14ac:dyDescent="0.25">
      <c r="A26" s="22" t="s">
        <v>29</v>
      </c>
      <c r="B26" s="2" t="s">
        <v>4</v>
      </c>
      <c r="C26" s="74" t="s">
        <v>97</v>
      </c>
      <c r="D26" s="74"/>
      <c r="E26" s="74"/>
      <c r="F26" s="22" t="s">
        <v>16</v>
      </c>
      <c r="G26" s="2" t="s">
        <v>4</v>
      </c>
      <c r="H26" s="74" t="s">
        <v>195</v>
      </c>
      <c r="I26" s="74"/>
    </row>
    <row r="27" spans="1:9" ht="20.25" x14ac:dyDescent="0.25">
      <c r="A27" s="22" t="s">
        <v>17</v>
      </c>
      <c r="B27" s="2" t="s">
        <v>4</v>
      </c>
      <c r="C27" s="74" t="s">
        <v>114</v>
      </c>
      <c r="D27" s="74"/>
      <c r="E27" s="74"/>
      <c r="F27" s="22" t="s">
        <v>184</v>
      </c>
      <c r="G27" s="2" t="s">
        <v>4</v>
      </c>
      <c r="H27" s="74" t="s">
        <v>182</v>
      </c>
      <c r="I27" s="74"/>
    </row>
    <row r="28" spans="1:9" ht="40.5" x14ac:dyDescent="0.25">
      <c r="A28" s="22" t="s">
        <v>26</v>
      </c>
      <c r="B28" s="2" t="s">
        <v>4</v>
      </c>
      <c r="C28" s="74" t="s">
        <v>113</v>
      </c>
      <c r="D28" s="74"/>
      <c r="E28" s="74"/>
      <c r="F28" s="22" t="s">
        <v>19</v>
      </c>
      <c r="G28" s="2" t="s">
        <v>4</v>
      </c>
      <c r="H28" s="74" t="s">
        <v>233</v>
      </c>
      <c r="I28" s="74"/>
    </row>
    <row r="29" spans="1:9" ht="40.5" x14ac:dyDescent="0.25">
      <c r="A29" s="52" t="s">
        <v>135</v>
      </c>
      <c r="B29" s="2" t="s">
        <v>4</v>
      </c>
      <c r="C29" s="74" t="s">
        <v>234</v>
      </c>
      <c r="D29" s="74"/>
      <c r="E29" s="74"/>
      <c r="F29" s="22" t="s">
        <v>136</v>
      </c>
      <c r="G29" s="2" t="s">
        <v>4</v>
      </c>
      <c r="H29" s="63" t="s">
        <v>232</v>
      </c>
      <c r="I29" s="64"/>
    </row>
    <row r="30" spans="1:9" ht="84" customHeight="1" x14ac:dyDescent="0.25">
      <c r="A30" s="22" t="s">
        <v>20</v>
      </c>
      <c r="B30" s="2" t="s">
        <v>4</v>
      </c>
      <c r="C30" s="74" t="s">
        <v>235</v>
      </c>
      <c r="D30" s="74"/>
      <c r="E30" s="74"/>
      <c r="F30" s="22" t="s">
        <v>18</v>
      </c>
      <c r="G30" s="2" t="s">
        <v>4</v>
      </c>
      <c r="H30" s="74" t="s">
        <v>231</v>
      </c>
      <c r="I30" s="74"/>
    </row>
    <row r="31" spans="1:9" ht="21.75" customHeight="1" x14ac:dyDescent="0.25">
      <c r="A31" s="52" t="s">
        <v>141</v>
      </c>
      <c r="B31" s="2" t="s">
        <v>4</v>
      </c>
      <c r="C31" s="74" t="s">
        <v>142</v>
      </c>
      <c r="D31" s="74"/>
      <c r="E31" s="74"/>
      <c r="F31" s="22" t="s">
        <v>143</v>
      </c>
      <c r="G31" s="2" t="s">
        <v>4</v>
      </c>
      <c r="H31" s="63" t="s">
        <v>142</v>
      </c>
      <c r="I31" s="64"/>
    </row>
    <row r="32" spans="1:9" ht="21.75" customHeight="1" x14ac:dyDescent="0.25">
      <c r="A32" s="52" t="s">
        <v>144</v>
      </c>
      <c r="B32" s="2" t="s">
        <v>4</v>
      </c>
      <c r="C32" s="63" t="s">
        <v>142</v>
      </c>
      <c r="D32" s="105"/>
      <c r="E32" s="105"/>
      <c r="F32" s="105"/>
      <c r="G32" s="105"/>
      <c r="H32" s="105"/>
      <c r="I32" s="64"/>
    </row>
    <row r="33" spans="1:9" ht="20.25" x14ac:dyDescent="0.25">
      <c r="A33" s="128" t="s">
        <v>40</v>
      </c>
      <c r="B33" s="129"/>
      <c r="C33" s="129"/>
      <c r="D33" s="129"/>
      <c r="E33" s="129"/>
      <c r="F33" s="129"/>
      <c r="G33" s="129"/>
      <c r="H33" s="129"/>
      <c r="I33" s="130"/>
    </row>
    <row r="34" spans="1:9" ht="40.5" x14ac:dyDescent="0.25">
      <c r="A34" s="71" t="s">
        <v>21</v>
      </c>
      <c r="B34" s="72"/>
      <c r="C34" s="73"/>
      <c r="D34" s="2" t="s">
        <v>4</v>
      </c>
      <c r="E34" s="23" t="s">
        <v>115</v>
      </c>
      <c r="F34" s="22" t="s">
        <v>22</v>
      </c>
      <c r="G34" s="7" t="s">
        <v>4</v>
      </c>
      <c r="H34" s="63" t="s">
        <v>116</v>
      </c>
      <c r="I34" s="64"/>
    </row>
    <row r="35" spans="1:9" ht="40.5" x14ac:dyDescent="0.25">
      <c r="A35" s="71" t="s">
        <v>25</v>
      </c>
      <c r="B35" s="72"/>
      <c r="C35" s="73"/>
      <c r="D35" s="2" t="s">
        <v>4</v>
      </c>
      <c r="E35" s="23" t="s">
        <v>116</v>
      </c>
      <c r="F35" s="8" t="s">
        <v>35</v>
      </c>
      <c r="G35" s="2" t="s">
        <v>4</v>
      </c>
      <c r="H35" s="63" t="s">
        <v>116</v>
      </c>
      <c r="I35" s="64"/>
    </row>
    <row r="36" spans="1:9" ht="40.5" x14ac:dyDescent="0.25">
      <c r="A36" s="71" t="s">
        <v>34</v>
      </c>
      <c r="B36" s="72"/>
      <c r="C36" s="73"/>
      <c r="D36" s="2" t="s">
        <v>4</v>
      </c>
      <c r="E36" s="5" t="s">
        <v>117</v>
      </c>
      <c r="F36" s="22" t="s">
        <v>24</v>
      </c>
      <c r="G36" s="25" t="s">
        <v>4</v>
      </c>
      <c r="H36" s="63" t="s">
        <v>118</v>
      </c>
      <c r="I36" s="64"/>
    </row>
    <row r="37" spans="1:9" ht="20.25" x14ac:dyDescent="0.25">
      <c r="A37" s="85" t="s">
        <v>0</v>
      </c>
      <c r="B37" s="86"/>
      <c r="C37" s="86"/>
      <c r="D37" s="86"/>
      <c r="E37" s="86"/>
      <c r="F37" s="86"/>
      <c r="G37" s="86"/>
      <c r="H37" s="86"/>
      <c r="I37" s="87"/>
    </row>
    <row r="38" spans="1:9" ht="20.25" x14ac:dyDescent="0.25">
      <c r="A38" s="75" t="s">
        <v>0</v>
      </c>
      <c r="B38" s="77"/>
      <c r="C38" s="76"/>
      <c r="D38" s="2" t="s">
        <v>4</v>
      </c>
      <c r="E38" s="9" t="s">
        <v>1</v>
      </c>
      <c r="F38" s="9" t="s">
        <v>6</v>
      </c>
      <c r="G38" s="75" t="s">
        <v>2</v>
      </c>
      <c r="H38" s="76"/>
      <c r="I38" s="9" t="s">
        <v>3</v>
      </c>
    </row>
    <row r="39" spans="1:9" ht="20.25" x14ac:dyDescent="0.25">
      <c r="A39" s="71" t="s">
        <v>7</v>
      </c>
      <c r="B39" s="72"/>
      <c r="C39" s="73"/>
      <c r="D39" s="2" t="s">
        <v>4</v>
      </c>
      <c r="E39" s="24" t="s">
        <v>236</v>
      </c>
      <c r="F39" s="24" t="s">
        <v>238</v>
      </c>
      <c r="G39" s="101" t="s">
        <v>237</v>
      </c>
      <c r="H39" s="102"/>
      <c r="I39" s="24" t="s">
        <v>238</v>
      </c>
    </row>
    <row r="40" spans="1:9" ht="20.25" customHeight="1" x14ac:dyDescent="0.25">
      <c r="A40" s="71" t="s">
        <v>8</v>
      </c>
      <c r="B40" s="72"/>
      <c r="C40" s="73"/>
      <c r="D40" s="2" t="s">
        <v>4</v>
      </c>
      <c r="E40" s="24" t="s">
        <v>239</v>
      </c>
      <c r="F40" s="24" t="s">
        <v>238</v>
      </c>
      <c r="G40" s="101" t="s">
        <v>240</v>
      </c>
      <c r="H40" s="102"/>
      <c r="I40" s="24" t="s">
        <v>238</v>
      </c>
    </row>
    <row r="41" spans="1:9" ht="20.25" customHeight="1" x14ac:dyDescent="0.25">
      <c r="A41" s="71" t="s">
        <v>12</v>
      </c>
      <c r="B41" s="72"/>
      <c r="C41" s="73"/>
      <c r="D41" s="2" t="s">
        <v>4</v>
      </c>
      <c r="E41" s="58" t="s">
        <v>113</v>
      </c>
      <c r="F41" s="22" t="s">
        <v>13</v>
      </c>
      <c r="G41" s="2" t="s">
        <v>4</v>
      </c>
      <c r="H41" s="63" t="s">
        <v>112</v>
      </c>
      <c r="I41" s="64"/>
    </row>
    <row r="42" spans="1:9" ht="20.25" x14ac:dyDescent="0.25">
      <c r="A42" s="85" t="s">
        <v>61</v>
      </c>
      <c r="B42" s="86"/>
      <c r="C42" s="86"/>
      <c r="D42" s="86"/>
      <c r="E42" s="86"/>
      <c r="F42" s="86"/>
      <c r="G42" s="86"/>
      <c r="H42" s="86"/>
      <c r="I42" s="87"/>
    </row>
    <row r="43" spans="1:9" ht="21" customHeight="1" x14ac:dyDescent="0.25">
      <c r="A43" s="124" t="s">
        <v>62</v>
      </c>
      <c r="B43" s="124"/>
      <c r="C43" s="124" t="s">
        <v>63</v>
      </c>
      <c r="D43" s="124"/>
      <c r="E43" s="124" t="s">
        <v>181</v>
      </c>
      <c r="F43" s="124"/>
      <c r="G43" s="124"/>
      <c r="H43" s="124" t="s">
        <v>64</v>
      </c>
      <c r="I43" s="124"/>
    </row>
    <row r="44" spans="1:9" ht="20.25" x14ac:dyDescent="0.25">
      <c r="A44" s="147" t="s">
        <v>218</v>
      </c>
      <c r="B44" s="147"/>
      <c r="C44" s="100" t="s">
        <v>98</v>
      </c>
      <c r="D44" s="100"/>
      <c r="E44" s="100" t="s">
        <v>219</v>
      </c>
      <c r="F44" s="100"/>
      <c r="G44" s="100"/>
      <c r="H44" s="100" t="s">
        <v>219</v>
      </c>
      <c r="I44" s="100"/>
    </row>
    <row r="45" spans="1:9" ht="20.25" x14ac:dyDescent="0.25">
      <c r="A45" s="115" t="s">
        <v>65</v>
      </c>
      <c r="B45" s="115"/>
      <c r="C45" s="115"/>
      <c r="D45" s="115"/>
      <c r="E45" s="115"/>
      <c r="F45" s="115"/>
      <c r="G45" s="115"/>
      <c r="H45" s="115"/>
      <c r="I45" s="115"/>
    </row>
    <row r="46" spans="1:9" ht="68.25" customHeight="1" x14ac:dyDescent="0.25">
      <c r="A46" s="18" t="s">
        <v>66</v>
      </c>
      <c r="B46" s="18" t="s">
        <v>4</v>
      </c>
      <c r="C46" s="74" t="s">
        <v>113</v>
      </c>
      <c r="D46" s="74"/>
      <c r="E46" s="74"/>
      <c r="F46" s="18" t="s">
        <v>67</v>
      </c>
      <c r="G46" s="18" t="s">
        <v>4</v>
      </c>
      <c r="H46" s="74" t="s">
        <v>216</v>
      </c>
      <c r="I46" s="74"/>
    </row>
    <row r="47" spans="1:9" ht="111.75" customHeight="1" x14ac:dyDescent="0.25">
      <c r="A47" s="18" t="s">
        <v>99</v>
      </c>
      <c r="B47" s="18" t="s">
        <v>4</v>
      </c>
      <c r="C47" s="74" t="s">
        <v>217</v>
      </c>
      <c r="D47" s="74"/>
      <c r="E47" s="74"/>
      <c r="F47" s="18" t="s">
        <v>68</v>
      </c>
      <c r="G47" s="18" t="s">
        <v>4</v>
      </c>
      <c r="H47" s="74" t="str">
        <f>H46</f>
        <v>S05/0106/16(88/425)/TMC/TD-DP/TPS/3989/22
Date: 07/03/2022</v>
      </c>
      <c r="I47" s="74"/>
    </row>
    <row r="48" spans="1:9" ht="46.5" hidden="1" customHeight="1" x14ac:dyDescent="0.25">
      <c r="A48" s="18" t="s">
        <v>69</v>
      </c>
      <c r="B48" s="18" t="s">
        <v>4</v>
      </c>
      <c r="C48" s="74" t="s">
        <v>203</v>
      </c>
      <c r="D48" s="74"/>
      <c r="E48" s="74"/>
      <c r="F48" s="18" t="s">
        <v>70</v>
      </c>
      <c r="G48" s="18" t="s">
        <v>4</v>
      </c>
      <c r="H48" s="74" t="s">
        <v>203</v>
      </c>
      <c r="I48" s="74"/>
    </row>
    <row r="49" spans="1:11" ht="45" hidden="1" customHeight="1" x14ac:dyDescent="0.25">
      <c r="A49" s="18" t="s">
        <v>71</v>
      </c>
      <c r="B49" s="18" t="s">
        <v>4</v>
      </c>
      <c r="C49" s="74" t="s">
        <v>112</v>
      </c>
      <c r="D49" s="74"/>
      <c r="E49" s="74"/>
      <c r="F49" s="18" t="s">
        <v>72</v>
      </c>
      <c r="G49" s="18" t="s">
        <v>4</v>
      </c>
      <c r="H49" s="74"/>
      <c r="I49" s="74"/>
    </row>
    <row r="50" spans="1:11" ht="21" hidden="1" thickBot="1" x14ac:dyDescent="0.3">
      <c r="A50" s="115" t="s">
        <v>73</v>
      </c>
      <c r="B50" s="115"/>
      <c r="C50" s="115"/>
      <c r="D50" s="115"/>
      <c r="E50" s="115"/>
      <c r="F50" s="115"/>
      <c r="G50" s="115"/>
      <c r="H50" s="115"/>
      <c r="I50" s="115"/>
    </row>
    <row r="51" spans="1:11" ht="21" hidden="1" thickBot="1" x14ac:dyDescent="0.3">
      <c r="A51" s="115" t="s">
        <v>73</v>
      </c>
      <c r="B51" s="115"/>
      <c r="C51" s="115"/>
      <c r="D51" s="115"/>
      <c r="E51" s="115"/>
      <c r="F51" s="115"/>
      <c r="G51" s="115"/>
      <c r="H51" s="115"/>
      <c r="I51" s="115"/>
    </row>
    <row r="52" spans="1:11" ht="20.25" hidden="1" customHeight="1" x14ac:dyDescent="0.3">
      <c r="A52" s="137" t="s">
        <v>164</v>
      </c>
      <c r="B52" s="137"/>
      <c r="C52" s="137"/>
      <c r="D52" s="136" t="s">
        <v>4</v>
      </c>
      <c r="E52" s="53" t="s">
        <v>145</v>
      </c>
      <c r="F52" s="68" t="s">
        <v>131</v>
      </c>
      <c r="G52" s="68"/>
      <c r="H52" s="53" t="s">
        <v>146</v>
      </c>
      <c r="I52" s="53" t="s">
        <v>147</v>
      </c>
      <c r="J52" s="38" t="str">
        <f ca="1">(IF(F55&gt;99%,"All work completed. Please provide OC.",IF(F55&gt;89.8%,"Plinth, RCC, Brick, Plaster, Flooring, Painting work Completed. Finishing work is in process.",IF(F55&lt;94%,(IF(C55=0,"Work not yet Started.",IF(E55=25%,"Piling work in process",IF(E55=50%,"Excavation work in process",IF(E55=100%,"Excavation work Completed. ","0")))&amp;(IF(C56=0%,"",IF(C56=K57,"Footing work is process",IF(C56=K58,"Footing work Completed",IF(C56=K59,"1st Basement Completed",IF(C56=K60,"1st &amp; 2nd Basement Completed",IF(C56=K61,"1st to 3rd Basement Completed",IF(C56=K62,"1st to 4th Basement Completed",IF(C56=K63,"Plinth work is process",IF(C56=K64,"Plinth work completed","0")))))))))))&amp;(IF(C57=(F53+H53+I53),", RCC Slab",IF(C57&gt;0,", RCC upto "&amp;C57&amp;" Slab",""))&amp;(IF(C58=I53,", Brickwork",IF(C58&gt;0,", Brickwork upto "&amp;C58&amp;" Floor",""))&amp;(IF(C59=I53,", Door &amp; Window Frame",IF(C59&gt;0,", Door &amp; Window Frame work upto "&amp;C59&amp;" Floor",""))&amp;(IF(C60=I53,", Internal Plaster",IF(C60&gt;0,", Internal Plaster upto "&amp;C60&amp;" Floor",""))&amp;(IF(C61=I53,", External Plaster",IF(C61&gt;0,", External Plaster upto "&amp;C61&amp;" Floor",""))&amp;(IF(C62=I53,", Plumbing &amp; Electric work",IF(C62&gt;0,", Plumbing &amp; Electric work upto "&amp;C62&amp;" Floor",""))&amp;(IF(C63=I53,", Flooring",IF(C63&gt;0,", Flooring upto "&amp;C63&amp;" Floor",""))&amp;(IF(C64=I53,", Painting",IF(C64&gt;0,", Painting upto "&amp;C64&amp;" Floor",""))&amp;(IF(C65&gt;0,", Finishing upto "&amp;C65&amp;" Floor","")&amp;(IF(C57&gt;0.5," Completed",""))))))))))))))))</f>
        <v>Excavation work Completed. Plinth work completed</v>
      </c>
      <c r="K52" s="40"/>
    </row>
    <row r="53" spans="1:11" ht="20.25" hidden="1" x14ac:dyDescent="0.3">
      <c r="A53" s="137"/>
      <c r="B53" s="137"/>
      <c r="C53" s="137"/>
      <c r="D53" s="136"/>
      <c r="E53" s="53">
        <v>3</v>
      </c>
      <c r="F53" s="68">
        <v>1</v>
      </c>
      <c r="G53" s="68"/>
      <c r="H53" s="53">
        <v>0</v>
      </c>
      <c r="I53" s="53">
        <f ca="1">--TRIM(RIGHT(SUBSTITUTE(LEFT(A52,_xlfn.AGGREGATE(16,6,FIND({0,1,2,3,4,5,6,7,8,9},A52,ROW(INDIRECT("1:"&amp;LEN(A52)))),1))," ",REPT(" ",LEN(A52))),LEN(A52)))</f>
        <v>20</v>
      </c>
      <c r="J53" s="39" t="s">
        <v>151</v>
      </c>
      <c r="K53" s="40"/>
    </row>
    <row r="54" spans="1:11" ht="20.25" hidden="1" customHeight="1" x14ac:dyDescent="0.3">
      <c r="A54" s="69" t="s">
        <v>149</v>
      </c>
      <c r="B54" s="69"/>
      <c r="C54" s="69" t="s">
        <v>165</v>
      </c>
      <c r="D54" s="69"/>
      <c r="E54" s="50" t="s">
        <v>166</v>
      </c>
      <c r="F54" s="69" t="s">
        <v>150</v>
      </c>
      <c r="G54" s="69"/>
      <c r="H54" s="51" t="s">
        <v>148</v>
      </c>
      <c r="I54" s="51"/>
      <c r="J54" s="42" t="s">
        <v>167</v>
      </c>
      <c r="K54" s="41">
        <f ca="1">I53*25%</f>
        <v>5</v>
      </c>
    </row>
    <row r="55" spans="1:11" ht="20.25" hidden="1" customHeight="1" x14ac:dyDescent="0.3">
      <c r="A55" s="96" t="s">
        <v>168</v>
      </c>
      <c r="B55" s="96"/>
      <c r="C55" s="68">
        <f ca="1">K56</f>
        <v>20</v>
      </c>
      <c r="D55" s="68"/>
      <c r="E55" s="17">
        <f ca="1">((100/I53)*C55)/100</f>
        <v>1</v>
      </c>
      <c r="F55" s="96">
        <f ca="1">(((C55/I53*5)+(C56/I53*15)+(40/(F53+H53+I53)*C57)+(10/(I53)*C58)+(5/(I53)*C59)+(2.5/(I53)*C60)+(2.5/I53*C61)+(5/I53*C62)+(2.5/I53*C63)+(2.5/I53*C64)+(5/I53*C65)+(5/I53*C66))/100)</f>
        <v>0.2</v>
      </c>
      <c r="G55" s="96"/>
      <c r="H55" s="96" t="str">
        <f ca="1">J52</f>
        <v>Excavation work Completed. Plinth work completed</v>
      </c>
      <c r="I55" s="96"/>
      <c r="J55" s="42" t="s">
        <v>152</v>
      </c>
      <c r="K55" s="46">
        <f ca="1">I53*50%</f>
        <v>10</v>
      </c>
    </row>
    <row r="56" spans="1:11" ht="20.25" hidden="1" x14ac:dyDescent="0.3">
      <c r="A56" s="96" t="s">
        <v>132</v>
      </c>
      <c r="B56" s="96"/>
      <c r="C56" s="99">
        <f ca="1">K64</f>
        <v>20</v>
      </c>
      <c r="D56" s="68"/>
      <c r="E56" s="17">
        <f ca="1">((100/I53)*C56)/100</f>
        <v>1</v>
      </c>
      <c r="F56" s="96"/>
      <c r="G56" s="96"/>
      <c r="H56" s="96"/>
      <c r="I56" s="96"/>
      <c r="J56" s="42" t="s">
        <v>153</v>
      </c>
      <c r="K56" s="46">
        <f ca="1">I53</f>
        <v>20</v>
      </c>
    </row>
    <row r="57" spans="1:11" ht="21" hidden="1" customHeight="1" x14ac:dyDescent="0.35">
      <c r="A57" s="96" t="s">
        <v>169</v>
      </c>
      <c r="B57" s="96"/>
      <c r="C57" s="68">
        <v>0</v>
      </c>
      <c r="D57" s="68"/>
      <c r="E57" s="17">
        <f ca="1">((100/(F53+H53+I53))*C57)/100</f>
        <v>0</v>
      </c>
      <c r="F57" s="96"/>
      <c r="G57" s="96"/>
      <c r="H57" s="96"/>
      <c r="I57" s="96"/>
      <c r="J57" s="42" t="s">
        <v>154</v>
      </c>
      <c r="K57" s="47">
        <f ca="1">(IF(E53&gt;1,(I53/(E53+2)),I53/4))</f>
        <v>4</v>
      </c>
    </row>
    <row r="58" spans="1:11" ht="21" hidden="1" customHeight="1" x14ac:dyDescent="0.35">
      <c r="A58" s="96" t="s">
        <v>170</v>
      </c>
      <c r="B58" s="96"/>
      <c r="C58" s="68">
        <v>0</v>
      </c>
      <c r="D58" s="68"/>
      <c r="E58" s="17">
        <f ca="1">((100/I53)*C58)/100</f>
        <v>0</v>
      </c>
      <c r="F58" s="96"/>
      <c r="G58" s="96"/>
      <c r="H58" s="96"/>
      <c r="I58" s="96"/>
      <c r="J58" s="42" t="s">
        <v>155</v>
      </c>
      <c r="K58" s="47">
        <f ca="1">(IF(E53&gt;1,(I53/(E53+2)+K57),I53/4+K57))</f>
        <v>8</v>
      </c>
    </row>
    <row r="59" spans="1:11" ht="21" hidden="1" customHeight="1" x14ac:dyDescent="0.35">
      <c r="A59" s="96" t="s">
        <v>197</v>
      </c>
      <c r="B59" s="96"/>
      <c r="C59" s="68">
        <v>0</v>
      </c>
      <c r="D59" s="68"/>
      <c r="E59" s="17">
        <f ca="1">((100/I53)*C59)/100</f>
        <v>0</v>
      </c>
      <c r="F59" s="96"/>
      <c r="G59" s="96"/>
      <c r="H59" s="96"/>
      <c r="I59" s="96"/>
      <c r="J59" s="42" t="s">
        <v>172</v>
      </c>
      <c r="K59" s="47">
        <f ca="1">(IF(E53&gt;1,(I53/(E53+2)+K58),0))</f>
        <v>12</v>
      </c>
    </row>
    <row r="60" spans="1:11" ht="21" hidden="1" customHeight="1" x14ac:dyDescent="0.35">
      <c r="A60" s="96" t="s">
        <v>171</v>
      </c>
      <c r="B60" s="96"/>
      <c r="C60" s="68">
        <v>0</v>
      </c>
      <c r="D60" s="68"/>
      <c r="E60" s="17">
        <f ca="1">((100/I53)*C60)/100</f>
        <v>0</v>
      </c>
      <c r="F60" s="96"/>
      <c r="G60" s="96"/>
      <c r="H60" s="96"/>
      <c r="I60" s="96"/>
      <c r="J60" s="42" t="s">
        <v>173</v>
      </c>
      <c r="K60" s="47">
        <f ca="1">(IF(E53&gt;2,(I53/(E53+2)+K59),0))</f>
        <v>16</v>
      </c>
    </row>
    <row r="61" spans="1:11" ht="21" hidden="1" customHeight="1" x14ac:dyDescent="0.35">
      <c r="A61" s="96" t="s">
        <v>198</v>
      </c>
      <c r="B61" s="96"/>
      <c r="C61" s="68">
        <v>0</v>
      </c>
      <c r="D61" s="68"/>
      <c r="E61" s="17">
        <f ca="1">((100/(I53))*C61)/100</f>
        <v>0</v>
      </c>
      <c r="F61" s="96"/>
      <c r="G61" s="96"/>
      <c r="H61" s="96"/>
      <c r="I61" s="96"/>
      <c r="J61" s="42" t="s">
        <v>175</v>
      </c>
      <c r="K61" s="48">
        <f>(IF(E53&gt;3,(I53/(E53+2)+K60),0))</f>
        <v>0</v>
      </c>
    </row>
    <row r="62" spans="1:11" ht="21" hidden="1" customHeight="1" x14ac:dyDescent="0.35">
      <c r="A62" s="96" t="s">
        <v>199</v>
      </c>
      <c r="B62" s="96"/>
      <c r="C62" s="68">
        <v>0</v>
      </c>
      <c r="D62" s="68"/>
      <c r="E62" s="17">
        <f ca="1">((100/(I53))*C62)/100</f>
        <v>0</v>
      </c>
      <c r="F62" s="96"/>
      <c r="G62" s="96"/>
      <c r="H62" s="96"/>
      <c r="I62" s="96"/>
      <c r="J62" s="42" t="s">
        <v>176</v>
      </c>
      <c r="K62" s="47">
        <f>(IF(E53&gt;4,(I53/(E53+2)+K61),0))</f>
        <v>0</v>
      </c>
    </row>
    <row r="63" spans="1:11" ht="21" hidden="1" customHeight="1" x14ac:dyDescent="0.35">
      <c r="A63" s="96" t="s">
        <v>174</v>
      </c>
      <c r="B63" s="96"/>
      <c r="C63" s="68">
        <v>0</v>
      </c>
      <c r="D63" s="68"/>
      <c r="E63" s="17">
        <f ca="1">((100/I53)*C63)/100</f>
        <v>0</v>
      </c>
      <c r="F63" s="96"/>
      <c r="G63" s="96"/>
      <c r="H63" s="96"/>
      <c r="I63" s="96"/>
      <c r="J63" s="42" t="s">
        <v>156</v>
      </c>
      <c r="K63" s="47">
        <f>(IF(E53=1,(I53/(E53+3)+K58),IF(E53=0,(I53/4+K58),IF(E53&gt;1,0))))</f>
        <v>0</v>
      </c>
    </row>
    <row r="64" spans="1:11" ht="21.75" hidden="1" thickBot="1" x14ac:dyDescent="0.4">
      <c r="A64" s="96" t="s">
        <v>200</v>
      </c>
      <c r="B64" s="96"/>
      <c r="C64" s="68">
        <v>0</v>
      </c>
      <c r="D64" s="68"/>
      <c r="E64" s="17">
        <f ca="1">((100/I53)*C64)/100</f>
        <v>0</v>
      </c>
      <c r="F64" s="96"/>
      <c r="G64" s="96"/>
      <c r="H64" s="96"/>
      <c r="I64" s="96"/>
      <c r="J64" s="44" t="s">
        <v>157</v>
      </c>
      <c r="K64" s="49">
        <f ca="1">(IF(E53&gt;1.5,(I53/(E53+2)+K58+MAX(0,K59-K58)+MAX(0,K60-K59)+MAX(0,K61-K60)+MAX(0,K62-K61)+MAX(0,K63-K62)),IF(E53=1,(I53/(E53+3)+K63),IF(E53=0,I53/4+K63))))</f>
        <v>20</v>
      </c>
    </row>
    <row r="65" spans="1:12" ht="20.25" hidden="1" x14ac:dyDescent="0.25">
      <c r="A65" s="96" t="s">
        <v>177</v>
      </c>
      <c r="B65" s="96"/>
      <c r="C65" s="68">
        <v>0</v>
      </c>
      <c r="D65" s="68"/>
      <c r="E65" s="17">
        <f ca="1">((100/(I53))*C65)/100</f>
        <v>0</v>
      </c>
      <c r="F65" s="96"/>
      <c r="G65" s="96"/>
      <c r="H65" s="96"/>
      <c r="I65" s="96"/>
    </row>
    <row r="66" spans="1:12" ht="20.25" hidden="1" x14ac:dyDescent="0.25">
      <c r="A66" s="96" t="s">
        <v>178</v>
      </c>
      <c r="B66" s="96"/>
      <c r="C66" s="68">
        <v>0</v>
      </c>
      <c r="D66" s="68"/>
      <c r="E66" s="17">
        <f ca="1">((100/(I53))*C66)/100</f>
        <v>0</v>
      </c>
      <c r="F66" s="96"/>
      <c r="G66" s="96"/>
      <c r="H66" s="96"/>
      <c r="I66" s="96"/>
    </row>
    <row r="67" spans="1:12" ht="36.75" hidden="1" customHeight="1" x14ac:dyDescent="0.3">
      <c r="A67" s="131" t="s">
        <v>158</v>
      </c>
      <c r="B67" s="132"/>
      <c r="C67" s="132"/>
      <c r="D67" s="132"/>
      <c r="E67" s="132"/>
      <c r="F67" s="132"/>
      <c r="G67" s="132"/>
      <c r="H67" s="133" t="e">
        <f>AVERAGE(#REF!,F55)</f>
        <v>#REF!</v>
      </c>
      <c r="I67" s="134"/>
      <c r="J67" s="42"/>
      <c r="K67" s="43"/>
      <c r="L67" s="43"/>
    </row>
    <row r="68" spans="1:12" ht="20.25" hidden="1" customHeight="1" x14ac:dyDescent="0.3">
      <c r="A68" s="137" t="s">
        <v>250</v>
      </c>
      <c r="B68" s="137"/>
      <c r="C68" s="137"/>
      <c r="D68" s="136" t="s">
        <v>4</v>
      </c>
      <c r="E68" s="53" t="s">
        <v>145</v>
      </c>
      <c r="F68" s="68" t="s">
        <v>131</v>
      </c>
      <c r="G68" s="68"/>
      <c r="H68" s="53" t="s">
        <v>146</v>
      </c>
      <c r="I68" s="53" t="s">
        <v>147</v>
      </c>
      <c r="J68" s="38" t="str">
        <f ca="1">(IF(F71&gt;99%,"All work completed. Please provide OC.",IF(F71&gt;89.8%,"Plinth, RCC, Brick, Plaster, Flooring, Wooden, Plumbing, Electrification, etc., work Completed. Finishing work is in process.",IF(F71&lt;94%,(IF(C71=0,"Work not yet Started.",IF(E71=25%,"Piling work in process",IF(E71=50%,"Excavation work in process",IF(E71=100%,"Excavation work Completed. ","0")))&amp;(IF(C72=0%,"",IF(C72=K73,"Footing work is process",IF(C72=K74,"Footing work Completed",IF(C72=K75,"1st Basement Completed",IF(C72=K76,"1st &amp; 2nd Basement Completed",IF(C72=K77,"1st to 3rd Basement Completed",IF(C72=K78,"1st to 4th Basement Completed",IF(C72=K79,"Plinth work is process",IF(C72=K80,"Plinth work completed","0")))))))))))&amp;(IF(C73=(F69+H69+I69),", RCC Slab",IF(C73&gt;0,", RCC upto "&amp;C73&amp;" Slab",""))&amp;(IF(C74=I69,", Brickwork",IF(C74&gt;0,", Brickwork upto "&amp;C74&amp;" Floor",""))&amp;(IF(C75=I69,", Internal Plaster",IF(C75&gt;0,", Internal Plaster upto "&amp;C75&amp;" Floor",""))&amp;(IF(C76=I69,", External Plaster",IF(C76&gt;0,", External Plaster upto "&amp;C76&amp;" Floor",""))&amp;(IF(C77=I69,", External Plumbing, Elevation and Waterproofing",IF(C77&gt;0,", External Plumbing, Elevation and Waterproofing upto "&amp;C77&amp;" Floor",""))&amp;(IF(C78=I69,", Flooring &amp; Fitting",IF(C78&gt;0,", Flooring &amp; Fitting upto "&amp;C78&amp;" Floor",""))&amp;(IF(C79=I69,", Wooden Work",IF(C79&gt;0,", Wooden Work upto "&amp;C79&amp;" Floor",""))&amp;(IF(C80=I69,", Electrical &amp; Sanitary fittings",IF(C80&gt;0,", Electrical &amp; Sanitary fittings upto "&amp;C80&amp;" Floor",""))&amp;(IF(C81&gt;0,", Finishing upto "&amp;C81&amp;" Floor","")&amp;(IF(C73&gt;0.5," Completed",""))))))))))))))))</f>
        <v>Excavation work Completed. Footing work is process</v>
      </c>
      <c r="K68" s="40"/>
    </row>
    <row r="69" spans="1:12" ht="20.25" hidden="1" x14ac:dyDescent="0.3">
      <c r="A69" s="137"/>
      <c r="B69" s="137"/>
      <c r="C69" s="137"/>
      <c r="D69" s="136"/>
      <c r="E69" s="53">
        <v>3</v>
      </c>
      <c r="F69" s="68">
        <v>1</v>
      </c>
      <c r="G69" s="68"/>
      <c r="H69" s="53">
        <v>0</v>
      </c>
      <c r="I69" s="53">
        <f ca="1">--TRIM(RIGHT(SUBSTITUTE(LEFT(A68,_xlfn.AGGREGATE(16,6,FIND({0,1,2,3,4,5,6,7,8,9},A68,ROW(INDIRECT("1:"&amp;LEN(A68)))),1))," ",REPT(" ",LEN(A68))),LEN(A68)))</f>
        <v>45</v>
      </c>
      <c r="J69" s="39" t="s">
        <v>151</v>
      </c>
      <c r="K69" s="40"/>
    </row>
    <row r="70" spans="1:12" ht="20.25" hidden="1" customHeight="1" x14ac:dyDescent="0.3">
      <c r="A70" s="69" t="s">
        <v>149</v>
      </c>
      <c r="B70" s="69"/>
      <c r="C70" s="69" t="s">
        <v>165</v>
      </c>
      <c r="D70" s="69"/>
      <c r="E70" s="50" t="s">
        <v>166</v>
      </c>
      <c r="F70" s="69" t="s">
        <v>150</v>
      </c>
      <c r="G70" s="69"/>
      <c r="H70" s="51" t="s">
        <v>148</v>
      </c>
      <c r="I70" s="51"/>
      <c r="J70" s="42" t="s">
        <v>167</v>
      </c>
      <c r="K70" s="41">
        <f ca="1">I69*25%</f>
        <v>11.25</v>
      </c>
    </row>
    <row r="71" spans="1:12" ht="20.25" hidden="1" customHeight="1" x14ac:dyDescent="0.3">
      <c r="A71" s="96" t="s">
        <v>168</v>
      </c>
      <c r="B71" s="96"/>
      <c r="C71" s="99">
        <f ca="1">K72</f>
        <v>45</v>
      </c>
      <c r="D71" s="99"/>
      <c r="E71" s="17">
        <f ca="1">((100/I69)*C71)/100</f>
        <v>1</v>
      </c>
      <c r="F71" s="96">
        <f ca="1">(((C71/I69*10)+(C72/I69*25)+(25/(F69+H69+I69)*C73)+(5/(I69)*C74)+(2.5/(I69)*C75)+(2.5/(I69)*C76)+(5/I69*C77)+(2.5/I69*C78)+(2.5/I69*C79)+(5/I69*C80)+(10/I69*C81)+(5/I69*C82))/100)</f>
        <v>0.15</v>
      </c>
      <c r="G71" s="96"/>
      <c r="H71" s="96" t="str">
        <f ca="1">J68</f>
        <v>Excavation work Completed. Footing work is process</v>
      </c>
      <c r="I71" s="96"/>
      <c r="J71" s="42" t="s">
        <v>152</v>
      </c>
      <c r="K71" s="46">
        <f ca="1">I69*50%</f>
        <v>22.5</v>
      </c>
    </row>
    <row r="72" spans="1:12" ht="20.25" hidden="1" x14ac:dyDescent="0.3">
      <c r="A72" s="96" t="s">
        <v>132</v>
      </c>
      <c r="B72" s="96"/>
      <c r="C72" s="99">
        <f ca="1">K73</f>
        <v>9</v>
      </c>
      <c r="D72" s="68"/>
      <c r="E72" s="17">
        <f ca="1">((100/I69)*C72)/100</f>
        <v>0.2</v>
      </c>
      <c r="F72" s="96"/>
      <c r="G72" s="96"/>
      <c r="H72" s="96"/>
      <c r="I72" s="96"/>
      <c r="J72" s="42" t="s">
        <v>153</v>
      </c>
      <c r="K72" s="46">
        <f ca="1">I69</f>
        <v>45</v>
      </c>
    </row>
    <row r="73" spans="1:12" ht="21" hidden="1" customHeight="1" x14ac:dyDescent="0.35">
      <c r="A73" s="96" t="s">
        <v>169</v>
      </c>
      <c r="B73" s="96"/>
      <c r="C73" s="68">
        <v>0</v>
      </c>
      <c r="D73" s="68"/>
      <c r="E73" s="17">
        <f ca="1">((100/(F69+H69+I69))*C73)/100</f>
        <v>0</v>
      </c>
      <c r="F73" s="96"/>
      <c r="G73" s="96"/>
      <c r="H73" s="96"/>
      <c r="I73" s="96"/>
      <c r="J73" s="42" t="s">
        <v>154</v>
      </c>
      <c r="K73" s="47">
        <f ca="1">(IF(E69&gt;1,(I69/(E69+2)),I69*0.2))</f>
        <v>9</v>
      </c>
    </row>
    <row r="74" spans="1:12" ht="21" hidden="1" customHeight="1" x14ac:dyDescent="0.35">
      <c r="A74" s="96" t="s">
        <v>170</v>
      </c>
      <c r="B74" s="96"/>
      <c r="C74" s="68">
        <v>0</v>
      </c>
      <c r="D74" s="68"/>
      <c r="E74" s="17">
        <f ca="1">((100/I69)*C74)/100</f>
        <v>0</v>
      </c>
      <c r="F74" s="96"/>
      <c r="G74" s="96"/>
      <c r="H74" s="96"/>
      <c r="I74" s="96"/>
      <c r="J74" s="42" t="s">
        <v>155</v>
      </c>
      <c r="K74" s="47">
        <f ca="1">(IF(E69&gt;1,(I69/(E69+2)+K73),I69*0.2+K73))</f>
        <v>18</v>
      </c>
    </row>
    <row r="75" spans="1:12" ht="21" hidden="1" customHeight="1" x14ac:dyDescent="0.35">
      <c r="A75" s="161" t="s">
        <v>171</v>
      </c>
      <c r="B75" s="162"/>
      <c r="C75" s="68">
        <v>0</v>
      </c>
      <c r="D75" s="68"/>
      <c r="E75" s="17">
        <f ca="1">((100/I69)*C75)/100</f>
        <v>0</v>
      </c>
      <c r="F75" s="96"/>
      <c r="G75" s="96"/>
      <c r="H75" s="96"/>
      <c r="I75" s="96"/>
      <c r="J75" s="42" t="s">
        <v>172</v>
      </c>
      <c r="K75" s="47">
        <f ca="1">(IF(E69&gt;1,(I69/(E69+2)+K74),0))</f>
        <v>27</v>
      </c>
    </row>
    <row r="76" spans="1:12" ht="21" hidden="1" customHeight="1" x14ac:dyDescent="0.35">
      <c r="A76" s="161" t="s">
        <v>245</v>
      </c>
      <c r="B76" s="162"/>
      <c r="C76" s="68">
        <v>0</v>
      </c>
      <c r="D76" s="68"/>
      <c r="E76" s="17">
        <f ca="1">((100/I69)*C76)/100</f>
        <v>0</v>
      </c>
      <c r="F76" s="96"/>
      <c r="G76" s="96"/>
      <c r="H76" s="96"/>
      <c r="I76" s="96"/>
      <c r="J76" s="42" t="s">
        <v>173</v>
      </c>
      <c r="K76" s="47">
        <f ca="1">(IF(E69&gt;2,(I69/(E69+2)+K75),0))</f>
        <v>36</v>
      </c>
    </row>
    <row r="77" spans="1:12" ht="57.75" hidden="1" customHeight="1" x14ac:dyDescent="0.35">
      <c r="A77" s="161" t="s">
        <v>246</v>
      </c>
      <c r="B77" s="162"/>
      <c r="C77" s="68">
        <v>0</v>
      </c>
      <c r="D77" s="68"/>
      <c r="E77" s="17">
        <f ca="1">((100/(I69))*C77)/100</f>
        <v>0</v>
      </c>
      <c r="F77" s="96"/>
      <c r="G77" s="96"/>
      <c r="H77" s="96"/>
      <c r="I77" s="96"/>
      <c r="J77" s="42" t="s">
        <v>175</v>
      </c>
      <c r="K77" s="48">
        <f>(IF(E69&gt;3,(I69/(E69+2)+K76),0))</f>
        <v>0</v>
      </c>
    </row>
    <row r="78" spans="1:12" ht="21" hidden="1" x14ac:dyDescent="0.35">
      <c r="A78" s="96" t="s">
        <v>174</v>
      </c>
      <c r="B78" s="96"/>
      <c r="C78" s="68">
        <v>0</v>
      </c>
      <c r="D78" s="68"/>
      <c r="E78" s="17">
        <f ca="1">((100/(I69))*C78)/100</f>
        <v>0</v>
      </c>
      <c r="F78" s="96"/>
      <c r="G78" s="96"/>
      <c r="H78" s="96"/>
      <c r="I78" s="96"/>
      <c r="J78" s="42" t="s">
        <v>176</v>
      </c>
      <c r="K78" s="47">
        <f>(IF(E69&gt;4,(I69/(E69+2)+K77),0))</f>
        <v>0</v>
      </c>
    </row>
    <row r="79" spans="1:12" ht="21" hidden="1" customHeight="1" x14ac:dyDescent="0.35">
      <c r="A79" s="96" t="s">
        <v>247</v>
      </c>
      <c r="B79" s="96"/>
      <c r="C79" s="68">
        <v>0</v>
      </c>
      <c r="D79" s="68"/>
      <c r="E79" s="17">
        <f ca="1">((100/I69)*C79)/100</f>
        <v>0</v>
      </c>
      <c r="F79" s="96"/>
      <c r="G79" s="96"/>
      <c r="H79" s="96"/>
      <c r="I79" s="96"/>
      <c r="J79" s="42" t="s">
        <v>156</v>
      </c>
      <c r="K79" s="47">
        <f>(IF(E69=1,(I69/(E69+3)+K74),IF(E69=0,(I69*0.3+K74),IF(E69&gt;1,0))))</f>
        <v>0</v>
      </c>
    </row>
    <row r="80" spans="1:12" ht="21.75" hidden="1" thickBot="1" x14ac:dyDescent="0.4">
      <c r="A80" s="96" t="s">
        <v>248</v>
      </c>
      <c r="B80" s="96"/>
      <c r="C80" s="68">
        <v>0</v>
      </c>
      <c r="D80" s="68"/>
      <c r="E80" s="17">
        <f ca="1">((100/I69)*C80)/100</f>
        <v>0</v>
      </c>
      <c r="F80" s="96"/>
      <c r="G80" s="96"/>
      <c r="H80" s="96"/>
      <c r="I80" s="96"/>
      <c r="J80" s="44" t="s">
        <v>157</v>
      </c>
      <c r="K80" s="49">
        <f ca="1">(IF(E69&gt;1.5,(I69/(E69+2)+K74+MAX(0,K75-K74)+MAX(0,K76-K75)+MAX(0,K77-K76)+MAX(0,K78-K77)+MAX(0,K79-K78)),IF(E69=1,(I69/(E69+3)+K79),IF(E69=0,I69*0.3+K79))))</f>
        <v>45</v>
      </c>
    </row>
    <row r="81" spans="1:13" ht="20.25" hidden="1" x14ac:dyDescent="0.25">
      <c r="A81" s="96" t="s">
        <v>177</v>
      </c>
      <c r="B81" s="96"/>
      <c r="C81" s="68">
        <v>0</v>
      </c>
      <c r="D81" s="68"/>
      <c r="E81" s="17">
        <f ca="1">((100/(I69))*C81)/100</f>
        <v>0</v>
      </c>
      <c r="F81" s="96"/>
      <c r="G81" s="96"/>
      <c r="H81" s="96"/>
      <c r="I81" s="96"/>
    </row>
    <row r="82" spans="1:13" ht="20.25" hidden="1" x14ac:dyDescent="0.25">
      <c r="A82" s="96" t="s">
        <v>178</v>
      </c>
      <c r="B82" s="96"/>
      <c r="C82" s="68">
        <v>0</v>
      </c>
      <c r="D82" s="68"/>
      <c r="E82" s="17">
        <f ca="1">((100/(I69))*C82)/100</f>
        <v>0</v>
      </c>
      <c r="F82" s="96"/>
      <c r="G82" s="96"/>
      <c r="H82" s="96"/>
      <c r="I82" s="96"/>
    </row>
    <row r="83" spans="1:13" ht="21" thickBot="1" x14ac:dyDescent="0.3">
      <c r="A83" s="115" t="s">
        <v>73</v>
      </c>
      <c r="B83" s="115"/>
      <c r="C83" s="115"/>
      <c r="D83" s="115"/>
      <c r="E83" s="115"/>
      <c r="F83" s="115"/>
      <c r="G83" s="115"/>
      <c r="H83" s="115"/>
      <c r="I83" s="115"/>
    </row>
    <row r="84" spans="1:13" ht="20.25" customHeight="1" x14ac:dyDescent="0.3">
      <c r="A84" s="163" t="s">
        <v>250</v>
      </c>
      <c r="B84" s="163"/>
      <c r="C84" s="163"/>
      <c r="D84" s="136" t="s">
        <v>4</v>
      </c>
      <c r="E84" s="53" t="s">
        <v>145</v>
      </c>
      <c r="F84" s="68" t="s">
        <v>131</v>
      </c>
      <c r="G84" s="68"/>
      <c r="H84" s="53" t="s">
        <v>146</v>
      </c>
      <c r="I84" s="53" t="s">
        <v>147</v>
      </c>
      <c r="J84" s="38" t="str">
        <f ca="1">(IF(F87&gt;99%,"All work completed. Please provide OC.",IF(F87&gt;89.8%,"Plinth, RCC, Brick, Plaster, Flooring, Wooden, Plumbing, Electrification, etc., work Completed. Finishing work is in process.",IF(F87&lt;94%,(IF(C87=0,"Work not yet Started.",IF(E87=25%,"Piling work in process",IF(E87=50%,"Excavation work in process",IF(E87=100%,"Excavation work Completed. ","0")))&amp;(IF(C88=0%,"",IF(C88=K89,"Footing work is process",IF(C88=K90,"Footing work Completed",IF(C88=K91,"1st Basement Completed",IF(C88=K92,"1st &amp; 2nd Basement Completed",IF(C88=K93,"1st to 3rd Basement Completed",IF(C88=K94,"1st to 4th Basement Completed",IF(C88=K95,"Plinth work is process",IF(C88=K96,"Plinth work completed","0")))))))))))&amp;(IF(C89=(F85+H85+I85),", RCC Slab",IF(C89&gt;0,", RCC upto "&amp;C89&amp;" Slab",""))&amp;(IF(C90=I85,", Brickwork",IF(C90&gt;0,", Brickwork upto "&amp;C90&amp;" Floor",""))&amp;(IF(C91=I85,", Internal Plaster",IF(C91&gt;0,", Internal Plaster upto "&amp;C91&amp;" Floor",""))&amp;(IF(C92=I85,", External Plaster",IF(C92&gt;0,", External Plaster upto "&amp;C92&amp;" Floor",""))&amp;(IF(C93=I85,", External Plumbing, Elevation and Waterproofing",IF(C93&gt;0,", External Plumbing, Elevation and Waterproofing upto "&amp;C93&amp;" Floor",""))&amp;(IF(C94=I85,", Flooring &amp; Fitting",IF(C94&gt;0,", Flooring &amp; Fitting upto "&amp;C94&amp;" Floor",""))&amp;(IF(C95=I85,", Wooden Work",IF(C95&gt;0,", Wooden Work upto "&amp;C95&amp;" Floor",""))&amp;(IF(C96=I85,", Electrical &amp; Sanitary fittings",IF(C96&gt;0,", Electrical &amp; Sanitary fittings upto "&amp;C96&amp;" Floor",""))&amp;(IF(C97&gt;0,", Finishing upto "&amp;C97&amp;" Floor","")&amp;(IF(C89&gt;0.5," Completed",""))))))))))))))))</f>
        <v>Excavation work Completed. Plinth work completed, RCC upto 9 Slab, Brickwork upto 4 Floor Completed</v>
      </c>
      <c r="K84" s="40"/>
    </row>
    <row r="85" spans="1:13" ht="20.25" x14ac:dyDescent="0.3">
      <c r="A85" s="163"/>
      <c r="B85" s="163"/>
      <c r="C85" s="163"/>
      <c r="D85" s="136"/>
      <c r="E85" s="53">
        <v>4</v>
      </c>
      <c r="F85" s="68">
        <v>1</v>
      </c>
      <c r="G85" s="68"/>
      <c r="H85" s="53">
        <v>0</v>
      </c>
      <c r="I85" s="53">
        <f ca="1">--TRIM(RIGHT(SUBSTITUTE(LEFT(A84,_xlfn.AGGREGATE(16,6,FIND({0,1,2,3,4,5,6,7,8,9},A84,ROW(INDIRECT("1:"&amp;LEN(A84)))),1))," ",REPT(" ",LEN(A84))),LEN(A84)))</f>
        <v>45</v>
      </c>
      <c r="J85" s="39" t="s">
        <v>151</v>
      </c>
      <c r="K85" s="40"/>
    </row>
    <row r="86" spans="1:13" ht="20.25" customHeight="1" x14ac:dyDescent="0.3">
      <c r="A86" s="69" t="s">
        <v>149</v>
      </c>
      <c r="B86" s="69"/>
      <c r="C86" s="69" t="s">
        <v>165</v>
      </c>
      <c r="D86" s="69"/>
      <c r="E86" s="50" t="s">
        <v>166</v>
      </c>
      <c r="F86" s="69" t="s">
        <v>150</v>
      </c>
      <c r="G86" s="69"/>
      <c r="H86" s="51" t="s">
        <v>148</v>
      </c>
      <c r="I86" s="51"/>
      <c r="J86" s="42" t="s">
        <v>167</v>
      </c>
      <c r="K86" s="41">
        <f ca="1">I85*25%</f>
        <v>11.25</v>
      </c>
    </row>
    <row r="87" spans="1:13" ht="20.25" customHeight="1" x14ac:dyDescent="0.3">
      <c r="A87" s="96" t="s">
        <v>168</v>
      </c>
      <c r="B87" s="96"/>
      <c r="C87" s="68">
        <f ca="1">K88</f>
        <v>45</v>
      </c>
      <c r="D87" s="68"/>
      <c r="E87" s="17">
        <f ca="1">((100/I85)*C87)/100</f>
        <v>1</v>
      </c>
      <c r="F87" s="96">
        <f ca="1">(((C87/I85*5)+(C88/I85*20)+(25/(F85+H85+I85)*C89)+(5/(I85)*C90)+(2.5/(I85)*C91)+(2.5/(I85)*C92)+(5/I85*C93)+(10/I85*C94)+(2.5/I85*C95)+(2.5/I85*C96)+(10/I85*C97)+(10/I85*C98))/100)</f>
        <v>0.30335748792270528</v>
      </c>
      <c r="G87" s="96"/>
      <c r="H87" s="96" t="str">
        <f ca="1">J84</f>
        <v>Excavation work Completed. Plinth work completed, RCC upto 9 Slab, Brickwork upto 4 Floor Completed</v>
      </c>
      <c r="I87" s="96"/>
      <c r="J87" s="42" t="s">
        <v>152</v>
      </c>
      <c r="K87" s="46">
        <f ca="1">I85*50%</f>
        <v>22.5</v>
      </c>
    </row>
    <row r="88" spans="1:13" ht="20.25" x14ac:dyDescent="0.3">
      <c r="A88" s="96" t="s">
        <v>132</v>
      </c>
      <c r="B88" s="96"/>
      <c r="C88" s="99">
        <f ca="1">K96</f>
        <v>45</v>
      </c>
      <c r="D88" s="68"/>
      <c r="E88" s="17">
        <f ca="1">((100/I85)*C88)/100</f>
        <v>1</v>
      </c>
      <c r="F88" s="96"/>
      <c r="G88" s="96"/>
      <c r="H88" s="96"/>
      <c r="I88" s="96"/>
      <c r="J88" s="42" t="s">
        <v>153</v>
      </c>
      <c r="K88" s="46">
        <f ca="1">I85</f>
        <v>45</v>
      </c>
    </row>
    <row r="89" spans="1:13" ht="21" customHeight="1" x14ac:dyDescent="0.35">
      <c r="A89" s="96" t="s">
        <v>169</v>
      </c>
      <c r="B89" s="96"/>
      <c r="C89" s="68">
        <v>9</v>
      </c>
      <c r="D89" s="68"/>
      <c r="E89" s="17">
        <f ca="1">((100/(F85+H85+I85))*C89)/100</f>
        <v>0.19565217391304349</v>
      </c>
      <c r="F89" s="96"/>
      <c r="G89" s="96"/>
      <c r="H89" s="96"/>
      <c r="I89" s="96"/>
      <c r="J89" s="42" t="s">
        <v>154</v>
      </c>
      <c r="K89" s="47">
        <f ca="1">(IF(E85&gt;1,(I85/(E85+2)),I85/4))</f>
        <v>7.5</v>
      </c>
    </row>
    <row r="90" spans="1:13" ht="21" customHeight="1" x14ac:dyDescent="0.35">
      <c r="A90" s="96" t="s">
        <v>170</v>
      </c>
      <c r="B90" s="96"/>
      <c r="C90" s="68">
        <v>4</v>
      </c>
      <c r="D90" s="68"/>
      <c r="E90" s="17">
        <f ca="1">((100/I85)*C90)/100</f>
        <v>8.8888888888888892E-2</v>
      </c>
      <c r="F90" s="96"/>
      <c r="G90" s="96"/>
      <c r="H90" s="96"/>
      <c r="I90" s="96"/>
      <c r="J90" s="42" t="s">
        <v>155</v>
      </c>
      <c r="K90" s="47">
        <f ca="1">(IF(E85&gt;1,(I85/(E85+2)+K89),I85/4+K89))</f>
        <v>15</v>
      </c>
    </row>
    <row r="91" spans="1:13" ht="21" customHeight="1" x14ac:dyDescent="0.35">
      <c r="A91" s="161" t="s">
        <v>171</v>
      </c>
      <c r="B91" s="162"/>
      <c r="C91" s="68">
        <v>0</v>
      </c>
      <c r="D91" s="68"/>
      <c r="E91" s="17">
        <f ca="1">((100/I85)*C91)/100</f>
        <v>0</v>
      </c>
      <c r="F91" s="96"/>
      <c r="G91" s="96"/>
      <c r="H91" s="96"/>
      <c r="I91" s="96"/>
      <c r="J91" s="42" t="s">
        <v>172</v>
      </c>
      <c r="K91" s="47">
        <f ca="1">(IF(E85&gt;1,(I85/(E85+2)+K90),0))</f>
        <v>22.5</v>
      </c>
    </row>
    <row r="92" spans="1:13" ht="21" customHeight="1" x14ac:dyDescent="0.35">
      <c r="A92" s="161" t="s">
        <v>245</v>
      </c>
      <c r="B92" s="162"/>
      <c r="C92" s="68">
        <v>0</v>
      </c>
      <c r="D92" s="68"/>
      <c r="E92" s="17">
        <f ca="1">((100/I85)*C92)/100</f>
        <v>0</v>
      </c>
      <c r="F92" s="96"/>
      <c r="G92" s="96"/>
      <c r="H92" s="96"/>
      <c r="I92" s="96"/>
      <c r="J92" s="42" t="s">
        <v>173</v>
      </c>
      <c r="K92" s="47">
        <f ca="1">(IF(E85&gt;2,(I85/(E85+2)+K91),0))</f>
        <v>30</v>
      </c>
    </row>
    <row r="93" spans="1:13" ht="57.75" customHeight="1" x14ac:dyDescent="0.35">
      <c r="A93" s="161" t="s">
        <v>246</v>
      </c>
      <c r="B93" s="162"/>
      <c r="C93" s="68">
        <v>0</v>
      </c>
      <c r="D93" s="68"/>
      <c r="E93" s="17">
        <f ca="1">((100/(I85))*C93)/100</f>
        <v>0</v>
      </c>
      <c r="F93" s="96"/>
      <c r="G93" s="96"/>
      <c r="H93" s="96"/>
      <c r="I93" s="96"/>
      <c r="J93" s="42" t="s">
        <v>175</v>
      </c>
      <c r="K93" s="48">
        <f ca="1">(IF(E85&gt;3,(I85/(E85+2)+K92),0))</f>
        <v>37.5</v>
      </c>
    </row>
    <row r="94" spans="1:13" ht="21" x14ac:dyDescent="0.35">
      <c r="A94" s="96" t="s">
        <v>174</v>
      </c>
      <c r="B94" s="96"/>
      <c r="C94" s="68">
        <v>0</v>
      </c>
      <c r="D94" s="68"/>
      <c r="E94" s="17">
        <f ca="1">((100/(I85))*C94)/100</f>
        <v>0</v>
      </c>
      <c r="F94" s="96"/>
      <c r="G94" s="96"/>
      <c r="H94" s="96"/>
      <c r="I94" s="96"/>
      <c r="J94" s="42" t="s">
        <v>176</v>
      </c>
      <c r="K94" s="47">
        <f>(IF(E85&gt;4,(I85/(E85+2)+K93),0))</f>
        <v>0</v>
      </c>
    </row>
    <row r="95" spans="1:13" ht="21" customHeight="1" x14ac:dyDescent="0.35">
      <c r="A95" s="96" t="s">
        <v>247</v>
      </c>
      <c r="B95" s="96"/>
      <c r="C95" s="68">
        <v>0</v>
      </c>
      <c r="D95" s="68"/>
      <c r="E95" s="17">
        <f ca="1">((100/I85)*C95)/100</f>
        <v>0</v>
      </c>
      <c r="F95" s="96"/>
      <c r="G95" s="96"/>
      <c r="H95" s="96"/>
      <c r="I95" s="96"/>
      <c r="J95" s="42" t="s">
        <v>156</v>
      </c>
      <c r="K95" s="47">
        <f>(IF(E85=1,(I85/(E85+3)+K90),IF(E85=0,(I85/4+K90),IF(E85&gt;1,0))))</f>
        <v>0</v>
      </c>
    </row>
    <row r="96" spans="1:13" ht="21.75" thickBot="1" x14ac:dyDescent="0.4">
      <c r="A96" s="96" t="s">
        <v>248</v>
      </c>
      <c r="B96" s="96"/>
      <c r="C96" s="68">
        <v>0</v>
      </c>
      <c r="D96" s="68"/>
      <c r="E96" s="17">
        <f ca="1">((100/I85)*C96)/100</f>
        <v>0</v>
      </c>
      <c r="F96" s="96"/>
      <c r="G96" s="96"/>
      <c r="H96" s="96"/>
      <c r="I96" s="96"/>
      <c r="J96" s="44" t="s">
        <v>157</v>
      </c>
      <c r="K96" s="49">
        <f ca="1">(IF(E85&gt;1.5,(I85/(E85+2)+K89+MAX(0,K90-K89)+MAX(0,K91-K90)+MAX(0,K92-K91)+MAX(0,K93-K92)+MAX(0,K94-K93)),IF(E85=1,(I85/(E85+3)+K95),IF(E85=0,I85/4+K95))))</f>
        <v>45</v>
      </c>
      <c r="M96" s="1" t="e">
        <f>(IF(D84&gt;1.5,(H84/(D84+2)+J89+MAX(0,J90-J89)+MAX(0,J91-J90)+MAX(0,J92-J91)+MAX(0,J93-J92)+MAX(0,J94-J93)),IF(D84=1,(H84/(D84+3)+J94),IF(D84=0,H84*0.3+J94))))</f>
        <v>#VALUE!</v>
      </c>
    </row>
    <row r="97" spans="1:9" ht="20.25" x14ac:dyDescent="0.25">
      <c r="A97" s="96" t="s">
        <v>177</v>
      </c>
      <c r="B97" s="96"/>
      <c r="C97" s="68">
        <v>0</v>
      </c>
      <c r="D97" s="68"/>
      <c r="E97" s="17">
        <f ca="1">((100/(I85))*C97)/100</f>
        <v>0</v>
      </c>
      <c r="F97" s="96"/>
      <c r="G97" s="96"/>
      <c r="H97" s="96"/>
      <c r="I97" s="96"/>
    </row>
    <row r="98" spans="1:9" ht="20.25" x14ac:dyDescent="0.25">
      <c r="A98" s="96" t="s">
        <v>178</v>
      </c>
      <c r="B98" s="96"/>
      <c r="C98" s="68">
        <v>0</v>
      </c>
      <c r="D98" s="68"/>
      <c r="E98" s="17">
        <f ca="1">((100/(I85))*C98)/100</f>
        <v>0</v>
      </c>
      <c r="F98" s="96"/>
      <c r="G98" s="96"/>
      <c r="H98" s="96"/>
      <c r="I98" s="96"/>
    </row>
    <row r="99" spans="1:9" ht="20.25" x14ac:dyDescent="0.25">
      <c r="A99" s="85" t="s">
        <v>77</v>
      </c>
      <c r="B99" s="86"/>
      <c r="C99" s="86"/>
      <c r="D99" s="86"/>
      <c r="E99" s="86"/>
      <c r="F99" s="86"/>
      <c r="G99" s="86"/>
      <c r="H99" s="86"/>
      <c r="I99" s="87"/>
    </row>
    <row r="100" spans="1:9" ht="43.15" customHeight="1" x14ac:dyDescent="0.25">
      <c r="A100" s="70" t="s">
        <v>78</v>
      </c>
      <c r="B100" s="70"/>
      <c r="C100" s="70"/>
      <c r="D100" s="3" t="s">
        <v>4</v>
      </c>
      <c r="E100" s="15" t="s">
        <v>137</v>
      </c>
      <c r="F100" s="22" t="s">
        <v>179</v>
      </c>
      <c r="G100" s="3" t="s">
        <v>4</v>
      </c>
      <c r="H100" s="135" t="s">
        <v>202</v>
      </c>
      <c r="I100" s="135"/>
    </row>
    <row r="101" spans="1:9" ht="42" customHeight="1" x14ac:dyDescent="0.25">
      <c r="A101" s="70" t="s">
        <v>193</v>
      </c>
      <c r="B101" s="70"/>
      <c r="C101" s="70"/>
      <c r="D101" s="2" t="s">
        <v>133</v>
      </c>
      <c r="E101" s="19" t="s">
        <v>243</v>
      </c>
      <c r="F101" s="22" t="s">
        <v>194</v>
      </c>
      <c r="G101" s="2" t="s">
        <v>4</v>
      </c>
      <c r="H101" s="74" t="s">
        <v>180</v>
      </c>
      <c r="I101" s="74"/>
    </row>
    <row r="102" spans="1:9" ht="26.25" customHeight="1" x14ac:dyDescent="0.25">
      <c r="A102" s="89" t="s">
        <v>81</v>
      </c>
      <c r="B102" s="89"/>
      <c r="C102" s="89"/>
      <c r="D102" s="3" t="s">
        <v>4</v>
      </c>
      <c r="E102" s="61">
        <v>600000</v>
      </c>
      <c r="F102" s="3" t="s">
        <v>130</v>
      </c>
      <c r="G102" s="3" t="s">
        <v>4</v>
      </c>
      <c r="H102" s="97" t="s">
        <v>138</v>
      </c>
      <c r="I102" s="98"/>
    </row>
    <row r="103" spans="1:9" ht="20.25" hidden="1" x14ac:dyDescent="0.25">
      <c r="A103" s="70" t="s">
        <v>120</v>
      </c>
      <c r="B103" s="70"/>
      <c r="C103" s="70"/>
      <c r="D103" s="2" t="s">
        <v>4</v>
      </c>
      <c r="E103" s="19" t="s">
        <v>121</v>
      </c>
      <c r="F103" s="22" t="s">
        <v>122</v>
      </c>
      <c r="G103" s="2" t="s">
        <v>4</v>
      </c>
      <c r="H103" s="74" t="s">
        <v>100</v>
      </c>
      <c r="I103" s="74"/>
    </row>
    <row r="104" spans="1:9" ht="60.75" hidden="1" x14ac:dyDescent="0.25">
      <c r="A104" s="70" t="s">
        <v>123</v>
      </c>
      <c r="B104" s="70"/>
      <c r="C104" s="70"/>
      <c r="D104" s="2" t="s">
        <v>4</v>
      </c>
      <c r="E104" s="19" t="s">
        <v>124</v>
      </c>
      <c r="F104" s="22" t="s">
        <v>125</v>
      </c>
      <c r="G104" s="2" t="s">
        <v>4</v>
      </c>
      <c r="H104" s="74" t="s">
        <v>126</v>
      </c>
      <c r="I104" s="74"/>
    </row>
    <row r="105" spans="1:9" ht="20.25" hidden="1" x14ac:dyDescent="0.25">
      <c r="A105" s="70" t="s">
        <v>80</v>
      </c>
      <c r="B105" s="70"/>
      <c r="C105" s="70"/>
      <c r="D105" s="2" t="s">
        <v>4</v>
      </c>
      <c r="E105" s="19" t="s">
        <v>102</v>
      </c>
      <c r="F105" s="22" t="s">
        <v>79</v>
      </c>
      <c r="G105" s="2" t="s">
        <v>4</v>
      </c>
      <c r="H105" s="63" t="s">
        <v>102</v>
      </c>
      <c r="I105" s="64"/>
    </row>
    <row r="106" spans="1:9" ht="20.25" hidden="1" x14ac:dyDescent="0.25">
      <c r="A106" s="70" t="s">
        <v>127</v>
      </c>
      <c r="B106" s="70"/>
      <c r="C106" s="70"/>
      <c r="D106" s="2" t="s">
        <v>4</v>
      </c>
      <c r="E106" s="19" t="s">
        <v>101</v>
      </c>
      <c r="F106" s="22" t="s">
        <v>81</v>
      </c>
      <c r="G106" s="2" t="s">
        <v>4</v>
      </c>
      <c r="H106" s="74" t="s">
        <v>119</v>
      </c>
      <c r="I106" s="74"/>
    </row>
    <row r="107" spans="1:9" ht="20.25" hidden="1" x14ac:dyDescent="0.25">
      <c r="A107" s="70" t="s">
        <v>128</v>
      </c>
      <c r="B107" s="70"/>
      <c r="C107" s="70"/>
      <c r="D107" s="2" t="s">
        <v>4</v>
      </c>
      <c r="E107" s="20" t="s">
        <v>112</v>
      </c>
      <c r="F107" s="22" t="s">
        <v>129</v>
      </c>
      <c r="G107" s="2" t="s">
        <v>4</v>
      </c>
      <c r="H107" s="95" t="s">
        <v>112</v>
      </c>
      <c r="I107" s="95"/>
    </row>
    <row r="108" spans="1:9" ht="18" hidden="1" customHeight="1" x14ac:dyDescent="0.25">
      <c r="A108" s="89" t="s">
        <v>130</v>
      </c>
      <c r="B108" s="89"/>
      <c r="C108" s="89"/>
      <c r="D108" s="3" t="s">
        <v>4</v>
      </c>
      <c r="E108" s="10"/>
      <c r="F108" s="3" t="s">
        <v>130</v>
      </c>
      <c r="G108" s="3" t="s">
        <v>4</v>
      </c>
      <c r="H108" s="90" t="s">
        <v>112</v>
      </c>
      <c r="I108" s="91"/>
    </row>
    <row r="109" spans="1:9" ht="20.25" x14ac:dyDescent="0.25">
      <c r="A109" s="85" t="s">
        <v>76</v>
      </c>
      <c r="B109" s="86"/>
      <c r="C109" s="86"/>
      <c r="D109" s="86"/>
      <c r="E109" s="86"/>
      <c r="F109" s="86"/>
      <c r="G109" s="86"/>
      <c r="H109" s="86"/>
      <c r="I109" s="87"/>
    </row>
    <row r="110" spans="1:9" ht="20.25" x14ac:dyDescent="0.25">
      <c r="A110" s="71" t="s">
        <v>9</v>
      </c>
      <c r="B110" s="72"/>
      <c r="C110" s="72"/>
      <c r="D110" s="72"/>
      <c r="E110" s="72"/>
      <c r="F110" s="73"/>
      <c r="G110" s="2" t="s">
        <v>4</v>
      </c>
      <c r="H110" s="93">
        <f>30300/10.764</f>
        <v>2814.9386845039021</v>
      </c>
      <c r="I110" s="94"/>
    </row>
    <row r="111" spans="1:9" ht="20.25" x14ac:dyDescent="0.25">
      <c r="A111" s="71" t="s">
        <v>31</v>
      </c>
      <c r="B111" s="72"/>
      <c r="C111" s="72"/>
      <c r="D111" s="72"/>
      <c r="E111" s="72"/>
      <c r="F111" s="73"/>
      <c r="G111" s="2" t="s">
        <v>4</v>
      </c>
      <c r="H111" s="92">
        <f>116700/10.764</f>
        <v>10841.694537346712</v>
      </c>
      <c r="I111" s="92"/>
    </row>
    <row r="112" spans="1:9" ht="20.25" x14ac:dyDescent="0.25">
      <c r="A112" s="71" t="s">
        <v>139</v>
      </c>
      <c r="B112" s="72"/>
      <c r="C112" s="72"/>
      <c r="D112" s="72"/>
      <c r="E112" s="72"/>
      <c r="F112" s="73"/>
      <c r="G112" s="2" t="s">
        <v>4</v>
      </c>
      <c r="H112" s="92">
        <f>H110*0.8</f>
        <v>2251.9509476031217</v>
      </c>
      <c r="I112" s="92"/>
    </row>
    <row r="113" spans="1:151 16227:16384" ht="20.25" x14ac:dyDescent="0.25">
      <c r="A113" s="117" t="s">
        <v>85</v>
      </c>
      <c r="B113" s="118"/>
      <c r="C113" s="118"/>
      <c r="D113" s="118"/>
      <c r="E113" s="118"/>
      <c r="F113" s="118"/>
      <c r="G113" s="118"/>
      <c r="H113" s="118"/>
      <c r="I113" s="119"/>
    </row>
    <row r="114" spans="1:151 16227:16384" s="11" customFormat="1" ht="40.5" x14ac:dyDescent="0.25">
      <c r="A114" s="148" t="s">
        <v>189</v>
      </c>
      <c r="B114" s="149"/>
      <c r="C114" s="148" t="s">
        <v>190</v>
      </c>
      <c r="D114" s="149"/>
      <c r="E114" s="54" t="s">
        <v>191</v>
      </c>
      <c r="F114" s="148" t="s">
        <v>188</v>
      </c>
      <c r="G114" s="149"/>
      <c r="H114" s="54" t="s">
        <v>187</v>
      </c>
      <c r="I114" s="54" t="s">
        <v>186</v>
      </c>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x14ac:dyDescent="0.25">
      <c r="A115" s="150" t="s">
        <v>226</v>
      </c>
      <c r="B115" s="151"/>
      <c r="C115" s="150" t="s">
        <v>98</v>
      </c>
      <c r="D115" s="151"/>
      <c r="E115" s="55" t="s">
        <v>227</v>
      </c>
      <c r="F115" s="150">
        <f>COUNT(F124:G129)+COUNT(F131:G136)*36+COUNT(F138:G142)*8</f>
        <v>262</v>
      </c>
      <c r="G115" s="151"/>
      <c r="H115" s="55">
        <f>SUM(F124:G129)+SUM(F131:G136)*36+SUM(F138:G142)*8</f>
        <v>229902.76483199996</v>
      </c>
      <c r="I115" s="55">
        <f>SUM(I124:I129)+SUM(I131:I136)*36+SUM(I138:I142)*8</f>
        <v>344854.14724799991</v>
      </c>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hidden="1" x14ac:dyDescent="0.25">
      <c r="A116" s="150"/>
      <c r="B116" s="151"/>
      <c r="C116" s="150"/>
      <c r="D116" s="151"/>
      <c r="E116" s="55"/>
      <c r="F116" s="150"/>
      <c r="G116" s="151"/>
      <c r="H116" s="55"/>
      <c r="I116" s="55"/>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x14ac:dyDescent="0.25">
      <c r="A117" s="148" t="s">
        <v>192</v>
      </c>
      <c r="B117" s="149"/>
      <c r="C117" s="148" t="s">
        <v>112</v>
      </c>
      <c r="D117" s="149"/>
      <c r="E117" s="54" t="s">
        <v>112</v>
      </c>
      <c r="F117" s="148">
        <f>SUM(F115:G116)</f>
        <v>262</v>
      </c>
      <c r="G117" s="149"/>
      <c r="H117" s="54">
        <f>SUM(H115:H116)</f>
        <v>229902.76483199996</v>
      </c>
      <c r="I117" s="54">
        <f>SUM(I115:I116)</f>
        <v>344854.14724799991</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ht="20.25" x14ac:dyDescent="0.25">
      <c r="A118" s="128" t="s">
        <v>185</v>
      </c>
      <c r="B118" s="129"/>
      <c r="C118" s="129"/>
      <c r="D118" s="129"/>
      <c r="E118" s="129"/>
      <c r="F118" s="129"/>
      <c r="G118" s="129"/>
      <c r="H118" s="129"/>
      <c r="I118" s="119"/>
    </row>
    <row r="119" spans="1:151 16227:16384" ht="44.25" customHeight="1" x14ac:dyDescent="0.25">
      <c r="A119" s="84" t="s">
        <v>107</v>
      </c>
      <c r="B119" s="84"/>
      <c r="C119" s="84" t="s">
        <v>103</v>
      </c>
      <c r="D119" s="84"/>
      <c r="E119" s="84" t="s">
        <v>104</v>
      </c>
      <c r="F119" s="84" t="s">
        <v>105</v>
      </c>
      <c r="G119" s="84"/>
      <c r="H119" s="84" t="s">
        <v>106</v>
      </c>
      <c r="I119" s="36" t="s">
        <v>159</v>
      </c>
    </row>
    <row r="120" spans="1:151 16227:16384" s="11" customFormat="1" ht="20.25" x14ac:dyDescent="0.25">
      <c r="A120" s="84"/>
      <c r="B120" s="84"/>
      <c r="C120" s="84"/>
      <c r="D120" s="84"/>
      <c r="E120" s="84"/>
      <c r="F120" s="84"/>
      <c r="G120" s="84"/>
      <c r="H120" s="84"/>
      <c r="I120" s="37">
        <v>0.5</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x14ac:dyDescent="0.25">
      <c r="A121" s="81" t="s">
        <v>218</v>
      </c>
      <c r="B121" s="82"/>
      <c r="C121" s="82"/>
      <c r="D121" s="82"/>
      <c r="E121" s="82"/>
      <c r="F121" s="82"/>
      <c r="G121" s="82"/>
      <c r="H121" s="82"/>
      <c r="I121" s="8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x14ac:dyDescent="0.25">
      <c r="A122" s="81" t="s">
        <v>221</v>
      </c>
      <c r="B122" s="82"/>
      <c r="C122" s="82"/>
      <c r="D122" s="82"/>
      <c r="E122" s="82"/>
      <c r="F122" s="82"/>
      <c r="G122" s="82"/>
      <c r="H122" s="82"/>
      <c r="I122" s="83"/>
      <c r="J122" s="1"/>
      <c r="K122" s="65">
        <f>10.764</f>
        <v>10.763999999999999</v>
      </c>
      <c r="L122" s="66"/>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x14ac:dyDescent="0.25">
      <c r="A123" s="81" t="s">
        <v>222</v>
      </c>
      <c r="B123" s="82"/>
      <c r="C123" s="82"/>
      <c r="D123" s="82"/>
      <c r="E123" s="82"/>
      <c r="F123" s="82"/>
      <c r="G123" s="82"/>
      <c r="H123" s="82"/>
      <c r="I123" s="8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x14ac:dyDescent="0.25">
      <c r="A124" s="67" t="str">
        <f>A123</f>
        <v>1st Floor For Residential</v>
      </c>
      <c r="B124" s="67"/>
      <c r="C124" s="67">
        <v>1</v>
      </c>
      <c r="D124" s="67"/>
      <c r="E124" s="57">
        <v>2</v>
      </c>
      <c r="F124" s="65">
        <f>(5.8*3.05+2.6*1.37+3.05*2.09+3.05*3.05+4.13*3.05+(1.53*2.44)*2+3.5*0.9)*(10.764)</f>
        <v>647.36741159999997</v>
      </c>
      <c r="G124" s="66"/>
      <c r="H124" s="21">
        <v>0</v>
      </c>
      <c r="I124" s="21">
        <f>F124*(($I$120)+1)+H124</f>
        <v>971.05111739999995</v>
      </c>
      <c r="J124" s="1"/>
      <c r="K124" s="65">
        <f>5.8*3.05+2.6*1.37+3.05*2.09+3.05*3.05+4.13*3.05+(1.53*2.44)*2+3.5*0.9</f>
        <v>60.1419</v>
      </c>
      <c r="L124" s="66"/>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x14ac:dyDescent="0.25">
      <c r="A125" s="67" t="str">
        <f t="shared" ref="A125:A129" si="0">A124</f>
        <v>1st Floor For Residential</v>
      </c>
      <c r="B125" s="67"/>
      <c r="C125" s="67">
        <f>C124+1</f>
        <v>2</v>
      </c>
      <c r="D125" s="67"/>
      <c r="E125" s="57">
        <v>2</v>
      </c>
      <c r="F125" s="65">
        <f>(5.8*3.05+2.6*1.37+3.05*2.09+3.05*3.05+4.13*3.05+(1.53*2.44)*2+3.5*0.9)*(10.764)</f>
        <v>647.36741159999997</v>
      </c>
      <c r="G125" s="66"/>
      <c r="H125" s="21">
        <v>0</v>
      </c>
      <c r="I125" s="21">
        <f t="shared" ref="I125:I129" si="1">F125*(($I$120)+1)+H125</f>
        <v>971.05111739999995</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x14ac:dyDescent="0.25">
      <c r="A126" s="67" t="str">
        <f t="shared" si="0"/>
        <v>1st Floor For Residential</v>
      </c>
      <c r="B126" s="67"/>
      <c r="C126" s="67">
        <f t="shared" ref="C126:C129" si="2">C125+1</f>
        <v>3</v>
      </c>
      <c r="D126" s="67"/>
      <c r="E126" s="57">
        <v>3</v>
      </c>
      <c r="F126" s="65">
        <f>(1.8*1.53+3.65*6.2+2.28*3.78+3.3*3.65+2.05*0.6+1.7*1.5+1.5*2.45+3.05*3.78+3.15*3.65+2.05*0.6+2.45*1.7+1.5*2.45+0.9*(3.05+2.28)+1.08*(3.65+3.15+3.3))*(10.764)</f>
        <v>1090.4351795999999</v>
      </c>
      <c r="G126" s="66"/>
      <c r="H126" s="21">
        <v>0</v>
      </c>
      <c r="I126" s="21">
        <f t="shared" si="1"/>
        <v>1635.6527693999997</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customHeight="1" x14ac:dyDescent="0.25">
      <c r="A127" s="67" t="str">
        <f t="shared" si="0"/>
        <v>1st Floor For Residential</v>
      </c>
      <c r="B127" s="67"/>
      <c r="C127" s="67">
        <f t="shared" si="2"/>
        <v>4</v>
      </c>
      <c r="D127" s="67"/>
      <c r="E127" s="57">
        <v>2</v>
      </c>
      <c r="F127" s="65">
        <f>(5.75*3.05+2.55*1.37+3.65*2.04+3.65*3.05+4.13*3.05+2*(1.48*2.44)+4*0.93+1.38*(3.05+3.05))*(10.764)</f>
        <v>770.3407295999998</v>
      </c>
      <c r="G127" s="66"/>
      <c r="H127" s="21">
        <v>0</v>
      </c>
      <c r="I127" s="21">
        <f t="shared" si="1"/>
        <v>1155.5110943999998</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customHeight="1" x14ac:dyDescent="0.25">
      <c r="A128" s="67" t="str">
        <f t="shared" si="0"/>
        <v>1st Floor For Residential</v>
      </c>
      <c r="B128" s="67"/>
      <c r="C128" s="67">
        <f t="shared" si="2"/>
        <v>5</v>
      </c>
      <c r="D128" s="67"/>
      <c r="E128" s="57">
        <v>2</v>
      </c>
      <c r="F128" s="65">
        <f>(5.75*3.05+2.55*1.37+3.65*2.04+3.65*3.05+4.13*3.05+2*(1.48*2.44)+4*0.93+1.38*(3.05+3.05))*(10.764)</f>
        <v>770.3407295999998</v>
      </c>
      <c r="G128" s="66"/>
      <c r="H128" s="21">
        <v>0</v>
      </c>
      <c r="I128" s="21">
        <f t="shared" si="1"/>
        <v>1155.5110943999998</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customHeight="1" x14ac:dyDescent="0.25">
      <c r="A129" s="67" t="str">
        <f t="shared" si="0"/>
        <v>1st Floor For Residential</v>
      </c>
      <c r="B129" s="67"/>
      <c r="C129" s="67">
        <f t="shared" si="2"/>
        <v>6</v>
      </c>
      <c r="D129" s="67"/>
      <c r="E129" s="57">
        <v>3</v>
      </c>
      <c r="F129" s="65">
        <f>(1.63*1.8+3.75*6.82+2.25*3.45+3.3*4.42+2.2*0.5+1.5*2.87+3.05*3.45+3.15*4.45+2.45*1.5+1.5*2.29+1.5*0.5+0.9*(1.5+3.05)+1.7*3.75+1.48*3.3+1.1*3.15)*(10.764)</f>
        <v>1156.9308659999999</v>
      </c>
      <c r="G129" s="66"/>
      <c r="H129" s="21">
        <v>0</v>
      </c>
      <c r="I129" s="21">
        <f t="shared" si="1"/>
        <v>1735.396299</v>
      </c>
      <c r="J129" s="1"/>
      <c r="K129" s="1">
        <f>1.63*1.8+3.75*6.82+2.25*3.45+3.3*4.42+2.2*0.5+1.5*2.87+1.5*2.29+2.45*1.5+3.15*4.45+3.05*3.45+1.5*0.5+0.9*(3.05+1.5)</f>
        <v>92.757499999999993</v>
      </c>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47.25" customHeight="1" x14ac:dyDescent="0.25">
      <c r="A130" s="81" t="s">
        <v>223</v>
      </c>
      <c r="B130" s="82"/>
      <c r="C130" s="82"/>
      <c r="D130" s="82"/>
      <c r="E130" s="82"/>
      <c r="F130" s="82"/>
      <c r="G130" s="82"/>
      <c r="H130" s="82"/>
      <c r="I130" s="8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customHeight="1" x14ac:dyDescent="0.25">
      <c r="A131" s="152" t="str">
        <f>A130</f>
        <v>2nd to 7th, 9th to 12th, 14th to 17th, 19th to 22nd, 24th to 27th, 29th to 32nd, 34th to 37th, 39th to 42nd, 44th &amp; 45th Floor</v>
      </c>
      <c r="B131" s="153"/>
      <c r="C131" s="67">
        <v>1</v>
      </c>
      <c r="D131" s="67"/>
      <c r="E131" s="57">
        <v>2</v>
      </c>
      <c r="F131" s="65">
        <f>(5.8*3.05+2.6*1.37+3.05*2.09+3.05*3.05+4.13*3.05+(1.53*2.44)*2+3.5*0.9+1.38*(3.05+3.05))*(10.764)</f>
        <v>737.97876359999998</v>
      </c>
      <c r="G131" s="66"/>
      <c r="H131" s="21">
        <v>0</v>
      </c>
      <c r="I131" s="21">
        <f>F131*(($I$120)+1)+H131</f>
        <v>1106.9681453999999</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customHeight="1" x14ac:dyDescent="0.25">
      <c r="A132" s="154"/>
      <c r="B132" s="155"/>
      <c r="C132" s="67">
        <f>C131+1</f>
        <v>2</v>
      </c>
      <c r="D132" s="67"/>
      <c r="E132" s="57">
        <v>2</v>
      </c>
      <c r="F132" s="65">
        <f>(5.8*3.05+2.6*1.37+3.05*2.09+3.05*3.05+4.13*3.05+(1.53*2.44)*2+3.5*0.9+1.38*(3.05+3.05))*(10.764)</f>
        <v>737.97876359999998</v>
      </c>
      <c r="G132" s="66"/>
      <c r="H132" s="21">
        <v>0</v>
      </c>
      <c r="I132" s="21">
        <f t="shared" ref="I132:I136" si="3">F132*(($I$120)+1)+H132</f>
        <v>1106.9681453999999</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customHeight="1" x14ac:dyDescent="0.25">
      <c r="A133" s="154"/>
      <c r="B133" s="155"/>
      <c r="C133" s="67">
        <f t="shared" ref="C133:C136" si="4">C132+1</f>
        <v>3</v>
      </c>
      <c r="D133" s="67"/>
      <c r="E133" s="57">
        <v>3</v>
      </c>
      <c r="F133" s="65">
        <f>(1.8*1.53+3.65*6.2+2.28*3.78+3.3*3.65+2.05*0.6+1.7*1.5+1.5*2.45+3.05*3.78+3.15*3.65+2.05*0.6+2.45*1.7+1.5*2.45+0.9*(3.05+2.28)+1.08*(3.15+3.3)+1.67*3.65)*(10.764)</f>
        <v>1113.6154535999999</v>
      </c>
      <c r="G133" s="66"/>
      <c r="H133" s="21">
        <v>0</v>
      </c>
      <c r="I133" s="21">
        <f t="shared" si="3"/>
        <v>1670.4231803999999</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25">
      <c r="A134" s="154"/>
      <c r="B134" s="155"/>
      <c r="C134" s="67">
        <f t="shared" si="4"/>
        <v>4</v>
      </c>
      <c r="D134" s="67"/>
      <c r="E134" s="57">
        <v>2</v>
      </c>
      <c r="F134" s="65">
        <f>(5.75*3.05+2.55*1.37+3.65*2.04+3.65*3.05+4.13*3.05+2*(1.48*2.44)+4*0.93+1.38*(3.05+3.05))*(10.764)</f>
        <v>770.3407295999998</v>
      </c>
      <c r="G134" s="66"/>
      <c r="H134" s="21">
        <v>0</v>
      </c>
      <c r="I134" s="21">
        <f t="shared" si="3"/>
        <v>1155.5110943999998</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25">
      <c r="A135" s="154"/>
      <c r="B135" s="155"/>
      <c r="C135" s="67">
        <f t="shared" si="4"/>
        <v>5</v>
      </c>
      <c r="D135" s="67"/>
      <c r="E135" s="57">
        <v>2</v>
      </c>
      <c r="F135" s="65">
        <f>(5.75*3.05+2.55*1.37+3.65*2.04+3.65*3.05+4.13*3.05+2*(1.48*2.44)+4*0.93+1.38*(3.05+3.05))*(10.764)</f>
        <v>770.3407295999998</v>
      </c>
      <c r="G135" s="66"/>
      <c r="H135" s="21">
        <v>0</v>
      </c>
      <c r="I135" s="21">
        <f t="shared" si="3"/>
        <v>1155.5110943999998</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customHeight="1" x14ac:dyDescent="0.25">
      <c r="A136" s="156"/>
      <c r="B136" s="157"/>
      <c r="C136" s="67">
        <f t="shared" si="4"/>
        <v>6</v>
      </c>
      <c r="D136" s="67"/>
      <c r="E136" s="57">
        <v>3</v>
      </c>
      <c r="F136" s="65">
        <f>(1.63*1.8+3.75*6.82+2.25*3.45+3.3*4.42+2.2*0.5+1.5*2.87+3.05*3.45+3.15*4.45+2.45*1.5+1.5*2.29+1.5*0.5+0.9*(1.5+3.05)+1.7*3.75+1.48*3.3+1.1*3.15)*(10.764)</f>
        <v>1156.9308659999999</v>
      </c>
      <c r="G136" s="66"/>
      <c r="H136" s="21">
        <v>0</v>
      </c>
      <c r="I136" s="21">
        <f t="shared" si="3"/>
        <v>1735.396299</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x14ac:dyDescent="0.25">
      <c r="A137" s="81" t="s">
        <v>224</v>
      </c>
      <c r="B137" s="82"/>
      <c r="C137" s="82"/>
      <c r="D137" s="82"/>
      <c r="E137" s="82"/>
      <c r="F137" s="82"/>
      <c r="G137" s="82"/>
      <c r="H137" s="82"/>
      <c r="I137" s="8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25">
      <c r="A138" s="152" t="str">
        <f>A137</f>
        <v>8th, 13th, 18th, 23rd, 28th, 33rd, 38th &amp; 43rd Floor (Part Refuge Area)</v>
      </c>
      <c r="B138" s="153"/>
      <c r="C138" s="67">
        <v>1</v>
      </c>
      <c r="D138" s="67"/>
      <c r="E138" s="57">
        <v>2</v>
      </c>
      <c r="F138" s="65">
        <f>(5.8*3.05+2.6*1.37+3.05*2.09+3.05*3.05+4.13*3.05+(1.53*2.44)*2+3.5*0.9+1.38*(3.05+3.05))*(10.764)</f>
        <v>737.97876359999998</v>
      </c>
      <c r="G138" s="66"/>
      <c r="H138" s="21">
        <v>0</v>
      </c>
      <c r="I138" s="21">
        <f>F138*(($I$120)+1)+H138</f>
        <v>1106.9681453999999</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25">
      <c r="A139" s="154"/>
      <c r="B139" s="155"/>
      <c r="C139" s="67">
        <f>C138+1</f>
        <v>2</v>
      </c>
      <c r="D139" s="67"/>
      <c r="E139" s="57">
        <v>2</v>
      </c>
      <c r="F139" s="65">
        <f>(5.8*3.05+2.6*1.37+3.05*2.09+3.05*3.05+4.13*3.05+(1.53*2.44)*2+3.5*0.9+1.38*(3.05+3.05))*(10.764)</f>
        <v>737.97876359999998</v>
      </c>
      <c r="G139" s="66"/>
      <c r="H139" s="21">
        <v>0</v>
      </c>
      <c r="I139" s="21">
        <f t="shared" ref="I139:I142" si="5">F139*(($I$120)+1)+H139</f>
        <v>1106.9681453999999</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25">
      <c r="A140" s="154"/>
      <c r="B140" s="155"/>
      <c r="C140" s="67">
        <f t="shared" ref="C140:C143" si="6">C139+1</f>
        <v>3</v>
      </c>
      <c r="D140" s="67"/>
      <c r="E140" s="57">
        <v>3</v>
      </c>
      <c r="F140" s="65">
        <f>(1.8*1.53+3.65*6.2+2.28*3.78+3.3*3.65+2.05*0.6+1.7*1.5+1.5*2.45+3.05*3.78+3.15*3.65+2.05*0.6+2.45*1.7+1.5*2.45+0.9*(3.05+2.28)+1.08*(3.15+3.3)+1.67*3.65)*(10.764)</f>
        <v>1113.6154535999999</v>
      </c>
      <c r="G140" s="66"/>
      <c r="H140" s="21">
        <v>0</v>
      </c>
      <c r="I140" s="21">
        <f t="shared" si="5"/>
        <v>1670.4231803999999</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25">
      <c r="A141" s="154"/>
      <c r="B141" s="155"/>
      <c r="C141" s="67">
        <f t="shared" si="6"/>
        <v>4</v>
      </c>
      <c r="D141" s="67"/>
      <c r="E141" s="57">
        <v>2</v>
      </c>
      <c r="F141" s="65">
        <f>(5.75*3.05+2.55*1.37+3.65*2.04+3.65*3.05+4.13*3.05+2*(1.48*2.44)+4*0.93+1.38*(3.05+3.05))*(10.764)</f>
        <v>770.3407295999998</v>
      </c>
      <c r="G141" s="66"/>
      <c r="H141" s="21">
        <v>0</v>
      </c>
      <c r="I141" s="21">
        <f t="shared" si="5"/>
        <v>1155.5110943999998</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25">
      <c r="A142" s="154"/>
      <c r="B142" s="155"/>
      <c r="C142" s="67">
        <f t="shared" si="6"/>
        <v>5</v>
      </c>
      <c r="D142" s="67"/>
      <c r="E142" s="57">
        <v>3</v>
      </c>
      <c r="F142" s="65">
        <f>(5.75*3.05+2.55*1.37+3.65*2.04+3.65*3.05+4.13*3.05+2*(1.48*2.44)+4.1*3.05+4*0.93+1.38*(3.05+3.05+3.05))*(10.764)</f>
        <v>950.25022559999979</v>
      </c>
      <c r="G142" s="66"/>
      <c r="H142" s="21">
        <v>0</v>
      </c>
      <c r="I142" s="21">
        <f t="shared" si="5"/>
        <v>1425.3753383999997</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customHeight="1" x14ac:dyDescent="0.25">
      <c r="A143" s="156"/>
      <c r="B143" s="157"/>
      <c r="C143" s="67">
        <f t="shared" si="6"/>
        <v>6</v>
      </c>
      <c r="D143" s="67"/>
      <c r="E143" s="158" t="s">
        <v>225</v>
      </c>
      <c r="F143" s="159"/>
      <c r="G143" s="159"/>
      <c r="H143" s="159"/>
      <c r="I143" s="160"/>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hidden="1" x14ac:dyDescent="0.25">
      <c r="A144" s="81" t="s">
        <v>160</v>
      </c>
      <c r="B144" s="82"/>
      <c r="C144" s="82"/>
      <c r="D144" s="82"/>
      <c r="E144" s="82"/>
      <c r="F144" s="82"/>
      <c r="G144" s="82"/>
      <c r="H144" s="82"/>
      <c r="I144" s="8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hidden="1" x14ac:dyDescent="0.25">
      <c r="A145" s="67" t="str">
        <f>A144</f>
        <v>1st Floor</v>
      </c>
      <c r="B145" s="67"/>
      <c r="C145" s="67">
        <f>LEFT(A144,SUM(LEN(A144)-LEN(SUBSTITUTE(A144,{"0","1","2","3","4","5","6","7","8","9"},""))))*100+1</f>
        <v>101</v>
      </c>
      <c r="D145" s="67"/>
      <c r="E145" s="57"/>
      <c r="F145" s="65"/>
      <c r="G145" s="66"/>
      <c r="H145" s="21"/>
      <c r="I145" s="21">
        <f>F145*(($I$120)+1)+H145</f>
        <v>0</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hidden="1" x14ac:dyDescent="0.25">
      <c r="A146" s="67" t="str">
        <f t="shared" ref="A146:A152" si="7">A145</f>
        <v>1st Floor</v>
      </c>
      <c r="B146" s="67"/>
      <c r="C146" s="67">
        <f>C145+1</f>
        <v>102</v>
      </c>
      <c r="D146" s="67"/>
      <c r="E146" s="57"/>
      <c r="F146" s="65"/>
      <c r="G146" s="66"/>
      <c r="H146" s="21"/>
      <c r="I146" s="21">
        <f t="shared" ref="I146:I163" si="8">F146*(($I$120)+1)+H146</f>
        <v>0</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hidden="1" x14ac:dyDescent="0.25">
      <c r="A147" s="67" t="str">
        <f t="shared" si="7"/>
        <v>1st Floor</v>
      </c>
      <c r="B147" s="67"/>
      <c r="C147" s="67">
        <f t="shared" ref="C147:C152" si="9">C146+1</f>
        <v>103</v>
      </c>
      <c r="D147" s="67"/>
      <c r="E147" s="57"/>
      <c r="F147" s="65"/>
      <c r="G147" s="66"/>
      <c r="H147" s="21"/>
      <c r="I147" s="21">
        <f t="shared" si="8"/>
        <v>0</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hidden="1" customHeight="1" x14ac:dyDescent="0.25">
      <c r="A148" s="67" t="str">
        <f t="shared" si="7"/>
        <v>1st Floor</v>
      </c>
      <c r="B148" s="67"/>
      <c r="C148" s="67">
        <f t="shared" si="9"/>
        <v>104</v>
      </c>
      <c r="D148" s="67"/>
      <c r="E148" s="57"/>
      <c r="F148" s="65"/>
      <c r="G148" s="66"/>
      <c r="H148" s="21"/>
      <c r="I148" s="21">
        <f t="shared" si="8"/>
        <v>0</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hidden="1" customHeight="1" x14ac:dyDescent="0.25">
      <c r="A149" s="67" t="str">
        <f t="shared" si="7"/>
        <v>1st Floor</v>
      </c>
      <c r="B149" s="67"/>
      <c r="C149" s="67">
        <f t="shared" si="9"/>
        <v>105</v>
      </c>
      <c r="D149" s="67"/>
      <c r="E149" s="57"/>
      <c r="F149" s="65"/>
      <c r="G149" s="66"/>
      <c r="H149" s="21"/>
      <c r="I149" s="21">
        <f t="shared" si="8"/>
        <v>0</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hidden="1" customHeight="1" x14ac:dyDescent="0.25">
      <c r="A150" s="67" t="str">
        <f t="shared" si="7"/>
        <v>1st Floor</v>
      </c>
      <c r="B150" s="67"/>
      <c r="C150" s="67">
        <f t="shared" si="9"/>
        <v>106</v>
      </c>
      <c r="D150" s="67"/>
      <c r="E150" s="57"/>
      <c r="F150" s="65"/>
      <c r="G150" s="66"/>
      <c r="H150" s="21"/>
      <c r="I150" s="21">
        <f t="shared" si="8"/>
        <v>0</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hidden="1" customHeight="1" x14ac:dyDescent="0.25">
      <c r="A151" s="67" t="str">
        <f t="shared" si="7"/>
        <v>1st Floor</v>
      </c>
      <c r="B151" s="67"/>
      <c r="C151" s="67">
        <f t="shared" si="9"/>
        <v>107</v>
      </c>
      <c r="D151" s="67"/>
      <c r="E151" s="57"/>
      <c r="F151" s="65"/>
      <c r="G151" s="66"/>
      <c r="H151" s="21"/>
      <c r="I151" s="21">
        <f t="shared" si="8"/>
        <v>0</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hidden="1" customHeight="1" x14ac:dyDescent="0.25">
      <c r="A152" s="67" t="str">
        <f t="shared" si="7"/>
        <v>1st Floor</v>
      </c>
      <c r="B152" s="67"/>
      <c r="C152" s="67">
        <f t="shared" si="9"/>
        <v>108</v>
      </c>
      <c r="D152" s="67"/>
      <c r="E152" s="57"/>
      <c r="F152" s="65"/>
      <c r="G152" s="66"/>
      <c r="H152" s="21"/>
      <c r="I152" s="21">
        <f t="shared" si="8"/>
        <v>0</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hidden="1" x14ac:dyDescent="0.25">
      <c r="A153" s="81" t="s">
        <v>161</v>
      </c>
      <c r="B153" s="82"/>
      <c r="C153" s="82"/>
      <c r="D153" s="82"/>
      <c r="E153" s="82"/>
      <c r="F153" s="82"/>
      <c r="G153" s="82"/>
      <c r="H153" s="82"/>
      <c r="I153" s="88"/>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hidden="1" customHeight="1" x14ac:dyDescent="0.25">
      <c r="A154" s="65" t="str">
        <f>A153</f>
        <v>2nd, 3rd, 4th, 6th, 8th, 7th, 9th Floor</v>
      </c>
      <c r="B154" s="66"/>
      <c r="C154" s="65" t="str">
        <f ca="1">U154</f>
        <v>201,..,901</v>
      </c>
      <c r="D154" s="66"/>
      <c r="E154" s="57"/>
      <c r="F154" s="65"/>
      <c r="G154" s="66"/>
      <c r="H154" s="21"/>
      <c r="I154" s="21">
        <f t="shared" si="8"/>
        <v>0</v>
      </c>
      <c r="J154" s="1"/>
      <c r="K154" s="1"/>
      <c r="L154" s="1"/>
      <c r="M154" s="1"/>
      <c r="N154" s="1"/>
      <c r="O154" s="1"/>
      <c r="P154" s="1"/>
      <c r="Q154" s="1"/>
      <c r="R154" s="1"/>
      <c r="S154" s="1"/>
      <c r="T154" s="1"/>
      <c r="U154" s="45" t="str">
        <f t="shared" ref="U154:U163" ca="1" si="10">V154&amp;""&amp;",..,"&amp;""&amp;W154</f>
        <v>201,..,901</v>
      </c>
      <c r="V154" s="45">
        <f ca="1">(SUMPRODUCT(MID(0&amp;(LEFT(A153,SUM(LEN(A153)-LEN(SUBSTITUTE(A153,{"0","1","2","3"},""))))), LARGE(INDEX(ISNUMBER(--MID((LEFT(A153,SUM(LEN(A153)-LEN(SUBSTITUTE(A153,{"0","1","2","3"},""))))), ROW(INDIRECT("1:"&amp;LEN((LEFT(A153,SUM(LEN(A153)-LEN(SUBSTITUTE(A153,{"0","1","2","3"},"")))))))), 1)) * ROW(INDIRECT("1:"&amp;LEN((LEFT(A153,SUM(LEN(A153)-LEN(SUBSTITUTE(A153,{"0","1","2","3"},"")))))))), 0), ROW(INDIRECT("1:"&amp;LEN((LEFT(A153,SUM(LEN(A153)-LEN(SUBSTITUTE(A153,{"0","1","2","3"},"")))))))))+1, 1) * 10^ROW(INDIRECT("1:"&amp;LEN((LEFT(A153,SUM(LEN(A153)-LEN(SUBSTITUTE(A153,{"0","1","2","3"},""))))))))/10))*100+1</f>
        <v>201</v>
      </c>
      <c r="W154" s="45">
        <f ca="1">(SUMPRODUCT(MID(0&amp;(--TRIM(RIGHT(SUBSTITUTE(LEFT(A153,_xlfn.AGGREGATE(16,6,FIND({0,1,2,3,4,5,6,7,8,9},A153,ROW(INDIRECT("1:"&amp;LEN(A153)))),1)),"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",LEN(A153))),LEN(A153)))))))/10))*100+1</f>
        <v>901</v>
      </c>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hidden="1" customHeight="1" x14ac:dyDescent="0.25">
      <c r="A155" s="65" t="str">
        <f t="shared" ref="A155:A163" si="11">A154</f>
        <v>2nd, 3rd, 4th, 6th, 8th, 7th, 9th Floor</v>
      </c>
      <c r="B155" s="66"/>
      <c r="C155" s="65" t="str">
        <f t="shared" ref="C155:C163" ca="1" si="12">U155</f>
        <v>202,..,902</v>
      </c>
      <c r="D155" s="66"/>
      <c r="E155" s="57"/>
      <c r="F155" s="65"/>
      <c r="G155" s="66"/>
      <c r="H155" s="21"/>
      <c r="I155" s="21">
        <f t="shared" si="8"/>
        <v>0</v>
      </c>
      <c r="J155" s="1"/>
      <c r="K155" s="1"/>
      <c r="L155" s="1"/>
      <c r="M155" s="1"/>
      <c r="N155" s="1"/>
      <c r="O155" s="1"/>
      <c r="P155" s="1"/>
      <c r="Q155" s="1"/>
      <c r="R155" s="1"/>
      <c r="S155" s="1"/>
      <c r="T155" s="1"/>
      <c r="U155" s="45" t="str">
        <f t="shared" ca="1" si="10"/>
        <v>202,..,902</v>
      </c>
      <c r="V155" s="45">
        <f ca="1">V154+1</f>
        <v>202</v>
      </c>
      <c r="W155" s="45">
        <f ca="1">W154+1</f>
        <v>902</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hidden="1" customHeight="1" x14ac:dyDescent="0.25">
      <c r="A156" s="65" t="str">
        <f t="shared" si="11"/>
        <v>2nd, 3rd, 4th, 6th, 8th, 7th, 9th Floor</v>
      </c>
      <c r="B156" s="66"/>
      <c r="C156" s="65" t="str">
        <f t="shared" ca="1" si="12"/>
        <v>203,..,903</v>
      </c>
      <c r="D156" s="66"/>
      <c r="E156" s="57"/>
      <c r="F156" s="65"/>
      <c r="G156" s="66"/>
      <c r="H156" s="21"/>
      <c r="I156" s="21">
        <f t="shared" si="8"/>
        <v>0</v>
      </c>
      <c r="J156" s="1"/>
      <c r="K156" s="1"/>
      <c r="L156" s="1"/>
      <c r="M156" s="1"/>
      <c r="N156" s="1"/>
      <c r="O156" s="1"/>
      <c r="P156" s="1"/>
      <c r="Q156" s="1"/>
      <c r="R156" s="1"/>
      <c r="S156" s="1"/>
      <c r="T156" s="1"/>
      <c r="U156" s="45" t="str">
        <f t="shared" ca="1" si="10"/>
        <v>203,..,903</v>
      </c>
      <c r="V156" s="45">
        <f t="shared" ref="V156:V163" ca="1" si="13">V155+1</f>
        <v>203</v>
      </c>
      <c r="W156" s="45">
        <f t="shared" ref="W156:W163" ca="1" si="14">W155+1</f>
        <v>903</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hidden="1" customHeight="1" x14ac:dyDescent="0.25">
      <c r="A157" s="65" t="str">
        <f t="shared" si="11"/>
        <v>2nd, 3rd, 4th, 6th, 8th, 7th, 9th Floor</v>
      </c>
      <c r="B157" s="66"/>
      <c r="C157" s="65" t="str">
        <f t="shared" ca="1" si="12"/>
        <v>204,..,904</v>
      </c>
      <c r="D157" s="66"/>
      <c r="E157" s="57"/>
      <c r="F157" s="65"/>
      <c r="G157" s="66"/>
      <c r="H157" s="21"/>
      <c r="I157" s="21">
        <f t="shared" si="8"/>
        <v>0</v>
      </c>
      <c r="J157" s="1"/>
      <c r="K157" s="1"/>
      <c r="L157" s="1"/>
      <c r="M157" s="1"/>
      <c r="N157" s="1"/>
      <c r="O157" s="1"/>
      <c r="P157" s="1"/>
      <c r="Q157" s="1"/>
      <c r="R157" s="1"/>
      <c r="S157" s="1"/>
      <c r="T157" s="1"/>
      <c r="U157" s="45" t="str">
        <f t="shared" ca="1" si="10"/>
        <v>204,..,904</v>
      </c>
      <c r="V157" s="45">
        <f t="shared" ca="1" si="13"/>
        <v>204</v>
      </c>
      <c r="W157" s="45">
        <f t="shared" ca="1" si="14"/>
        <v>904</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hidden="1" customHeight="1" x14ac:dyDescent="0.25">
      <c r="A158" s="65" t="str">
        <f t="shared" si="11"/>
        <v>2nd, 3rd, 4th, 6th, 8th, 7th, 9th Floor</v>
      </c>
      <c r="B158" s="66"/>
      <c r="C158" s="65" t="str">
        <f t="shared" ca="1" si="12"/>
        <v>205,..,905</v>
      </c>
      <c r="D158" s="66"/>
      <c r="E158" s="57"/>
      <c r="F158" s="65"/>
      <c r="G158" s="66"/>
      <c r="H158" s="21"/>
      <c r="I158" s="21">
        <f t="shared" si="8"/>
        <v>0</v>
      </c>
      <c r="J158" s="1"/>
      <c r="K158" s="1"/>
      <c r="L158" s="1"/>
      <c r="M158" s="1"/>
      <c r="N158" s="1"/>
      <c r="O158" s="1"/>
      <c r="P158" s="1"/>
      <c r="Q158" s="1"/>
      <c r="R158" s="1"/>
      <c r="S158" s="1"/>
      <c r="T158" s="1"/>
      <c r="U158" s="45" t="str">
        <f t="shared" ca="1" si="10"/>
        <v>205,..,905</v>
      </c>
      <c r="V158" s="45">
        <f t="shared" ca="1" si="13"/>
        <v>205</v>
      </c>
      <c r="W158" s="45">
        <f t="shared" ca="1" si="14"/>
        <v>905</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hidden="1" customHeight="1" x14ac:dyDescent="0.25">
      <c r="A159" s="65" t="str">
        <f t="shared" si="11"/>
        <v>2nd, 3rd, 4th, 6th, 8th, 7th, 9th Floor</v>
      </c>
      <c r="B159" s="66"/>
      <c r="C159" s="65" t="str">
        <f t="shared" ca="1" si="12"/>
        <v>206,..,906</v>
      </c>
      <c r="D159" s="66"/>
      <c r="E159" s="57"/>
      <c r="F159" s="65"/>
      <c r="G159" s="66"/>
      <c r="H159" s="21"/>
      <c r="I159" s="21">
        <f t="shared" si="8"/>
        <v>0</v>
      </c>
      <c r="J159" s="1"/>
      <c r="K159" s="1"/>
      <c r="L159" s="1"/>
      <c r="M159" s="1"/>
      <c r="N159" s="1"/>
      <c r="O159" s="1"/>
      <c r="P159" s="1"/>
      <c r="Q159" s="1"/>
      <c r="R159" s="1"/>
      <c r="S159" s="1"/>
      <c r="T159" s="1"/>
      <c r="U159" s="45" t="str">
        <f t="shared" ca="1" si="10"/>
        <v>206,..,906</v>
      </c>
      <c r="V159" s="45">
        <f t="shared" ca="1" si="13"/>
        <v>206</v>
      </c>
      <c r="W159" s="45">
        <f t="shared" ca="1" si="14"/>
        <v>906</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hidden="1" customHeight="1" x14ac:dyDescent="0.25">
      <c r="A160" s="65" t="str">
        <f t="shared" si="11"/>
        <v>2nd, 3rd, 4th, 6th, 8th, 7th, 9th Floor</v>
      </c>
      <c r="B160" s="66"/>
      <c r="C160" s="65" t="str">
        <f t="shared" ca="1" si="12"/>
        <v>207,..,907</v>
      </c>
      <c r="D160" s="66"/>
      <c r="E160" s="57"/>
      <c r="F160" s="65"/>
      <c r="G160" s="66"/>
      <c r="H160" s="21"/>
      <c r="I160" s="21">
        <f t="shared" si="8"/>
        <v>0</v>
      </c>
      <c r="J160" s="1"/>
      <c r="K160" s="1"/>
      <c r="L160" s="1"/>
      <c r="M160" s="1"/>
      <c r="N160" s="1"/>
      <c r="O160" s="1"/>
      <c r="P160" s="1"/>
      <c r="Q160" s="1"/>
      <c r="R160" s="1"/>
      <c r="S160" s="1"/>
      <c r="T160" s="1"/>
      <c r="U160" s="45" t="str">
        <f t="shared" ca="1" si="10"/>
        <v>207,..,907</v>
      </c>
      <c r="V160" s="45">
        <f t="shared" ca="1" si="13"/>
        <v>207</v>
      </c>
      <c r="W160" s="45">
        <f t="shared" ca="1" si="14"/>
        <v>907</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hidden="1" customHeight="1" x14ac:dyDescent="0.25">
      <c r="A161" s="65" t="str">
        <f t="shared" si="11"/>
        <v>2nd, 3rd, 4th, 6th, 8th, 7th, 9th Floor</v>
      </c>
      <c r="B161" s="66"/>
      <c r="C161" s="65" t="str">
        <f t="shared" ca="1" si="12"/>
        <v>208,..,908</v>
      </c>
      <c r="D161" s="66"/>
      <c r="E161" s="57"/>
      <c r="F161" s="65"/>
      <c r="G161" s="66"/>
      <c r="H161" s="21"/>
      <c r="I161" s="21">
        <f t="shared" si="8"/>
        <v>0</v>
      </c>
      <c r="J161" s="1"/>
      <c r="K161" s="1"/>
      <c r="L161" s="1"/>
      <c r="M161" s="1"/>
      <c r="N161" s="1"/>
      <c r="O161" s="1"/>
      <c r="P161" s="1"/>
      <c r="Q161" s="1"/>
      <c r="R161" s="1"/>
      <c r="S161" s="1"/>
      <c r="T161" s="1"/>
      <c r="U161" s="45" t="str">
        <f t="shared" ca="1" si="10"/>
        <v>208,..,908</v>
      </c>
      <c r="V161" s="45">
        <f t="shared" ca="1" si="13"/>
        <v>208</v>
      </c>
      <c r="W161" s="45">
        <f t="shared" ca="1" si="14"/>
        <v>908</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hidden="1" customHeight="1" x14ac:dyDescent="0.25">
      <c r="A162" s="65" t="str">
        <f t="shared" si="11"/>
        <v>2nd, 3rd, 4th, 6th, 8th, 7th, 9th Floor</v>
      </c>
      <c r="B162" s="66"/>
      <c r="C162" s="65" t="str">
        <f t="shared" ca="1" si="12"/>
        <v>209,..,909</v>
      </c>
      <c r="D162" s="66"/>
      <c r="E162" s="57"/>
      <c r="F162" s="65"/>
      <c r="G162" s="66"/>
      <c r="H162" s="21"/>
      <c r="I162" s="21">
        <f t="shared" si="8"/>
        <v>0</v>
      </c>
      <c r="J162" s="1"/>
      <c r="K162" s="1"/>
      <c r="L162" s="1"/>
      <c r="M162" s="1"/>
      <c r="N162" s="1"/>
      <c r="O162" s="1"/>
      <c r="P162" s="1"/>
      <c r="Q162" s="1"/>
      <c r="R162" s="1"/>
      <c r="S162" s="1"/>
      <c r="T162" s="1"/>
      <c r="U162" s="45" t="str">
        <f t="shared" ca="1" si="10"/>
        <v>209,..,909</v>
      </c>
      <c r="V162" s="45">
        <f t="shared" ca="1" si="13"/>
        <v>209</v>
      </c>
      <c r="W162" s="45">
        <f t="shared" ca="1" si="14"/>
        <v>909</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hidden="1" customHeight="1" x14ac:dyDescent="0.25">
      <c r="A163" s="65" t="str">
        <f t="shared" si="11"/>
        <v>2nd, 3rd, 4th, 6th, 8th, 7th, 9th Floor</v>
      </c>
      <c r="B163" s="66"/>
      <c r="C163" s="65" t="str">
        <f t="shared" ca="1" si="12"/>
        <v>210,..,910</v>
      </c>
      <c r="D163" s="66"/>
      <c r="E163" s="57"/>
      <c r="F163" s="65"/>
      <c r="G163" s="66"/>
      <c r="H163" s="21"/>
      <c r="I163" s="21">
        <f t="shared" si="8"/>
        <v>0</v>
      </c>
      <c r="J163" s="1"/>
      <c r="K163" s="1"/>
      <c r="L163" s="1"/>
      <c r="M163" s="1"/>
      <c r="N163" s="1"/>
      <c r="O163" s="1"/>
      <c r="P163" s="1"/>
      <c r="Q163" s="1"/>
      <c r="R163" s="1"/>
      <c r="S163" s="1"/>
      <c r="T163" s="1"/>
      <c r="U163" s="45" t="str">
        <f t="shared" ca="1" si="10"/>
        <v>210,..,910</v>
      </c>
      <c r="V163" s="45">
        <f t="shared" ca="1" si="13"/>
        <v>210</v>
      </c>
      <c r="W163" s="45">
        <f t="shared" ca="1" si="14"/>
        <v>910</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hidden="1" x14ac:dyDescent="0.25">
      <c r="A164" s="81" t="s">
        <v>162</v>
      </c>
      <c r="B164" s="82"/>
      <c r="C164" s="82"/>
      <c r="D164" s="82"/>
      <c r="E164" s="82"/>
      <c r="F164" s="82"/>
      <c r="G164" s="82"/>
      <c r="H164" s="82"/>
      <c r="I164" s="88"/>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hidden="1" customHeight="1" x14ac:dyDescent="0.25">
      <c r="A165" s="67" t="str">
        <f>A164</f>
        <v>2nd to 5th Floor</v>
      </c>
      <c r="B165" s="67"/>
      <c r="C165" s="65" t="str">
        <f ca="1">U165</f>
        <v>201 to 501</v>
      </c>
      <c r="D165" s="66"/>
      <c r="E165" s="57"/>
      <c r="F165" s="65"/>
      <c r="G165" s="66"/>
      <c r="H165" s="21"/>
      <c r="I165" s="21">
        <f t="shared" ref="I165:I174" si="15">F165*(($I$120)+1)+H165</f>
        <v>0</v>
      </c>
      <c r="J165" s="1"/>
      <c r="K165" s="1"/>
      <c r="L165" s="1"/>
      <c r="M165" s="1"/>
      <c r="N165" s="1"/>
      <c r="O165" s="1"/>
      <c r="P165" s="1"/>
      <c r="Q165" s="1"/>
      <c r="R165" s="1"/>
      <c r="S165" s="1"/>
      <c r="T165" s="1"/>
      <c r="U165" s="45" t="str">
        <f ca="1">V165&amp;""&amp;" to "&amp;""&amp;W165</f>
        <v>201 to 501</v>
      </c>
      <c r="V165" s="45">
        <f ca="1">(SUMPRODUCT(MID(0&amp;(LEFT(A164,SUM(LEN(A164)-LEN(SUBSTITUTE(A164,{"0","1","2","3"},""))))), LARGE(INDEX(ISNUMBER(--MID((LEFT(A164,SUM(LEN(A164)-LEN(SUBSTITUTE(A164,{"0","1","2","3"},""))))), ROW(INDIRECT("1:"&amp;LEN((LEFT(A164,SUM(LEN(A164)-LEN(SUBSTITUTE(A164,{"0","1","2","3"},"")))))))), 1)) * ROW(INDIRECT("1:"&amp;LEN((LEFT(A164,SUM(LEN(A164)-LEN(SUBSTITUTE(A164,{"0","1","2","3"},"")))))))), 0), ROW(INDIRECT("1:"&amp;LEN((LEFT(A164,SUM(LEN(A164)-LEN(SUBSTITUTE(A164,{"0","1","2","3"},"")))))))))+1, 1) * 10^ROW(INDIRECT("1:"&amp;LEN((LEFT(A164,SUM(LEN(A164)-LEN(SUBSTITUTE(A164,{"0","1","2","3"},""))))))))/10))*100+1</f>
        <v>201</v>
      </c>
      <c r="W165" s="45">
        <f ca="1">(SUMPRODUCT(MID(0&amp;(--TRIM(RIGHT(SUBSTITUTE(LEFT(A164,_xlfn.AGGREGATE(16,6,FIND({0,1,2,3,4,5,6,7,8,9},A164,ROW(INDIRECT("1:"&amp;LEN(A164)))),1)),"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501</v>
      </c>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hidden="1" customHeight="1" x14ac:dyDescent="0.25">
      <c r="A166" s="67" t="str">
        <f t="shared" ref="A166:A174" si="16">A165</f>
        <v>2nd to 5th Floor</v>
      </c>
      <c r="B166" s="67"/>
      <c r="C166" s="65" t="str">
        <f t="shared" ref="C166:C174" ca="1" si="17">U166</f>
        <v>202 to 502</v>
      </c>
      <c r="D166" s="66"/>
      <c r="E166" s="57"/>
      <c r="F166" s="65"/>
      <c r="G166" s="66"/>
      <c r="H166" s="21"/>
      <c r="I166" s="21">
        <f t="shared" si="15"/>
        <v>0</v>
      </c>
      <c r="J166" s="1"/>
      <c r="K166" s="1"/>
      <c r="L166" s="1"/>
      <c r="M166" s="1"/>
      <c r="N166" s="1"/>
      <c r="O166" s="1"/>
      <c r="P166" s="1"/>
      <c r="Q166" s="1"/>
      <c r="R166" s="1"/>
      <c r="S166" s="1"/>
      <c r="T166" s="1"/>
      <c r="U166" s="45" t="str">
        <f t="shared" ref="U166:U174" ca="1" si="18">V166&amp;""&amp;" to "&amp;""&amp;W166</f>
        <v>202 to 502</v>
      </c>
      <c r="V166" s="45">
        <f ca="1">V165+1</f>
        <v>202</v>
      </c>
      <c r="W166" s="45">
        <f ca="1">W165+1</f>
        <v>502</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hidden="1" customHeight="1" x14ac:dyDescent="0.25">
      <c r="A167" s="67" t="str">
        <f t="shared" si="16"/>
        <v>2nd to 5th Floor</v>
      </c>
      <c r="B167" s="67"/>
      <c r="C167" s="65" t="str">
        <f t="shared" ca="1" si="17"/>
        <v>203 to 503</v>
      </c>
      <c r="D167" s="66"/>
      <c r="E167" s="57"/>
      <c r="F167" s="65"/>
      <c r="G167" s="66"/>
      <c r="H167" s="21"/>
      <c r="I167" s="21">
        <f t="shared" si="15"/>
        <v>0</v>
      </c>
      <c r="J167" s="1"/>
      <c r="K167" s="1"/>
      <c r="L167" s="1"/>
      <c r="M167" s="1"/>
      <c r="N167" s="1"/>
      <c r="O167" s="1"/>
      <c r="P167" s="1"/>
      <c r="Q167" s="1"/>
      <c r="R167" s="1"/>
      <c r="S167" s="1"/>
      <c r="T167" s="1"/>
      <c r="U167" s="45" t="str">
        <f t="shared" ca="1" si="18"/>
        <v>203 to 503</v>
      </c>
      <c r="V167" s="45">
        <f t="shared" ref="V167:V174" ca="1" si="19">V166+1</f>
        <v>203</v>
      </c>
      <c r="W167" s="45">
        <f t="shared" ref="W167:W174" ca="1" si="20">W166+1</f>
        <v>503</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hidden="1" customHeight="1" x14ac:dyDescent="0.25">
      <c r="A168" s="67" t="str">
        <f t="shared" si="16"/>
        <v>2nd to 5th Floor</v>
      </c>
      <c r="B168" s="67"/>
      <c r="C168" s="65" t="str">
        <f t="shared" ca="1" si="17"/>
        <v>204 to 504</v>
      </c>
      <c r="D168" s="66"/>
      <c r="E168" s="57"/>
      <c r="F168" s="65"/>
      <c r="G168" s="66"/>
      <c r="H168" s="21"/>
      <c r="I168" s="21">
        <f t="shared" si="15"/>
        <v>0</v>
      </c>
      <c r="J168" s="1"/>
      <c r="K168" s="1"/>
      <c r="L168" s="1"/>
      <c r="M168" s="1"/>
      <c r="N168" s="1"/>
      <c r="O168" s="1"/>
      <c r="P168" s="1"/>
      <c r="Q168" s="1"/>
      <c r="R168" s="1"/>
      <c r="S168" s="1"/>
      <c r="T168" s="1"/>
      <c r="U168" s="45" t="str">
        <f t="shared" ca="1" si="18"/>
        <v>204 to 504</v>
      </c>
      <c r="V168" s="45">
        <f t="shared" ca="1" si="19"/>
        <v>204</v>
      </c>
      <c r="W168" s="45">
        <f t="shared" ca="1" si="20"/>
        <v>504</v>
      </c>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hidden="1" customHeight="1" x14ac:dyDescent="0.25">
      <c r="A169" s="67" t="str">
        <f t="shared" si="16"/>
        <v>2nd to 5th Floor</v>
      </c>
      <c r="B169" s="67"/>
      <c r="C169" s="65" t="str">
        <f t="shared" ca="1" si="17"/>
        <v>205 to 505</v>
      </c>
      <c r="D169" s="66"/>
      <c r="E169" s="57"/>
      <c r="F169" s="65"/>
      <c r="G169" s="66"/>
      <c r="H169" s="21"/>
      <c r="I169" s="21">
        <f t="shared" si="15"/>
        <v>0</v>
      </c>
      <c r="J169" s="1"/>
      <c r="K169" s="1"/>
      <c r="L169" s="1"/>
      <c r="M169" s="1"/>
      <c r="N169" s="1"/>
      <c r="O169" s="1"/>
      <c r="P169" s="1"/>
      <c r="Q169" s="1"/>
      <c r="R169" s="1"/>
      <c r="S169" s="1"/>
      <c r="T169" s="1"/>
      <c r="U169" s="45" t="str">
        <f t="shared" ca="1" si="18"/>
        <v>205 to 505</v>
      </c>
      <c r="V169" s="45">
        <f t="shared" ca="1" si="19"/>
        <v>205</v>
      </c>
      <c r="W169" s="45">
        <f t="shared" ca="1" si="20"/>
        <v>505</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hidden="1" customHeight="1" x14ac:dyDescent="0.25">
      <c r="A170" s="67" t="str">
        <f t="shared" si="16"/>
        <v>2nd to 5th Floor</v>
      </c>
      <c r="B170" s="67"/>
      <c r="C170" s="65" t="str">
        <f t="shared" ca="1" si="17"/>
        <v>206 to 506</v>
      </c>
      <c r="D170" s="66"/>
      <c r="E170" s="57"/>
      <c r="F170" s="65"/>
      <c r="G170" s="66"/>
      <c r="H170" s="21"/>
      <c r="I170" s="21">
        <f t="shared" si="15"/>
        <v>0</v>
      </c>
      <c r="J170" s="1"/>
      <c r="K170" s="1"/>
      <c r="L170" s="1"/>
      <c r="M170" s="1"/>
      <c r="N170" s="1"/>
      <c r="O170" s="1"/>
      <c r="P170" s="1"/>
      <c r="Q170" s="1"/>
      <c r="R170" s="1"/>
      <c r="S170" s="1"/>
      <c r="T170" s="1"/>
      <c r="U170" s="45" t="str">
        <f t="shared" ca="1" si="18"/>
        <v>206 to 506</v>
      </c>
      <c r="V170" s="45">
        <f t="shared" ca="1" si="19"/>
        <v>206</v>
      </c>
      <c r="W170" s="45">
        <f t="shared" ca="1" si="20"/>
        <v>506</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hidden="1" customHeight="1" x14ac:dyDescent="0.25">
      <c r="A171" s="67" t="str">
        <f t="shared" si="16"/>
        <v>2nd to 5th Floor</v>
      </c>
      <c r="B171" s="67"/>
      <c r="C171" s="65" t="str">
        <f t="shared" ca="1" si="17"/>
        <v>207 to 507</v>
      </c>
      <c r="D171" s="66"/>
      <c r="E171" s="57"/>
      <c r="F171" s="65"/>
      <c r="G171" s="66"/>
      <c r="H171" s="21"/>
      <c r="I171" s="21">
        <f t="shared" si="15"/>
        <v>0</v>
      </c>
      <c r="J171" s="1"/>
      <c r="K171" s="1"/>
      <c r="L171" s="1"/>
      <c r="M171" s="1"/>
      <c r="N171" s="1"/>
      <c r="O171" s="1"/>
      <c r="P171" s="1"/>
      <c r="Q171" s="1"/>
      <c r="R171" s="1"/>
      <c r="S171" s="1"/>
      <c r="T171" s="1"/>
      <c r="U171" s="45" t="str">
        <f t="shared" ca="1" si="18"/>
        <v>207 to 507</v>
      </c>
      <c r="V171" s="45">
        <f t="shared" ca="1" si="19"/>
        <v>207</v>
      </c>
      <c r="W171" s="45">
        <f t="shared" ca="1" si="20"/>
        <v>507</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hidden="1" customHeight="1" x14ac:dyDescent="0.25">
      <c r="A172" s="67" t="str">
        <f t="shared" si="16"/>
        <v>2nd to 5th Floor</v>
      </c>
      <c r="B172" s="67"/>
      <c r="C172" s="65" t="str">
        <f t="shared" ca="1" si="17"/>
        <v>208 to 508</v>
      </c>
      <c r="D172" s="66"/>
      <c r="E172" s="57"/>
      <c r="F172" s="65"/>
      <c r="G172" s="66"/>
      <c r="H172" s="21"/>
      <c r="I172" s="21">
        <f t="shared" si="15"/>
        <v>0</v>
      </c>
      <c r="J172" s="1"/>
      <c r="K172" s="1"/>
      <c r="L172" s="1"/>
      <c r="M172" s="1"/>
      <c r="N172" s="1"/>
      <c r="O172" s="1"/>
      <c r="P172" s="1"/>
      <c r="Q172" s="1"/>
      <c r="R172" s="1"/>
      <c r="S172" s="1"/>
      <c r="T172" s="1"/>
      <c r="U172" s="45" t="str">
        <f t="shared" ca="1" si="18"/>
        <v>208 to 508</v>
      </c>
      <c r="V172" s="45">
        <f t="shared" ca="1" si="19"/>
        <v>208</v>
      </c>
      <c r="W172" s="45">
        <f t="shared" ca="1" si="20"/>
        <v>508</v>
      </c>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hidden="1" customHeight="1" x14ac:dyDescent="0.25">
      <c r="A173" s="67" t="str">
        <f t="shared" si="16"/>
        <v>2nd to 5th Floor</v>
      </c>
      <c r="B173" s="67"/>
      <c r="C173" s="65" t="str">
        <f t="shared" ca="1" si="17"/>
        <v>209 to 509</v>
      </c>
      <c r="D173" s="66"/>
      <c r="E173" s="57"/>
      <c r="F173" s="65"/>
      <c r="G173" s="66"/>
      <c r="H173" s="21"/>
      <c r="I173" s="21">
        <f t="shared" si="15"/>
        <v>0</v>
      </c>
      <c r="J173" s="1"/>
      <c r="K173" s="1"/>
      <c r="L173" s="1"/>
      <c r="M173" s="1"/>
      <c r="N173" s="1"/>
      <c r="O173" s="1"/>
      <c r="P173" s="1"/>
      <c r="Q173" s="1"/>
      <c r="R173" s="1"/>
      <c r="S173" s="1"/>
      <c r="T173" s="1"/>
      <c r="U173" s="45" t="str">
        <f t="shared" ca="1" si="18"/>
        <v>209 to 509</v>
      </c>
      <c r="V173" s="45">
        <f t="shared" ca="1" si="19"/>
        <v>209</v>
      </c>
      <c r="W173" s="45">
        <f t="shared" ca="1" si="20"/>
        <v>509</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hidden="1" customHeight="1" x14ac:dyDescent="0.25">
      <c r="A174" s="67" t="str">
        <f t="shared" si="16"/>
        <v>2nd to 5th Floor</v>
      </c>
      <c r="B174" s="67"/>
      <c r="C174" s="65" t="str">
        <f t="shared" ca="1" si="17"/>
        <v>210 to 510</v>
      </c>
      <c r="D174" s="66"/>
      <c r="E174" s="57"/>
      <c r="F174" s="65"/>
      <c r="G174" s="66"/>
      <c r="H174" s="21"/>
      <c r="I174" s="21">
        <f t="shared" si="15"/>
        <v>0</v>
      </c>
      <c r="J174" s="1"/>
      <c r="K174" s="1"/>
      <c r="L174" s="1"/>
      <c r="M174" s="1"/>
      <c r="N174" s="1"/>
      <c r="O174" s="1"/>
      <c r="P174" s="1"/>
      <c r="Q174" s="1"/>
      <c r="R174" s="1"/>
      <c r="S174" s="1"/>
      <c r="T174" s="1"/>
      <c r="U174" s="45" t="str">
        <f t="shared" ca="1" si="18"/>
        <v>210 to 510</v>
      </c>
      <c r="V174" s="45">
        <f t="shared" ca="1" si="19"/>
        <v>210</v>
      </c>
      <c r="W174" s="45">
        <f t="shared" ca="1" si="20"/>
        <v>510</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hidden="1" x14ac:dyDescent="0.25">
      <c r="A175" s="81" t="s">
        <v>163</v>
      </c>
      <c r="B175" s="82"/>
      <c r="C175" s="82"/>
      <c r="D175" s="82"/>
      <c r="E175" s="82"/>
      <c r="F175" s="82"/>
      <c r="G175" s="82"/>
      <c r="H175" s="82"/>
      <c r="I175" s="88"/>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hidden="1" customHeight="1" x14ac:dyDescent="0.25">
      <c r="A176" s="67" t="str">
        <f>A175</f>
        <v>2nd &amp; 5th Floor</v>
      </c>
      <c r="B176" s="67"/>
      <c r="C176" s="65" t="str">
        <f ca="1">U176</f>
        <v>201 &amp; 501</v>
      </c>
      <c r="D176" s="66"/>
      <c r="E176" s="57"/>
      <c r="F176" s="65"/>
      <c r="G176" s="66"/>
      <c r="H176" s="21"/>
      <c r="I176" s="21">
        <f t="shared" ref="I176:I185" si="21">F176*(($I$120)+1)+H176</f>
        <v>0</v>
      </c>
      <c r="J176" s="1"/>
      <c r="K176" s="1"/>
      <c r="L176" s="1"/>
      <c r="M176" s="1"/>
      <c r="N176" s="1"/>
      <c r="O176" s="1"/>
      <c r="P176" s="1"/>
      <c r="Q176" s="1"/>
      <c r="R176" s="1"/>
      <c r="S176" s="1"/>
      <c r="T176" s="1"/>
      <c r="U176" s="45" t="str">
        <f ca="1">V176&amp;""&amp;" &amp; "&amp;""&amp;W176</f>
        <v>201 &amp; 501</v>
      </c>
      <c r="V176" s="45">
        <f ca="1">(SUMPRODUCT(MID(0&amp;(LEFT(A175,SUM(LEN(A175)-LEN(SUBSTITUTE(A175,{"0","1","2","3"},""))))), LARGE(INDEX(ISNUMBER(--MID((LEFT(A175,SUM(LEN(A175)-LEN(SUBSTITUTE(A175,{"0","1","2","3"},""))))), ROW(INDIRECT("1:"&amp;LEN((LEFT(A175,SUM(LEN(A175)-LEN(SUBSTITUTE(A175,{"0","1","2","3"},"")))))))), 1)) * ROW(INDIRECT("1:"&amp;LEN((LEFT(A175,SUM(LEN(A175)-LEN(SUBSTITUTE(A175,{"0","1","2","3"},"")))))))), 0), ROW(INDIRECT("1:"&amp;LEN((LEFT(A175,SUM(LEN(A175)-LEN(SUBSTITUTE(A175,{"0","1","2","3"},"")))))))))+1, 1) * 10^ROW(INDIRECT("1:"&amp;LEN((LEFT(A175,SUM(LEN(A175)-LEN(SUBSTITUTE(A175,{"0","1","2","3"},""))))))))/10))*100+1</f>
        <v>201</v>
      </c>
      <c r="W176" s="45">
        <f ca="1">(SUMPRODUCT(MID(0&amp;(--TRIM(RIGHT(SUBSTITUTE(LEFT(A175,_xlfn.AGGREGATE(16,6,FIND({0,1,2,3,4,5,6,7,8,9},A175,ROW(INDIRECT("1:"&amp;LEN(A175)))),1)),"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",LEN(A175))),LEN(A175)))))))/10))*100+1</f>
        <v>501</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hidden="1" customHeight="1" x14ac:dyDescent="0.25">
      <c r="A177" s="67" t="str">
        <f t="shared" ref="A177:A185" si="22">A176</f>
        <v>2nd &amp; 5th Floor</v>
      </c>
      <c r="B177" s="67"/>
      <c r="C177" s="65" t="str">
        <f t="shared" ref="C177:C185" ca="1" si="23">U177</f>
        <v>202 &amp; 502</v>
      </c>
      <c r="D177" s="66"/>
      <c r="E177" s="57"/>
      <c r="F177" s="65"/>
      <c r="G177" s="66"/>
      <c r="H177" s="21"/>
      <c r="I177" s="21">
        <f t="shared" si="21"/>
        <v>0</v>
      </c>
      <c r="J177" s="1"/>
      <c r="K177" s="1"/>
      <c r="L177" s="1"/>
      <c r="M177" s="1"/>
      <c r="N177" s="1"/>
      <c r="O177" s="1"/>
      <c r="P177" s="1"/>
      <c r="Q177" s="1"/>
      <c r="R177" s="1"/>
      <c r="S177" s="1"/>
      <c r="T177" s="1"/>
      <c r="U177" s="45" t="str">
        <f t="shared" ref="U177:U185" ca="1" si="24">V177&amp;""&amp;" &amp; "&amp;""&amp;W177</f>
        <v>202 &amp; 502</v>
      </c>
      <c r="V177" s="45">
        <f ca="1">V176+1</f>
        <v>202</v>
      </c>
      <c r="W177" s="45">
        <f ca="1">W176+1</f>
        <v>502</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hidden="1" customHeight="1" x14ac:dyDescent="0.25">
      <c r="A178" s="67" t="str">
        <f t="shared" si="22"/>
        <v>2nd &amp; 5th Floor</v>
      </c>
      <c r="B178" s="67"/>
      <c r="C178" s="65" t="str">
        <f t="shared" ca="1" si="23"/>
        <v>203 &amp; 503</v>
      </c>
      <c r="D178" s="66"/>
      <c r="E178" s="57"/>
      <c r="F178" s="65"/>
      <c r="G178" s="66"/>
      <c r="H178" s="21"/>
      <c r="I178" s="21">
        <f t="shared" si="21"/>
        <v>0</v>
      </c>
      <c r="J178" s="1"/>
      <c r="K178" s="1"/>
      <c r="L178" s="1"/>
      <c r="M178" s="1"/>
      <c r="N178" s="1"/>
      <c r="O178" s="1"/>
      <c r="P178" s="1"/>
      <c r="Q178" s="1"/>
      <c r="R178" s="1"/>
      <c r="S178" s="1"/>
      <c r="T178" s="1"/>
      <c r="U178" s="45" t="str">
        <f t="shared" ca="1" si="24"/>
        <v>203 &amp; 503</v>
      </c>
      <c r="V178" s="45">
        <f t="shared" ref="V178:V185" ca="1" si="25">V177+1</f>
        <v>203</v>
      </c>
      <c r="W178" s="45">
        <f t="shared" ref="W178:W185" ca="1" si="26">W177+1</f>
        <v>503</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hidden="1" customHeight="1" x14ac:dyDescent="0.25">
      <c r="A179" s="67" t="str">
        <f t="shared" si="22"/>
        <v>2nd &amp; 5th Floor</v>
      </c>
      <c r="B179" s="67"/>
      <c r="C179" s="65" t="str">
        <f t="shared" ca="1" si="23"/>
        <v>204 &amp; 504</v>
      </c>
      <c r="D179" s="66"/>
      <c r="E179" s="57"/>
      <c r="F179" s="65"/>
      <c r="G179" s="66"/>
      <c r="H179" s="21"/>
      <c r="I179" s="21">
        <f t="shared" si="21"/>
        <v>0</v>
      </c>
      <c r="J179" s="1"/>
      <c r="K179" s="1"/>
      <c r="L179" s="1"/>
      <c r="M179" s="1"/>
      <c r="N179" s="1"/>
      <c r="O179" s="1"/>
      <c r="P179" s="1"/>
      <c r="Q179" s="1"/>
      <c r="R179" s="1"/>
      <c r="S179" s="1"/>
      <c r="T179" s="1"/>
      <c r="U179" s="45" t="str">
        <f t="shared" ca="1" si="24"/>
        <v>204 &amp; 504</v>
      </c>
      <c r="V179" s="45">
        <f t="shared" ca="1" si="25"/>
        <v>204</v>
      </c>
      <c r="W179" s="45">
        <f t="shared" ca="1" si="26"/>
        <v>504</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hidden="1" customHeight="1" x14ac:dyDescent="0.25">
      <c r="A180" s="67" t="str">
        <f t="shared" si="22"/>
        <v>2nd &amp; 5th Floor</v>
      </c>
      <c r="B180" s="67"/>
      <c r="C180" s="65" t="str">
        <f t="shared" ca="1" si="23"/>
        <v>205 &amp; 505</v>
      </c>
      <c r="D180" s="66"/>
      <c r="E180" s="57"/>
      <c r="F180" s="65"/>
      <c r="G180" s="66"/>
      <c r="H180" s="21"/>
      <c r="I180" s="21">
        <f t="shared" si="21"/>
        <v>0</v>
      </c>
      <c r="J180" s="1"/>
      <c r="K180" s="1"/>
      <c r="L180" s="1"/>
      <c r="M180" s="1"/>
      <c r="N180" s="1"/>
      <c r="O180" s="1"/>
      <c r="P180" s="1"/>
      <c r="Q180" s="1"/>
      <c r="R180" s="1"/>
      <c r="S180" s="1"/>
      <c r="T180" s="1"/>
      <c r="U180" s="45" t="str">
        <f t="shared" ca="1" si="24"/>
        <v>205 &amp; 505</v>
      </c>
      <c r="V180" s="45">
        <f t="shared" ca="1" si="25"/>
        <v>205</v>
      </c>
      <c r="W180" s="45">
        <f t="shared" ca="1" si="26"/>
        <v>505</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hidden="1" customHeight="1" x14ac:dyDescent="0.25">
      <c r="A181" s="67" t="str">
        <f t="shared" si="22"/>
        <v>2nd &amp; 5th Floor</v>
      </c>
      <c r="B181" s="67"/>
      <c r="C181" s="65" t="str">
        <f t="shared" ca="1" si="23"/>
        <v>206 &amp; 506</v>
      </c>
      <c r="D181" s="66"/>
      <c r="E181" s="57"/>
      <c r="F181" s="65"/>
      <c r="G181" s="66"/>
      <c r="H181" s="21"/>
      <c r="I181" s="21">
        <f t="shared" si="21"/>
        <v>0</v>
      </c>
      <c r="J181" s="1"/>
      <c r="K181" s="1"/>
      <c r="L181" s="1"/>
      <c r="M181" s="1"/>
      <c r="N181" s="1"/>
      <c r="O181" s="1"/>
      <c r="P181" s="1"/>
      <c r="Q181" s="1"/>
      <c r="R181" s="1"/>
      <c r="S181" s="1"/>
      <c r="T181" s="1"/>
      <c r="U181" s="45" t="str">
        <f t="shared" ca="1" si="24"/>
        <v>206 &amp; 506</v>
      </c>
      <c r="V181" s="45">
        <f t="shared" ca="1" si="25"/>
        <v>206</v>
      </c>
      <c r="W181" s="45">
        <f t="shared" ca="1" si="26"/>
        <v>506</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hidden="1" customHeight="1" x14ac:dyDescent="0.25">
      <c r="A182" s="67" t="str">
        <f t="shared" si="22"/>
        <v>2nd &amp; 5th Floor</v>
      </c>
      <c r="B182" s="67"/>
      <c r="C182" s="65" t="str">
        <f t="shared" ca="1" si="23"/>
        <v>207 &amp; 507</v>
      </c>
      <c r="D182" s="66"/>
      <c r="E182" s="57"/>
      <c r="F182" s="65"/>
      <c r="G182" s="66"/>
      <c r="H182" s="21"/>
      <c r="I182" s="21">
        <f t="shared" si="21"/>
        <v>0</v>
      </c>
      <c r="J182" s="1"/>
      <c r="K182" s="1"/>
      <c r="L182" s="1"/>
      <c r="M182" s="1"/>
      <c r="N182" s="1"/>
      <c r="O182" s="1"/>
      <c r="P182" s="1"/>
      <c r="Q182" s="1"/>
      <c r="R182" s="1"/>
      <c r="S182" s="1"/>
      <c r="T182" s="1"/>
      <c r="U182" s="45" t="str">
        <f t="shared" ca="1" si="24"/>
        <v>207 &amp; 507</v>
      </c>
      <c r="V182" s="45">
        <f t="shared" ca="1" si="25"/>
        <v>207</v>
      </c>
      <c r="W182" s="45">
        <f t="shared" ca="1" si="26"/>
        <v>507</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hidden="1" customHeight="1" x14ac:dyDescent="0.25">
      <c r="A183" s="67" t="str">
        <f t="shared" si="22"/>
        <v>2nd &amp; 5th Floor</v>
      </c>
      <c r="B183" s="67"/>
      <c r="C183" s="65" t="str">
        <f t="shared" ca="1" si="23"/>
        <v>208 &amp; 508</v>
      </c>
      <c r="D183" s="66"/>
      <c r="E183" s="57"/>
      <c r="F183" s="65"/>
      <c r="G183" s="66"/>
      <c r="H183" s="21"/>
      <c r="I183" s="21">
        <f t="shared" si="21"/>
        <v>0</v>
      </c>
      <c r="J183" s="1"/>
      <c r="K183" s="1"/>
      <c r="L183" s="1"/>
      <c r="M183" s="1"/>
      <c r="N183" s="1"/>
      <c r="O183" s="1"/>
      <c r="P183" s="1"/>
      <c r="Q183" s="1"/>
      <c r="R183" s="1"/>
      <c r="S183" s="1"/>
      <c r="T183" s="1"/>
      <c r="U183" s="45" t="str">
        <f t="shared" ca="1" si="24"/>
        <v>208 &amp; 508</v>
      </c>
      <c r="V183" s="45">
        <f t="shared" ca="1" si="25"/>
        <v>208</v>
      </c>
      <c r="W183" s="45">
        <f t="shared" ca="1" si="26"/>
        <v>508</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hidden="1" customHeight="1" x14ac:dyDescent="0.25">
      <c r="A184" s="67" t="str">
        <f t="shared" si="22"/>
        <v>2nd &amp; 5th Floor</v>
      </c>
      <c r="B184" s="67"/>
      <c r="C184" s="65" t="str">
        <f t="shared" ca="1" si="23"/>
        <v>209 &amp; 509</v>
      </c>
      <c r="D184" s="66"/>
      <c r="E184" s="57"/>
      <c r="F184" s="65"/>
      <c r="G184" s="66"/>
      <c r="H184" s="21"/>
      <c r="I184" s="21">
        <f t="shared" si="21"/>
        <v>0</v>
      </c>
      <c r="J184" s="1"/>
      <c r="K184" s="1"/>
      <c r="L184" s="1"/>
      <c r="M184" s="1"/>
      <c r="N184" s="1"/>
      <c r="O184" s="1"/>
      <c r="P184" s="1"/>
      <c r="Q184" s="1"/>
      <c r="R184" s="1"/>
      <c r="S184" s="1"/>
      <c r="T184" s="1"/>
      <c r="U184" s="45" t="str">
        <f t="shared" ca="1" si="24"/>
        <v>209 &amp; 509</v>
      </c>
      <c r="V184" s="45">
        <f t="shared" ca="1" si="25"/>
        <v>209</v>
      </c>
      <c r="W184" s="45">
        <f t="shared" ca="1" si="26"/>
        <v>509</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hidden="1" customHeight="1" x14ac:dyDescent="0.25">
      <c r="A185" s="67" t="str">
        <f t="shared" si="22"/>
        <v>2nd &amp; 5th Floor</v>
      </c>
      <c r="B185" s="67"/>
      <c r="C185" s="65" t="str">
        <f t="shared" ca="1" si="23"/>
        <v>210 &amp; 510</v>
      </c>
      <c r="D185" s="66"/>
      <c r="E185" s="57"/>
      <c r="F185" s="65"/>
      <c r="G185" s="66"/>
      <c r="H185" s="21"/>
      <c r="I185" s="21">
        <f t="shared" si="21"/>
        <v>0</v>
      </c>
      <c r="J185" s="1"/>
      <c r="K185" s="1"/>
      <c r="L185" s="1"/>
      <c r="M185" s="1"/>
      <c r="N185" s="1"/>
      <c r="O185" s="1"/>
      <c r="P185" s="1"/>
      <c r="Q185" s="1"/>
      <c r="R185" s="1"/>
      <c r="S185" s="1"/>
      <c r="T185" s="1"/>
      <c r="U185" s="45" t="str">
        <f t="shared" ca="1" si="24"/>
        <v>210 &amp; 510</v>
      </c>
      <c r="V185" s="45">
        <f t="shared" ca="1" si="25"/>
        <v>210</v>
      </c>
      <c r="W185" s="45">
        <f t="shared" ca="1" si="26"/>
        <v>510</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ht="20.25" x14ac:dyDescent="0.25">
      <c r="A186" s="115" t="s">
        <v>74</v>
      </c>
      <c r="B186" s="115"/>
      <c r="C186" s="115"/>
      <c r="D186" s="115"/>
      <c r="E186" s="115"/>
      <c r="F186" s="115"/>
      <c r="G186" s="115"/>
      <c r="H186" s="115"/>
      <c r="I186" s="115"/>
    </row>
    <row r="187" spans="1:151 16227:16384" ht="133.9" customHeight="1" x14ac:dyDescent="0.25">
      <c r="A187" s="9" t="s">
        <v>82</v>
      </c>
      <c r="B187" s="12" t="s">
        <v>4</v>
      </c>
      <c r="C187" s="74" t="s">
        <v>251</v>
      </c>
      <c r="D187" s="74"/>
      <c r="E187" s="74"/>
      <c r="F187" s="74"/>
      <c r="G187" s="74"/>
      <c r="H187" s="74"/>
      <c r="I187" s="74"/>
      <c r="J187" s="1" t="s">
        <v>249</v>
      </c>
    </row>
    <row r="188" spans="1:151 16227:16384" ht="20.25" x14ac:dyDescent="0.25">
      <c r="A188" s="104" t="s">
        <v>83</v>
      </c>
      <c r="B188" s="104"/>
      <c r="C188" s="104"/>
      <c r="D188" s="104"/>
      <c r="E188" s="104"/>
      <c r="F188" s="104"/>
      <c r="G188" s="104"/>
      <c r="H188" s="104"/>
      <c r="I188" s="104"/>
    </row>
    <row r="189" spans="1:151 16227:16384" ht="20.25" x14ac:dyDescent="0.25">
      <c r="A189" s="70" t="s">
        <v>75</v>
      </c>
      <c r="B189" s="70"/>
      <c r="C189" s="70"/>
      <c r="D189" s="2" t="s">
        <v>4</v>
      </c>
      <c r="E189" s="63" t="str">
        <f>E3</f>
        <v>Zenith (Tower No. 14)</v>
      </c>
      <c r="F189" s="105"/>
      <c r="G189" s="105"/>
      <c r="H189" s="105"/>
      <c r="I189" s="64"/>
    </row>
    <row r="190" spans="1:151 16227:16384" ht="40.5" customHeight="1" x14ac:dyDescent="0.25">
      <c r="A190" s="70" t="s">
        <v>134</v>
      </c>
      <c r="B190" s="70"/>
      <c r="C190" s="70"/>
      <c r="D190" s="2" t="s">
        <v>4</v>
      </c>
      <c r="E190" s="63" t="str">
        <f>E9</f>
        <v xml:space="preserve">ZENITH, Survey No. 51 Hissa No 1 To 15 Survey No 52 Hissa No 1 To 3 Survey No 53 At Thane (M Corp.), Thane, Thane, 400608 </v>
      </c>
      <c r="F190" s="105"/>
      <c r="G190" s="105"/>
      <c r="H190" s="105"/>
      <c r="I190" s="64"/>
    </row>
    <row r="191" spans="1:151 16227:16384" ht="20.25" customHeight="1" x14ac:dyDescent="0.25">
      <c r="A191" s="116" t="s">
        <v>140</v>
      </c>
      <c r="B191" s="116"/>
      <c r="C191" s="116"/>
      <c r="D191" s="16" t="s">
        <v>4</v>
      </c>
      <c r="E191" s="63" t="str">
        <f>I3</f>
        <v>04/07/2025 at 11:06AM</v>
      </c>
      <c r="F191" s="105"/>
      <c r="G191" s="105"/>
      <c r="H191" s="105"/>
      <c r="I191" s="64"/>
    </row>
    <row r="192" spans="1:151 16227:16384" ht="20.25" x14ac:dyDescent="0.25">
      <c r="A192" s="30"/>
      <c r="B192" s="31"/>
      <c r="C192" s="31"/>
      <c r="D192" s="31"/>
      <c r="E192" s="31"/>
      <c r="F192" s="31"/>
      <c r="G192" s="31"/>
      <c r="H192" s="31"/>
      <c r="I192" s="26"/>
    </row>
    <row r="193" spans="1:9" ht="20.25" x14ac:dyDescent="0.25">
      <c r="A193" s="32"/>
      <c r="B193" s="33"/>
      <c r="C193" s="33"/>
      <c r="D193" s="33"/>
      <c r="E193" s="33"/>
      <c r="F193" s="33"/>
      <c r="G193" s="33"/>
      <c r="H193" s="33"/>
      <c r="I193" s="27"/>
    </row>
    <row r="194" spans="1:9" ht="20.25" x14ac:dyDescent="0.25">
      <c r="A194" s="32"/>
      <c r="B194" s="33"/>
      <c r="C194" s="33"/>
      <c r="D194" s="33"/>
      <c r="E194" s="33"/>
      <c r="F194" s="33"/>
      <c r="G194" s="33"/>
      <c r="H194" s="33"/>
      <c r="I194" s="27"/>
    </row>
    <row r="195" spans="1:9" ht="20.25" x14ac:dyDescent="0.25">
      <c r="A195" s="32"/>
      <c r="B195" s="33"/>
      <c r="C195" s="33"/>
      <c r="D195" s="33"/>
      <c r="E195" s="33"/>
      <c r="F195" s="33"/>
      <c r="G195" s="33"/>
      <c r="H195" s="33"/>
      <c r="I195" s="27"/>
    </row>
    <row r="196" spans="1:9" ht="20.25" x14ac:dyDescent="0.25">
      <c r="A196" s="32"/>
      <c r="B196" s="33"/>
      <c r="C196" s="33"/>
      <c r="D196" s="33"/>
      <c r="E196" s="33"/>
      <c r="F196" s="33"/>
      <c r="G196" s="33"/>
      <c r="H196" s="33"/>
      <c r="I196" s="27"/>
    </row>
    <row r="197" spans="1:9" ht="20.25" x14ac:dyDescent="0.25">
      <c r="A197" s="32"/>
      <c r="B197" s="33"/>
      <c r="C197" s="33"/>
      <c r="D197" s="33"/>
      <c r="E197" s="33"/>
      <c r="F197" s="33"/>
      <c r="G197" s="33"/>
      <c r="H197" s="33"/>
      <c r="I197" s="27"/>
    </row>
    <row r="198" spans="1:9" ht="20.25" x14ac:dyDescent="0.25">
      <c r="A198" s="32"/>
      <c r="B198" s="33"/>
      <c r="C198" s="33"/>
      <c r="D198" s="33"/>
      <c r="E198" s="33"/>
      <c r="F198" s="33"/>
      <c r="G198" s="33"/>
      <c r="H198" s="33"/>
      <c r="I198" s="27"/>
    </row>
    <row r="199" spans="1:9" ht="20.25" x14ac:dyDescent="0.25">
      <c r="A199" s="32"/>
      <c r="B199" s="33"/>
      <c r="C199" s="33"/>
      <c r="D199" s="33"/>
      <c r="E199" s="33"/>
      <c r="F199" s="33"/>
      <c r="G199" s="33"/>
      <c r="H199" s="33"/>
      <c r="I199" s="27"/>
    </row>
    <row r="200" spans="1:9" ht="20.25" x14ac:dyDescent="0.25">
      <c r="A200" s="32"/>
      <c r="B200" s="33"/>
      <c r="C200" s="33"/>
      <c r="D200" s="33"/>
      <c r="E200" s="33"/>
      <c r="F200" s="33"/>
      <c r="G200" s="33"/>
      <c r="H200" s="33"/>
      <c r="I200" s="27"/>
    </row>
    <row r="201" spans="1:9" ht="20.25" x14ac:dyDescent="0.25">
      <c r="A201" s="32"/>
      <c r="B201" s="33"/>
      <c r="C201" s="33"/>
      <c r="D201" s="33"/>
      <c r="E201" s="33"/>
      <c r="F201" s="33"/>
      <c r="G201" s="33"/>
      <c r="H201" s="33"/>
      <c r="I201" s="27"/>
    </row>
    <row r="202" spans="1:9" ht="20.25" x14ac:dyDescent="0.25">
      <c r="A202" s="32"/>
      <c r="B202" s="33"/>
      <c r="C202" s="33"/>
      <c r="D202" s="33"/>
      <c r="E202" s="33"/>
      <c r="F202" s="33"/>
      <c r="G202" s="33"/>
      <c r="H202" s="33"/>
      <c r="I202" s="27"/>
    </row>
    <row r="203" spans="1:9" ht="20.25" x14ac:dyDescent="0.25">
      <c r="A203" s="32"/>
      <c r="B203" s="33"/>
      <c r="C203" s="33"/>
      <c r="D203" s="33"/>
      <c r="E203" s="33"/>
      <c r="F203" s="33"/>
      <c r="G203" s="33"/>
      <c r="H203" s="33"/>
      <c r="I203" s="27"/>
    </row>
    <row r="204" spans="1:9" ht="20.25" x14ac:dyDescent="0.25">
      <c r="A204" s="32"/>
      <c r="B204" s="33"/>
      <c r="C204" s="33"/>
      <c r="D204" s="33"/>
      <c r="E204" s="33"/>
      <c r="F204" s="33"/>
      <c r="G204" s="33"/>
      <c r="H204" s="33"/>
      <c r="I204" s="27"/>
    </row>
    <row r="205" spans="1:9" ht="20.25" x14ac:dyDescent="0.25">
      <c r="A205" s="32"/>
      <c r="B205" s="33"/>
      <c r="C205" s="33"/>
      <c r="D205" s="33"/>
      <c r="E205" s="33"/>
      <c r="F205" s="33"/>
      <c r="G205" s="33"/>
      <c r="H205" s="33"/>
      <c r="I205" s="27"/>
    </row>
    <row r="206" spans="1:9" ht="20.25" x14ac:dyDescent="0.25">
      <c r="A206" s="32"/>
      <c r="B206" s="33"/>
      <c r="C206" s="33"/>
      <c r="D206" s="33"/>
      <c r="E206" s="33"/>
      <c r="F206" s="33"/>
      <c r="G206" s="33"/>
      <c r="H206" s="33"/>
      <c r="I206" s="27"/>
    </row>
    <row r="207" spans="1:9" ht="20.25" x14ac:dyDescent="0.25">
      <c r="A207" s="32"/>
      <c r="B207" s="33"/>
      <c r="C207" s="33"/>
      <c r="D207" s="33"/>
      <c r="E207" s="33"/>
      <c r="F207" s="33"/>
      <c r="G207" s="33"/>
      <c r="H207" s="33"/>
      <c r="I207" s="27"/>
    </row>
    <row r="208" spans="1:9" ht="20.25" x14ac:dyDescent="0.25">
      <c r="A208" s="32"/>
      <c r="B208" s="33"/>
      <c r="C208" s="33"/>
      <c r="D208" s="33"/>
      <c r="E208" s="33"/>
      <c r="F208" s="33"/>
      <c r="G208" s="33"/>
      <c r="H208" s="33"/>
      <c r="I208" s="27"/>
    </row>
    <row r="209" spans="1:9" ht="20.25" x14ac:dyDescent="0.25">
      <c r="A209" s="32"/>
      <c r="B209" s="33"/>
      <c r="C209" s="33"/>
      <c r="D209" s="33"/>
      <c r="E209" s="33"/>
      <c r="F209" s="33"/>
      <c r="G209" s="33"/>
      <c r="H209" s="33"/>
      <c r="I209" s="27"/>
    </row>
    <row r="210" spans="1:9" ht="20.25" x14ac:dyDescent="0.25">
      <c r="A210" s="32"/>
      <c r="B210" s="33"/>
      <c r="C210" s="33"/>
      <c r="D210" s="33"/>
      <c r="E210" s="33"/>
      <c r="F210" s="33"/>
      <c r="G210" s="33"/>
      <c r="H210" s="33"/>
      <c r="I210" s="27"/>
    </row>
    <row r="211" spans="1:9" ht="20.25" x14ac:dyDescent="0.25">
      <c r="A211" s="32"/>
      <c r="B211" s="33"/>
      <c r="C211" s="33"/>
      <c r="D211" s="33"/>
      <c r="E211" s="33"/>
      <c r="F211" s="33"/>
      <c r="G211" s="33"/>
      <c r="H211" s="33"/>
      <c r="I211" s="27"/>
    </row>
    <row r="212" spans="1:9" ht="20.25" x14ac:dyDescent="0.25">
      <c r="A212" s="32"/>
      <c r="B212" s="33"/>
      <c r="C212" s="33"/>
      <c r="D212" s="33"/>
      <c r="E212" s="33"/>
      <c r="F212" s="33"/>
      <c r="G212" s="33"/>
      <c r="H212" s="33"/>
      <c r="I212" s="27"/>
    </row>
    <row r="213" spans="1:9" ht="20.25" x14ac:dyDescent="0.25">
      <c r="A213" s="32"/>
      <c r="B213" s="33"/>
      <c r="C213" s="33"/>
      <c r="D213" s="33"/>
      <c r="E213" s="33"/>
      <c r="F213" s="33"/>
      <c r="G213" s="33"/>
      <c r="H213" s="33"/>
      <c r="I213" s="27"/>
    </row>
    <row r="214" spans="1:9" ht="20.25" x14ac:dyDescent="0.25">
      <c r="A214" s="32"/>
      <c r="B214" s="33"/>
      <c r="C214" s="33"/>
      <c r="D214" s="33"/>
      <c r="E214" s="33"/>
      <c r="F214" s="33"/>
      <c r="G214" s="33"/>
      <c r="H214" s="33"/>
      <c r="I214" s="27"/>
    </row>
    <row r="215" spans="1:9" ht="20.25" x14ac:dyDescent="0.25">
      <c r="A215" s="32"/>
      <c r="B215" s="33"/>
      <c r="C215" s="33"/>
      <c r="D215" s="33"/>
      <c r="E215" s="33"/>
      <c r="F215" s="33"/>
      <c r="G215" s="33"/>
      <c r="H215" s="33"/>
      <c r="I215" s="27"/>
    </row>
    <row r="216" spans="1:9" ht="20.25" x14ac:dyDescent="0.25">
      <c r="A216" s="32"/>
      <c r="B216" s="33"/>
      <c r="C216" s="33"/>
      <c r="D216" s="33"/>
      <c r="E216" s="33"/>
      <c r="F216" s="33"/>
      <c r="G216" s="33"/>
      <c r="H216" s="33"/>
      <c r="I216" s="27"/>
    </row>
    <row r="217" spans="1:9" ht="20.25" x14ac:dyDescent="0.25">
      <c r="A217" s="32"/>
      <c r="B217" s="33"/>
      <c r="C217" s="33"/>
      <c r="D217" s="33"/>
      <c r="E217" s="33"/>
      <c r="F217" s="33"/>
      <c r="G217" s="33"/>
      <c r="H217" s="33"/>
      <c r="I217" s="27"/>
    </row>
    <row r="218" spans="1:9" ht="20.25" x14ac:dyDescent="0.25">
      <c r="A218" s="32"/>
      <c r="B218" s="33"/>
      <c r="C218" s="33"/>
      <c r="D218" s="33"/>
      <c r="E218" s="33"/>
      <c r="F218" s="33"/>
      <c r="G218" s="33"/>
      <c r="H218" s="33"/>
      <c r="I218" s="27"/>
    </row>
    <row r="219" spans="1:9" ht="20.25" x14ac:dyDescent="0.25">
      <c r="A219" s="32"/>
      <c r="B219" s="33"/>
      <c r="C219" s="33"/>
      <c r="D219" s="33"/>
      <c r="E219" s="33"/>
      <c r="F219" s="33"/>
      <c r="G219" s="33"/>
      <c r="H219" s="33"/>
      <c r="I219" s="27"/>
    </row>
    <row r="220" spans="1:9" ht="20.25" x14ac:dyDescent="0.25">
      <c r="A220" s="32"/>
      <c r="B220" s="33"/>
      <c r="C220" s="33"/>
      <c r="D220" s="33"/>
      <c r="E220" s="33"/>
      <c r="F220" s="33"/>
      <c r="G220" s="33"/>
      <c r="H220" s="33"/>
      <c r="I220" s="27"/>
    </row>
    <row r="221" spans="1:9" ht="20.25" x14ac:dyDescent="0.25">
      <c r="A221" s="32"/>
      <c r="B221" s="33"/>
      <c r="C221" s="33"/>
      <c r="D221" s="33"/>
      <c r="E221" s="33"/>
      <c r="F221" s="33"/>
      <c r="G221" s="33"/>
      <c r="H221" s="33"/>
      <c r="I221" s="27"/>
    </row>
    <row r="222" spans="1:9" ht="20.25" x14ac:dyDescent="0.25">
      <c r="A222" s="32"/>
      <c r="B222" s="33"/>
      <c r="C222" s="33"/>
      <c r="D222" s="33"/>
      <c r="E222" s="33"/>
      <c r="F222" s="33"/>
      <c r="G222" s="33"/>
      <c r="H222" s="33"/>
      <c r="I222" s="27"/>
    </row>
    <row r="223" spans="1:9" ht="20.25" x14ac:dyDescent="0.25">
      <c r="A223" s="32"/>
      <c r="B223" s="33"/>
      <c r="C223" s="33"/>
      <c r="D223" s="33"/>
      <c r="E223" s="33"/>
      <c r="F223" s="33"/>
      <c r="G223" s="33"/>
      <c r="H223" s="33"/>
      <c r="I223" s="27"/>
    </row>
    <row r="224" spans="1:9" ht="20.25" x14ac:dyDescent="0.25">
      <c r="A224" s="32"/>
      <c r="B224" s="33"/>
      <c r="C224" s="33"/>
      <c r="D224" s="33"/>
      <c r="E224" s="33"/>
      <c r="F224" s="33"/>
      <c r="G224" s="33"/>
      <c r="H224" s="33"/>
      <c r="I224" s="27"/>
    </row>
    <row r="225" spans="1:9" ht="20.25" x14ac:dyDescent="0.25">
      <c r="A225" s="32"/>
      <c r="B225" s="33"/>
      <c r="C225" s="33"/>
      <c r="D225" s="33"/>
      <c r="E225" s="33"/>
      <c r="F225" s="33"/>
      <c r="G225" s="33"/>
      <c r="H225" s="33"/>
      <c r="I225" s="27"/>
    </row>
    <row r="226" spans="1:9" ht="20.25" x14ac:dyDescent="0.25">
      <c r="A226" s="32"/>
      <c r="B226" s="33"/>
      <c r="C226" s="33"/>
      <c r="D226" s="33"/>
      <c r="E226" s="33"/>
      <c r="F226" s="33"/>
      <c r="G226" s="33"/>
      <c r="H226" s="33"/>
      <c r="I226" s="27"/>
    </row>
    <row r="227" spans="1:9" ht="20.25" x14ac:dyDescent="0.25">
      <c r="A227" s="32"/>
      <c r="B227" s="33"/>
      <c r="C227" s="33"/>
      <c r="D227" s="33"/>
      <c r="E227" s="33"/>
      <c r="F227" s="33"/>
      <c r="G227" s="33"/>
      <c r="H227" s="33"/>
      <c r="I227" s="27"/>
    </row>
    <row r="228" spans="1:9" ht="20.25" x14ac:dyDescent="0.25">
      <c r="A228" s="32"/>
      <c r="B228" s="33"/>
      <c r="C228" s="33"/>
      <c r="D228" s="33"/>
      <c r="E228" s="33"/>
      <c r="F228" s="33"/>
      <c r="G228" s="33"/>
      <c r="H228" s="33"/>
      <c r="I228" s="27"/>
    </row>
    <row r="229" spans="1:9" ht="20.25" x14ac:dyDescent="0.25">
      <c r="A229" s="32"/>
      <c r="B229" s="33"/>
      <c r="C229" s="33"/>
      <c r="D229" s="33"/>
      <c r="E229" s="33"/>
      <c r="F229" s="33"/>
      <c r="G229" s="33"/>
      <c r="H229" s="33"/>
      <c r="I229" s="27"/>
    </row>
    <row r="230" spans="1:9" ht="20.25" x14ac:dyDescent="0.25">
      <c r="A230" s="32"/>
      <c r="B230" s="33"/>
      <c r="C230" s="33"/>
      <c r="D230" s="33"/>
      <c r="E230" s="33"/>
      <c r="F230" s="33"/>
      <c r="G230" s="33"/>
      <c r="H230" s="33"/>
      <c r="I230" s="27"/>
    </row>
    <row r="231" spans="1:9" ht="20.25" x14ac:dyDescent="0.25">
      <c r="A231" s="32"/>
      <c r="B231" s="33"/>
      <c r="C231" s="33"/>
      <c r="D231" s="33"/>
      <c r="E231" s="33"/>
      <c r="F231" s="33"/>
      <c r="G231" s="33"/>
      <c r="H231" s="33"/>
      <c r="I231" s="27"/>
    </row>
    <row r="232" spans="1:9" ht="20.25" x14ac:dyDescent="0.25">
      <c r="A232" s="32"/>
      <c r="B232" s="33"/>
      <c r="C232" s="33"/>
      <c r="D232" s="33"/>
      <c r="E232" s="33"/>
      <c r="F232" s="33"/>
      <c r="G232" s="33"/>
      <c r="H232" s="33"/>
      <c r="I232" s="27"/>
    </row>
    <row r="233" spans="1:9" ht="20.25" x14ac:dyDescent="0.25">
      <c r="A233" s="32"/>
      <c r="B233" s="33"/>
      <c r="C233" s="33"/>
      <c r="D233" s="33"/>
      <c r="E233" s="33"/>
      <c r="F233" s="33"/>
      <c r="G233" s="33"/>
      <c r="H233" s="33"/>
      <c r="I233" s="27"/>
    </row>
    <row r="234" spans="1:9" ht="20.25" x14ac:dyDescent="0.25">
      <c r="A234" s="32"/>
      <c r="B234" s="33"/>
      <c r="C234" s="33"/>
      <c r="D234" s="33"/>
      <c r="E234" s="33"/>
      <c r="F234" s="33"/>
      <c r="G234" s="33"/>
      <c r="H234" s="33"/>
      <c r="I234" s="27"/>
    </row>
    <row r="235" spans="1:9" ht="20.25" x14ac:dyDescent="0.25">
      <c r="A235" s="32"/>
      <c r="B235" s="33"/>
      <c r="C235" s="33"/>
      <c r="D235" s="33"/>
      <c r="E235" s="33"/>
      <c r="F235" s="33"/>
      <c r="G235" s="33"/>
      <c r="H235" s="33"/>
      <c r="I235" s="27"/>
    </row>
    <row r="236" spans="1:9" ht="20.25" x14ac:dyDescent="0.25">
      <c r="A236" s="32"/>
      <c r="B236" s="33"/>
      <c r="C236" s="33"/>
      <c r="D236" s="33"/>
      <c r="E236" s="33"/>
      <c r="F236" s="33"/>
      <c r="G236" s="33"/>
      <c r="H236" s="33"/>
      <c r="I236" s="27"/>
    </row>
    <row r="237" spans="1:9" ht="20.25" x14ac:dyDescent="0.25">
      <c r="A237" s="32"/>
      <c r="B237" s="33"/>
      <c r="C237" s="33"/>
      <c r="D237" s="33"/>
      <c r="E237" s="33"/>
      <c r="F237" s="33"/>
      <c r="G237" s="33"/>
      <c r="H237" s="33"/>
      <c r="I237" s="27"/>
    </row>
    <row r="238" spans="1:9" ht="20.25" x14ac:dyDescent="0.25">
      <c r="A238" s="34"/>
      <c r="B238" s="35"/>
      <c r="C238" s="35"/>
      <c r="D238" s="35"/>
      <c r="E238" s="35"/>
      <c r="F238" s="35"/>
      <c r="G238" s="35"/>
      <c r="H238" s="35"/>
      <c r="I238" s="28"/>
    </row>
    <row r="239" spans="1:9" ht="20.25" x14ac:dyDescent="0.25">
      <c r="A239" s="104" t="s">
        <v>205</v>
      </c>
      <c r="B239" s="104"/>
      <c r="C239" s="104"/>
      <c r="D239" s="104"/>
      <c r="E239" s="104"/>
      <c r="F239" s="104"/>
      <c r="G239" s="104"/>
      <c r="H239" s="104"/>
      <c r="I239" s="104"/>
    </row>
    <row r="240" spans="1:9" ht="20.25" x14ac:dyDescent="0.25">
      <c r="A240" s="30"/>
      <c r="B240" s="31"/>
      <c r="C240" s="31"/>
      <c r="D240" s="31"/>
      <c r="E240" s="31"/>
      <c r="F240" s="31"/>
      <c r="G240" s="31"/>
      <c r="H240" s="31"/>
      <c r="I240" s="26"/>
    </row>
    <row r="241" spans="1:9" ht="20.25" x14ac:dyDescent="0.25">
      <c r="A241" s="32"/>
      <c r="B241" s="33"/>
      <c r="C241" s="33"/>
      <c r="D241" s="33"/>
      <c r="E241" s="33"/>
      <c r="F241" s="33"/>
      <c r="G241" s="33"/>
      <c r="H241" s="33"/>
      <c r="I241" s="27"/>
    </row>
    <row r="242" spans="1:9" ht="20.25" x14ac:dyDescent="0.25">
      <c r="A242" s="32"/>
      <c r="B242" s="33"/>
      <c r="C242" s="33"/>
      <c r="D242" s="33"/>
      <c r="E242" s="33"/>
      <c r="F242" s="33"/>
      <c r="G242" s="33"/>
      <c r="H242" s="33"/>
      <c r="I242" s="27"/>
    </row>
    <row r="243" spans="1:9" ht="20.25" x14ac:dyDescent="0.25">
      <c r="A243" s="32"/>
      <c r="B243" s="33"/>
      <c r="C243" s="33"/>
      <c r="D243" s="33"/>
      <c r="E243" s="33"/>
      <c r="F243" s="33"/>
      <c r="G243" s="33"/>
      <c r="H243" s="33"/>
      <c r="I243" s="27"/>
    </row>
    <row r="244" spans="1:9" ht="20.25" x14ac:dyDescent="0.25">
      <c r="A244" s="32"/>
      <c r="B244" s="33"/>
      <c r="C244" s="33"/>
      <c r="D244" s="33"/>
      <c r="E244" s="33"/>
      <c r="F244" s="33"/>
      <c r="G244" s="33"/>
      <c r="H244" s="33"/>
      <c r="I244" s="27"/>
    </row>
    <row r="245" spans="1:9" ht="20.25" x14ac:dyDescent="0.25">
      <c r="A245" s="32"/>
      <c r="B245" s="33"/>
      <c r="C245" s="33"/>
      <c r="D245" s="33"/>
      <c r="E245" s="33"/>
      <c r="F245" s="33"/>
      <c r="G245" s="33"/>
      <c r="H245" s="33"/>
      <c r="I245" s="27"/>
    </row>
    <row r="246" spans="1:9" ht="20.25" x14ac:dyDescent="0.25">
      <c r="A246" s="32"/>
      <c r="B246" s="33"/>
      <c r="C246" s="33"/>
      <c r="D246" s="33"/>
      <c r="E246" s="33"/>
      <c r="F246" s="33"/>
      <c r="G246" s="33"/>
      <c r="H246" s="33"/>
      <c r="I246" s="27"/>
    </row>
    <row r="247" spans="1:9" ht="20.25" x14ac:dyDescent="0.25">
      <c r="A247" s="32"/>
      <c r="B247" s="33"/>
      <c r="C247" s="33"/>
      <c r="D247" s="33"/>
      <c r="E247" s="33"/>
      <c r="F247" s="33"/>
      <c r="G247" s="33"/>
      <c r="H247" s="33"/>
      <c r="I247" s="27"/>
    </row>
    <row r="248" spans="1:9" ht="20.25" x14ac:dyDescent="0.25">
      <c r="A248" s="32"/>
      <c r="B248" s="33"/>
      <c r="C248" s="33"/>
      <c r="D248" s="33"/>
      <c r="E248" s="33"/>
      <c r="F248" s="33"/>
      <c r="G248" s="33"/>
      <c r="H248" s="33"/>
      <c r="I248" s="27"/>
    </row>
    <row r="249" spans="1:9" ht="20.25" x14ac:dyDescent="0.25">
      <c r="A249" s="32"/>
      <c r="B249" s="33"/>
      <c r="C249" s="33"/>
      <c r="D249" s="33"/>
      <c r="E249" s="33"/>
      <c r="F249" s="33"/>
      <c r="G249" s="33"/>
      <c r="H249" s="33"/>
      <c r="I249" s="27"/>
    </row>
    <row r="250" spans="1:9" ht="20.25" x14ac:dyDescent="0.25">
      <c r="A250" s="32"/>
      <c r="B250" s="33"/>
      <c r="C250" s="33"/>
      <c r="D250" s="33"/>
      <c r="E250" s="33"/>
      <c r="F250" s="33"/>
      <c r="G250" s="33"/>
      <c r="H250" s="33"/>
      <c r="I250" s="27"/>
    </row>
    <row r="251" spans="1:9" ht="20.25" x14ac:dyDescent="0.25">
      <c r="A251" s="32"/>
      <c r="B251" s="33"/>
      <c r="C251" s="33"/>
      <c r="D251" s="33"/>
      <c r="E251" s="33"/>
      <c r="F251" s="33"/>
      <c r="G251" s="33"/>
      <c r="H251" s="33"/>
      <c r="I251" s="27"/>
    </row>
    <row r="252" spans="1:9" ht="20.25" x14ac:dyDescent="0.25">
      <c r="A252" s="32"/>
      <c r="B252" s="33"/>
      <c r="C252" s="33"/>
      <c r="D252" s="33"/>
      <c r="E252" s="33"/>
      <c r="F252" s="33"/>
      <c r="G252" s="33"/>
      <c r="H252" s="33"/>
      <c r="I252" s="27"/>
    </row>
    <row r="253" spans="1:9" ht="20.25" x14ac:dyDescent="0.25">
      <c r="A253" s="32"/>
      <c r="B253" s="33"/>
      <c r="C253" s="33"/>
      <c r="D253" s="33"/>
      <c r="E253" s="33"/>
      <c r="F253" s="33"/>
      <c r="G253" s="33"/>
      <c r="H253" s="33"/>
      <c r="I253" s="27"/>
    </row>
    <row r="254" spans="1:9" ht="20.25" x14ac:dyDescent="0.25">
      <c r="A254" s="32"/>
      <c r="B254" s="33"/>
      <c r="C254" s="33"/>
      <c r="D254" s="33"/>
      <c r="E254" s="33"/>
      <c r="F254" s="33"/>
      <c r="G254" s="33"/>
      <c r="H254" s="33"/>
      <c r="I254" s="27"/>
    </row>
    <row r="255" spans="1:9" ht="20.25" x14ac:dyDescent="0.25">
      <c r="A255" s="32"/>
      <c r="B255" s="33"/>
      <c r="C255" s="33"/>
      <c r="D255" s="33"/>
      <c r="E255" s="33"/>
      <c r="F255" s="33"/>
      <c r="G255" s="33"/>
      <c r="H255" s="33"/>
      <c r="I255" s="27"/>
    </row>
    <row r="256" spans="1:9" ht="20.25" x14ac:dyDescent="0.25">
      <c r="A256" s="32"/>
      <c r="B256" s="33"/>
      <c r="C256" s="33"/>
      <c r="D256" s="33"/>
      <c r="E256" s="33"/>
      <c r="F256" s="33"/>
      <c r="G256" s="33"/>
      <c r="H256" s="33"/>
      <c r="I256" s="27"/>
    </row>
    <row r="257" spans="1:9" ht="20.25" x14ac:dyDescent="0.25">
      <c r="A257" s="32"/>
      <c r="B257" s="33"/>
      <c r="C257" s="33"/>
      <c r="D257" s="33"/>
      <c r="E257" s="33"/>
      <c r="F257" s="33"/>
      <c r="G257" s="33"/>
      <c r="H257" s="33"/>
      <c r="I257" s="27"/>
    </row>
    <row r="258" spans="1:9" ht="20.25" x14ac:dyDescent="0.25">
      <c r="A258" s="32"/>
      <c r="B258" s="33"/>
      <c r="C258" s="33"/>
      <c r="D258" s="33"/>
      <c r="E258" s="33"/>
      <c r="F258" s="33"/>
      <c r="G258" s="33"/>
      <c r="H258" s="33"/>
      <c r="I258" s="27"/>
    </row>
    <row r="259" spans="1:9" ht="20.25" x14ac:dyDescent="0.25">
      <c r="A259" s="32"/>
      <c r="B259" s="33"/>
      <c r="C259" s="33"/>
      <c r="D259" s="33"/>
      <c r="E259" s="33"/>
      <c r="F259" s="33"/>
      <c r="G259" s="33"/>
      <c r="H259" s="33"/>
      <c r="I259" s="27"/>
    </row>
    <row r="260" spans="1:9" ht="20.25" x14ac:dyDescent="0.25">
      <c r="A260" s="32"/>
      <c r="B260" s="33"/>
      <c r="C260" s="33"/>
      <c r="D260" s="33"/>
      <c r="E260" s="33"/>
      <c r="F260" s="33"/>
      <c r="G260" s="33"/>
      <c r="H260" s="33"/>
      <c r="I260" s="27"/>
    </row>
    <row r="261" spans="1:9" ht="20.25" x14ac:dyDescent="0.25">
      <c r="A261" s="32"/>
      <c r="B261" s="33"/>
      <c r="C261" s="33"/>
      <c r="D261" s="33"/>
      <c r="E261" s="33"/>
      <c r="F261" s="33"/>
      <c r="G261" s="33"/>
      <c r="H261" s="33"/>
      <c r="I261" s="27"/>
    </row>
    <row r="262" spans="1:9" ht="20.25" x14ac:dyDescent="0.25">
      <c r="A262" s="32"/>
      <c r="B262" s="33"/>
      <c r="C262" s="33"/>
      <c r="D262" s="33"/>
      <c r="E262" s="33"/>
      <c r="F262" s="33"/>
      <c r="G262" s="33"/>
      <c r="H262" s="33"/>
      <c r="I262" s="27"/>
    </row>
    <row r="263" spans="1:9" ht="20.25" x14ac:dyDescent="0.25">
      <c r="A263" s="32"/>
      <c r="B263" s="33"/>
      <c r="C263" s="33"/>
      <c r="D263" s="33"/>
      <c r="E263" s="33"/>
      <c r="F263" s="33"/>
      <c r="G263" s="33"/>
      <c r="H263" s="33"/>
      <c r="I263" s="27"/>
    </row>
    <row r="264" spans="1:9" ht="20.25" x14ac:dyDescent="0.25">
      <c r="A264" s="32"/>
      <c r="B264" s="33"/>
      <c r="C264" s="33"/>
      <c r="D264" s="33"/>
      <c r="E264" s="33"/>
      <c r="F264" s="33"/>
      <c r="G264" s="33"/>
      <c r="H264" s="33"/>
      <c r="I264" s="27"/>
    </row>
    <row r="265" spans="1:9" ht="20.25" x14ac:dyDescent="0.25">
      <c r="A265" s="32"/>
      <c r="B265" s="33"/>
      <c r="C265" s="33"/>
      <c r="D265" s="33"/>
      <c r="E265" s="33"/>
      <c r="F265" s="33"/>
      <c r="G265" s="33"/>
      <c r="H265" s="33"/>
      <c r="I265" s="27"/>
    </row>
    <row r="266" spans="1:9" ht="20.25" x14ac:dyDescent="0.25">
      <c r="A266" s="32"/>
      <c r="B266" s="33"/>
      <c r="C266" s="33"/>
      <c r="D266" s="33"/>
      <c r="E266" s="33"/>
      <c r="F266" s="33"/>
      <c r="G266" s="33"/>
      <c r="H266" s="33"/>
      <c r="I266" s="27"/>
    </row>
    <row r="267" spans="1:9" ht="20.25" x14ac:dyDescent="0.25">
      <c r="A267" s="32"/>
      <c r="B267" s="33"/>
      <c r="C267" s="33"/>
      <c r="D267" s="33"/>
      <c r="E267" s="33"/>
      <c r="F267" s="33"/>
      <c r="G267" s="33"/>
      <c r="H267" s="33"/>
      <c r="I267" s="27"/>
    </row>
    <row r="268" spans="1:9" ht="20.25" x14ac:dyDescent="0.25">
      <c r="A268" s="32"/>
      <c r="B268" s="33"/>
      <c r="C268" s="33"/>
      <c r="D268" s="33"/>
      <c r="E268" s="33"/>
      <c r="F268" s="33"/>
      <c r="G268" s="33"/>
      <c r="H268" s="33"/>
      <c r="I268" s="27"/>
    </row>
    <row r="269" spans="1:9" ht="20.25" x14ac:dyDescent="0.25">
      <c r="A269" s="32"/>
      <c r="B269" s="33"/>
      <c r="C269" s="33"/>
      <c r="D269" s="33"/>
      <c r="E269" s="33"/>
      <c r="F269" s="33"/>
      <c r="G269" s="33"/>
      <c r="H269" s="33"/>
      <c r="I269" s="27"/>
    </row>
    <row r="270" spans="1:9" ht="20.25" x14ac:dyDescent="0.25">
      <c r="A270" s="32"/>
      <c r="B270" s="33"/>
      <c r="C270" s="33"/>
      <c r="D270" s="33"/>
      <c r="E270" s="33"/>
      <c r="F270" s="33"/>
      <c r="G270" s="33"/>
      <c r="H270" s="33"/>
      <c r="I270" s="27"/>
    </row>
    <row r="271" spans="1:9" ht="20.25" x14ac:dyDescent="0.25">
      <c r="A271" s="32"/>
      <c r="B271" s="33"/>
      <c r="C271" s="33"/>
      <c r="D271" s="33"/>
      <c r="E271" s="33"/>
      <c r="F271" s="33"/>
      <c r="G271" s="33"/>
      <c r="H271" s="33"/>
      <c r="I271" s="27"/>
    </row>
    <row r="272" spans="1:9" ht="20.25" x14ac:dyDescent="0.25">
      <c r="A272" s="32"/>
      <c r="B272" s="33"/>
      <c r="C272" s="33"/>
      <c r="D272" s="33"/>
      <c r="E272" s="33"/>
      <c r="F272" s="33"/>
      <c r="G272" s="33"/>
      <c r="H272" s="33"/>
      <c r="I272" s="27"/>
    </row>
    <row r="273" spans="1:9" ht="20.25" x14ac:dyDescent="0.25">
      <c r="A273" s="32"/>
      <c r="B273" s="33"/>
      <c r="C273" s="33"/>
      <c r="D273" s="33"/>
      <c r="E273" s="33"/>
      <c r="F273" s="33"/>
      <c r="G273" s="33"/>
      <c r="H273" s="33"/>
      <c r="I273" s="27"/>
    </row>
    <row r="274" spans="1:9" ht="20.25" x14ac:dyDescent="0.25">
      <c r="A274" s="32"/>
      <c r="B274" s="33"/>
      <c r="C274" s="33"/>
      <c r="D274" s="33"/>
      <c r="E274" s="33"/>
      <c r="F274" s="33"/>
      <c r="G274" s="33"/>
      <c r="H274" s="33"/>
      <c r="I274" s="27"/>
    </row>
    <row r="275" spans="1:9" ht="20.25" x14ac:dyDescent="0.25">
      <c r="A275" s="32"/>
      <c r="B275" s="33"/>
      <c r="C275" s="33"/>
      <c r="D275" s="33"/>
      <c r="E275" s="33"/>
      <c r="F275" s="33"/>
      <c r="G275" s="33"/>
      <c r="H275" s="33"/>
      <c r="I275" s="27"/>
    </row>
    <row r="276" spans="1:9" ht="20.25" x14ac:dyDescent="0.25">
      <c r="A276" s="32"/>
      <c r="B276" s="33"/>
      <c r="C276" s="33"/>
      <c r="D276" s="33"/>
      <c r="E276" s="33"/>
      <c r="F276" s="33"/>
      <c r="G276" s="33"/>
      <c r="H276" s="33"/>
      <c r="I276" s="27"/>
    </row>
    <row r="277" spans="1:9" ht="20.25" x14ac:dyDescent="0.25">
      <c r="A277" s="32"/>
      <c r="B277" s="33"/>
      <c r="C277" s="33"/>
      <c r="D277" s="33"/>
      <c r="E277" s="33"/>
      <c r="F277" s="33"/>
      <c r="G277" s="33"/>
      <c r="H277" s="33"/>
      <c r="I277" s="27"/>
    </row>
    <row r="278" spans="1:9" ht="20.25" x14ac:dyDescent="0.25">
      <c r="A278" s="32"/>
      <c r="B278" s="33"/>
      <c r="C278" s="33"/>
      <c r="D278" s="33"/>
      <c r="E278" s="33"/>
      <c r="F278" s="33"/>
      <c r="G278" s="33"/>
      <c r="H278" s="33"/>
      <c r="I278" s="27"/>
    </row>
    <row r="279" spans="1:9" ht="20.25" x14ac:dyDescent="0.25">
      <c r="A279" s="32"/>
      <c r="B279" s="33"/>
      <c r="C279" s="33"/>
      <c r="D279" s="33"/>
      <c r="E279" s="33"/>
      <c r="F279" s="33"/>
      <c r="G279" s="33"/>
      <c r="H279" s="33"/>
      <c r="I279" s="27"/>
    </row>
    <row r="280" spans="1:9" ht="20.25" x14ac:dyDescent="0.25">
      <c r="A280" s="32"/>
      <c r="B280" s="33"/>
      <c r="C280" s="33"/>
      <c r="D280" s="33"/>
      <c r="E280" s="33"/>
      <c r="F280" s="33"/>
      <c r="G280" s="33"/>
      <c r="H280" s="33"/>
      <c r="I280" s="27"/>
    </row>
    <row r="281" spans="1:9" ht="20.25" x14ac:dyDescent="0.25">
      <c r="A281" s="32"/>
      <c r="B281" s="33"/>
      <c r="C281" s="33"/>
      <c r="D281" s="33"/>
      <c r="E281" s="33"/>
      <c r="F281" s="33"/>
      <c r="G281" s="33"/>
      <c r="H281" s="33"/>
      <c r="I281" s="27"/>
    </row>
    <row r="282" spans="1:9" ht="20.25" x14ac:dyDescent="0.25">
      <c r="A282" s="32"/>
      <c r="B282" s="33"/>
      <c r="C282" s="33"/>
      <c r="D282" s="33"/>
      <c r="E282" s="33"/>
      <c r="F282" s="33"/>
      <c r="G282" s="33"/>
      <c r="H282" s="33"/>
      <c r="I282" s="27"/>
    </row>
    <row r="283" spans="1:9" ht="20.25" x14ac:dyDescent="0.25">
      <c r="A283" s="32"/>
      <c r="B283" s="33"/>
      <c r="C283" s="33"/>
      <c r="D283" s="33"/>
      <c r="E283" s="33"/>
      <c r="F283" s="33"/>
      <c r="G283" s="33"/>
      <c r="H283" s="33"/>
      <c r="I283" s="27"/>
    </row>
    <row r="284" spans="1:9" ht="20.25" x14ac:dyDescent="0.25">
      <c r="A284" s="32"/>
      <c r="B284" s="33"/>
      <c r="C284" s="33"/>
      <c r="D284" s="33"/>
      <c r="E284" s="33"/>
      <c r="F284" s="33"/>
      <c r="G284" s="33"/>
      <c r="H284" s="33"/>
      <c r="I284" s="27"/>
    </row>
    <row r="285" spans="1:9" ht="20.25" x14ac:dyDescent="0.25">
      <c r="A285" s="32"/>
      <c r="B285" s="33"/>
      <c r="C285" s="33"/>
      <c r="D285" s="33"/>
      <c r="E285" s="33"/>
      <c r="F285" s="33"/>
      <c r="G285" s="33"/>
      <c r="H285" s="33"/>
      <c r="I285" s="27"/>
    </row>
    <row r="286" spans="1:9" ht="20.25" x14ac:dyDescent="0.25">
      <c r="A286" s="32"/>
      <c r="B286" s="33"/>
      <c r="C286" s="33"/>
      <c r="D286" s="33"/>
      <c r="E286" s="33"/>
      <c r="F286" s="33"/>
      <c r="G286" s="33"/>
      <c r="H286" s="33"/>
      <c r="I286" s="27"/>
    </row>
    <row r="287" spans="1:9" ht="20.25" x14ac:dyDescent="0.25">
      <c r="A287" s="34"/>
      <c r="B287" s="35"/>
      <c r="C287" s="35"/>
      <c r="D287" s="35"/>
      <c r="E287" s="35"/>
      <c r="F287" s="35"/>
      <c r="G287" s="35"/>
      <c r="H287" s="35"/>
      <c r="I287" s="28"/>
    </row>
    <row r="288" spans="1:9" ht="20.25" x14ac:dyDescent="0.25">
      <c r="A288" s="85" t="s">
        <v>84</v>
      </c>
      <c r="B288" s="86"/>
      <c r="C288" s="86"/>
      <c r="D288" s="86"/>
      <c r="E288" s="86"/>
      <c r="F288" s="86"/>
      <c r="G288" s="86"/>
      <c r="H288" s="86"/>
      <c r="I288" s="87"/>
    </row>
    <row r="289" spans="1:9" ht="20.25" x14ac:dyDescent="0.25">
      <c r="A289" s="30"/>
      <c r="B289" s="31"/>
      <c r="C289" s="31"/>
      <c r="D289" s="31"/>
      <c r="E289" s="31"/>
      <c r="F289" s="31"/>
      <c r="G289" s="31"/>
      <c r="H289" s="31"/>
      <c r="I289" s="26"/>
    </row>
    <row r="290" spans="1:9" ht="20.25" x14ac:dyDescent="0.25">
      <c r="A290" s="32"/>
      <c r="B290" s="33"/>
      <c r="C290" s="33"/>
      <c r="D290" s="33"/>
      <c r="E290" s="33"/>
      <c r="F290" s="33"/>
      <c r="G290" s="33"/>
      <c r="H290" s="33"/>
      <c r="I290" s="27"/>
    </row>
    <row r="291" spans="1:9" ht="20.25" x14ac:dyDescent="0.25">
      <c r="A291" s="32"/>
      <c r="B291" s="33"/>
      <c r="C291" s="33"/>
      <c r="D291" s="33"/>
      <c r="E291" s="33"/>
      <c r="F291" s="33"/>
      <c r="G291" s="33"/>
      <c r="H291" s="33"/>
      <c r="I291" s="27"/>
    </row>
    <row r="292" spans="1:9" ht="20.25" x14ac:dyDescent="0.25">
      <c r="A292" s="32"/>
      <c r="B292" s="33"/>
      <c r="C292" s="33"/>
      <c r="D292" s="33"/>
      <c r="E292" s="33"/>
      <c r="F292" s="33"/>
      <c r="G292" s="33"/>
      <c r="H292" s="33"/>
      <c r="I292" s="27"/>
    </row>
    <row r="293" spans="1:9" ht="20.25" x14ac:dyDescent="0.25">
      <c r="A293" s="32"/>
      <c r="B293" s="33"/>
      <c r="C293" s="33"/>
      <c r="D293" s="33"/>
      <c r="E293" s="33"/>
      <c r="F293" s="33"/>
      <c r="G293" s="33"/>
      <c r="H293" s="33"/>
      <c r="I293" s="27"/>
    </row>
    <row r="294" spans="1:9" ht="20.25" x14ac:dyDescent="0.25">
      <c r="A294" s="32"/>
      <c r="B294" s="33"/>
      <c r="C294" s="33"/>
      <c r="D294" s="33"/>
      <c r="E294" s="33"/>
      <c r="F294" s="33"/>
      <c r="G294" s="33"/>
      <c r="H294" s="33"/>
      <c r="I294" s="27"/>
    </row>
    <row r="295" spans="1:9" ht="20.25" x14ac:dyDescent="0.25">
      <c r="A295" s="32"/>
      <c r="B295" s="33"/>
      <c r="C295" s="33"/>
      <c r="D295" s="33"/>
      <c r="E295" s="33"/>
      <c r="F295" s="33"/>
      <c r="G295" s="33"/>
      <c r="H295" s="33"/>
      <c r="I295" s="27"/>
    </row>
    <row r="296" spans="1:9" ht="20.25" x14ac:dyDescent="0.25">
      <c r="A296" s="32"/>
      <c r="B296" s="33"/>
      <c r="C296" s="33"/>
      <c r="D296" s="33"/>
      <c r="E296" s="33"/>
      <c r="F296" s="33"/>
      <c r="G296" s="33"/>
      <c r="H296" s="33"/>
      <c r="I296" s="27"/>
    </row>
    <row r="297" spans="1:9" ht="20.25" x14ac:dyDescent="0.25">
      <c r="A297" s="32"/>
      <c r="B297" s="33"/>
      <c r="C297" s="33"/>
      <c r="D297" s="33"/>
      <c r="E297" s="33"/>
      <c r="F297" s="33"/>
      <c r="G297" s="33"/>
      <c r="H297" s="33"/>
      <c r="I297" s="27"/>
    </row>
    <row r="298" spans="1:9" ht="20.25" x14ac:dyDescent="0.25">
      <c r="A298" s="32"/>
      <c r="B298" s="33"/>
      <c r="C298" s="33"/>
      <c r="D298" s="33"/>
      <c r="E298" s="33"/>
      <c r="F298" s="33"/>
      <c r="G298" s="33"/>
      <c r="H298" s="33"/>
      <c r="I298" s="27"/>
    </row>
    <row r="299" spans="1:9" ht="20.25" x14ac:dyDescent="0.25">
      <c r="A299" s="32"/>
      <c r="B299" s="33"/>
      <c r="C299" s="33"/>
      <c r="D299" s="33"/>
      <c r="E299" s="33"/>
      <c r="F299" s="33"/>
      <c r="G299" s="33"/>
      <c r="H299" s="33"/>
      <c r="I299" s="27"/>
    </row>
    <row r="300" spans="1:9" ht="20.25" x14ac:dyDescent="0.25">
      <c r="A300" s="32"/>
      <c r="B300" s="33"/>
      <c r="C300" s="33"/>
      <c r="D300" s="33"/>
      <c r="E300" s="33"/>
      <c r="F300" s="33"/>
      <c r="G300" s="33"/>
      <c r="H300" s="33"/>
      <c r="I300" s="27"/>
    </row>
    <row r="301" spans="1:9" ht="20.25" x14ac:dyDescent="0.25">
      <c r="A301" s="32"/>
      <c r="B301" s="33"/>
      <c r="C301" s="33"/>
      <c r="D301" s="33"/>
      <c r="E301" s="33"/>
      <c r="F301" s="33"/>
      <c r="G301" s="33"/>
      <c r="H301" s="33"/>
      <c r="I301" s="27"/>
    </row>
    <row r="302" spans="1:9" ht="20.25" x14ac:dyDescent="0.25">
      <c r="A302" s="32"/>
      <c r="B302" s="33"/>
      <c r="C302" s="33"/>
      <c r="D302" s="33"/>
      <c r="E302" s="33"/>
      <c r="F302" s="33"/>
      <c r="G302" s="33"/>
      <c r="H302" s="33"/>
      <c r="I302" s="27"/>
    </row>
    <row r="303" spans="1:9" ht="20.25" x14ac:dyDescent="0.25">
      <c r="A303" s="32"/>
      <c r="B303" s="33"/>
      <c r="C303" s="33"/>
      <c r="D303" s="33"/>
      <c r="E303" s="33"/>
      <c r="F303" s="33"/>
      <c r="G303" s="33"/>
      <c r="H303" s="33"/>
      <c r="I303" s="27"/>
    </row>
    <row r="304" spans="1:9" ht="20.25" x14ac:dyDescent="0.25">
      <c r="A304" s="32"/>
      <c r="B304" s="33"/>
      <c r="C304" s="33"/>
      <c r="D304" s="33"/>
      <c r="E304" s="33"/>
      <c r="F304" s="33"/>
      <c r="G304" s="33"/>
      <c r="H304" s="33"/>
      <c r="I304" s="27"/>
    </row>
    <row r="305" spans="1:9" ht="20.25" x14ac:dyDescent="0.25">
      <c r="A305" s="32"/>
      <c r="B305" s="33"/>
      <c r="C305" s="33"/>
      <c r="D305" s="33"/>
      <c r="E305" s="33"/>
      <c r="F305" s="33"/>
      <c r="G305" s="33"/>
      <c r="H305" s="33"/>
      <c r="I305" s="27"/>
    </row>
    <row r="306" spans="1:9" ht="20.25" x14ac:dyDescent="0.25">
      <c r="A306" s="32"/>
      <c r="B306" s="33"/>
      <c r="C306" s="33"/>
      <c r="D306" s="33"/>
      <c r="E306" s="33"/>
      <c r="F306" s="33"/>
      <c r="G306" s="33"/>
      <c r="H306" s="33"/>
      <c r="I306" s="27"/>
    </row>
    <row r="307" spans="1:9" ht="20.25" x14ac:dyDescent="0.25">
      <c r="A307" s="32"/>
      <c r="B307" s="33"/>
      <c r="C307" s="33"/>
      <c r="D307" s="33"/>
      <c r="E307" s="33"/>
      <c r="F307" s="33"/>
      <c r="G307" s="33"/>
      <c r="H307" s="33"/>
      <c r="I307" s="27"/>
    </row>
    <row r="308" spans="1:9" ht="20.25" x14ac:dyDescent="0.25">
      <c r="A308" s="32"/>
      <c r="B308" s="33"/>
      <c r="C308" s="33"/>
      <c r="D308" s="33"/>
      <c r="E308" s="33"/>
      <c r="F308" s="33"/>
      <c r="G308" s="33"/>
      <c r="H308" s="33"/>
      <c r="I308" s="27"/>
    </row>
    <row r="309" spans="1:9" ht="20.25" x14ac:dyDescent="0.25">
      <c r="A309" s="32"/>
      <c r="B309" s="33"/>
      <c r="C309" s="33"/>
      <c r="D309" s="33"/>
      <c r="E309" s="33"/>
      <c r="F309" s="33"/>
      <c r="G309" s="33"/>
      <c r="H309" s="33"/>
      <c r="I309" s="27"/>
    </row>
    <row r="310" spans="1:9" ht="20.25" x14ac:dyDescent="0.25">
      <c r="A310" s="32"/>
      <c r="B310" s="33"/>
      <c r="C310" s="33"/>
      <c r="D310" s="33"/>
      <c r="E310" s="33"/>
      <c r="F310" s="33"/>
      <c r="G310" s="33"/>
      <c r="H310" s="33"/>
      <c r="I310" s="27"/>
    </row>
    <row r="311" spans="1:9" ht="20.25" x14ac:dyDescent="0.25">
      <c r="A311" s="32"/>
      <c r="B311" s="33"/>
      <c r="C311" s="33"/>
      <c r="D311" s="33"/>
      <c r="E311" s="33"/>
      <c r="F311" s="33"/>
      <c r="G311" s="33"/>
      <c r="H311" s="33"/>
      <c r="I311" s="27"/>
    </row>
    <row r="312" spans="1:9" ht="20.25" x14ac:dyDescent="0.25">
      <c r="A312" s="32"/>
      <c r="B312" s="33"/>
      <c r="C312" s="33"/>
      <c r="D312" s="33"/>
      <c r="E312" s="33"/>
      <c r="F312" s="33"/>
      <c r="G312" s="33"/>
      <c r="H312" s="33"/>
      <c r="I312" s="27"/>
    </row>
    <row r="313" spans="1:9" ht="20.25" x14ac:dyDescent="0.25">
      <c r="A313" s="32"/>
      <c r="B313" s="33"/>
      <c r="C313" s="33"/>
      <c r="D313" s="33"/>
      <c r="E313" s="33"/>
      <c r="F313" s="33"/>
      <c r="G313" s="33"/>
      <c r="H313" s="33"/>
      <c r="I313" s="27"/>
    </row>
    <row r="314" spans="1:9" ht="20.25" x14ac:dyDescent="0.25">
      <c r="A314" s="32"/>
      <c r="B314" s="33"/>
      <c r="C314" s="33"/>
      <c r="D314" s="33"/>
      <c r="E314" s="33"/>
      <c r="F314" s="33"/>
      <c r="G314" s="33"/>
      <c r="H314" s="33"/>
      <c r="I314" s="27"/>
    </row>
    <row r="315" spans="1:9" ht="20.25" x14ac:dyDescent="0.25">
      <c r="A315" s="32"/>
      <c r="B315" s="33"/>
      <c r="C315" s="33"/>
      <c r="D315" s="33"/>
      <c r="E315" s="33"/>
      <c r="F315" s="33"/>
      <c r="G315" s="33"/>
      <c r="H315" s="33"/>
      <c r="I315" s="27"/>
    </row>
    <row r="316" spans="1:9" ht="20.25" x14ac:dyDescent="0.25">
      <c r="A316" s="32"/>
      <c r="B316" s="33"/>
      <c r="C316" s="33"/>
      <c r="D316" s="33"/>
      <c r="E316" s="33"/>
      <c r="F316" s="33"/>
      <c r="G316" s="33"/>
      <c r="H316" s="33"/>
      <c r="I316" s="27"/>
    </row>
    <row r="317" spans="1:9" ht="20.25" x14ac:dyDescent="0.25">
      <c r="A317" s="32"/>
      <c r="B317" s="33"/>
      <c r="C317" s="33"/>
      <c r="D317" s="33"/>
      <c r="E317" s="33"/>
      <c r="F317" s="33"/>
      <c r="G317" s="33"/>
      <c r="H317" s="33"/>
      <c r="I317" s="27"/>
    </row>
    <row r="318" spans="1:9" ht="20.25" x14ac:dyDescent="0.25">
      <c r="A318" s="32"/>
      <c r="B318" s="33"/>
      <c r="C318" s="33"/>
      <c r="D318" s="33"/>
      <c r="E318" s="33"/>
      <c r="F318" s="33"/>
      <c r="G318" s="33"/>
      <c r="H318" s="33"/>
      <c r="I318" s="27"/>
    </row>
    <row r="319" spans="1:9" ht="20.25" x14ac:dyDescent="0.25">
      <c r="A319" s="32"/>
      <c r="B319" s="33"/>
      <c r="C319" s="33"/>
      <c r="D319" s="33"/>
      <c r="E319" s="33"/>
      <c r="F319" s="33"/>
      <c r="G319" s="33"/>
      <c r="H319" s="33"/>
      <c r="I319" s="27"/>
    </row>
    <row r="320" spans="1:9" ht="20.25" x14ac:dyDescent="0.25">
      <c r="A320" s="115" t="s">
        <v>27</v>
      </c>
      <c r="B320" s="115"/>
      <c r="C320" s="115"/>
      <c r="D320" s="115"/>
      <c r="E320" s="115"/>
      <c r="F320" s="115"/>
      <c r="G320" s="115"/>
      <c r="H320" s="115"/>
      <c r="I320" s="115"/>
    </row>
    <row r="321" spans="1:9" ht="20.25" x14ac:dyDescent="0.25">
      <c r="A321" s="106" t="s">
        <v>86</v>
      </c>
      <c r="B321" s="107"/>
      <c r="C321" s="107"/>
      <c r="D321" s="107"/>
      <c r="E321" s="107"/>
      <c r="F321" s="107"/>
      <c r="G321" s="107"/>
      <c r="H321" s="107"/>
      <c r="I321" s="108"/>
    </row>
    <row r="322" spans="1:9" ht="20.25" x14ac:dyDescent="0.25">
      <c r="A322" s="109" t="s">
        <v>87</v>
      </c>
      <c r="B322" s="110"/>
      <c r="C322" s="110"/>
      <c r="D322" s="110"/>
      <c r="E322" s="110"/>
      <c r="F322" s="110"/>
      <c r="G322" s="110"/>
      <c r="H322" s="110"/>
      <c r="I322" s="111"/>
    </row>
    <row r="323" spans="1:9" ht="45" customHeight="1" x14ac:dyDescent="0.25">
      <c r="A323" s="109" t="s">
        <v>88</v>
      </c>
      <c r="B323" s="110"/>
      <c r="C323" s="110"/>
      <c r="D323" s="110"/>
      <c r="E323" s="110"/>
      <c r="F323" s="110"/>
      <c r="G323" s="110"/>
      <c r="H323" s="110"/>
      <c r="I323" s="111"/>
    </row>
    <row r="324" spans="1:9" ht="42.75" customHeight="1" x14ac:dyDescent="0.25">
      <c r="A324" s="109" t="s">
        <v>89</v>
      </c>
      <c r="B324" s="110"/>
      <c r="C324" s="110"/>
      <c r="D324" s="110"/>
      <c r="E324" s="110"/>
      <c r="F324" s="110"/>
      <c r="G324" s="110"/>
      <c r="H324" s="110"/>
      <c r="I324" s="111"/>
    </row>
    <row r="325" spans="1:9" ht="20.25" x14ac:dyDescent="0.25">
      <c r="A325" s="109" t="s">
        <v>90</v>
      </c>
      <c r="B325" s="110"/>
      <c r="C325" s="110"/>
      <c r="D325" s="110"/>
      <c r="E325" s="110"/>
      <c r="F325" s="110"/>
      <c r="G325" s="110"/>
      <c r="H325" s="110"/>
      <c r="I325" s="111"/>
    </row>
    <row r="326" spans="1:9" ht="20.25" x14ac:dyDescent="0.25">
      <c r="A326" s="109" t="s">
        <v>91</v>
      </c>
      <c r="B326" s="110"/>
      <c r="C326" s="110"/>
      <c r="D326" s="110"/>
      <c r="E326" s="110"/>
      <c r="F326" s="110"/>
      <c r="G326" s="110"/>
      <c r="H326" s="110"/>
      <c r="I326" s="111"/>
    </row>
    <row r="327" spans="1:9" ht="45" customHeight="1" x14ac:dyDescent="0.25">
      <c r="A327" s="109" t="s">
        <v>92</v>
      </c>
      <c r="B327" s="110"/>
      <c r="C327" s="110"/>
      <c r="D327" s="110"/>
      <c r="E327" s="110"/>
      <c r="F327" s="110"/>
      <c r="G327" s="110"/>
      <c r="H327" s="110"/>
      <c r="I327" s="111"/>
    </row>
    <row r="328" spans="1:9" ht="45" customHeight="1" x14ac:dyDescent="0.25">
      <c r="A328" s="109" t="s">
        <v>93</v>
      </c>
      <c r="B328" s="110"/>
      <c r="C328" s="110"/>
      <c r="D328" s="110"/>
      <c r="E328" s="110"/>
      <c r="F328" s="110"/>
      <c r="G328" s="110"/>
      <c r="H328" s="110"/>
      <c r="I328" s="111"/>
    </row>
    <row r="329" spans="1:9" ht="20.25" x14ac:dyDescent="0.25">
      <c r="A329" s="112" t="s">
        <v>94</v>
      </c>
      <c r="B329" s="113"/>
      <c r="C329" s="113"/>
      <c r="D329" s="113"/>
      <c r="E329" s="113"/>
      <c r="F329" s="113"/>
      <c r="G329" s="113"/>
      <c r="H329" s="113"/>
      <c r="I329" s="114"/>
    </row>
    <row r="330" spans="1:9" ht="70.5" customHeight="1" x14ac:dyDescent="0.25">
      <c r="A330" s="103" t="s">
        <v>33</v>
      </c>
      <c r="B330" s="103"/>
      <c r="C330" s="103"/>
      <c r="D330" s="2" t="s">
        <v>4</v>
      </c>
      <c r="E330" s="23" t="s">
        <v>244</v>
      </c>
      <c r="F330" s="13" t="s">
        <v>10</v>
      </c>
      <c r="G330" s="2" t="s">
        <v>4</v>
      </c>
      <c r="H330" s="100"/>
      <c r="I330" s="100"/>
    </row>
  </sheetData>
  <mergeCells count="434">
    <mergeCell ref="A94:B94"/>
    <mergeCell ref="C94:D94"/>
    <mergeCell ref="A95:B95"/>
    <mergeCell ref="C95:D95"/>
    <mergeCell ref="A96:B96"/>
    <mergeCell ref="C96:D96"/>
    <mergeCell ref="A97:B97"/>
    <mergeCell ref="C97:D97"/>
    <mergeCell ref="A98:B98"/>
    <mergeCell ref="C98:D98"/>
    <mergeCell ref="A83:I83"/>
    <mergeCell ref="A84:C85"/>
    <mergeCell ref="D84:D85"/>
    <mergeCell ref="F84:G84"/>
    <mergeCell ref="F85:G85"/>
    <mergeCell ref="A86:B86"/>
    <mergeCell ref="C86:D86"/>
    <mergeCell ref="F86:G86"/>
    <mergeCell ref="A87:B87"/>
    <mergeCell ref="C87:D87"/>
    <mergeCell ref="F87:G98"/>
    <mergeCell ref="H87:I98"/>
    <mergeCell ref="A88:B88"/>
    <mergeCell ref="C88:D88"/>
    <mergeCell ref="A89:B89"/>
    <mergeCell ref="C89:D89"/>
    <mergeCell ref="A90:B90"/>
    <mergeCell ref="C90:D90"/>
    <mergeCell ref="A91:B91"/>
    <mergeCell ref="C91:D91"/>
    <mergeCell ref="A92:B92"/>
    <mergeCell ref="C92:D92"/>
    <mergeCell ref="A93:B93"/>
    <mergeCell ref="C93:D93"/>
    <mergeCell ref="C79:D79"/>
    <mergeCell ref="A80:B80"/>
    <mergeCell ref="C80:D80"/>
    <mergeCell ref="A81:B81"/>
    <mergeCell ref="C81:D81"/>
    <mergeCell ref="A82:B82"/>
    <mergeCell ref="C82:D82"/>
    <mergeCell ref="C74:D74"/>
    <mergeCell ref="A75:B75"/>
    <mergeCell ref="C75:D75"/>
    <mergeCell ref="A76:B76"/>
    <mergeCell ref="C76:D76"/>
    <mergeCell ref="A77:B77"/>
    <mergeCell ref="C77:D77"/>
    <mergeCell ref="A78:B78"/>
    <mergeCell ref="C78:D78"/>
    <mergeCell ref="A137:I137"/>
    <mergeCell ref="C138:D138"/>
    <mergeCell ref="F138:G138"/>
    <mergeCell ref="A138:B143"/>
    <mergeCell ref="C142:D142"/>
    <mergeCell ref="F142:G142"/>
    <mergeCell ref="C143:D143"/>
    <mergeCell ref="E143:I143"/>
    <mergeCell ref="C139:D139"/>
    <mergeCell ref="F139:G139"/>
    <mergeCell ref="C140:D140"/>
    <mergeCell ref="F140:G140"/>
    <mergeCell ref="C141:D141"/>
    <mergeCell ref="F141:G141"/>
    <mergeCell ref="A63:B63"/>
    <mergeCell ref="C132:D132"/>
    <mergeCell ref="F132:G132"/>
    <mergeCell ref="C133:D133"/>
    <mergeCell ref="F133:G133"/>
    <mergeCell ref="C134:D134"/>
    <mergeCell ref="F134:G134"/>
    <mergeCell ref="A131:B136"/>
    <mergeCell ref="C135:D135"/>
    <mergeCell ref="F135:G135"/>
    <mergeCell ref="C136:D136"/>
    <mergeCell ref="F136:G136"/>
    <mergeCell ref="A68:C69"/>
    <mergeCell ref="D68:D69"/>
    <mergeCell ref="F68:G68"/>
    <mergeCell ref="F69:G69"/>
    <mergeCell ref="A70:B70"/>
    <mergeCell ref="C70:D70"/>
    <mergeCell ref="F70:G70"/>
    <mergeCell ref="A71:B71"/>
    <mergeCell ref="C71:D71"/>
    <mergeCell ref="F71:G82"/>
    <mergeCell ref="A72:B72"/>
    <mergeCell ref="C72:D72"/>
    <mergeCell ref="C131:D131"/>
    <mergeCell ref="F131:G131"/>
    <mergeCell ref="A65:B65"/>
    <mergeCell ref="C65:D65"/>
    <mergeCell ref="A66:B66"/>
    <mergeCell ref="C66:D66"/>
    <mergeCell ref="A118:I118"/>
    <mergeCell ref="F114:G114"/>
    <mergeCell ref="F115:G115"/>
    <mergeCell ref="F116:G116"/>
    <mergeCell ref="F117:G117"/>
    <mergeCell ref="A114:B114"/>
    <mergeCell ref="C114:D114"/>
    <mergeCell ref="A115:B115"/>
    <mergeCell ref="C115:D115"/>
    <mergeCell ref="A116:B116"/>
    <mergeCell ref="C116:D116"/>
    <mergeCell ref="A117:B117"/>
    <mergeCell ref="C117:D117"/>
    <mergeCell ref="H71:I82"/>
    <mergeCell ref="A73:B73"/>
    <mergeCell ref="C73:D73"/>
    <mergeCell ref="A74:B74"/>
    <mergeCell ref="A79:B79"/>
    <mergeCell ref="D52:D53"/>
    <mergeCell ref="A51:I51"/>
    <mergeCell ref="A52:C53"/>
    <mergeCell ref="C29:E29"/>
    <mergeCell ref="C30:E30"/>
    <mergeCell ref="C31:E31"/>
    <mergeCell ref="C32:I32"/>
    <mergeCell ref="C14:E14"/>
    <mergeCell ref="C15:E15"/>
    <mergeCell ref="C16:E16"/>
    <mergeCell ref="C17:E17"/>
    <mergeCell ref="C18:E18"/>
    <mergeCell ref="C19:E19"/>
    <mergeCell ref="C20:E20"/>
    <mergeCell ref="C21:E21"/>
    <mergeCell ref="C24:I24"/>
    <mergeCell ref="C23:I23"/>
    <mergeCell ref="C22:I22"/>
    <mergeCell ref="C46:E46"/>
    <mergeCell ref="C47:E47"/>
    <mergeCell ref="C48:E48"/>
    <mergeCell ref="C49:E49"/>
    <mergeCell ref="A43:B43"/>
    <mergeCell ref="A44:B44"/>
    <mergeCell ref="E44:G44"/>
    <mergeCell ref="E43:G43"/>
    <mergeCell ref="C43:D43"/>
    <mergeCell ref="C44:D44"/>
    <mergeCell ref="C187:I187"/>
    <mergeCell ref="A186:I186"/>
    <mergeCell ref="A99:I99"/>
    <mergeCell ref="A100:C100"/>
    <mergeCell ref="H100:I100"/>
    <mergeCell ref="A54:B54"/>
    <mergeCell ref="A148:B148"/>
    <mergeCell ref="A149:B149"/>
    <mergeCell ref="A150:B150"/>
    <mergeCell ref="A145:B145"/>
    <mergeCell ref="F147:G147"/>
    <mergeCell ref="C145:D145"/>
    <mergeCell ref="F145:G145"/>
    <mergeCell ref="C146:D146"/>
    <mergeCell ref="F146:G146"/>
    <mergeCell ref="C147:D147"/>
    <mergeCell ref="C150:D150"/>
    <mergeCell ref="F150:G150"/>
    <mergeCell ref="A57:B57"/>
    <mergeCell ref="A58:B58"/>
    <mergeCell ref="C27:E27"/>
    <mergeCell ref="C28:E28"/>
    <mergeCell ref="H36:I36"/>
    <mergeCell ref="A36:C36"/>
    <mergeCell ref="H35:I35"/>
    <mergeCell ref="A155:B155"/>
    <mergeCell ref="C155:D155"/>
    <mergeCell ref="A50:I50"/>
    <mergeCell ref="A153:I153"/>
    <mergeCell ref="A154:B154"/>
    <mergeCell ref="C154:D154"/>
    <mergeCell ref="F154:G154"/>
    <mergeCell ref="C148:D148"/>
    <mergeCell ref="F148:G148"/>
    <mergeCell ref="C149:D149"/>
    <mergeCell ref="F149:G149"/>
    <mergeCell ref="A144:I144"/>
    <mergeCell ref="C152:D152"/>
    <mergeCell ref="F152:G152"/>
    <mergeCell ref="A146:B146"/>
    <mergeCell ref="A147:B147"/>
    <mergeCell ref="C63:D63"/>
    <mergeCell ref="A67:G67"/>
    <mergeCell ref="H67:I67"/>
    <mergeCell ref="H7:I7"/>
    <mergeCell ref="E9:I9"/>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E191:I191"/>
    <mergeCell ref="A239:I239"/>
    <mergeCell ref="A1:I1"/>
    <mergeCell ref="A4:C4"/>
    <mergeCell ref="A189:C189"/>
    <mergeCell ref="H27:I27"/>
    <mergeCell ref="H28:I28"/>
    <mergeCell ref="A37:I37"/>
    <mergeCell ref="H46:I46"/>
    <mergeCell ref="H48:I48"/>
    <mergeCell ref="A42:I42"/>
    <mergeCell ref="A45:I45"/>
    <mergeCell ref="A113:I113"/>
    <mergeCell ref="H111:I111"/>
    <mergeCell ref="A2:C2"/>
    <mergeCell ref="E2:F2"/>
    <mergeCell ref="A41:C41"/>
    <mergeCell ref="H41:I41"/>
    <mergeCell ref="E4:F4"/>
    <mergeCell ref="E12:I12"/>
    <mergeCell ref="A6:C6"/>
    <mergeCell ref="A7:C7"/>
    <mergeCell ref="A8:C8"/>
    <mergeCell ref="E8:I8"/>
    <mergeCell ref="H19:I19"/>
    <mergeCell ref="H44:I44"/>
    <mergeCell ref="H31:I31"/>
    <mergeCell ref="G39:H39"/>
    <mergeCell ref="H105:I105"/>
    <mergeCell ref="C54:D54"/>
    <mergeCell ref="A330:C330"/>
    <mergeCell ref="H330:I330"/>
    <mergeCell ref="A188:I188"/>
    <mergeCell ref="E190:I190"/>
    <mergeCell ref="A321:I321"/>
    <mergeCell ref="A327:I327"/>
    <mergeCell ref="A328:I328"/>
    <mergeCell ref="A329:I329"/>
    <mergeCell ref="A322:I322"/>
    <mergeCell ref="A323:I323"/>
    <mergeCell ref="A324:I324"/>
    <mergeCell ref="A325:I325"/>
    <mergeCell ref="A190:C190"/>
    <mergeCell ref="A320:I320"/>
    <mergeCell ref="A326:I326"/>
    <mergeCell ref="A288:I288"/>
    <mergeCell ref="E189:I189"/>
    <mergeCell ref="A191:C191"/>
    <mergeCell ref="A106:C106"/>
    <mergeCell ref="H106:I106"/>
    <mergeCell ref="A107:C107"/>
    <mergeCell ref="H107:I107"/>
    <mergeCell ref="A61:B61"/>
    <mergeCell ref="A62:B62"/>
    <mergeCell ref="A102:C102"/>
    <mergeCell ref="H102:I102"/>
    <mergeCell ref="F55:G66"/>
    <mergeCell ref="H55:I66"/>
    <mergeCell ref="C55:D55"/>
    <mergeCell ref="C56:D56"/>
    <mergeCell ref="C57:D57"/>
    <mergeCell ref="C58:D58"/>
    <mergeCell ref="C59:D59"/>
    <mergeCell ref="C60:D60"/>
    <mergeCell ref="C61:D61"/>
    <mergeCell ref="C62:D62"/>
    <mergeCell ref="A59:B59"/>
    <mergeCell ref="A60:B60"/>
    <mergeCell ref="A55:B55"/>
    <mergeCell ref="A56:B56"/>
    <mergeCell ref="A64:B64"/>
    <mergeCell ref="C64:D64"/>
    <mergeCell ref="F160:G160"/>
    <mergeCell ref="A161:B161"/>
    <mergeCell ref="C161:D161"/>
    <mergeCell ref="F161:G161"/>
    <mergeCell ref="A108:C108"/>
    <mergeCell ref="H108:I108"/>
    <mergeCell ref="A101:C101"/>
    <mergeCell ref="H101:I101"/>
    <mergeCell ref="A103:C103"/>
    <mergeCell ref="H103:I103"/>
    <mergeCell ref="A104:C104"/>
    <mergeCell ref="H104:I104"/>
    <mergeCell ref="F155:G155"/>
    <mergeCell ref="A129:B129"/>
    <mergeCell ref="C129:D129"/>
    <mergeCell ref="F129:G129"/>
    <mergeCell ref="A112:F112"/>
    <mergeCell ref="H112:I112"/>
    <mergeCell ref="H110:I110"/>
    <mergeCell ref="A151:B151"/>
    <mergeCell ref="A152:B152"/>
    <mergeCell ref="C151:D151"/>
    <mergeCell ref="F151:G151"/>
    <mergeCell ref="A130:I130"/>
    <mergeCell ref="A156:B156"/>
    <mergeCell ref="A159:B159"/>
    <mergeCell ref="C159:D159"/>
    <mergeCell ref="F159:G159"/>
    <mergeCell ref="F165:G165"/>
    <mergeCell ref="A157:B157"/>
    <mergeCell ref="C157:D157"/>
    <mergeCell ref="F157:G157"/>
    <mergeCell ref="C156:D156"/>
    <mergeCell ref="F156:G156"/>
    <mergeCell ref="A162:B162"/>
    <mergeCell ref="C162:D162"/>
    <mergeCell ref="F162:G162"/>
    <mergeCell ref="A163:B163"/>
    <mergeCell ref="C163:D163"/>
    <mergeCell ref="F163:G163"/>
    <mergeCell ref="A164:I164"/>
    <mergeCell ref="A165:B165"/>
    <mergeCell ref="C165:D165"/>
    <mergeCell ref="A158:B158"/>
    <mergeCell ref="C158:D158"/>
    <mergeCell ref="F158:G158"/>
    <mergeCell ref="A160:B160"/>
    <mergeCell ref="C160:D160"/>
    <mergeCell ref="A166:B166"/>
    <mergeCell ref="C166:D166"/>
    <mergeCell ref="F166:G166"/>
    <mergeCell ref="A167:B167"/>
    <mergeCell ref="C167:D167"/>
    <mergeCell ref="F167:G167"/>
    <mergeCell ref="A168:B168"/>
    <mergeCell ref="C168:D168"/>
    <mergeCell ref="F168:G168"/>
    <mergeCell ref="A169:B169"/>
    <mergeCell ref="C169:D169"/>
    <mergeCell ref="F169:G169"/>
    <mergeCell ref="A170:B170"/>
    <mergeCell ref="C170:D170"/>
    <mergeCell ref="F170:G170"/>
    <mergeCell ref="A171:B171"/>
    <mergeCell ref="C171:D171"/>
    <mergeCell ref="F171:G171"/>
    <mergeCell ref="A172:B172"/>
    <mergeCell ref="C172:D172"/>
    <mergeCell ref="F172:G172"/>
    <mergeCell ref="A173:B173"/>
    <mergeCell ref="C173:D173"/>
    <mergeCell ref="F173:G173"/>
    <mergeCell ref="A174:B174"/>
    <mergeCell ref="C174:D174"/>
    <mergeCell ref="F174:G174"/>
    <mergeCell ref="A175:I175"/>
    <mergeCell ref="A176:B176"/>
    <mergeCell ref="C176:D176"/>
    <mergeCell ref="F176:G176"/>
    <mergeCell ref="A177:B177"/>
    <mergeCell ref="C177:D177"/>
    <mergeCell ref="F177:G177"/>
    <mergeCell ref="A178:B178"/>
    <mergeCell ref="C178:D178"/>
    <mergeCell ref="F178:G178"/>
    <mergeCell ref="A179:B179"/>
    <mergeCell ref="C179:D179"/>
    <mergeCell ref="F179:G179"/>
    <mergeCell ref="A180:B180"/>
    <mergeCell ref="C180:D180"/>
    <mergeCell ref="F180:G180"/>
    <mergeCell ref="A181:B181"/>
    <mergeCell ref="C181:D181"/>
    <mergeCell ref="F181:G181"/>
    <mergeCell ref="A185:B185"/>
    <mergeCell ref="C185:D185"/>
    <mergeCell ref="F185:G185"/>
    <mergeCell ref="A182:B182"/>
    <mergeCell ref="C182:D182"/>
    <mergeCell ref="F182:G182"/>
    <mergeCell ref="A183:B183"/>
    <mergeCell ref="C183:D183"/>
    <mergeCell ref="F183:G183"/>
    <mergeCell ref="A184:B184"/>
    <mergeCell ref="C184:D184"/>
    <mergeCell ref="F184:G184"/>
    <mergeCell ref="A128:B128"/>
    <mergeCell ref="C128:D128"/>
    <mergeCell ref="F128:G128"/>
    <mergeCell ref="K10:S10"/>
    <mergeCell ref="A121:I121"/>
    <mergeCell ref="A123:I123"/>
    <mergeCell ref="A124:B124"/>
    <mergeCell ref="C124:D124"/>
    <mergeCell ref="F124:G124"/>
    <mergeCell ref="A125:B125"/>
    <mergeCell ref="C125:D125"/>
    <mergeCell ref="F125:G125"/>
    <mergeCell ref="A122:I122"/>
    <mergeCell ref="H119:H120"/>
    <mergeCell ref="F119:G120"/>
    <mergeCell ref="E119:E120"/>
    <mergeCell ref="C119:D120"/>
    <mergeCell ref="A119:B120"/>
    <mergeCell ref="A111:F111"/>
    <mergeCell ref="A110:F110"/>
    <mergeCell ref="H49:I49"/>
    <mergeCell ref="H47:I47"/>
    <mergeCell ref="A109:I109"/>
    <mergeCell ref="F52:G52"/>
    <mergeCell ref="J5:K5"/>
    <mergeCell ref="K124:L124"/>
    <mergeCell ref="K122:L122"/>
    <mergeCell ref="A126:B126"/>
    <mergeCell ref="C126:D126"/>
    <mergeCell ref="F126:G126"/>
    <mergeCell ref="A127:B127"/>
    <mergeCell ref="C127:D127"/>
    <mergeCell ref="F127:G127"/>
    <mergeCell ref="F53:G53"/>
    <mergeCell ref="F54:G54"/>
    <mergeCell ref="A105:C105"/>
    <mergeCell ref="A34:C34"/>
    <mergeCell ref="H34:I34"/>
    <mergeCell ref="H14:I14"/>
    <mergeCell ref="G38:H38"/>
    <mergeCell ref="A39:C39"/>
    <mergeCell ref="A35:C35"/>
    <mergeCell ref="A40:C40"/>
    <mergeCell ref="A38:C38"/>
    <mergeCell ref="H16:I16"/>
    <mergeCell ref="H17:I17"/>
    <mergeCell ref="H15:I15"/>
    <mergeCell ref="H18:I18"/>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98" max="16383" man="1"/>
    <brk id="187" max="8" man="1"/>
    <brk id="238" max="16383" man="1"/>
    <brk id="287" max="16383"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2025-07-05T10:36:20Z</cp:lastPrinted>
  <dcterms:created xsi:type="dcterms:W3CDTF">2010-11-23T11:42:48Z</dcterms:created>
  <dcterms:modified xsi:type="dcterms:W3CDTF">2025-07-05T10:40:12Z</dcterms:modified>
</cp:coreProperties>
</file>