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July 25\Godrej\Old\Excel\"/>
    </mc:Choice>
  </mc:AlternateContent>
  <xr:revisionPtr revIDLastSave="0" documentId="13_ncr:1_{4EBEE45F-0541-464F-A6F8-7BC2C0482FB1}" xr6:coauthVersionLast="47" xr6:coauthVersionMax="47" xr10:uidLastSave="{00000000-0000-0000-0000-000000000000}"/>
  <bookViews>
    <workbookView xWindow="-108" yWindow="-108" windowWidth="23256" windowHeight="12456" xr2:uid="{00000000-000D-0000-FFFF-FFFF00000000}"/>
  </bookViews>
  <sheets>
    <sheet name="Report" sheetId="3" r:id="rId1"/>
  </sheets>
  <definedNames>
    <definedName name="_xlnm.Print_Area" localSheetId="0">Report!$A$1:$I$415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9" i="3" l="1"/>
  <c r="M3" i="3"/>
  <c r="C60" i="3"/>
  <c r="C108" i="3"/>
  <c r="K96" i="3" l="1"/>
  <c r="K95" i="3"/>
  <c r="K94" i="3"/>
  <c r="K93" i="3"/>
  <c r="C92" i="3"/>
  <c r="I87" i="3"/>
  <c r="K90" i="3" l="1"/>
  <c r="C89" i="3" s="1"/>
  <c r="K88" i="3"/>
  <c r="E98" i="3"/>
  <c r="E96" i="3"/>
  <c r="K91" i="3"/>
  <c r="K92" i="3" s="1"/>
  <c r="K97" i="3" s="1"/>
  <c r="K98" i="3" s="1"/>
  <c r="C90" i="3" s="1"/>
  <c r="E90" i="3" s="1"/>
  <c r="E100" i="3"/>
  <c r="E91" i="3"/>
  <c r="E99" i="3"/>
  <c r="E97" i="3"/>
  <c r="E95" i="3"/>
  <c r="E92" i="3"/>
  <c r="K89" i="3"/>
  <c r="E93" i="3"/>
  <c r="E94" i="3"/>
  <c r="F89" i="3" l="1"/>
  <c r="E89" i="3"/>
  <c r="K112" i="3"/>
  <c r="K111" i="3"/>
  <c r="K110" i="3"/>
  <c r="K109" i="3"/>
  <c r="C76" i="3"/>
  <c r="K80" i="3"/>
  <c r="K79" i="3"/>
  <c r="K78" i="3"/>
  <c r="K77" i="3"/>
  <c r="K64" i="3"/>
  <c r="K63" i="3"/>
  <c r="I103" i="3"/>
  <c r="I71" i="3"/>
  <c r="I55" i="3"/>
  <c r="J86" i="3" l="1"/>
  <c r="H89" i="3" s="1"/>
  <c r="E107" i="3"/>
  <c r="K106" i="3"/>
  <c r="C105" i="3" s="1"/>
  <c r="E116" i="3"/>
  <c r="E111" i="3"/>
  <c r="E114" i="3"/>
  <c r="K107" i="3"/>
  <c r="K108" i="3" s="1"/>
  <c r="K113" i="3" s="1"/>
  <c r="K114" i="3" s="1"/>
  <c r="C106" i="3" s="1"/>
  <c r="E106" i="3" s="1"/>
  <c r="E113" i="3"/>
  <c r="K104" i="3"/>
  <c r="E115" i="3"/>
  <c r="E108" i="3"/>
  <c r="K105" i="3"/>
  <c r="E112" i="3"/>
  <c r="E110" i="3"/>
  <c r="E109" i="3"/>
  <c r="E61" i="3"/>
  <c r="E62" i="3"/>
  <c r="E84" i="3"/>
  <c r="E79" i="3"/>
  <c r="K73" i="3"/>
  <c r="E82" i="3"/>
  <c r="K75" i="3"/>
  <c r="K76" i="3" s="1"/>
  <c r="K81" i="3" s="1"/>
  <c r="K82" i="3" s="1"/>
  <c r="C74" i="3" s="1"/>
  <c r="E74" i="3" s="1"/>
  <c r="E75" i="3"/>
  <c r="E81" i="3"/>
  <c r="K74" i="3"/>
  <c r="C73" i="3" s="1"/>
  <c r="E73" i="3" s="1"/>
  <c r="K72" i="3"/>
  <c r="E83" i="3"/>
  <c r="E76" i="3"/>
  <c r="E80" i="3"/>
  <c r="E78" i="3"/>
  <c r="E77" i="3"/>
  <c r="E66" i="3"/>
  <c r="E65" i="3"/>
  <c r="K57" i="3"/>
  <c r="E64" i="3"/>
  <c r="E60" i="3"/>
  <c r="E59" i="3"/>
  <c r="K56" i="3"/>
  <c r="E68" i="3"/>
  <c r="K59" i="3"/>
  <c r="K60" i="3" s="1"/>
  <c r="K65" i="3" s="1"/>
  <c r="E67" i="3"/>
  <c r="E63" i="3"/>
  <c r="K58" i="3"/>
  <c r="C57" i="3" s="1"/>
  <c r="E57" i="3" s="1"/>
  <c r="E105" i="3" l="1"/>
  <c r="F105" i="3"/>
  <c r="F73" i="3"/>
  <c r="K61" i="3"/>
  <c r="K62" i="3" s="1"/>
  <c r="J70" i="3" l="1"/>
  <c r="H73" i="3" s="1"/>
  <c r="J102" i="3"/>
  <c r="H105" i="3" s="1"/>
  <c r="K66" i="3"/>
  <c r="C58" i="3" s="1"/>
  <c r="E58" i="3" l="1"/>
  <c r="F57" i="3"/>
  <c r="H117" i="3" s="1"/>
  <c r="J54" i="3" l="1"/>
  <c r="H57" i="3" s="1"/>
  <c r="F307" i="3" l="1"/>
  <c r="I307" i="3" s="1"/>
  <c r="F306" i="3"/>
  <c r="I306" i="3" s="1"/>
  <c r="F305" i="3"/>
  <c r="I305" i="3" s="1"/>
  <c r="F304" i="3"/>
  <c r="I304" i="3" s="1"/>
  <c r="F303" i="3"/>
  <c r="I303" i="3" s="1"/>
  <c r="F302" i="3"/>
  <c r="I302" i="3" s="1"/>
  <c r="F300" i="3"/>
  <c r="I300" i="3" s="1"/>
  <c r="F299" i="3"/>
  <c r="I299" i="3" s="1"/>
  <c r="F298" i="3"/>
  <c r="I298" i="3" s="1"/>
  <c r="F297" i="3"/>
  <c r="I297" i="3" s="1"/>
  <c r="F296" i="3"/>
  <c r="I296" i="3" s="1"/>
  <c r="F295" i="3"/>
  <c r="I295" i="3" s="1"/>
  <c r="F294" i="3"/>
  <c r="I294" i="3" s="1"/>
  <c r="F292" i="3"/>
  <c r="I292" i="3" s="1"/>
  <c r="F291" i="3"/>
  <c r="I291" i="3" s="1"/>
  <c r="F290" i="3"/>
  <c r="I290" i="3" s="1"/>
  <c r="F289" i="3"/>
  <c r="I289" i="3" s="1"/>
  <c r="F288" i="3"/>
  <c r="I288" i="3" s="1"/>
  <c r="F287" i="3"/>
  <c r="I287" i="3" s="1"/>
  <c r="F286" i="3"/>
  <c r="I286" i="3" s="1"/>
  <c r="F285" i="3"/>
  <c r="I285" i="3" s="1"/>
  <c r="F284" i="3"/>
  <c r="I284" i="3" s="1"/>
  <c r="F283" i="3"/>
  <c r="I283" i="3" s="1"/>
  <c r="F282" i="3"/>
  <c r="I282" i="3" s="1"/>
  <c r="F281" i="3"/>
  <c r="I281" i="3" s="1"/>
  <c r="F280" i="3"/>
  <c r="I280" i="3" s="1"/>
  <c r="F279" i="3"/>
  <c r="I279" i="3" s="1"/>
  <c r="F277" i="3"/>
  <c r="I277" i="3" s="1"/>
  <c r="F276" i="3"/>
  <c r="I276" i="3" s="1"/>
  <c r="F275" i="3"/>
  <c r="I275" i="3" s="1"/>
  <c r="F274" i="3"/>
  <c r="I274" i="3" s="1"/>
  <c r="F273" i="3"/>
  <c r="I273" i="3" s="1"/>
  <c r="F272" i="3"/>
  <c r="I272" i="3" s="1"/>
  <c r="F271" i="3"/>
  <c r="J271" i="3" s="1"/>
  <c r="V279" i="3"/>
  <c r="W279" i="3"/>
  <c r="W294" i="3"/>
  <c r="V294" i="3"/>
  <c r="F141" i="3" l="1"/>
  <c r="H141" i="3"/>
  <c r="I271" i="3"/>
  <c r="I141" i="3" s="1"/>
  <c r="V280" i="3"/>
  <c r="U279" i="3"/>
  <c r="U294" i="3"/>
  <c r="V295" i="3"/>
  <c r="W295" i="3"/>
  <c r="W296" i="3" s="1"/>
  <c r="W297" i="3" s="1"/>
  <c r="W298" i="3" s="1"/>
  <c r="W299" i="3" s="1"/>
  <c r="W300" i="3" s="1"/>
  <c r="W301" i="3" s="1"/>
  <c r="W302" i="3" s="1"/>
  <c r="W303" i="3" s="1"/>
  <c r="W304" i="3" s="1"/>
  <c r="W305" i="3" s="1"/>
  <c r="W306" i="3" s="1"/>
  <c r="W307" i="3" s="1"/>
  <c r="W280" i="3"/>
  <c r="W281" i="3" s="1"/>
  <c r="W282" i="3" s="1"/>
  <c r="W283" i="3" s="1"/>
  <c r="W284" i="3" s="1"/>
  <c r="W285" i="3" s="1"/>
  <c r="W286" i="3" s="1"/>
  <c r="W287" i="3" s="1"/>
  <c r="W288" i="3" s="1"/>
  <c r="W289" i="3" s="1"/>
  <c r="W290" i="3" s="1"/>
  <c r="W291" i="3" s="1"/>
  <c r="W292" i="3" s="1"/>
  <c r="V281" i="3" l="1"/>
  <c r="U280" i="3"/>
  <c r="U295" i="3"/>
  <c r="V296" i="3"/>
  <c r="U281" i="3" l="1"/>
  <c r="V282" i="3"/>
  <c r="V297" i="3"/>
  <c r="U296" i="3"/>
  <c r="V298" i="3" l="1"/>
  <c r="U297" i="3"/>
  <c r="U282" i="3"/>
  <c r="V283" i="3"/>
  <c r="V299" i="3" l="1"/>
  <c r="U298" i="3"/>
  <c r="V284" i="3"/>
  <c r="U283" i="3"/>
  <c r="U299" i="3" l="1"/>
  <c r="V300" i="3"/>
  <c r="V285" i="3"/>
  <c r="U284" i="3"/>
  <c r="U285" i="3" l="1"/>
  <c r="V286" i="3"/>
  <c r="V301" i="3"/>
  <c r="U300" i="3"/>
  <c r="U301" i="3" l="1"/>
  <c r="V302" i="3"/>
  <c r="V287" i="3"/>
  <c r="U286" i="3"/>
  <c r="V288" i="3" l="1"/>
  <c r="U287" i="3"/>
  <c r="U302" i="3"/>
  <c r="V303" i="3"/>
  <c r="V304" i="3" l="1"/>
  <c r="U303" i="3"/>
  <c r="V289" i="3"/>
  <c r="U288" i="3"/>
  <c r="U304" i="3" l="1"/>
  <c r="V305" i="3"/>
  <c r="U289" i="3"/>
  <c r="V290" i="3"/>
  <c r="U290" i="3" l="1"/>
  <c r="V291" i="3"/>
  <c r="U305" i="3"/>
  <c r="V306" i="3"/>
  <c r="V307" i="3" l="1"/>
  <c r="U307" i="3" s="1"/>
  <c r="U306" i="3"/>
  <c r="V292" i="3"/>
  <c r="U292" i="3" s="1"/>
  <c r="U291" i="3"/>
  <c r="F262" i="3" l="1"/>
  <c r="I262" i="3" s="1"/>
  <c r="F261" i="3"/>
  <c r="I261" i="3" s="1"/>
  <c r="F259" i="3"/>
  <c r="I259" i="3" s="1"/>
  <c r="F258" i="3"/>
  <c r="I258" i="3" s="1"/>
  <c r="F257" i="3"/>
  <c r="I257" i="3" s="1"/>
  <c r="F256" i="3"/>
  <c r="I256" i="3" s="1"/>
  <c r="F255" i="3"/>
  <c r="I255" i="3" s="1"/>
  <c r="F250" i="3"/>
  <c r="I250" i="3" s="1"/>
  <c r="F247" i="3"/>
  <c r="I247" i="3" s="1"/>
  <c r="F248" i="3"/>
  <c r="I248" i="3" s="1"/>
  <c r="F246" i="3"/>
  <c r="I246" i="3" s="1"/>
  <c r="F238" i="3"/>
  <c r="I238" i="3" s="1"/>
  <c r="F236" i="3"/>
  <c r="I236" i="3" s="1"/>
  <c r="F230" i="3"/>
  <c r="F229" i="3"/>
  <c r="I229" i="3" s="1"/>
  <c r="F227" i="3"/>
  <c r="I227" i="3" s="1"/>
  <c r="A255" i="3"/>
  <c r="F253" i="3"/>
  <c r="I253" i="3" s="1"/>
  <c r="F252" i="3"/>
  <c r="I252" i="3" s="1"/>
  <c r="F251" i="3"/>
  <c r="I251" i="3" s="1"/>
  <c r="F249" i="3"/>
  <c r="I249" i="3" s="1"/>
  <c r="A246" i="3"/>
  <c r="F244" i="3"/>
  <c r="I244" i="3" s="1"/>
  <c r="F243" i="3"/>
  <c r="I243" i="3" s="1"/>
  <c r="F242" i="3"/>
  <c r="I242" i="3" s="1"/>
  <c r="F241" i="3"/>
  <c r="A241" i="3"/>
  <c r="F237" i="3"/>
  <c r="I237" i="3" s="1"/>
  <c r="F235" i="3"/>
  <c r="I235" i="3" s="1"/>
  <c r="F234" i="3"/>
  <c r="I234" i="3" s="1"/>
  <c r="F233" i="3"/>
  <c r="I233" i="3" s="1"/>
  <c r="F232" i="3"/>
  <c r="I232" i="3" s="1"/>
  <c r="J231" i="3"/>
  <c r="F231" i="3"/>
  <c r="I231" i="3" s="1"/>
  <c r="J230" i="3"/>
  <c r="I230" i="3"/>
  <c r="J229" i="3"/>
  <c r="F228" i="3"/>
  <c r="I228" i="3" s="1"/>
  <c r="A227" i="3"/>
  <c r="F224" i="3"/>
  <c r="I224" i="3" s="1"/>
  <c r="F223" i="3"/>
  <c r="I223" i="3" s="1"/>
  <c r="F222" i="3"/>
  <c r="I222" i="3" s="1"/>
  <c r="F221" i="3"/>
  <c r="I221" i="3" s="1"/>
  <c r="F220" i="3"/>
  <c r="I220" i="3" s="1"/>
  <c r="F219" i="3"/>
  <c r="I219" i="3" s="1"/>
  <c r="F218" i="3"/>
  <c r="I218" i="3" s="1"/>
  <c r="F217" i="3"/>
  <c r="I217" i="3" s="1"/>
  <c r="F216" i="3"/>
  <c r="I216" i="3" s="1"/>
  <c r="F215" i="3"/>
  <c r="I215" i="3" s="1"/>
  <c r="F214" i="3"/>
  <c r="I214" i="3" s="1"/>
  <c r="F213" i="3"/>
  <c r="I213" i="3" s="1"/>
  <c r="F212" i="3"/>
  <c r="I212" i="3" s="1"/>
  <c r="A212" i="3"/>
  <c r="F200" i="3"/>
  <c r="I200" i="3" s="1"/>
  <c r="F199" i="3"/>
  <c r="I199" i="3" s="1"/>
  <c r="F201" i="3"/>
  <c r="I201" i="3" s="1"/>
  <c r="F202" i="3"/>
  <c r="I202" i="3" s="1"/>
  <c r="F198" i="3"/>
  <c r="I198" i="3" s="1"/>
  <c r="F203" i="3"/>
  <c r="I203" i="3" s="1"/>
  <c r="F204" i="3"/>
  <c r="I204" i="3" s="1"/>
  <c r="F205" i="3"/>
  <c r="I205" i="3" s="1"/>
  <c r="F210" i="3"/>
  <c r="I210" i="3" s="1"/>
  <c r="F209" i="3"/>
  <c r="I209" i="3" s="1"/>
  <c r="F208" i="3"/>
  <c r="I208" i="3" s="1"/>
  <c r="F207" i="3"/>
  <c r="I207" i="3" s="1"/>
  <c r="F206" i="3"/>
  <c r="I206" i="3" s="1"/>
  <c r="A198" i="3"/>
  <c r="F190" i="3"/>
  <c r="F191" i="3"/>
  <c r="F192" i="3"/>
  <c r="F193" i="3"/>
  <c r="F194" i="3"/>
  <c r="F195" i="3"/>
  <c r="F196" i="3"/>
  <c r="F189" i="3"/>
  <c r="F186" i="3"/>
  <c r="I186" i="3" s="1"/>
  <c r="F185" i="3"/>
  <c r="I185" i="3" s="1"/>
  <c r="F184" i="3"/>
  <c r="F183" i="3"/>
  <c r="F182" i="3"/>
  <c r="F181" i="3"/>
  <c r="F180" i="3"/>
  <c r="F179" i="3"/>
  <c r="F178" i="3"/>
  <c r="F177" i="3"/>
  <c r="F176" i="3"/>
  <c r="F175" i="3"/>
  <c r="F172" i="3"/>
  <c r="I172" i="3" s="1"/>
  <c r="F171" i="3"/>
  <c r="I171" i="3" s="1"/>
  <c r="F170" i="3"/>
  <c r="I170" i="3" s="1"/>
  <c r="F169" i="3"/>
  <c r="I169" i="3" s="1"/>
  <c r="F168" i="3"/>
  <c r="I168" i="3" s="1"/>
  <c r="F166" i="3"/>
  <c r="I166" i="3" s="1"/>
  <c r="F165" i="3"/>
  <c r="I165" i="3" s="1"/>
  <c r="A165" i="3"/>
  <c r="F163" i="3"/>
  <c r="F162" i="3"/>
  <c r="F161" i="3"/>
  <c r="F160" i="3"/>
  <c r="F157" i="3"/>
  <c r="F158" i="3"/>
  <c r="F159" i="3"/>
  <c r="F156" i="3"/>
  <c r="F152" i="3"/>
  <c r="F153" i="3"/>
  <c r="F154" i="3"/>
  <c r="F151" i="3"/>
  <c r="W246" i="3"/>
  <c r="W198" i="3"/>
  <c r="V227" i="3"/>
  <c r="W241" i="3"/>
  <c r="V165" i="3"/>
  <c r="W227" i="3"/>
  <c r="W212" i="3"/>
  <c r="V212" i="3"/>
  <c r="V255" i="3"/>
  <c r="V246" i="3"/>
  <c r="W255" i="3"/>
  <c r="W165" i="3"/>
  <c r="V241" i="3"/>
  <c r="V198" i="3"/>
  <c r="H138" i="3" l="1"/>
  <c r="F140" i="3"/>
  <c r="I241" i="3"/>
  <c r="I140" i="3" s="1"/>
  <c r="H140" i="3"/>
  <c r="F134" i="3"/>
  <c r="I135" i="3"/>
  <c r="F135" i="3"/>
  <c r="H135" i="3"/>
  <c r="W228" i="3"/>
  <c r="W229" i="3" s="1"/>
  <c r="W230" i="3" s="1"/>
  <c r="W231" i="3" s="1"/>
  <c r="W232" i="3" s="1"/>
  <c r="W233" i="3" s="1"/>
  <c r="W234" i="3" s="1"/>
  <c r="W235" i="3" s="1"/>
  <c r="W236" i="3" s="1"/>
  <c r="W237" i="3" s="1"/>
  <c r="W238" i="3" s="1"/>
  <c r="V228" i="3"/>
  <c r="U227" i="3"/>
  <c r="U241" i="3"/>
  <c r="V242" i="3"/>
  <c r="U246" i="3"/>
  <c r="V247" i="3"/>
  <c r="U255" i="3"/>
  <c r="V256" i="3"/>
  <c r="W242" i="3"/>
  <c r="W243" i="3" s="1"/>
  <c r="W244" i="3" s="1"/>
  <c r="W247" i="3"/>
  <c r="W248" i="3" s="1"/>
  <c r="W249" i="3" s="1"/>
  <c r="W250" i="3" s="1"/>
  <c r="W251" i="3" s="1"/>
  <c r="W252" i="3" s="1"/>
  <c r="W253" i="3" s="1"/>
  <c r="W256" i="3"/>
  <c r="W257" i="3" s="1"/>
  <c r="W258" i="3" s="1"/>
  <c r="W259" i="3" s="1"/>
  <c r="W260" i="3" s="1"/>
  <c r="W261" i="3" s="1"/>
  <c r="W262" i="3" s="1"/>
  <c r="H139" i="3"/>
  <c r="F139" i="3"/>
  <c r="U212" i="3"/>
  <c r="V213" i="3"/>
  <c r="W213" i="3"/>
  <c r="W214" i="3" s="1"/>
  <c r="W215" i="3" s="1"/>
  <c r="W216" i="3" s="1"/>
  <c r="W217" i="3" s="1"/>
  <c r="W218" i="3" s="1"/>
  <c r="W219" i="3" s="1"/>
  <c r="W220" i="3" s="1"/>
  <c r="W221" i="3" s="1"/>
  <c r="W222" i="3" s="1"/>
  <c r="W223" i="3" s="1"/>
  <c r="W224" i="3" s="1"/>
  <c r="U198" i="3"/>
  <c r="V199" i="3"/>
  <c r="W199" i="3"/>
  <c r="W200" i="3" s="1"/>
  <c r="W201" i="3" s="1"/>
  <c r="W202" i="3" s="1"/>
  <c r="W203" i="3" s="1"/>
  <c r="W204" i="3" s="1"/>
  <c r="W205" i="3" s="1"/>
  <c r="W206" i="3" s="1"/>
  <c r="W207" i="3" s="1"/>
  <c r="W208" i="3" s="1"/>
  <c r="W209" i="3" s="1"/>
  <c r="W210" i="3" s="1"/>
  <c r="F138" i="3"/>
  <c r="H134" i="3"/>
  <c r="U165" i="3"/>
  <c r="V166" i="3"/>
  <c r="W166" i="3"/>
  <c r="W167" i="3" s="1"/>
  <c r="W168" i="3" s="1"/>
  <c r="W169" i="3" s="1"/>
  <c r="W170" i="3" s="1"/>
  <c r="W171" i="3" s="1"/>
  <c r="W172" i="3" s="1"/>
  <c r="J179" i="3"/>
  <c r="J178" i="3"/>
  <c r="J177" i="3"/>
  <c r="H130" i="3"/>
  <c r="H129" i="3"/>
  <c r="F136" i="3" l="1"/>
  <c r="H136" i="3"/>
  <c r="H142" i="3"/>
  <c r="F142" i="3"/>
  <c r="V229" i="3"/>
  <c r="U228" i="3"/>
  <c r="U256" i="3"/>
  <c r="V257" i="3"/>
  <c r="U247" i="3"/>
  <c r="V248" i="3"/>
  <c r="U242" i="3"/>
  <c r="V243" i="3"/>
  <c r="U213" i="3"/>
  <c r="V214" i="3"/>
  <c r="U199" i="3"/>
  <c r="V200" i="3"/>
  <c r="U166" i="3"/>
  <c r="V167" i="3"/>
  <c r="U243" i="3" l="1"/>
  <c r="V244" i="3"/>
  <c r="U248" i="3"/>
  <c r="V249" i="3"/>
  <c r="U257" i="3"/>
  <c r="V258" i="3"/>
  <c r="V230" i="3"/>
  <c r="U229" i="3"/>
  <c r="U214" i="3"/>
  <c r="V215" i="3"/>
  <c r="U200" i="3"/>
  <c r="V201" i="3"/>
  <c r="U167" i="3"/>
  <c r="V168" i="3"/>
  <c r="U258" i="3" l="1"/>
  <c r="V259" i="3"/>
  <c r="U249" i="3"/>
  <c r="V250" i="3"/>
  <c r="U244" i="3"/>
  <c r="V231" i="3"/>
  <c r="U230" i="3"/>
  <c r="U215" i="3"/>
  <c r="V216" i="3"/>
  <c r="U201" i="3"/>
  <c r="V202" i="3"/>
  <c r="U168" i="3"/>
  <c r="V169" i="3"/>
  <c r="A189" i="3"/>
  <c r="A175" i="3"/>
  <c r="A156" i="3"/>
  <c r="A151" i="3"/>
  <c r="C152" i="3"/>
  <c r="C153" i="3" s="1"/>
  <c r="C154" i="3" s="1"/>
  <c r="U250" i="3" l="1"/>
  <c r="V251" i="3"/>
  <c r="U259" i="3"/>
  <c r="V260" i="3"/>
  <c r="U231" i="3"/>
  <c r="V232" i="3"/>
  <c r="U216" i="3"/>
  <c r="V217" i="3"/>
  <c r="U202" i="3"/>
  <c r="V203" i="3"/>
  <c r="U169" i="3"/>
  <c r="V170" i="3"/>
  <c r="U232" i="3" l="1"/>
  <c r="V233" i="3"/>
  <c r="U260" i="3"/>
  <c r="V261" i="3"/>
  <c r="U251" i="3"/>
  <c r="V252" i="3"/>
  <c r="U217" i="3"/>
  <c r="V218" i="3"/>
  <c r="U203" i="3"/>
  <c r="V204" i="3"/>
  <c r="U170" i="3"/>
  <c r="V171" i="3"/>
  <c r="E312" i="3"/>
  <c r="H131" i="3"/>
  <c r="U252" i="3" l="1"/>
  <c r="V253" i="3"/>
  <c r="U261" i="3"/>
  <c r="V262" i="3"/>
  <c r="U233" i="3"/>
  <c r="V234" i="3"/>
  <c r="U218" i="3"/>
  <c r="V219" i="3"/>
  <c r="U204" i="3"/>
  <c r="V205" i="3"/>
  <c r="U171" i="3"/>
  <c r="V172" i="3"/>
  <c r="U172" i="3" s="1"/>
  <c r="U234" i="3" l="1"/>
  <c r="V235" i="3"/>
  <c r="U262" i="3"/>
  <c r="U253" i="3"/>
  <c r="U219" i="3"/>
  <c r="V220" i="3"/>
  <c r="U205" i="3"/>
  <c r="V206" i="3"/>
  <c r="U235" i="3" l="1"/>
  <c r="V236" i="3"/>
  <c r="U220" i="3"/>
  <c r="V221" i="3"/>
  <c r="U206" i="3"/>
  <c r="V207" i="3"/>
  <c r="U236" i="3" l="1"/>
  <c r="V237" i="3"/>
  <c r="U221" i="3"/>
  <c r="V222" i="3"/>
  <c r="U207" i="3"/>
  <c r="V208" i="3"/>
  <c r="U237" i="3" l="1"/>
  <c r="V238" i="3"/>
  <c r="U238" i="3" s="1"/>
  <c r="U222" i="3"/>
  <c r="V223" i="3"/>
  <c r="U208" i="3"/>
  <c r="V209" i="3"/>
  <c r="U223" i="3" l="1"/>
  <c r="V224" i="3"/>
  <c r="U224" i="3" s="1"/>
  <c r="U209" i="3"/>
  <c r="V210" i="3"/>
  <c r="U210" i="3" s="1"/>
  <c r="I196" i="3"/>
  <c r="I195" i="3"/>
  <c r="I194" i="3"/>
  <c r="I193" i="3"/>
  <c r="I192" i="3"/>
  <c r="I191" i="3"/>
  <c r="I190" i="3"/>
  <c r="I189" i="3"/>
  <c r="I184" i="3"/>
  <c r="I183" i="3"/>
  <c r="I182" i="3"/>
  <c r="I181" i="3"/>
  <c r="I180" i="3"/>
  <c r="I179" i="3"/>
  <c r="I178" i="3"/>
  <c r="I177" i="3"/>
  <c r="I176" i="3"/>
  <c r="I175" i="3"/>
  <c r="I163" i="3"/>
  <c r="I162" i="3"/>
  <c r="I161" i="3"/>
  <c r="I160" i="3"/>
  <c r="I159" i="3"/>
  <c r="I158" i="3"/>
  <c r="I157" i="3"/>
  <c r="I156" i="3"/>
  <c r="I152" i="3"/>
  <c r="I153" i="3"/>
  <c r="I154" i="3"/>
  <c r="I151" i="3"/>
  <c r="W175" i="3"/>
  <c r="V189" i="3"/>
  <c r="W189" i="3"/>
  <c r="W156" i="3"/>
  <c r="V175" i="3"/>
  <c r="V156" i="3"/>
  <c r="I134" i="3" l="1"/>
  <c r="I136" i="3" s="1"/>
  <c r="I138" i="3"/>
  <c r="I139" i="3"/>
  <c r="U189" i="3"/>
  <c r="V190" i="3"/>
  <c r="W190" i="3"/>
  <c r="W191" i="3" s="1"/>
  <c r="W192" i="3" s="1"/>
  <c r="W193" i="3" s="1"/>
  <c r="W194" i="3" s="1"/>
  <c r="W195" i="3" s="1"/>
  <c r="W196" i="3" s="1"/>
  <c r="U175" i="3"/>
  <c r="V176" i="3"/>
  <c r="W176" i="3"/>
  <c r="W177" i="3" s="1"/>
  <c r="W178" i="3" s="1"/>
  <c r="W179" i="3" s="1"/>
  <c r="W180" i="3" s="1"/>
  <c r="W181" i="3" s="1"/>
  <c r="W182" i="3" s="1"/>
  <c r="W183" i="3" s="1"/>
  <c r="W184" i="3" s="1"/>
  <c r="W185" i="3" s="1"/>
  <c r="W186" i="3" s="1"/>
  <c r="W157" i="3"/>
  <c r="W158" i="3" s="1"/>
  <c r="W159" i="3" s="1"/>
  <c r="W160" i="3" s="1"/>
  <c r="W161" i="3" s="1"/>
  <c r="W162" i="3" s="1"/>
  <c r="W163" i="3" s="1"/>
  <c r="V157" i="3"/>
  <c r="U156" i="3"/>
  <c r="I142" i="3" l="1"/>
  <c r="U190" i="3"/>
  <c r="V191" i="3"/>
  <c r="U191" i="3" s="1"/>
  <c r="U176" i="3"/>
  <c r="V177" i="3"/>
  <c r="U177" i="3" s="1"/>
  <c r="V158" i="3"/>
  <c r="U157" i="3"/>
  <c r="V192" i="3" l="1"/>
  <c r="U192" i="3" s="1"/>
  <c r="V178" i="3"/>
  <c r="U178" i="3" s="1"/>
  <c r="V159" i="3"/>
  <c r="U158" i="3"/>
  <c r="V193" i="3" l="1"/>
  <c r="U193" i="3" s="1"/>
  <c r="V179" i="3"/>
  <c r="U179" i="3" s="1"/>
  <c r="V160" i="3"/>
  <c r="U159" i="3"/>
  <c r="V194" i="3" l="1"/>
  <c r="U194" i="3" s="1"/>
  <c r="V180" i="3"/>
  <c r="U180" i="3" s="1"/>
  <c r="V161" i="3"/>
  <c r="U160" i="3"/>
  <c r="V195" i="3" l="1"/>
  <c r="U195" i="3" s="1"/>
  <c r="V181" i="3"/>
  <c r="U181" i="3" s="1"/>
  <c r="V162" i="3"/>
  <c r="U161" i="3"/>
  <c r="V196" i="3" l="1"/>
  <c r="U196" i="3" s="1"/>
  <c r="V182" i="3"/>
  <c r="U182" i="3" s="1"/>
  <c r="V163" i="3"/>
  <c r="U162" i="3"/>
  <c r="V183" i="3" l="1"/>
  <c r="U183" i="3" s="1"/>
  <c r="U163" i="3"/>
  <c r="V184" i="3" l="1"/>
  <c r="V185" i="3" s="1"/>
  <c r="V186" i="3" l="1"/>
  <c r="U186" i="3" s="1"/>
  <c r="U185" i="3"/>
  <c r="U184" i="3"/>
  <c r="E313" i="3" l="1"/>
</calcChain>
</file>

<file path=xl/sharedStrings.xml><?xml version="1.0" encoding="utf-8"?>
<sst xmlns="http://schemas.openxmlformats.org/spreadsheetml/2006/main" count="664" uniqueCount="274">
  <si>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</si>
  <si>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</si>
  <si>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</si>
  <si>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</si>
  <si>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</si>
  <si>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</si>
  <si>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</si>
  <si>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</si>
  <si>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</si>
  <si>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</si>
  <si>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</si>
  <si>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</si>
  <si>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</si>
  <si>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</si>
  <si>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</si>
  <si>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</si>
  <si>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</si>
  <si>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</si>
  <si>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</si>
  <si>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</si>
  <si>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</si>
  <si>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</si>
  <si>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</si>
  <si>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</si>
  <si>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</si>
  <si>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</si>
  <si>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</si>
  <si>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Latitude</t>
  </si>
  <si>
    <t>Longitude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</si>
  <si>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</si>
  <si>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</si>
  <si>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</si>
  <si>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</si>
  <si>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</si>
  <si>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</si>
  <si>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</si>
  <si>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</si>
  <si>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</si>
  <si>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</si>
  <si>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</si>
  <si>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</si>
  <si>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</si>
  <si>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</si>
  <si>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</si>
  <si>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</si>
  <si>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</si>
  <si>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</si>
  <si>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</si>
  <si>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</si>
  <si>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</si>
  <si>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</si>
  <si>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</si>
  <si>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</si>
  <si>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</si>
  <si>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</si>
  <si>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</si>
  <si>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</si>
  <si>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</si>
  <si>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</si>
  <si>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</si>
  <si>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</si>
  <si>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</si>
  <si>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</si>
  <si>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</si>
  <si>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</si>
  <si>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</si>
  <si>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</si>
  <si>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</si>
  <si>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</si>
  <si>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</si>
  <si>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</si>
  <si>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</si>
  <si>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</si>
  <si>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</si>
  <si>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</si>
  <si>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</si>
  <si>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</si>
  <si>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</si>
  <si>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</si>
  <si>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</si>
  <si>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</si>
  <si>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</si>
  <si>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</si>
  <si>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</si>
  <si>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</si>
  <si>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</si>
  <si>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</si>
  <si>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</si>
  <si>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</si>
  <si>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</si>
  <si>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</si>
  <si>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</si>
  <si>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</si>
  <si>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</si>
  <si>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</si>
  <si>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</si>
  <si>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</si>
  <si>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</si>
  <si>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</si>
  <si>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</si>
  <si>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</si>
  <si>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</si>
  <si>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</si>
  <si>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</si>
  <si>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</si>
  <si>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</si>
  <si>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</si>
  <si>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</si>
  <si>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</si>
  <si>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</si>
  <si>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</si>
  <si>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</si>
  <si>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</si>
  <si>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</si>
  <si>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</si>
  <si>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</si>
  <si>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</si>
  <si>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</si>
  <si>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</si>
  <si>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</si>
  <si>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</si>
  <si>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</si>
  <si>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</si>
  <si>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</si>
  <si>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</si>
  <si>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</si>
  <si>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</si>
  <si>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</si>
  <si>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</si>
  <si>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</si>
  <si>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</si>
  <si>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</si>
  <si>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</si>
  <si>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</si>
  <si>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</si>
  <si>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</si>
  <si>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</si>
  <si>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</si>
  <si>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</si>
  <si>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</si>
  <si>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</si>
  <si>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</si>
  <si>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</si>
  <si>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</si>
  <si>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</si>
  <si>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</si>
  <si>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</si>
  <si>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</si>
  <si>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</si>
  <si>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</si>
  <si>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</si>
  <si>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</si>
  <si>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</si>
  <si>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</si>
  <si>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</si>
  <si>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</si>
  <si>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</si>
  <si>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</si>
  <si>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</si>
  <si>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</si>
  <si>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</si>
  <si>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</si>
  <si>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</si>
  <si>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</si>
  <si>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</si>
  <si>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</si>
  <si>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</si>
  <si>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</si>
  <si>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</si>
  <si>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</si>
  <si>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</si>
  <si>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</si>
  <si>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</si>
  <si>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</si>
  <si>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</si>
  <si>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</si>
  <si>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</si>
  <si>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</si>
  <si>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</si>
  <si>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</si>
  <si>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</si>
  <si>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</si>
  <si>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</si>
  <si>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</si>
  <si>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</si>
  <si>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</si>
  <si>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</si>
  <si>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Total</t>
  </si>
  <si>
    <t>Date of Site Visit</t>
  </si>
  <si>
    <t>Mr. Sandeep Jha (Sales) - 8097547099/7304459405</t>
  </si>
  <si>
    <t>Dosti Realty LTD</t>
  </si>
  <si>
    <t xml:space="preserve">Lawrency &amp; Mayo House 1st Floor,276 Dr.D.N.Road, Fort Mumbai MH 400001
</t>
  </si>
  <si>
    <t>Dosti Enterprises</t>
  </si>
  <si>
    <t>Dosti West County ­ Dosti Nest ­ Phase I, New Survey No.21(pt), 22(pt), 25/5(pt), 25/6, 25/7(pt), 25/8, 25/9(pt), 25/10A, 25/10B, 25/11 &amp; Others., near Dosti Cedar, Balkum Pipeline Road, Balkum, Thane West, Thane, Thane - 400608.</t>
  </si>
  <si>
    <t>Dosti West County ­ Dosti Nest ­ Phase I, near Dosti Cedar, Balkum Pipeline Road, Balkum, Thane West, Thane, Thane - 400608.</t>
  </si>
  <si>
    <t xml:space="preserve">Thane Municipal Corporation
</t>
  </si>
  <si>
    <t xml:space="preserve">Kotak Mahindra Bank
IFSC Code - KKBK0000957
</t>
  </si>
  <si>
    <t>Middle</t>
  </si>
  <si>
    <t>7 KM from Thane Railway Station</t>
  </si>
  <si>
    <t>About 2.1 KM from Shantiniketan English School</t>
  </si>
  <si>
    <t>About 3.8KM form Highland Speciality
Hospital</t>
  </si>
  <si>
    <t>1.1 KM from Balkum Pada Number 1
Bus Stop</t>
  </si>
  <si>
    <t>1. Approx. 2 KM from Balaji Super Market.
2. Approx. 7.5 KM from D-Mart</t>
  </si>
  <si>
    <t>Balkum Pipeline Road</t>
  </si>
  <si>
    <t>Open Plot</t>
  </si>
  <si>
    <t>Road</t>
  </si>
  <si>
    <t>Play Ground</t>
  </si>
  <si>
    <t xml:space="preserve">V.P.S05/0135/17/TMC/TD-DP/TPS/3844/21
Date: 31/12/2021
</t>
  </si>
  <si>
    <t>Building No. 3-A Wing</t>
  </si>
  <si>
    <t>Building No. 3-B Wing</t>
  </si>
  <si>
    <t>Building No. 3-C Wing</t>
  </si>
  <si>
    <t>SIA/MH/MIS/145371/2020
Date:31/03/2020</t>
  </si>
  <si>
    <t>:
:</t>
  </si>
  <si>
    <t>B Wing</t>
  </si>
  <si>
    <t>A Wing</t>
  </si>
  <si>
    <t>Ground Floor for Parking</t>
  </si>
  <si>
    <t>1st to 2nd Parking Floor</t>
  </si>
  <si>
    <t xml:space="preserve">Upper Stilt Floor For Residential </t>
  </si>
  <si>
    <t>1BHK</t>
  </si>
  <si>
    <t>1st &amp; 2nd, 4th to 7th, 9th to 12th, 14th to 17th, 19th to 22nd, 24th to 27th, 29th to 31st Floor</t>
  </si>
  <si>
    <t>3rd, 8th, 13th, 18th, 23rd &amp; 28th Floor (Part Refuge Area)</t>
  </si>
  <si>
    <t>Refuge Area</t>
  </si>
  <si>
    <t>Flats</t>
  </si>
  <si>
    <t>Ground Floor for Commercial &amp; Parking</t>
  </si>
  <si>
    <t>Shop</t>
  </si>
  <si>
    <t>Shops</t>
  </si>
  <si>
    <t>Upper Stilt Floor For Residential (Part Stilt Area)</t>
  </si>
  <si>
    <t>1RK</t>
  </si>
  <si>
    <t>C Wing</t>
  </si>
  <si>
    <t>Shop = 24</t>
  </si>
  <si>
    <t xml:space="preserve">Dosti West County, Dosti Nest phase I, Balkum. Off Old Mumbai-Agra Road, Thane-Bhiwandi-Wadpa Road, Thane (W) 400608.
</t>
  </si>
  <si>
    <t>Residential + Commercial</t>
  </si>
  <si>
    <t>Approved Layout &amp; Floor Plans, CC, RERA certificate, Sale Plan, NOC</t>
  </si>
  <si>
    <t>Building No 3 - Dosti Merlin</t>
  </si>
  <si>
    <t>On Carpet area</t>
  </si>
  <si>
    <t>Dosti Merlin = P51700033640
Dove (Part I)(A Wing) = P51700033663</t>
  </si>
  <si>
    <t>EWS Building No 1 = Dove (Part I )(A Wing)</t>
  </si>
  <si>
    <t>St(pt)/Gr(Pt) + 3P + Upper Stilt + 1st to 27th Floor</t>
  </si>
  <si>
    <t>Part 1 (Wing A)</t>
  </si>
  <si>
    <t>1st to 3rd Parking Floor</t>
  </si>
  <si>
    <t>Upper Stilt Floor for Parking &amp; Residential</t>
  </si>
  <si>
    <t>1st to 2nd, 4th to 7th, 9th to 12th, 14th to 17th, 19th to 22nd,  24th to 27th Floor</t>
  </si>
  <si>
    <t>3rd, 8th, 13th, 18th &amp; 23rd Floor (Part Refuge Area)</t>
  </si>
  <si>
    <t>EWS Building No 1 = Dove</t>
  </si>
  <si>
    <t>Flat No.
(Sale Plan)</t>
  </si>
  <si>
    <t>Flat No.
(Approved
Plan)</t>
  </si>
  <si>
    <t>Dove (Part I )(A Wing)</t>
  </si>
  <si>
    <t>Merlin - A Wing</t>
  </si>
  <si>
    <t>Merlin - B Wing</t>
  </si>
  <si>
    <t>Merlin - C Wing</t>
  </si>
  <si>
    <t>Flats = 1298</t>
  </si>
  <si>
    <t>As per RERA, Flats = 1306 &amp; Shop = NA</t>
  </si>
  <si>
    <r>
      <rPr>
        <b/>
        <sz val="16"/>
        <rFont val="Times New Roman"/>
        <family val="1"/>
      </rPr>
      <t>Dosti West County ­ Dosti Nest ­ Phase 1</t>
    </r>
    <r>
      <rPr>
        <sz val="16"/>
        <rFont val="Times New Roman"/>
        <family val="1"/>
      </rPr>
      <t xml:space="preserve">
Building No 3 (A, B &amp; C Wing) - Dosti Merlin
</t>
    </r>
    <r>
      <rPr>
        <b/>
        <sz val="16"/>
        <rFont val="Times New Roman"/>
        <family val="1"/>
      </rPr>
      <t>Dosti West County Dosti Nest Phase 2</t>
    </r>
    <r>
      <rPr>
        <sz val="16"/>
        <rFont val="Times New Roman"/>
        <family val="1"/>
      </rPr>
      <t xml:space="preserve">
EWS Building No 1 = Dove (Part I )(A Wing)</t>
    </r>
  </si>
  <si>
    <t>Entrance, Drop-off points, Central Breezeway, Open Party, Lawn, Zen Garden, Jogging Track, Pet Zone, Senior Citizen's Area, Outdoor Activity Lawn, Chlorine-free infinity Pool, Kids Play Area.</t>
  </si>
  <si>
    <t>Mr. Ajay Songare</t>
  </si>
  <si>
    <t>External Plaster</t>
  </si>
  <si>
    <t>External Plumbing, Elevation and Waterproofing</t>
  </si>
  <si>
    <t>Wooden Work</t>
  </si>
  <si>
    <t>Electrical &amp; Sanitary fittings</t>
  </si>
  <si>
    <t>S05/0135/17/TMC/TDD/4392/23
Date: 08/05/2023
Valid Up to:
Building No. 3 - A Wing = St(pt)/ Gr(Pt) + 3P + Upper Stilt + 1st to 20th Floor
Building No. 3 - B Wing = St(pt)/ Gr(Pt) + 3P + Upper Stilt + 1st to 20th Floor
Building No. 3 - C Wing = St(pt)/ Gr(Pt) + 3P + Upper Stilt + 1st to 20th Floor
EWS Building No. 1 = St(pt)/ Gr(Pt) + 3P + Upper Stilt + 1st to 12th Floor</t>
  </si>
  <si>
    <t>St(pt)/Gr(Pt) + 3P + Upper Stilt + 1st to 31st Floor</t>
  </si>
  <si>
    <t>St(pt)/Gr(Pt) + 3P + Upper Stilt + 1st to 32nd Floor</t>
  </si>
  <si>
    <t>Building No. 3 (A Wing) = St(pt)/Gr(Pt) + 3P + Upper Stilt + 1st to 32nd Floor</t>
  </si>
  <si>
    <t>Building No. 3 (C Wing = St(pt) + Gr(Pt) + 3P + Upper Stilt + 1st to 32nd Floor</t>
  </si>
  <si>
    <t>Building No. 3 (B Wing = St(pt) + Gr(Pt) + 3P + Upper Stilt + 1st to 32nd Floor</t>
  </si>
  <si>
    <t xml:space="preserve">https://www.youtube.com/watch?v=jDg__1SFRYI </t>
  </si>
  <si>
    <t>1. Construction work is in process at the time of Visit (Internal visit was not allowed).
2. We considered  Saleable area as per our calculation.
3. We considered Carpet area as per Approved Plan.
4. We considered Gross carpet area = Net carpet + Enclose balcony.
5. We have considered rate by verifying it from market inquire.
6. Car parking is subjected to authentic documentation.
7. On Site, we meet Mr. Sandeep Jha (Sales) - 8097547099/7304459405.
8. Construction Work goes beyond approved CC permission. Provide latest approved CC.</t>
  </si>
  <si>
    <t>Dosti West County ­ Dosti Nest ­ Phase 1 &amp; 2</t>
  </si>
  <si>
    <t>EWS Building No 1 = Dove (Part I )(A Wing) = St(pt)/Gr(Pt) + 3P + Upper Stilt + 1st to 27th Floor</t>
  </si>
  <si>
    <t xml:space="preserve">Rate of Flat Per Sq. Ft. 
(on Carpet area)
</t>
  </si>
  <si>
    <t xml:space="preserve">16500 to 17500
</t>
  </si>
  <si>
    <t>Rate For Shop Per Sq. Ft. (on Carpet area)</t>
  </si>
  <si>
    <t>04/07/2025
@11:43AM</t>
  </si>
  <si>
    <t>Mr.Suraj Khare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</si>
</sst>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000000"/>
      <name val="Times New Roman"/>
      <family val="1"/>
    </font>
    <font>
      <sz val="16"/>
      <color theme="1"/>
      <name val="Calibri"/>
      <family val="2"/>
      <scheme val="minor"/>
    </font>
    <font>
      <b/>
      <sz val="18"/>
      <color indexed="8"/>
      <name val="Times New Roman"/>
      <family val="1"/>
    </font>
    <font>
      <sz val="18"/>
      <color theme="1"/>
      <name val="Times New Roman"/>
      <family val="1"/>
    </font>
    <font>
      <u/>
      <sz val="11"/>
      <color theme="10"/>
      <name val="Calibri"/>
      <family val="2"/>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3" fillId="0" borderId="0" applyNumberFormat="0" applyFill="0" applyBorder="0" applyAlignment="0" applyProtection="0"/>
  </cellStyleXfs>
  <cellXfs count="159">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9" fillId="0" borderId="0" xfId="0" applyFont="1" applyProtection="1">
      <protection hidden="1"/>
    </xf>
    <xf numFmtId="9" fontId="9" fillId="0" borderId="0" xfId="0" applyNumberFormat="1" applyFont="1" applyProtection="1">
      <protection hidden="1"/>
    </xf>
    <xf numFmtId="0" fontId="9" fillId="0" borderId="18" xfId="0" applyFont="1" applyBorder="1" applyProtection="1">
      <protection hidden="1"/>
    </xf>
    <xf numFmtId="0" fontId="7" fillId="0" borderId="0" xfId="1" applyFont="1" applyAlignment="1">
      <alignment horizontal="center" vertical="center"/>
    </xf>
    <xf numFmtId="0" fontId="9" fillId="0" borderId="17" xfId="0" applyFont="1" applyBorder="1" applyProtection="1">
      <protection hidden="1"/>
    </xf>
    <xf numFmtId="1" fontId="10" fillId="0" borderId="17" xfId="0" applyNumberFormat="1" applyFont="1" applyBorder="1"/>
    <xf numFmtId="1" fontId="10" fillId="0" borderId="17" xfId="0" applyNumberFormat="1" applyFont="1" applyBorder="1" applyAlignment="1">
      <alignment horizontal="right"/>
    </xf>
    <xf numFmtId="1" fontId="10"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0" fontId="3" fillId="4" borderId="1" xfId="0" applyFont="1" applyFill="1" applyBorder="1" applyAlignment="1">
      <alignment vertical="top" wrapText="1"/>
    </xf>
    <xf numFmtId="0" fontId="12" fillId="0" borderId="0" xfId="0" applyFont="1" applyAlignment="1">
      <alignment vertical="top"/>
    </xf>
    <xf numFmtId="0" fontId="12" fillId="3" borderId="0" xfId="0" applyFont="1" applyFill="1" applyAlignment="1">
      <alignment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13" fillId="0" borderId="0" xfId="2" applyAlignment="1">
      <alignment vertical="top"/>
    </xf>
    <xf numFmtId="14" fontId="3" fillId="0" borderId="0" xfId="0" applyNumberFormat="1" applyFont="1" applyAlignment="1">
      <alignment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protection hidden="1"/>
    </xf>
    <xf numFmtId="0" fontId="2" fillId="2" borderId="1" xfId="0" applyFont="1" applyFill="1" applyBorder="1" applyAlignment="1">
      <alignment horizontal="center" vertical="top"/>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11" xfId="0" applyFont="1" applyFill="1" applyBorder="1" applyAlignment="1">
      <alignment horizontal="center" vertical="top" wrapText="1"/>
    </xf>
    <xf numFmtId="1" fontId="5" fillId="0" borderId="1" xfId="1" applyNumberFormat="1" applyFont="1" applyBorder="1" applyAlignment="1">
      <alignment horizontal="center" vertical="top" wrapText="1"/>
    </xf>
    <xf numFmtId="1" fontId="6"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11" fillId="4" borderId="2" xfId="1" applyNumberFormat="1" applyFont="1" applyFill="1" applyBorder="1" applyAlignment="1">
      <alignment horizontal="center" vertical="center" wrapText="1"/>
    </xf>
    <xf numFmtId="1" fontId="11" fillId="4" borderId="3" xfId="1" applyNumberFormat="1" applyFont="1" applyFill="1" applyBorder="1" applyAlignment="1">
      <alignment horizontal="center" vertical="center" wrapText="1"/>
    </xf>
    <xf numFmtId="1" fontId="11" fillId="4" borderId="1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0" fontId="4"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4" fillId="4" borderId="1"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7" xfId="0" applyFont="1" applyFill="1" applyBorder="1" applyAlignment="1">
      <alignment horizontal="left" vertical="top" wrapText="1"/>
    </xf>
    <xf numFmtId="0" fontId="4" fillId="4" borderId="11"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0" borderId="1" xfId="0" applyFont="1" applyBorder="1" applyAlignment="1">
      <alignment horizontal="left"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xf>
    <xf numFmtId="14" fontId="4" fillId="4" borderId="3" xfId="0" applyNumberFormat="1" applyFont="1" applyFill="1" applyBorder="1" applyAlignment="1">
      <alignment horizontal="left" vertical="top"/>
    </xf>
    <xf numFmtId="14" fontId="4" fillId="4" borderId="5" xfId="0" applyNumberFormat="1" applyFont="1" applyFill="1" applyBorder="1" applyAlignment="1">
      <alignment horizontal="left" vertical="top"/>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2" fillId="2" borderId="8" xfId="0" applyFont="1" applyFill="1" applyBorder="1" applyAlignment="1">
      <alignment horizontal="center" vertical="top"/>
    </xf>
    <xf numFmtId="0" fontId="2" fillId="2" borderId="5" xfId="0" applyFont="1" applyFill="1" applyBorder="1" applyAlignment="1">
      <alignment horizontal="center" vertical="top" wrapText="1"/>
    </xf>
    <xf numFmtId="0" fontId="4" fillId="4" borderId="1" xfId="0" applyFont="1" applyFill="1" applyBorder="1" applyAlignment="1">
      <alignment horizontal="left" vertical="top"/>
    </xf>
    <xf numFmtId="0" fontId="4" fillId="0" borderId="1" xfId="0" applyFont="1" applyBorder="1" applyAlignment="1">
      <alignment horizontal="left" vertical="top"/>
    </xf>
    <xf numFmtId="0" fontId="4" fillId="4" borderId="4"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cellXfs>
  <cellStyles count="3">
    <cellStyle name="Hyperlink" xfId="2" builtinId="8"/>
    <cellStyle name="Normal" xfId="0" builtinId="0"/>
    <cellStyle name="Normal 3" xfId="1" xr:uid="{00000000-0005-0000-0000-000001000000}"/>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png"/><Relationship Id="rId7" Type="http://schemas.openxmlformats.org/officeDocument/2006/relationships/image" Target="../media/image7.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2</xdr:col>
      <xdr:colOff>606955</xdr:colOff>
      <xdr:row>368</xdr:row>
      <xdr:rowOff>233083</xdr:rowOff>
    </xdr:from>
    <xdr:to>
      <xdr:col>7</xdr:col>
      <xdr:colOff>349623</xdr:colOff>
      <xdr:row>396</xdr:row>
      <xdr:rowOff>158776</xdr:rowOff>
    </xdr:to>
    <xdr:grpSp>
      <xdr:nvGrpSpPr>
        <xdr:cNvPr id="28" name="Group 27">
          <a:extLst>
            <a:ext uri="{FF2B5EF4-FFF2-40B4-BE49-F238E27FC236}">
              <a16:creationId xmlns:a16="http://schemas.microsoft.com/office/drawing/2014/main" id="{2E07D375-A839-FD99-4B9E-241605646C87}"/>
            </a:ext>
          </a:extLst>
        </xdr:cNvPr>
        <xdr:cNvGrpSpPr/>
      </xdr:nvGrpSpPr>
      <xdr:grpSpPr>
        <a:xfrm>
          <a:off x="2830202" y="113340777"/>
          <a:ext cx="4843586" cy="7456046"/>
          <a:chOff x="1853049" y="113216553"/>
          <a:chExt cx="5707660" cy="9068411"/>
        </a:xfrm>
      </xdr:grpSpPr>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853049" y="117809101"/>
            <a:ext cx="5706547" cy="4475863"/>
          </a:xfrm>
          <a:prstGeom prst="rect">
            <a:avLst/>
          </a:prstGeom>
          <a:ln>
            <a:solidFill>
              <a:schemeClr val="tx1"/>
            </a:solidFill>
          </a:ln>
        </xdr:spPr>
      </xdr:pic>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59509" y="113216553"/>
            <a:ext cx="5701200" cy="4475864"/>
          </a:xfrm>
          <a:prstGeom prst="rect">
            <a:avLst/>
          </a:prstGeom>
          <a:ln>
            <a:solidFill>
              <a:schemeClr val="tx1"/>
            </a:solidFill>
          </a:ln>
        </xdr:spPr>
      </xdr:pic>
    </xdr:grpSp>
    <xdr:clientData/>
  </xdr:twoCellAnchor>
  <xdr:twoCellAnchor editAs="oneCell">
    <xdr:from>
      <xdr:col>9</xdr:col>
      <xdr:colOff>111330</xdr:colOff>
      <xdr:row>121</xdr:row>
      <xdr:rowOff>0</xdr:rowOff>
    </xdr:from>
    <xdr:to>
      <xdr:col>15</xdr:col>
      <xdr:colOff>382482</xdr:colOff>
      <xdr:row>139</xdr:row>
      <xdr:rowOff>218923</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1281557" y="33288019"/>
          <a:ext cx="6858000" cy="3855742"/>
        </a:xfrm>
        <a:prstGeom prst="rect">
          <a:avLst/>
        </a:prstGeom>
      </xdr:spPr>
    </xdr:pic>
    <xdr:clientData/>
  </xdr:twoCellAnchor>
  <xdr:twoCellAnchor>
    <xdr:from>
      <xdr:col>9</xdr:col>
      <xdr:colOff>1266823</xdr:colOff>
      <xdr:row>312</xdr:row>
      <xdr:rowOff>122465</xdr:rowOff>
    </xdr:from>
    <xdr:to>
      <xdr:col>14</xdr:col>
      <xdr:colOff>421821</xdr:colOff>
      <xdr:row>315</xdr:row>
      <xdr:rowOff>149678</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11662680" y="99168858"/>
          <a:ext cx="3863070" cy="802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t>Building No 3 (A, B &amp; C Wing) - Dosti Merlin</a:t>
          </a:r>
        </a:p>
      </xdr:txBody>
    </xdr:sp>
    <xdr:clientData/>
  </xdr:twoCellAnchor>
  <xdr:twoCellAnchor>
    <xdr:from>
      <xdr:col>9</xdr:col>
      <xdr:colOff>1895475</xdr:colOff>
      <xdr:row>324</xdr:row>
      <xdr:rowOff>1364</xdr:rowOff>
    </xdr:from>
    <xdr:to>
      <xdr:col>14</xdr:col>
      <xdr:colOff>476250</xdr:colOff>
      <xdr:row>325</xdr:row>
      <xdr:rowOff>176894</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12291332" y="102150185"/>
          <a:ext cx="3288847" cy="434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500" b="1"/>
            <a:t> Building No 1 = Dove (Part I )(A Wing)</a:t>
          </a:r>
        </a:p>
      </xdr:txBody>
    </xdr:sp>
    <xdr:clientData/>
  </xdr:twoCellAnchor>
  <xdr:twoCellAnchor>
    <xdr:from>
      <xdr:col>18</xdr:col>
      <xdr:colOff>282067</xdr:colOff>
      <xdr:row>321</xdr:row>
      <xdr:rowOff>94734</xdr:rowOff>
    </xdr:from>
    <xdr:to>
      <xdr:col>23</xdr:col>
      <xdr:colOff>562964</xdr:colOff>
      <xdr:row>323</xdr:row>
      <xdr:rowOff>162438</xdr:rowOff>
    </xdr:to>
    <xdr:sp macro="" textlink="">
      <xdr:nvSpPr>
        <xdr:cNvPr id="31" name="Rectangle 30">
          <a:extLst>
            <a:ext uri="{FF2B5EF4-FFF2-40B4-BE49-F238E27FC236}">
              <a16:creationId xmlns:a16="http://schemas.microsoft.com/office/drawing/2014/main" id="{00000000-0008-0000-0000-00001F000000}"/>
            </a:ext>
          </a:extLst>
        </xdr:cNvPr>
        <xdr:cNvSpPr/>
      </xdr:nvSpPr>
      <xdr:spPr>
        <a:xfrm>
          <a:off x="17835281" y="108557270"/>
          <a:ext cx="1505540" cy="58477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3200" b="1">
              <a:solidFill>
                <a:srgbClr val="FF0000"/>
              </a:solidFill>
            </a:rPr>
            <a:t>Wing A </a:t>
          </a:r>
        </a:p>
      </xdr:txBody>
    </xdr:sp>
    <xdr:clientData/>
  </xdr:twoCellAnchor>
  <xdr:twoCellAnchor>
    <xdr:from>
      <xdr:col>12</xdr:col>
      <xdr:colOff>118474</xdr:colOff>
      <xdr:row>326</xdr:row>
      <xdr:rowOff>155937</xdr:rowOff>
    </xdr:from>
    <xdr:to>
      <xdr:col>17</xdr:col>
      <xdr:colOff>426892</xdr:colOff>
      <xdr:row>329</xdr:row>
      <xdr:rowOff>149771</xdr:rowOff>
    </xdr:to>
    <xdr:sp macro="" textlink="">
      <xdr:nvSpPr>
        <xdr:cNvPr id="32" name="Rectangle 31">
          <a:extLst>
            <a:ext uri="{FF2B5EF4-FFF2-40B4-BE49-F238E27FC236}">
              <a16:creationId xmlns:a16="http://schemas.microsoft.com/office/drawing/2014/main" id="{00000000-0008-0000-0000-000020000000}"/>
            </a:ext>
          </a:extLst>
        </xdr:cNvPr>
        <xdr:cNvSpPr/>
      </xdr:nvSpPr>
      <xdr:spPr>
        <a:xfrm>
          <a:off x="13997760" y="109911151"/>
          <a:ext cx="3370025" cy="76944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4400" b="1">
              <a:solidFill>
                <a:srgbClr val="FF0000"/>
              </a:solidFill>
            </a:rPr>
            <a:t>Wing B Part II</a:t>
          </a:r>
        </a:p>
      </xdr:txBody>
    </xdr:sp>
    <xdr:clientData/>
  </xdr:twoCellAnchor>
  <xdr:twoCellAnchor>
    <xdr:from>
      <xdr:col>12</xdr:col>
      <xdr:colOff>495431</xdr:colOff>
      <xdr:row>321</xdr:row>
      <xdr:rowOff>230195</xdr:rowOff>
    </xdr:from>
    <xdr:to>
      <xdr:col>13</xdr:col>
      <xdr:colOff>73610</xdr:colOff>
      <xdr:row>326</xdr:row>
      <xdr:rowOff>255891</xdr:rowOff>
    </xdr:to>
    <xdr:cxnSp macro="">
      <xdr:nvCxnSpPr>
        <xdr:cNvPr id="33" name="Straight Arrow Connector 32">
          <a:extLst>
            <a:ext uri="{FF2B5EF4-FFF2-40B4-BE49-F238E27FC236}">
              <a16:creationId xmlns:a16="http://schemas.microsoft.com/office/drawing/2014/main" id="{00000000-0008-0000-0000-000021000000}"/>
            </a:ext>
          </a:extLst>
        </xdr:cNvPr>
        <xdr:cNvCxnSpPr/>
      </xdr:nvCxnSpPr>
      <xdr:spPr>
        <a:xfrm flipH="1" flipV="1">
          <a:off x="14374717" y="108692731"/>
          <a:ext cx="190500" cy="1318374"/>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145843</xdr:colOff>
      <xdr:row>315</xdr:row>
      <xdr:rowOff>128419</xdr:rowOff>
    </xdr:from>
    <xdr:to>
      <xdr:col>17</xdr:col>
      <xdr:colOff>363249</xdr:colOff>
      <xdr:row>317</xdr:row>
      <xdr:rowOff>257678</xdr:rowOff>
    </xdr:to>
    <xdr:sp macro="" textlink="">
      <xdr:nvSpPr>
        <xdr:cNvPr id="34" name="Rectangle 33">
          <a:extLst>
            <a:ext uri="{FF2B5EF4-FFF2-40B4-BE49-F238E27FC236}">
              <a16:creationId xmlns:a16="http://schemas.microsoft.com/office/drawing/2014/main" id="{00000000-0008-0000-0000-000022000000}"/>
            </a:ext>
          </a:extLst>
        </xdr:cNvPr>
        <xdr:cNvSpPr/>
      </xdr:nvSpPr>
      <xdr:spPr>
        <a:xfrm>
          <a:off x="14637450" y="107039740"/>
          <a:ext cx="2666692" cy="64633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3600" b="1">
              <a:solidFill>
                <a:srgbClr val="FF0000"/>
              </a:solidFill>
            </a:rPr>
            <a:t>Wing B Part I</a:t>
          </a:r>
        </a:p>
      </xdr:txBody>
    </xdr:sp>
    <xdr:clientData/>
  </xdr:twoCellAnchor>
  <xdr:twoCellAnchor>
    <xdr:from>
      <xdr:col>10</xdr:col>
      <xdr:colOff>330446</xdr:colOff>
      <xdr:row>317</xdr:row>
      <xdr:rowOff>73012</xdr:rowOff>
    </xdr:from>
    <xdr:to>
      <xdr:col>12</xdr:col>
      <xdr:colOff>338833</xdr:colOff>
      <xdr:row>319</xdr:row>
      <xdr:rowOff>79161</xdr:rowOff>
    </xdr:to>
    <xdr:sp macro="" textlink="">
      <xdr:nvSpPr>
        <xdr:cNvPr id="35" name="Rectangle 34">
          <a:extLst>
            <a:ext uri="{FF2B5EF4-FFF2-40B4-BE49-F238E27FC236}">
              <a16:creationId xmlns:a16="http://schemas.microsoft.com/office/drawing/2014/main" id="{00000000-0008-0000-0000-000023000000}"/>
            </a:ext>
          </a:extLst>
        </xdr:cNvPr>
        <xdr:cNvSpPr/>
      </xdr:nvSpPr>
      <xdr:spPr>
        <a:xfrm>
          <a:off x="12985089" y="107501405"/>
          <a:ext cx="1233030" cy="52322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Wing C</a:t>
          </a:r>
          <a:endParaRPr lang="en-IN" sz="2800"/>
        </a:p>
      </xdr:txBody>
    </xdr:sp>
    <xdr:clientData/>
  </xdr:twoCellAnchor>
  <xdr:twoCellAnchor>
    <xdr:from>
      <xdr:col>9</xdr:col>
      <xdr:colOff>484093</xdr:colOff>
      <xdr:row>314</xdr:row>
      <xdr:rowOff>17930</xdr:rowOff>
    </xdr:from>
    <xdr:to>
      <xdr:col>24</xdr:col>
      <xdr:colOff>98611</xdr:colOff>
      <xdr:row>359</xdr:row>
      <xdr:rowOff>80683</xdr:rowOff>
    </xdr:to>
    <xdr:grpSp>
      <xdr:nvGrpSpPr>
        <xdr:cNvPr id="12" name="Group 11">
          <a:extLst>
            <a:ext uri="{FF2B5EF4-FFF2-40B4-BE49-F238E27FC236}">
              <a16:creationId xmlns:a16="http://schemas.microsoft.com/office/drawing/2014/main" id="{2DCF9F8B-7996-414B-E4E3-8050C39E842A}"/>
            </a:ext>
          </a:extLst>
        </xdr:cNvPr>
        <xdr:cNvGrpSpPr/>
      </xdr:nvGrpSpPr>
      <xdr:grpSpPr>
        <a:xfrm>
          <a:off x="11161058" y="100754330"/>
          <a:ext cx="9717741" cy="10013577"/>
          <a:chOff x="690282" y="102484518"/>
          <a:chExt cx="8839200" cy="10013577"/>
        </a:xfrm>
      </xdr:grpSpPr>
      <xdr:grpSp>
        <xdr:nvGrpSpPr>
          <xdr:cNvPr id="6" name="Group 5">
            <a:extLst>
              <a:ext uri="{FF2B5EF4-FFF2-40B4-BE49-F238E27FC236}">
                <a16:creationId xmlns:a16="http://schemas.microsoft.com/office/drawing/2014/main" id="{CA5CD862-2FF6-B1D5-080F-B4FB8DE2DD67}"/>
              </a:ext>
            </a:extLst>
          </xdr:cNvPr>
          <xdr:cNvGrpSpPr/>
        </xdr:nvGrpSpPr>
        <xdr:grpSpPr>
          <a:xfrm>
            <a:off x="690282" y="102484518"/>
            <a:ext cx="8839200" cy="10013577"/>
            <a:chOff x="549000" y="129360"/>
            <a:chExt cx="5760000" cy="6962640"/>
          </a:xfrm>
        </xdr:grpSpPr>
        <xdr:pic>
          <xdr:nvPicPr>
            <xdr:cNvPr id="7" name="Picture 6">
              <a:extLst>
                <a:ext uri="{FF2B5EF4-FFF2-40B4-BE49-F238E27FC236}">
                  <a16:creationId xmlns:a16="http://schemas.microsoft.com/office/drawing/2014/main" id="{4A1C6FD9-E8D7-37F1-0803-17B035AA453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9000" y="129360"/>
              <a:ext cx="5760000" cy="43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7E698FB8-F51E-504F-90AE-DDFCA353BA5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5143" y="4572000"/>
              <a:ext cx="3360000"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0" name="Picture 9">
              <a:extLst>
                <a:ext uri="{FF2B5EF4-FFF2-40B4-BE49-F238E27FC236}">
                  <a16:creationId xmlns:a16="http://schemas.microsoft.com/office/drawing/2014/main" id="{99BE2AE9-137A-0351-5A35-509EABD864F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16829" y="4572000"/>
              <a:ext cx="1888250"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11" name="TextBox 10">
            <a:extLst>
              <a:ext uri="{FF2B5EF4-FFF2-40B4-BE49-F238E27FC236}">
                <a16:creationId xmlns:a16="http://schemas.microsoft.com/office/drawing/2014/main" id="{AB13B42C-36DD-A79B-E06B-0B8C82ED8A98}"/>
              </a:ext>
            </a:extLst>
          </xdr:cNvPr>
          <xdr:cNvSpPr txBox="1"/>
        </xdr:nvSpPr>
        <xdr:spPr>
          <a:xfrm>
            <a:off x="4885764" y="103524424"/>
            <a:ext cx="69147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Merlin A</a:t>
            </a:r>
          </a:p>
        </xdr:txBody>
      </xdr:sp>
      <xdr:sp macro="" textlink="">
        <xdr:nvSpPr>
          <xdr:cNvPr id="14" name="TextBox 13">
            <a:extLst>
              <a:ext uri="{FF2B5EF4-FFF2-40B4-BE49-F238E27FC236}">
                <a16:creationId xmlns:a16="http://schemas.microsoft.com/office/drawing/2014/main" id="{26CBD484-0D60-4584-ABC6-1E78895A6629}"/>
              </a:ext>
            </a:extLst>
          </xdr:cNvPr>
          <xdr:cNvSpPr txBox="1"/>
        </xdr:nvSpPr>
        <xdr:spPr>
          <a:xfrm>
            <a:off x="1613646" y="104178848"/>
            <a:ext cx="60458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Dove A</a:t>
            </a:r>
          </a:p>
        </xdr:txBody>
      </xdr:sp>
      <xdr:sp macro="" textlink="">
        <xdr:nvSpPr>
          <xdr:cNvPr id="15" name="TextBox 14">
            <a:extLst>
              <a:ext uri="{FF2B5EF4-FFF2-40B4-BE49-F238E27FC236}">
                <a16:creationId xmlns:a16="http://schemas.microsoft.com/office/drawing/2014/main" id="{AE4B9ECF-180A-4101-A49F-A960599564B2}"/>
              </a:ext>
            </a:extLst>
          </xdr:cNvPr>
          <xdr:cNvSpPr txBox="1"/>
        </xdr:nvSpPr>
        <xdr:spPr>
          <a:xfrm>
            <a:off x="3478305" y="103327200"/>
            <a:ext cx="69147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Merlin B</a:t>
            </a:r>
          </a:p>
        </xdr:txBody>
      </xdr:sp>
      <xdr:sp macro="" textlink="">
        <xdr:nvSpPr>
          <xdr:cNvPr id="16" name="TextBox 15">
            <a:extLst>
              <a:ext uri="{FF2B5EF4-FFF2-40B4-BE49-F238E27FC236}">
                <a16:creationId xmlns:a16="http://schemas.microsoft.com/office/drawing/2014/main" id="{E39CC276-05D3-4949-A274-A546B1BEA1C8}"/>
              </a:ext>
            </a:extLst>
          </xdr:cNvPr>
          <xdr:cNvSpPr txBox="1"/>
        </xdr:nvSpPr>
        <xdr:spPr>
          <a:xfrm>
            <a:off x="2545975" y="103632000"/>
            <a:ext cx="69147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Merlin C</a:t>
            </a:r>
          </a:p>
        </xdr:txBody>
      </xdr:sp>
    </xdr:grpSp>
    <xdr:clientData/>
  </xdr:twoCellAnchor>
  <xdr:twoCellAnchor>
    <xdr:from>
      <xdr:col>0</xdr:col>
      <xdr:colOff>914398</xdr:colOff>
      <xdr:row>313</xdr:row>
      <xdr:rowOff>251011</xdr:rowOff>
    </xdr:from>
    <xdr:to>
      <xdr:col>7</xdr:col>
      <xdr:colOff>1568822</xdr:colOff>
      <xdr:row>341</xdr:row>
      <xdr:rowOff>71715</xdr:rowOff>
    </xdr:to>
    <xdr:grpSp>
      <xdr:nvGrpSpPr>
        <xdr:cNvPr id="13" name="Group 12">
          <a:extLst>
            <a:ext uri="{FF2B5EF4-FFF2-40B4-BE49-F238E27FC236}">
              <a16:creationId xmlns:a16="http://schemas.microsoft.com/office/drawing/2014/main" id="{F522DA28-211B-0FB7-A4A7-1434C0157BEE}"/>
            </a:ext>
          </a:extLst>
        </xdr:cNvPr>
        <xdr:cNvGrpSpPr/>
      </xdr:nvGrpSpPr>
      <xdr:grpSpPr>
        <a:xfrm>
          <a:off x="914398" y="100718470"/>
          <a:ext cx="7978589" cy="7351057"/>
          <a:chOff x="457200" y="235946"/>
          <a:chExt cx="5429208" cy="4898080"/>
        </a:xfrm>
      </xdr:grpSpPr>
      <xdr:pic>
        <xdr:nvPicPr>
          <xdr:cNvPr id="17" name="Picture 16">
            <a:extLst>
              <a:ext uri="{FF2B5EF4-FFF2-40B4-BE49-F238E27FC236}">
                <a16:creationId xmlns:a16="http://schemas.microsoft.com/office/drawing/2014/main" id="{99A3E6D0-AF97-1304-41A2-DF7BC33A77B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457200" y="235946"/>
            <a:ext cx="3356889" cy="2520000"/>
          </a:xfrm>
          <a:prstGeom prst="rect">
            <a:avLst/>
          </a:prstGeom>
          <a:ln>
            <a:solidFill>
              <a:schemeClr val="tx1"/>
            </a:solidFill>
          </a:ln>
        </xdr:spPr>
      </xdr:pic>
      <xdr:pic>
        <xdr:nvPicPr>
          <xdr:cNvPr id="18" name="Picture 17">
            <a:extLst>
              <a:ext uri="{FF2B5EF4-FFF2-40B4-BE49-F238E27FC236}">
                <a16:creationId xmlns:a16="http://schemas.microsoft.com/office/drawing/2014/main" id="{1C9FC3DD-3349-0CF2-939D-22B908B5B229}"/>
              </a:ext>
            </a:extLst>
          </xdr:cNvPr>
          <xdr:cNvPicPr>
            <a:picLocks noChangeAspect="1"/>
          </xdr:cNvPicPr>
        </xdr:nvPicPr>
        <xdr:blipFill>
          <a:blip xmlns:r="http://schemas.openxmlformats.org/officeDocument/2006/relationships" r:embed="rId8" cstate="hqprint">
            <a:extLst>
              <a:ext uri="{28A0092B-C50C-407E-A947-70E740481C1C}">
                <a14:useLocalDpi xmlns:a14="http://schemas.microsoft.com/office/drawing/2010/main"/>
              </a:ext>
            </a:extLst>
          </a:blip>
          <a:stretch>
            <a:fillRect/>
          </a:stretch>
        </xdr:blipFill>
        <xdr:spPr>
          <a:xfrm>
            <a:off x="3998377" y="235946"/>
            <a:ext cx="1888031" cy="2520000"/>
          </a:xfrm>
          <a:prstGeom prst="rect">
            <a:avLst/>
          </a:prstGeom>
          <a:ln>
            <a:solidFill>
              <a:schemeClr val="tx1"/>
            </a:solidFill>
          </a:ln>
        </xdr:spPr>
      </xdr:pic>
      <xdr:pic>
        <xdr:nvPicPr>
          <xdr:cNvPr id="19" name="Picture 18">
            <a:extLst>
              <a:ext uri="{FF2B5EF4-FFF2-40B4-BE49-F238E27FC236}">
                <a16:creationId xmlns:a16="http://schemas.microsoft.com/office/drawing/2014/main" id="{56A4E63E-81F6-DB08-044F-CCEE67D71A2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831838" y="2968054"/>
            <a:ext cx="2877333" cy="2160000"/>
          </a:xfrm>
          <a:prstGeom prst="rect">
            <a:avLst/>
          </a:prstGeom>
          <a:ln>
            <a:solidFill>
              <a:schemeClr val="tx1"/>
            </a:solidFill>
          </a:ln>
        </xdr:spPr>
      </xdr:pic>
      <xdr:pic>
        <xdr:nvPicPr>
          <xdr:cNvPr id="20" name="Picture 19">
            <a:extLst>
              <a:ext uri="{FF2B5EF4-FFF2-40B4-BE49-F238E27FC236}">
                <a16:creationId xmlns:a16="http://schemas.microsoft.com/office/drawing/2014/main" id="{2C82AC7C-DE0A-37CC-E09F-C5829E153AB7}"/>
              </a:ext>
            </a:extLst>
          </xdr:cNvPr>
          <xdr:cNvPicPr>
            <a:picLocks noChangeAspect="1"/>
          </xdr:cNvPicPr>
        </xdr:nvPicPr>
        <xdr:blipFill rotWithShape="1">
          <a:blip xmlns:r="http://schemas.openxmlformats.org/officeDocument/2006/relationships" r:embed="rId10" cstate="hqprint">
            <a:extLst>
              <a:ext uri="{28A0092B-C50C-407E-A947-70E740481C1C}">
                <a14:useLocalDpi xmlns:a14="http://schemas.microsoft.com/office/drawing/2010/main"/>
              </a:ext>
            </a:extLst>
          </a:blip>
          <a:srcRect b="4148"/>
          <a:stretch/>
        </xdr:blipFill>
        <xdr:spPr>
          <a:xfrm>
            <a:off x="3893459" y="2968053"/>
            <a:ext cx="1618312" cy="2165973"/>
          </a:xfrm>
          <a:prstGeom prst="rect">
            <a:avLst/>
          </a:prstGeom>
          <a:ln>
            <a:solidFill>
              <a:schemeClr val="tx1"/>
            </a:solidFill>
          </a:ln>
        </xdr:spPr>
      </xdr:pic>
      <xdr:sp macro="" textlink="">
        <xdr:nvSpPr>
          <xdr:cNvPr id="21" name="TextBox 12">
            <a:extLst>
              <a:ext uri="{FF2B5EF4-FFF2-40B4-BE49-F238E27FC236}">
                <a16:creationId xmlns:a16="http://schemas.microsoft.com/office/drawing/2014/main" id="{F18EDCC9-6703-03A6-50B5-3CB9A9B5616B}"/>
              </a:ext>
            </a:extLst>
          </xdr:cNvPr>
          <xdr:cNvSpPr txBox="1"/>
        </xdr:nvSpPr>
        <xdr:spPr>
          <a:xfrm>
            <a:off x="2042160" y="523240"/>
            <a:ext cx="601447" cy="16581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00" b="1"/>
              <a:t>Merlin A</a:t>
            </a:r>
            <a:endParaRPr lang="en-IN" sz="1000" b="1"/>
          </a:p>
        </xdr:txBody>
      </xdr:sp>
      <xdr:sp macro="" textlink="">
        <xdr:nvSpPr>
          <xdr:cNvPr id="22" name="TextBox 13">
            <a:extLst>
              <a:ext uri="{FF2B5EF4-FFF2-40B4-BE49-F238E27FC236}">
                <a16:creationId xmlns:a16="http://schemas.microsoft.com/office/drawing/2014/main" id="{8B97E59E-F6DD-EFF6-7D7E-FE530F01B681}"/>
              </a:ext>
            </a:extLst>
          </xdr:cNvPr>
          <xdr:cNvSpPr txBox="1"/>
        </xdr:nvSpPr>
        <xdr:spPr>
          <a:xfrm>
            <a:off x="831838" y="456574"/>
            <a:ext cx="601447" cy="16581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00" b="1"/>
              <a:t>Merlin C</a:t>
            </a:r>
            <a:endParaRPr lang="en-IN" sz="1000" b="1"/>
          </a:p>
        </xdr:txBody>
      </xdr:sp>
      <xdr:sp macro="" textlink="">
        <xdr:nvSpPr>
          <xdr:cNvPr id="23" name="TextBox 14">
            <a:extLst>
              <a:ext uri="{FF2B5EF4-FFF2-40B4-BE49-F238E27FC236}">
                <a16:creationId xmlns:a16="http://schemas.microsoft.com/office/drawing/2014/main" id="{42F27068-17E5-7922-C17E-0DA772702B99}"/>
              </a:ext>
            </a:extLst>
          </xdr:cNvPr>
          <xdr:cNvSpPr txBox="1"/>
        </xdr:nvSpPr>
        <xdr:spPr>
          <a:xfrm>
            <a:off x="1507199" y="311132"/>
            <a:ext cx="601447" cy="16581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00" b="1"/>
              <a:t>Merlin B</a:t>
            </a:r>
            <a:endParaRPr lang="en-IN" sz="1000" b="1"/>
          </a:p>
        </xdr:txBody>
      </xdr:sp>
      <xdr:cxnSp macro="">
        <xdr:nvCxnSpPr>
          <xdr:cNvPr id="24" name="Straight Arrow Connector 23">
            <a:extLst>
              <a:ext uri="{FF2B5EF4-FFF2-40B4-BE49-F238E27FC236}">
                <a16:creationId xmlns:a16="http://schemas.microsoft.com/office/drawing/2014/main" id="{E3E663D1-3548-AC7E-03A5-B3F96B31B5BE}"/>
              </a:ext>
            </a:extLst>
          </xdr:cNvPr>
          <xdr:cNvCxnSpPr>
            <a:stCxn id="21" idx="2"/>
          </xdr:cNvCxnSpPr>
        </xdr:nvCxnSpPr>
        <xdr:spPr>
          <a:xfrm flipH="1">
            <a:off x="2135644" y="689052"/>
            <a:ext cx="207240" cy="235508"/>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5" name="Straight Arrow Connector 24">
            <a:extLst>
              <a:ext uri="{FF2B5EF4-FFF2-40B4-BE49-F238E27FC236}">
                <a16:creationId xmlns:a16="http://schemas.microsoft.com/office/drawing/2014/main" id="{AC478C34-AE3D-B870-860B-87FB898A732F}"/>
              </a:ext>
            </a:extLst>
          </xdr:cNvPr>
          <xdr:cNvCxnSpPr>
            <a:cxnSpLocks/>
          </xdr:cNvCxnSpPr>
        </xdr:nvCxnSpPr>
        <xdr:spPr>
          <a:xfrm>
            <a:off x="1741437" y="562774"/>
            <a:ext cx="0" cy="352116"/>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6" name="Straight Arrow Connector 25">
            <a:extLst>
              <a:ext uri="{FF2B5EF4-FFF2-40B4-BE49-F238E27FC236}">
                <a16:creationId xmlns:a16="http://schemas.microsoft.com/office/drawing/2014/main" id="{BCB735DD-AC78-98A6-AF23-5F5725861CBF}"/>
              </a:ext>
            </a:extLst>
          </xdr:cNvPr>
          <xdr:cNvCxnSpPr>
            <a:cxnSpLocks/>
          </xdr:cNvCxnSpPr>
        </xdr:nvCxnSpPr>
        <xdr:spPr>
          <a:xfrm>
            <a:off x="1223277" y="663258"/>
            <a:ext cx="138163" cy="342582"/>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TextBox 21">
            <a:extLst>
              <a:ext uri="{FF2B5EF4-FFF2-40B4-BE49-F238E27FC236}">
                <a16:creationId xmlns:a16="http://schemas.microsoft.com/office/drawing/2014/main" id="{C5E239E7-8888-E3C7-34EA-EBE3DDBCFA8C}"/>
              </a:ext>
            </a:extLst>
          </xdr:cNvPr>
          <xdr:cNvSpPr txBox="1"/>
        </xdr:nvSpPr>
        <xdr:spPr>
          <a:xfrm>
            <a:off x="820235" y="1005840"/>
            <a:ext cx="413896" cy="18466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600" b="1"/>
              <a:t>Dove A</a:t>
            </a:r>
            <a:endParaRPr lang="en-IN" sz="600" b="1"/>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jDg__1SFRYI"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420"/>
  <sheetViews>
    <sheetView tabSelected="1" view="pageBreakPreview" zoomScale="85" zoomScaleNormal="85" zoomScaleSheetLayoutView="85" zoomScalePageLayoutView="55" workbookViewId="0">
      <selection activeCell="H7" sqref="H7:I7"/>
    </sheetView>
  </sheetViews>
  <sheetFormatPr defaultColWidth="9.109375" defaultRowHeight="17.100000000000001" customHeight="1" x14ac:dyDescent="0.3"/>
  <cols>
    <col min="1" max="1" width="31.109375" style="1" customWidth="1"/>
    <col min="2" max="2" width="1.33203125" style="1" customWidth="1"/>
    <col min="3" max="3" width="17.44140625" style="1" customWidth="1"/>
    <col min="4" max="4" width="1.44140625" style="14" customWidth="1"/>
    <col min="5" max="6" width="27.109375" style="1" customWidth="1"/>
    <col min="7" max="7" width="1.44140625" style="1" customWidth="1"/>
    <col min="8" max="8" width="24.44140625" style="1" customWidth="1"/>
    <col min="9" max="9" width="24.44140625" style="14" customWidth="1"/>
    <col min="10" max="10" width="33.88671875" style="1" customWidth="1"/>
    <col min="11" max="12" width="15.5546875" style="1" bestFit="1" customWidth="1"/>
    <col min="13" max="20" width="9.109375" style="1"/>
    <col min="21" max="23" width="0" style="1" hidden="1" customWidth="1"/>
    <col min="24" max="26" width="9.109375" style="1"/>
    <col min="27" max="27" width="7.88671875" style="1" customWidth="1"/>
    <col min="28" max="16384" width="9.109375" style="1"/>
  </cols>
  <sheetData>
    <row r="1" spans="1:13" ht="21" x14ac:dyDescent="0.3">
      <c r="A1" s="133" t="s">
        <v>43</v>
      </c>
      <c r="B1" s="134"/>
      <c r="C1" s="134"/>
      <c r="D1" s="134"/>
      <c r="E1" s="134"/>
      <c r="F1" s="134"/>
      <c r="G1" s="134"/>
      <c r="H1" s="134"/>
      <c r="I1" s="135"/>
    </row>
    <row r="2" spans="1:13" ht="42" customHeight="1" x14ac:dyDescent="0.3">
      <c r="A2" s="143" t="s">
        <v>11</v>
      </c>
      <c r="B2" s="143"/>
      <c r="C2" s="143"/>
      <c r="D2" s="4" t="s">
        <v>4</v>
      </c>
      <c r="E2" s="144" t="s">
        <v>97</v>
      </c>
      <c r="F2" s="144"/>
      <c r="G2" s="96" t="s">
        <v>15</v>
      </c>
      <c r="H2" s="96"/>
      <c r="I2" s="54">
        <v>45840</v>
      </c>
    </row>
    <row r="3" spans="1:13" ht="108" customHeight="1" x14ac:dyDescent="0.3">
      <c r="A3" s="108" t="s">
        <v>44</v>
      </c>
      <c r="B3" s="109"/>
      <c r="C3" s="110"/>
      <c r="D3" s="21" t="s">
        <v>4</v>
      </c>
      <c r="E3" s="99" t="s">
        <v>252</v>
      </c>
      <c r="F3" s="100"/>
      <c r="G3" s="96" t="s">
        <v>188</v>
      </c>
      <c r="H3" s="96"/>
      <c r="I3" s="54" t="s">
        <v>272</v>
      </c>
      <c r="K3" s="62">
        <v>45754</v>
      </c>
      <c r="L3" s="62">
        <v>45842</v>
      </c>
      <c r="M3" s="1">
        <f>L3-K3</f>
        <v>88</v>
      </c>
    </row>
    <row r="4" spans="1:13" ht="43.5" customHeight="1" x14ac:dyDescent="0.3">
      <c r="A4" s="108" t="s">
        <v>41</v>
      </c>
      <c r="B4" s="109"/>
      <c r="C4" s="110"/>
      <c r="D4" s="28" t="s">
        <v>4</v>
      </c>
      <c r="E4" s="99" t="s">
        <v>189</v>
      </c>
      <c r="F4" s="101"/>
      <c r="G4" s="96" t="s">
        <v>38</v>
      </c>
      <c r="H4" s="96"/>
      <c r="I4" s="54">
        <v>45846</v>
      </c>
      <c r="J4" s="1" t="s">
        <v>267</v>
      </c>
    </row>
    <row r="5" spans="1:13" ht="21" x14ac:dyDescent="0.3">
      <c r="A5" s="66" t="s">
        <v>45</v>
      </c>
      <c r="B5" s="66"/>
      <c r="C5" s="66"/>
      <c r="D5" s="66"/>
      <c r="E5" s="66"/>
      <c r="F5" s="66"/>
      <c r="G5" s="66"/>
      <c r="H5" s="66"/>
      <c r="I5" s="148"/>
    </row>
    <row r="6" spans="1:13" ht="43.5" customHeight="1" x14ac:dyDescent="0.3">
      <c r="A6" s="145" t="s">
        <v>34</v>
      </c>
      <c r="B6" s="145"/>
      <c r="C6" s="145"/>
      <c r="D6" s="2" t="s">
        <v>4</v>
      </c>
      <c r="E6" s="22" t="s">
        <v>110</v>
      </c>
      <c r="F6" s="21" t="s">
        <v>40</v>
      </c>
      <c r="G6" s="2" t="s">
        <v>4</v>
      </c>
      <c r="H6" s="98" t="s">
        <v>273</v>
      </c>
      <c r="I6" s="98"/>
    </row>
    <row r="7" spans="1:13" ht="23.25" customHeight="1" x14ac:dyDescent="0.3">
      <c r="A7" s="145" t="s">
        <v>47</v>
      </c>
      <c r="B7" s="145"/>
      <c r="C7" s="145"/>
      <c r="D7" s="2" t="s">
        <v>4</v>
      </c>
      <c r="E7" s="5" t="s">
        <v>192</v>
      </c>
      <c r="F7" s="21" t="s">
        <v>48</v>
      </c>
      <c r="G7" s="2" t="s">
        <v>4</v>
      </c>
      <c r="H7" s="99" t="s">
        <v>190</v>
      </c>
      <c r="I7" s="101"/>
    </row>
    <row r="8" spans="1:13" ht="24" customHeight="1" x14ac:dyDescent="0.3">
      <c r="A8" s="145" t="s">
        <v>49</v>
      </c>
      <c r="B8" s="145"/>
      <c r="C8" s="145"/>
      <c r="D8" s="2" t="s">
        <v>4</v>
      </c>
      <c r="E8" s="146" t="s">
        <v>191</v>
      </c>
      <c r="F8" s="146"/>
      <c r="G8" s="146"/>
      <c r="H8" s="146"/>
      <c r="I8" s="146"/>
    </row>
    <row r="9" spans="1:13" ht="45" customHeight="1" x14ac:dyDescent="0.3">
      <c r="A9" s="96" t="s">
        <v>178</v>
      </c>
      <c r="B9" s="21" t="s">
        <v>4</v>
      </c>
      <c r="C9" s="21" t="s">
        <v>46</v>
      </c>
      <c r="D9" s="2" t="s">
        <v>4</v>
      </c>
      <c r="E9" s="99" t="s">
        <v>230</v>
      </c>
      <c r="F9" s="100"/>
      <c r="G9" s="100"/>
      <c r="H9" s="100"/>
      <c r="I9" s="101"/>
    </row>
    <row r="10" spans="1:13" ht="66" customHeight="1" x14ac:dyDescent="0.3">
      <c r="A10" s="96"/>
      <c r="B10" s="21" t="s">
        <v>4</v>
      </c>
      <c r="C10" s="21" t="s">
        <v>14</v>
      </c>
      <c r="D10" s="2" t="s">
        <v>4</v>
      </c>
      <c r="E10" s="99" t="s">
        <v>193</v>
      </c>
      <c r="F10" s="100"/>
      <c r="G10" s="100"/>
      <c r="H10" s="100"/>
      <c r="I10" s="101"/>
    </row>
    <row r="11" spans="1:13" ht="43.5" customHeight="1" x14ac:dyDescent="0.3">
      <c r="A11" s="96"/>
      <c r="B11" s="21" t="s">
        <v>4</v>
      </c>
      <c r="C11" s="21" t="s">
        <v>5</v>
      </c>
      <c r="D11" s="2" t="s">
        <v>4</v>
      </c>
      <c r="E11" s="99" t="s">
        <v>194</v>
      </c>
      <c r="F11" s="100"/>
      <c r="G11" s="100"/>
      <c r="H11" s="100"/>
      <c r="I11" s="101"/>
    </row>
    <row r="12" spans="1:13" ht="21" x14ac:dyDescent="0.3">
      <c r="A12" s="96" t="s">
        <v>39</v>
      </c>
      <c r="B12" s="96"/>
      <c r="C12" s="96"/>
      <c r="D12" s="2" t="s">
        <v>4</v>
      </c>
      <c r="E12" s="98" t="s">
        <v>232</v>
      </c>
      <c r="F12" s="98"/>
      <c r="G12" s="98"/>
      <c r="H12" s="98"/>
      <c r="I12" s="98"/>
    </row>
    <row r="13" spans="1:13" ht="20.100000000000001" customHeight="1" x14ac:dyDescent="0.3">
      <c r="A13" s="66" t="s">
        <v>50</v>
      </c>
      <c r="B13" s="66"/>
      <c r="C13" s="66"/>
      <c r="D13" s="66"/>
      <c r="E13" s="66"/>
      <c r="F13" s="66"/>
      <c r="G13" s="66"/>
      <c r="H13" s="66"/>
      <c r="I13" s="66"/>
    </row>
    <row r="14" spans="1:13" ht="43.5" customHeight="1" x14ac:dyDescent="0.3">
      <c r="A14" s="21" t="s">
        <v>32</v>
      </c>
      <c r="B14" s="2" t="s">
        <v>4</v>
      </c>
      <c r="C14" s="118" t="s">
        <v>98</v>
      </c>
      <c r="D14" s="152"/>
      <c r="E14" s="119"/>
      <c r="F14" s="17" t="s">
        <v>51</v>
      </c>
      <c r="G14" s="2" t="s">
        <v>4</v>
      </c>
      <c r="H14" s="98" t="s">
        <v>195</v>
      </c>
      <c r="I14" s="98"/>
    </row>
    <row r="15" spans="1:13" ht="63" customHeight="1" x14ac:dyDescent="0.3">
      <c r="A15" s="21" t="s">
        <v>52</v>
      </c>
      <c r="B15" s="2" t="s">
        <v>4</v>
      </c>
      <c r="C15" s="118" t="s">
        <v>235</v>
      </c>
      <c r="D15" s="152"/>
      <c r="E15" s="119"/>
      <c r="F15" s="21" t="s">
        <v>53</v>
      </c>
      <c r="G15" s="2" t="s">
        <v>4</v>
      </c>
      <c r="H15" s="117">
        <v>46568</v>
      </c>
      <c r="I15" s="98"/>
    </row>
    <row r="16" spans="1:13" ht="42" x14ac:dyDescent="0.3">
      <c r="A16" s="51" t="s">
        <v>54</v>
      </c>
      <c r="B16" s="2" t="s">
        <v>4</v>
      </c>
      <c r="C16" s="153">
        <v>46568</v>
      </c>
      <c r="D16" s="152"/>
      <c r="E16" s="119"/>
      <c r="F16" s="21" t="s">
        <v>55</v>
      </c>
      <c r="G16" s="2" t="s">
        <v>4</v>
      </c>
      <c r="H16" s="116">
        <v>44622</v>
      </c>
      <c r="I16" s="101"/>
    </row>
    <row r="17" spans="1:9" ht="63" x14ac:dyDescent="0.3">
      <c r="A17" s="51" t="s">
        <v>56</v>
      </c>
      <c r="B17" s="2" t="s">
        <v>4</v>
      </c>
      <c r="C17" s="153">
        <v>46568</v>
      </c>
      <c r="D17" s="152"/>
      <c r="E17" s="119"/>
      <c r="F17" s="21" t="s">
        <v>57</v>
      </c>
      <c r="G17" s="2" t="s">
        <v>4</v>
      </c>
      <c r="H17" s="99" t="s">
        <v>196</v>
      </c>
      <c r="I17" s="101"/>
    </row>
    <row r="18" spans="1:9" ht="42" x14ac:dyDescent="0.3">
      <c r="A18" s="51" t="s">
        <v>58</v>
      </c>
      <c r="B18" s="2" t="s">
        <v>4</v>
      </c>
      <c r="C18" s="118" t="s">
        <v>231</v>
      </c>
      <c r="D18" s="152"/>
      <c r="E18" s="119"/>
      <c r="F18" s="21" t="s">
        <v>113</v>
      </c>
      <c r="G18" s="2" t="s">
        <v>4</v>
      </c>
      <c r="H18" s="98">
        <v>24500</v>
      </c>
      <c r="I18" s="98"/>
    </row>
    <row r="19" spans="1:9" ht="42" x14ac:dyDescent="0.3">
      <c r="A19" s="21" t="s">
        <v>59</v>
      </c>
      <c r="B19" s="2" t="s">
        <v>4</v>
      </c>
      <c r="C19" s="118">
        <v>1.1000000000000001</v>
      </c>
      <c r="D19" s="152"/>
      <c r="E19" s="119"/>
      <c r="F19" s="21" t="s">
        <v>112</v>
      </c>
      <c r="G19" s="2" t="s">
        <v>4</v>
      </c>
      <c r="H19" s="98">
        <v>151788.29999999999</v>
      </c>
      <c r="I19" s="98"/>
    </row>
    <row r="20" spans="1:9" ht="42" x14ac:dyDescent="0.3">
      <c r="A20" s="21" t="s">
        <v>111</v>
      </c>
      <c r="B20" s="2" t="s">
        <v>4</v>
      </c>
      <c r="C20" s="118">
        <v>152005.35999999999</v>
      </c>
      <c r="D20" s="152"/>
      <c r="E20" s="119"/>
      <c r="F20" s="6" t="s">
        <v>60</v>
      </c>
      <c r="G20" s="2" t="s">
        <v>4</v>
      </c>
      <c r="H20" s="99" t="s">
        <v>251</v>
      </c>
      <c r="I20" s="101"/>
    </row>
    <row r="21" spans="1:9" ht="42" x14ac:dyDescent="0.3">
      <c r="A21" s="21" t="s">
        <v>61</v>
      </c>
      <c r="B21" s="2" t="s">
        <v>4</v>
      </c>
      <c r="C21" s="118" t="s">
        <v>250</v>
      </c>
      <c r="D21" s="152"/>
      <c r="E21" s="119"/>
      <c r="F21" s="21" t="s">
        <v>62</v>
      </c>
      <c r="G21" s="2" t="s">
        <v>4</v>
      </c>
      <c r="H21" s="98" t="s">
        <v>229</v>
      </c>
      <c r="I21" s="98"/>
    </row>
    <row r="22" spans="1:9" ht="21" x14ac:dyDescent="0.3">
      <c r="A22" s="51" t="s">
        <v>27</v>
      </c>
      <c r="B22" s="2" t="s">
        <v>4</v>
      </c>
      <c r="C22" s="118">
        <v>19.228959</v>
      </c>
      <c r="D22" s="152"/>
      <c r="E22" s="119"/>
      <c r="F22" s="29" t="s">
        <v>28</v>
      </c>
      <c r="G22" s="29" t="s">
        <v>4</v>
      </c>
      <c r="H22" s="118">
        <v>72.996325999999996</v>
      </c>
      <c r="I22" s="119"/>
    </row>
    <row r="23" spans="1:9" ht="45.75" customHeight="1" x14ac:dyDescent="0.3">
      <c r="A23" s="51" t="s">
        <v>30</v>
      </c>
      <c r="B23" s="2" t="s">
        <v>4</v>
      </c>
      <c r="C23" s="98" t="s">
        <v>253</v>
      </c>
      <c r="D23" s="98"/>
      <c r="E23" s="98"/>
      <c r="F23" s="98"/>
      <c r="G23" s="98"/>
      <c r="H23" s="98"/>
      <c r="I23" s="98"/>
    </row>
    <row r="24" spans="1:9" ht="24" customHeight="1" x14ac:dyDescent="0.3">
      <c r="A24" s="133" t="s">
        <v>23</v>
      </c>
      <c r="B24" s="134"/>
      <c r="C24" s="134"/>
      <c r="D24" s="134"/>
      <c r="E24" s="134"/>
      <c r="F24" s="134"/>
      <c r="G24" s="134"/>
      <c r="H24" s="134"/>
      <c r="I24" s="135"/>
    </row>
    <row r="25" spans="1:9" ht="42" x14ac:dyDescent="0.3">
      <c r="A25" s="21" t="s">
        <v>31</v>
      </c>
      <c r="B25" s="2" t="s">
        <v>4</v>
      </c>
      <c r="C25" s="98" t="s">
        <v>99</v>
      </c>
      <c r="D25" s="98"/>
      <c r="E25" s="98"/>
      <c r="F25" s="21" t="s">
        <v>16</v>
      </c>
      <c r="G25" s="2" t="s">
        <v>4</v>
      </c>
      <c r="H25" s="98" t="s">
        <v>197</v>
      </c>
      <c r="I25" s="98"/>
    </row>
    <row r="26" spans="1:9" ht="21" x14ac:dyDescent="0.3">
      <c r="A26" s="21" t="s">
        <v>17</v>
      </c>
      <c r="B26" s="2" t="s">
        <v>4</v>
      </c>
      <c r="C26" s="98" t="s">
        <v>116</v>
      </c>
      <c r="D26" s="98"/>
      <c r="E26" s="98"/>
      <c r="F26" s="21" t="s">
        <v>179</v>
      </c>
      <c r="G26" s="2" t="s">
        <v>4</v>
      </c>
      <c r="H26" s="98" t="s">
        <v>177</v>
      </c>
      <c r="I26" s="98"/>
    </row>
    <row r="27" spans="1:9" ht="42" x14ac:dyDescent="0.3">
      <c r="A27" s="21" t="s">
        <v>26</v>
      </c>
      <c r="B27" s="2" t="s">
        <v>4</v>
      </c>
      <c r="C27" s="98" t="s">
        <v>115</v>
      </c>
      <c r="D27" s="98"/>
      <c r="E27" s="98"/>
      <c r="F27" s="21" t="s">
        <v>19</v>
      </c>
      <c r="G27" s="2" t="s">
        <v>4</v>
      </c>
      <c r="H27" s="98" t="s">
        <v>201</v>
      </c>
      <c r="I27" s="98"/>
    </row>
    <row r="28" spans="1:9" ht="42" x14ac:dyDescent="0.3">
      <c r="A28" s="51" t="s">
        <v>136</v>
      </c>
      <c r="B28" s="2" t="s">
        <v>4</v>
      </c>
      <c r="C28" s="98" t="s">
        <v>199</v>
      </c>
      <c r="D28" s="98"/>
      <c r="E28" s="98"/>
      <c r="F28" s="21" t="s">
        <v>137</v>
      </c>
      <c r="G28" s="2" t="s">
        <v>4</v>
      </c>
      <c r="H28" s="99" t="s">
        <v>200</v>
      </c>
      <c r="I28" s="101"/>
    </row>
    <row r="29" spans="1:9" ht="62.25" customHeight="1" x14ac:dyDescent="0.3">
      <c r="A29" s="21" t="s">
        <v>20</v>
      </c>
      <c r="B29" s="2" t="s">
        <v>4</v>
      </c>
      <c r="C29" s="98" t="s">
        <v>202</v>
      </c>
      <c r="D29" s="98"/>
      <c r="E29" s="98"/>
      <c r="F29" s="21" t="s">
        <v>18</v>
      </c>
      <c r="G29" s="2" t="s">
        <v>4</v>
      </c>
      <c r="H29" s="98" t="s">
        <v>198</v>
      </c>
      <c r="I29" s="98"/>
    </row>
    <row r="30" spans="1:9" ht="21.75" customHeight="1" x14ac:dyDescent="0.3">
      <c r="A30" s="51" t="s">
        <v>142</v>
      </c>
      <c r="B30" s="2" t="s">
        <v>4</v>
      </c>
      <c r="C30" s="98" t="s">
        <v>143</v>
      </c>
      <c r="D30" s="98"/>
      <c r="E30" s="98"/>
      <c r="F30" s="21" t="s">
        <v>144</v>
      </c>
      <c r="G30" s="2" t="s">
        <v>4</v>
      </c>
      <c r="H30" s="99" t="s">
        <v>143</v>
      </c>
      <c r="I30" s="101"/>
    </row>
    <row r="31" spans="1:9" ht="21.75" customHeight="1" x14ac:dyDescent="0.3">
      <c r="A31" s="51" t="s">
        <v>145</v>
      </c>
      <c r="B31" s="2" t="s">
        <v>4</v>
      </c>
      <c r="C31" s="99" t="s">
        <v>143</v>
      </c>
      <c r="D31" s="100"/>
      <c r="E31" s="100"/>
      <c r="F31" s="100"/>
      <c r="G31" s="100"/>
      <c r="H31" s="100"/>
      <c r="I31" s="101"/>
    </row>
    <row r="32" spans="1:9" ht="21" x14ac:dyDescent="0.3">
      <c r="A32" s="79" t="s">
        <v>42</v>
      </c>
      <c r="B32" s="80"/>
      <c r="C32" s="80"/>
      <c r="D32" s="80"/>
      <c r="E32" s="80"/>
      <c r="F32" s="80"/>
      <c r="G32" s="80"/>
      <c r="H32" s="80"/>
      <c r="I32" s="149"/>
    </row>
    <row r="33" spans="1:9" ht="42" x14ac:dyDescent="0.3">
      <c r="A33" s="108" t="s">
        <v>21</v>
      </c>
      <c r="B33" s="109"/>
      <c r="C33" s="110"/>
      <c r="D33" s="2" t="s">
        <v>4</v>
      </c>
      <c r="E33" s="22" t="s">
        <v>117</v>
      </c>
      <c r="F33" s="21" t="s">
        <v>22</v>
      </c>
      <c r="G33" s="7" t="s">
        <v>4</v>
      </c>
      <c r="H33" s="99" t="s">
        <v>118</v>
      </c>
      <c r="I33" s="101"/>
    </row>
    <row r="34" spans="1:9" ht="42" x14ac:dyDescent="0.3">
      <c r="A34" s="108" t="s">
        <v>25</v>
      </c>
      <c r="B34" s="109"/>
      <c r="C34" s="110"/>
      <c r="D34" s="2" t="s">
        <v>4</v>
      </c>
      <c r="E34" s="22" t="s">
        <v>118</v>
      </c>
      <c r="F34" s="8" t="s">
        <v>37</v>
      </c>
      <c r="G34" s="2" t="s">
        <v>4</v>
      </c>
      <c r="H34" s="99" t="s">
        <v>118</v>
      </c>
      <c r="I34" s="101"/>
    </row>
    <row r="35" spans="1:9" ht="42" x14ac:dyDescent="0.3">
      <c r="A35" s="108" t="s">
        <v>36</v>
      </c>
      <c r="B35" s="109"/>
      <c r="C35" s="110"/>
      <c r="D35" s="2" t="s">
        <v>4</v>
      </c>
      <c r="E35" s="5" t="s">
        <v>119</v>
      </c>
      <c r="F35" s="21" t="s">
        <v>24</v>
      </c>
      <c r="G35" s="24" t="s">
        <v>4</v>
      </c>
      <c r="H35" s="99" t="s">
        <v>120</v>
      </c>
      <c r="I35" s="101"/>
    </row>
    <row r="36" spans="1:9" ht="21" x14ac:dyDescent="0.3">
      <c r="A36" s="133" t="s">
        <v>0</v>
      </c>
      <c r="B36" s="134"/>
      <c r="C36" s="134"/>
      <c r="D36" s="134"/>
      <c r="E36" s="134"/>
      <c r="F36" s="134"/>
      <c r="G36" s="134"/>
      <c r="H36" s="134"/>
      <c r="I36" s="135"/>
    </row>
    <row r="37" spans="1:9" ht="21" x14ac:dyDescent="0.3">
      <c r="A37" s="113" t="s">
        <v>0</v>
      </c>
      <c r="B37" s="115"/>
      <c r="C37" s="114"/>
      <c r="D37" s="2" t="s">
        <v>4</v>
      </c>
      <c r="E37" s="9" t="s">
        <v>1</v>
      </c>
      <c r="F37" s="9" t="s">
        <v>6</v>
      </c>
      <c r="G37" s="113" t="s">
        <v>2</v>
      </c>
      <c r="H37" s="114"/>
      <c r="I37" s="9" t="s">
        <v>3</v>
      </c>
    </row>
    <row r="38" spans="1:9" ht="21" x14ac:dyDescent="0.3">
      <c r="A38" s="108" t="s">
        <v>7</v>
      </c>
      <c r="B38" s="109"/>
      <c r="C38" s="110"/>
      <c r="D38" s="2" t="s">
        <v>4</v>
      </c>
      <c r="E38" s="23" t="s">
        <v>204</v>
      </c>
      <c r="F38" s="23" t="s">
        <v>204</v>
      </c>
      <c r="G38" s="120" t="s">
        <v>205</v>
      </c>
      <c r="H38" s="121"/>
      <c r="I38" s="23" t="s">
        <v>206</v>
      </c>
    </row>
    <row r="39" spans="1:9" ht="40.5" customHeight="1" x14ac:dyDescent="0.3">
      <c r="A39" s="108" t="s">
        <v>8</v>
      </c>
      <c r="B39" s="109"/>
      <c r="C39" s="110"/>
      <c r="D39" s="2" t="s">
        <v>4</v>
      </c>
      <c r="E39" s="23" t="s">
        <v>204</v>
      </c>
      <c r="F39" s="23" t="s">
        <v>204</v>
      </c>
      <c r="G39" s="120" t="s">
        <v>203</v>
      </c>
      <c r="H39" s="121"/>
      <c r="I39" s="23" t="s">
        <v>204</v>
      </c>
    </row>
    <row r="40" spans="1:9" ht="20.25" customHeight="1" x14ac:dyDescent="0.3">
      <c r="A40" s="108" t="s">
        <v>12</v>
      </c>
      <c r="B40" s="109"/>
      <c r="C40" s="110"/>
      <c r="D40" s="2" t="s">
        <v>4</v>
      </c>
      <c r="E40" s="18" t="s">
        <v>115</v>
      </c>
      <c r="F40" s="21" t="s">
        <v>13</v>
      </c>
      <c r="G40" s="2" t="s">
        <v>4</v>
      </c>
      <c r="H40" s="99" t="s">
        <v>114</v>
      </c>
      <c r="I40" s="101"/>
    </row>
    <row r="41" spans="1:9" ht="21" x14ac:dyDescent="0.3">
      <c r="A41" s="133" t="s">
        <v>63</v>
      </c>
      <c r="B41" s="134"/>
      <c r="C41" s="134"/>
      <c r="D41" s="134"/>
      <c r="E41" s="134"/>
      <c r="F41" s="134"/>
      <c r="G41" s="134"/>
      <c r="H41" s="134"/>
      <c r="I41" s="135"/>
    </row>
    <row r="42" spans="1:9" ht="21" customHeight="1" x14ac:dyDescent="0.3">
      <c r="A42" s="147" t="s">
        <v>64</v>
      </c>
      <c r="B42" s="147"/>
      <c r="C42" s="147" t="s">
        <v>65</v>
      </c>
      <c r="D42" s="147"/>
      <c r="E42" s="147" t="s">
        <v>176</v>
      </c>
      <c r="F42" s="147"/>
      <c r="G42" s="147"/>
      <c r="H42" s="147" t="s">
        <v>66</v>
      </c>
      <c r="I42" s="147"/>
    </row>
    <row r="43" spans="1:9" ht="39.75" customHeight="1" x14ac:dyDescent="0.3">
      <c r="A43" s="96" t="s">
        <v>208</v>
      </c>
      <c r="B43" s="96"/>
      <c r="C43" s="97" t="s">
        <v>100</v>
      </c>
      <c r="D43" s="97"/>
      <c r="E43" s="98" t="s">
        <v>261</v>
      </c>
      <c r="F43" s="98"/>
      <c r="G43" s="98"/>
      <c r="H43" s="98" t="s">
        <v>260</v>
      </c>
      <c r="I43" s="98"/>
    </row>
    <row r="44" spans="1:9" ht="41.25" customHeight="1" x14ac:dyDescent="0.3">
      <c r="A44" s="96" t="s">
        <v>209</v>
      </c>
      <c r="B44" s="96"/>
      <c r="C44" s="97" t="s">
        <v>100</v>
      </c>
      <c r="D44" s="97"/>
      <c r="E44" s="98" t="s">
        <v>261</v>
      </c>
      <c r="F44" s="98"/>
      <c r="G44" s="98"/>
      <c r="H44" s="98" t="s">
        <v>261</v>
      </c>
      <c r="I44" s="98"/>
    </row>
    <row r="45" spans="1:9" ht="42.75" customHeight="1" x14ac:dyDescent="0.3">
      <c r="A45" s="96" t="s">
        <v>210</v>
      </c>
      <c r="B45" s="96"/>
      <c r="C45" s="97" t="s">
        <v>100</v>
      </c>
      <c r="D45" s="97"/>
      <c r="E45" s="98" t="s">
        <v>261</v>
      </c>
      <c r="F45" s="98"/>
      <c r="G45" s="98"/>
      <c r="H45" s="98" t="s">
        <v>261</v>
      </c>
      <c r="I45" s="98"/>
    </row>
    <row r="46" spans="1:9" ht="42.75" customHeight="1" x14ac:dyDescent="0.3">
      <c r="A46" s="96" t="s">
        <v>236</v>
      </c>
      <c r="B46" s="96"/>
      <c r="C46" s="97" t="s">
        <v>100</v>
      </c>
      <c r="D46" s="97"/>
      <c r="E46" s="98" t="s">
        <v>237</v>
      </c>
      <c r="F46" s="98"/>
      <c r="G46" s="98"/>
      <c r="H46" s="98" t="s">
        <v>237</v>
      </c>
      <c r="I46" s="98"/>
    </row>
    <row r="47" spans="1:9" ht="21" x14ac:dyDescent="0.3">
      <c r="A47" s="66" t="s">
        <v>67</v>
      </c>
      <c r="B47" s="66"/>
      <c r="C47" s="66"/>
      <c r="D47" s="66"/>
      <c r="E47" s="66"/>
      <c r="F47" s="66"/>
      <c r="G47" s="66"/>
      <c r="H47" s="66"/>
      <c r="I47" s="66"/>
    </row>
    <row r="48" spans="1:9" ht="66" customHeight="1" x14ac:dyDescent="0.3">
      <c r="A48" s="17" t="s">
        <v>68</v>
      </c>
      <c r="B48" s="17" t="s">
        <v>4</v>
      </c>
      <c r="C48" s="98" t="s">
        <v>115</v>
      </c>
      <c r="D48" s="98"/>
      <c r="E48" s="98"/>
      <c r="F48" s="17" t="s">
        <v>69</v>
      </c>
      <c r="G48" s="17" t="s">
        <v>4</v>
      </c>
      <c r="H48" s="98" t="s">
        <v>207</v>
      </c>
      <c r="I48" s="98"/>
    </row>
    <row r="49" spans="1:11" ht="46.2" customHeight="1" x14ac:dyDescent="0.3">
      <c r="A49" s="17" t="s">
        <v>70</v>
      </c>
      <c r="B49" s="17" t="s">
        <v>4</v>
      </c>
      <c r="C49" s="99" t="str">
        <f>H48</f>
        <v xml:space="preserve">V.P.S05/0135/17/TMC/TD-DP/TPS/3844/21
Date: 31/12/2021
</v>
      </c>
      <c r="D49" s="100"/>
      <c r="E49" s="100"/>
      <c r="F49" s="100"/>
      <c r="G49" s="100"/>
      <c r="H49" s="100"/>
      <c r="I49" s="101"/>
    </row>
    <row r="50" spans="1:11" ht="153" customHeight="1" x14ac:dyDescent="0.3">
      <c r="A50" s="17" t="s">
        <v>101</v>
      </c>
      <c r="B50" s="17" t="s">
        <v>4</v>
      </c>
      <c r="C50" s="99" t="s">
        <v>259</v>
      </c>
      <c r="D50" s="100"/>
      <c r="E50" s="100"/>
      <c r="F50" s="100"/>
      <c r="G50" s="100"/>
      <c r="H50" s="100"/>
      <c r="I50" s="101"/>
    </row>
    <row r="51" spans="1:11" ht="46.5" customHeight="1" x14ac:dyDescent="0.3">
      <c r="A51" s="17" t="s">
        <v>71</v>
      </c>
      <c r="B51" s="17" t="s">
        <v>4</v>
      </c>
      <c r="C51" s="98" t="s">
        <v>211</v>
      </c>
      <c r="D51" s="98"/>
      <c r="E51" s="98"/>
      <c r="F51" s="17" t="s">
        <v>72</v>
      </c>
      <c r="G51" s="17" t="s">
        <v>4</v>
      </c>
      <c r="H51" s="98" t="s">
        <v>114</v>
      </c>
      <c r="I51" s="98"/>
    </row>
    <row r="52" spans="1:11" ht="45" hidden="1" customHeight="1" x14ac:dyDescent="0.3">
      <c r="A52" s="17" t="s">
        <v>73</v>
      </c>
      <c r="B52" s="17" t="s">
        <v>4</v>
      </c>
      <c r="C52" s="98" t="s">
        <v>114</v>
      </c>
      <c r="D52" s="98"/>
      <c r="E52" s="98"/>
      <c r="F52" s="17" t="s">
        <v>74</v>
      </c>
      <c r="G52" s="17" t="s">
        <v>4</v>
      </c>
      <c r="H52" s="98" t="s">
        <v>114</v>
      </c>
      <c r="I52" s="98"/>
    </row>
    <row r="53" spans="1:11" ht="21.6" thickBot="1" x14ac:dyDescent="0.35">
      <c r="A53" s="66" t="s">
        <v>75</v>
      </c>
      <c r="B53" s="66"/>
      <c r="C53" s="66"/>
      <c r="D53" s="66"/>
      <c r="E53" s="66"/>
      <c r="F53" s="66"/>
      <c r="G53" s="66"/>
      <c r="H53" s="66"/>
      <c r="I53" s="66"/>
    </row>
    <row r="54" spans="1:11" ht="20.25" customHeight="1" x14ac:dyDescent="0.4">
      <c r="A54" s="67" t="s">
        <v>262</v>
      </c>
      <c r="B54" s="67"/>
      <c r="C54" s="67"/>
      <c r="D54" s="68" t="s">
        <v>4</v>
      </c>
      <c r="E54" s="59" t="s">
        <v>146</v>
      </c>
      <c r="F54" s="64" t="s">
        <v>133</v>
      </c>
      <c r="G54" s="64"/>
      <c r="H54" s="59" t="s">
        <v>147</v>
      </c>
      <c r="I54" s="59" t="s">
        <v>148</v>
      </c>
      <c r="J54" s="38" t="str">
        <f ca="1">(IF(F57&gt;99%,"All work completed. Please provide OC.",IF(F57&gt;89.8%,"Plinth, RCC, Brick, Plaster, Flooring, Wooden, Plumbing, Electrification, etc., work Completed. Finishing work is in process.",IF(F57&lt;94%,(IF(C57=0,"Work not yet Started.",IF(E57=25%,"Piling work in process",IF(E57=50%,"Excavation work in process",IF(E57=100%,"Excavation work Completed. ","0")))&amp;(IF(C58=0%,"",IF(C58=K59,"Footing work is process",IF(C58=K60,"Footing work Completed",IF(C58=K61,"1st Basement Completed",IF(C58=K62,"1st &amp; 2nd Basement Completed",IF(C58=K63,"1st to 3rd Basement Completed",IF(C58=K64,"1st to 4th Basement Completed",IF(C58=K65,"Plinth work is process",IF(C58=K66,"Plinth work completed","0")))))))))))&amp;(IF(C59=(F55+H55+I55),", RCC Slab",IF(C59&gt;0,", RCC upto "&amp;C59&amp;" Slab",""))&amp;(IF(C60=I55,", Brickwork",IF(C60&gt;0,", Brickwork upto "&amp;C60&amp;" Floor",""))&amp;(IF(C61=I55,", Internal Plaster",IF(C61&gt;0,", Internal Plaster upto "&amp;C61&amp;" Floor",""))&amp;(IF(C62=I55,", External Plaster",IF(C62&gt;0,", External Plaster upto "&amp;C62&amp;" Floor",""))&amp;(IF(C63=I55,", External Plumbing, Elevation and Waterproofing",IF(C63&gt;0,", External Plumbing, Elevation and Waterproofing upto "&amp;C63&amp;" Floor",""))&amp;(IF(C64=I55,", Flooring &amp; Fitting",IF(C64&gt;0,", Flooring &amp; Fitting upto "&amp;C64&amp;" Floor",""))&amp;(IF(C65=I55,", Wooden Work",IF(C65&gt;0,", Wooden Work upto "&amp;C65&amp;" Floor",""))&amp;(IF(C66=I55,", Electrical &amp; Sanitary fittings",IF(C66&gt;0,", Electrical &amp; Sanitary fittings upto "&amp;C66&amp;" Floor",""))&amp;(IF(C67&gt;0,", Finishing upto "&amp;C67&amp;" Floor","")&amp;(IF(C59&gt;0.5," Completed",""))))))))))))))))</f>
        <v>Excavation work Completed. Plinth work completed, RCC Slab, Brickwork, Internal Plaster, External Plaster, External Plumbing, Elevation and Waterproofing upto 28 Floor, Flooring &amp; Fitting upto 25 Floor, Wooden Work upto 15 Floor, Electrical &amp; Sanitary fittings upto 15 Floor Completed</v>
      </c>
      <c r="K54" s="40"/>
    </row>
    <row r="55" spans="1:11" ht="42" customHeight="1" x14ac:dyDescent="0.4">
      <c r="A55" s="67"/>
      <c r="B55" s="67"/>
      <c r="C55" s="67"/>
      <c r="D55" s="68"/>
      <c r="E55" s="59">
        <v>0</v>
      </c>
      <c r="F55" s="64">
        <v>1</v>
      </c>
      <c r="G55" s="64"/>
      <c r="H55" s="59">
        <v>4</v>
      </c>
      <c r="I55" s="59">
        <f ca="1">--TRIM(RIGHT(SUBSTITUTE(LEFT(A54,_xlfn.AGGREGATE(16,6,FIND({0,1,2,3,4,5,6,7,8,9},A54,ROW(INDIRECT("1:"&amp;LEN(A54)))),1))," ",REPT(" ",LEN(A54))),LEN(A54)))</f>
        <v>32</v>
      </c>
      <c r="J55" s="39" t="s">
        <v>152</v>
      </c>
      <c r="K55" s="40"/>
    </row>
    <row r="56" spans="1:11" ht="20.25" customHeight="1" x14ac:dyDescent="0.4">
      <c r="A56" s="69" t="s">
        <v>150</v>
      </c>
      <c r="B56" s="69"/>
      <c r="C56" s="69" t="s">
        <v>161</v>
      </c>
      <c r="D56" s="69"/>
      <c r="E56" s="60" t="s">
        <v>162</v>
      </c>
      <c r="F56" s="69" t="s">
        <v>151</v>
      </c>
      <c r="G56" s="69"/>
      <c r="H56" s="50" t="s">
        <v>149</v>
      </c>
      <c r="I56" s="50"/>
      <c r="J56" s="42" t="s">
        <v>163</v>
      </c>
      <c r="K56" s="41">
        <f ca="1">I55*25%</f>
        <v>8</v>
      </c>
    </row>
    <row r="57" spans="1:11" ht="20.25" customHeight="1" x14ac:dyDescent="0.4">
      <c r="A57" s="63" t="s">
        <v>164</v>
      </c>
      <c r="B57" s="63"/>
      <c r="C57" s="64">
        <f ca="1">K58</f>
        <v>32</v>
      </c>
      <c r="D57" s="64"/>
      <c r="E57" s="58">
        <f ca="1">((100/I55)*C57)/100</f>
        <v>1</v>
      </c>
      <c r="F57" s="63">
        <f ca="1">(((C57/I55*5)+(C58/I55*20)+(25/(F55+H55+I55)*C59)+(5/(I55)*C60)+(2.5/(I55)*C61)+(2.5/(I55)*C62)+(5/I55*C63)+(10/I55*C64)+(2.5/I55*C65)+(2.5/I55*C66)+(10/I55*C67)+(10/I55*C68))/100)</f>
        <v>0.74531250000000004</v>
      </c>
      <c r="G57" s="63"/>
      <c r="H57" s="63" t="str">
        <f ca="1">J54</f>
        <v>Excavation work Completed. Plinth work completed, RCC Slab, Brickwork, Internal Plaster, External Plaster, External Plumbing, Elevation and Waterproofing upto 28 Floor, Flooring &amp; Fitting upto 25 Floor, Wooden Work upto 15 Floor, Electrical &amp; Sanitary fittings upto 15 Floor Completed</v>
      </c>
      <c r="I57" s="63"/>
      <c r="J57" s="42" t="s">
        <v>153</v>
      </c>
      <c r="K57" s="46">
        <f ca="1">I55*50%</f>
        <v>16</v>
      </c>
    </row>
    <row r="58" spans="1:11" ht="21" x14ac:dyDescent="0.4">
      <c r="A58" s="63" t="s">
        <v>134</v>
      </c>
      <c r="B58" s="63"/>
      <c r="C58" s="70">
        <f ca="1">K66</f>
        <v>32</v>
      </c>
      <c r="D58" s="64"/>
      <c r="E58" s="58">
        <f ca="1">((100/I55)*C58)/100</f>
        <v>1</v>
      </c>
      <c r="F58" s="63"/>
      <c r="G58" s="63"/>
      <c r="H58" s="63"/>
      <c r="I58" s="63"/>
      <c r="J58" s="42" t="s">
        <v>154</v>
      </c>
      <c r="K58" s="46">
        <f ca="1">I55</f>
        <v>32</v>
      </c>
    </row>
    <row r="59" spans="1:11" ht="21" customHeight="1" x14ac:dyDescent="0.4">
      <c r="A59" s="63" t="s">
        <v>165</v>
      </c>
      <c r="B59" s="63"/>
      <c r="C59" s="64">
        <v>37</v>
      </c>
      <c r="D59" s="64"/>
      <c r="E59" s="58">
        <f ca="1">((100/(F55+H55+I55))*C59)/100</f>
        <v>1</v>
      </c>
      <c r="F59" s="63"/>
      <c r="G59" s="63"/>
      <c r="H59" s="63"/>
      <c r="I59" s="63"/>
      <c r="J59" s="42" t="s">
        <v>155</v>
      </c>
      <c r="K59" s="47">
        <f ca="1">(IF(E55&gt;1,(I55/(E55+2)),I55*0.2))</f>
        <v>6.4</v>
      </c>
    </row>
    <row r="60" spans="1:11" ht="21" customHeight="1" x14ac:dyDescent="0.4">
      <c r="A60" s="63" t="s">
        <v>166</v>
      </c>
      <c r="B60" s="63"/>
      <c r="C60" s="64">
        <f>C59-F55-H55</f>
        <v>32</v>
      </c>
      <c r="D60" s="64"/>
      <c r="E60" s="58">
        <f ca="1">((100/I55)*C60)/100</f>
        <v>1</v>
      </c>
      <c r="F60" s="63"/>
      <c r="G60" s="63"/>
      <c r="H60" s="63"/>
      <c r="I60" s="63"/>
      <c r="J60" s="42" t="s">
        <v>156</v>
      </c>
      <c r="K60" s="47">
        <f ca="1">(IF(E55&gt;1,(I55/(E55+2)+K59),I55*0.2+K59))</f>
        <v>12.8</v>
      </c>
    </row>
    <row r="61" spans="1:11" ht="21" customHeight="1" x14ac:dyDescent="0.4">
      <c r="A61" s="71" t="s">
        <v>167</v>
      </c>
      <c r="B61" s="72"/>
      <c r="C61" s="70">
        <v>32</v>
      </c>
      <c r="D61" s="70"/>
      <c r="E61" s="58">
        <f ca="1">((100/I55)*C61)/100</f>
        <v>1</v>
      </c>
      <c r="F61" s="63"/>
      <c r="G61" s="63"/>
      <c r="H61" s="63"/>
      <c r="I61" s="63"/>
      <c r="J61" s="42" t="s">
        <v>168</v>
      </c>
      <c r="K61" s="47">
        <f>(IF(E55&gt;1,(I55/(E55+2)+K60),0))</f>
        <v>0</v>
      </c>
    </row>
    <row r="62" spans="1:11" ht="21" customHeight="1" x14ac:dyDescent="0.4">
      <c r="A62" s="71" t="s">
        <v>255</v>
      </c>
      <c r="B62" s="72"/>
      <c r="C62" s="70">
        <v>32</v>
      </c>
      <c r="D62" s="70"/>
      <c r="E62" s="58">
        <f ca="1">((100/I55)*C62)/100</f>
        <v>1</v>
      </c>
      <c r="F62" s="63"/>
      <c r="G62" s="63"/>
      <c r="H62" s="63"/>
      <c r="I62" s="63"/>
      <c r="J62" s="42" t="s">
        <v>169</v>
      </c>
      <c r="K62" s="47">
        <f>(IF(E55&gt;2,(I55/(E55+2)+K61),0))</f>
        <v>0</v>
      </c>
    </row>
    <row r="63" spans="1:11" ht="84.6" customHeight="1" x14ac:dyDescent="0.4">
      <c r="A63" s="71" t="s">
        <v>256</v>
      </c>
      <c r="B63" s="72"/>
      <c r="C63" s="64">
        <v>28</v>
      </c>
      <c r="D63" s="64"/>
      <c r="E63" s="58">
        <f ca="1">((100/(I55))*C63)/100</f>
        <v>0.875</v>
      </c>
      <c r="F63" s="63"/>
      <c r="G63" s="63"/>
      <c r="H63" s="63"/>
      <c r="I63" s="63"/>
      <c r="J63" s="42" t="s">
        <v>171</v>
      </c>
      <c r="K63" s="48">
        <f>(IF(E55&gt;3,(I55/(E55+2)+K62),0))</f>
        <v>0</v>
      </c>
    </row>
    <row r="64" spans="1:11" ht="21" x14ac:dyDescent="0.4">
      <c r="A64" s="63" t="s">
        <v>170</v>
      </c>
      <c r="B64" s="63"/>
      <c r="C64" s="64">
        <v>25</v>
      </c>
      <c r="D64" s="64"/>
      <c r="E64" s="58">
        <f ca="1">((100/(I55))*C64)/100</f>
        <v>0.78125</v>
      </c>
      <c r="F64" s="63"/>
      <c r="G64" s="63"/>
      <c r="H64" s="63"/>
      <c r="I64" s="63"/>
      <c r="J64" s="42" t="s">
        <v>172</v>
      </c>
      <c r="K64" s="47">
        <f>(IF(E55&gt;4,(I55/(E55+2)+K63),0))</f>
        <v>0</v>
      </c>
    </row>
    <row r="65" spans="1:11" ht="21" customHeight="1" x14ac:dyDescent="0.4">
      <c r="A65" s="63" t="s">
        <v>257</v>
      </c>
      <c r="B65" s="63"/>
      <c r="C65" s="64">
        <v>15</v>
      </c>
      <c r="D65" s="64"/>
      <c r="E65" s="58">
        <f ca="1">((100/I55)*C65)/100</f>
        <v>0.46875</v>
      </c>
      <c r="F65" s="63"/>
      <c r="G65" s="63"/>
      <c r="H65" s="63"/>
      <c r="I65" s="63"/>
      <c r="J65" s="42" t="s">
        <v>157</v>
      </c>
      <c r="K65" s="47">
        <f ca="1">(IF(E55=1,(I55/(E55+3)+K60),IF(E55=0,(I55*0.3+K60),IF(E55&gt;1,0))))</f>
        <v>22.4</v>
      </c>
    </row>
    <row r="66" spans="1:11" ht="21.6" thickBot="1" x14ac:dyDescent="0.45">
      <c r="A66" s="65" t="s">
        <v>258</v>
      </c>
      <c r="B66" s="65"/>
      <c r="C66" s="64">
        <v>15</v>
      </c>
      <c r="D66" s="64"/>
      <c r="E66" s="58">
        <f ca="1">((100/I55)*C66)/100</f>
        <v>0.46875</v>
      </c>
      <c r="F66" s="63"/>
      <c r="G66" s="63"/>
      <c r="H66" s="63"/>
      <c r="I66" s="63"/>
      <c r="J66" s="44" t="s">
        <v>158</v>
      </c>
      <c r="K66" s="49">
        <f ca="1">(IF(E55&gt;1.5,(I55/(E55+2)+K60+MAX(0,K61-K60)+MAX(0,K62-K61)+MAX(0,K63-K62)+MAX(0,K64-K63)+MAX(0,K65-K64)),IF(E55=1,(I55/(E55+3)+K65),IF(E55=0,I55*0.3+K65))))</f>
        <v>32</v>
      </c>
    </row>
    <row r="67" spans="1:11" ht="21" x14ac:dyDescent="0.3">
      <c r="A67" s="63" t="s">
        <v>173</v>
      </c>
      <c r="B67" s="63"/>
      <c r="C67" s="64">
        <v>0</v>
      </c>
      <c r="D67" s="64"/>
      <c r="E67" s="58">
        <f ca="1">((100/(I55))*C67)/100</f>
        <v>0</v>
      </c>
      <c r="F67" s="63"/>
      <c r="G67" s="63"/>
      <c r="H67" s="63"/>
      <c r="I67" s="63"/>
    </row>
    <row r="68" spans="1:11" ht="21" x14ac:dyDescent="0.3">
      <c r="A68" s="63" t="s">
        <v>174</v>
      </c>
      <c r="B68" s="63"/>
      <c r="C68" s="64">
        <v>0</v>
      </c>
      <c r="D68" s="64"/>
      <c r="E68" s="58">
        <f ca="1">((100/(I55))*C68)/100</f>
        <v>0</v>
      </c>
      <c r="F68" s="63"/>
      <c r="G68" s="63"/>
      <c r="H68" s="63"/>
      <c r="I68" s="63"/>
    </row>
    <row r="69" spans="1:11" ht="21.6" thickBot="1" x14ac:dyDescent="0.35">
      <c r="A69" s="66" t="s">
        <v>75</v>
      </c>
      <c r="B69" s="66"/>
      <c r="C69" s="66"/>
      <c r="D69" s="66"/>
      <c r="E69" s="66"/>
      <c r="F69" s="66"/>
      <c r="G69" s="66"/>
      <c r="H69" s="66"/>
      <c r="I69" s="66"/>
    </row>
    <row r="70" spans="1:11" ht="20.25" customHeight="1" x14ac:dyDescent="0.4">
      <c r="A70" s="67" t="s">
        <v>264</v>
      </c>
      <c r="B70" s="67"/>
      <c r="C70" s="67"/>
      <c r="D70" s="68" t="s">
        <v>4</v>
      </c>
      <c r="E70" s="59" t="s">
        <v>146</v>
      </c>
      <c r="F70" s="64" t="s">
        <v>133</v>
      </c>
      <c r="G70" s="64"/>
      <c r="H70" s="59" t="s">
        <v>147</v>
      </c>
      <c r="I70" s="59" t="s">
        <v>148</v>
      </c>
      <c r="J70" s="38" t="str">
        <f ca="1">(IF(F73&gt;99%,"All work completed. Please provide OC.",IF(F73&gt;89.8%,"Plinth, RCC, Brick, Plaster, Flooring, Wooden, Plumbing, Electrification, etc., work Completed. Finishing work is in process.",IF(F73&lt;94%,(IF(C73=0,"Work not yet Started.",IF(E73=25%,"Piling work in process",IF(E73=50%,"Excavation work in process",IF(E73=100%,"Excavation work Completed. ","0")))&amp;(IF(C74=0%,"",IF(C74=K75,"Footing work is process",IF(C74=K76,"Footing work Completed",IF(C74=K77,"1st Basement Completed",IF(C74=K78,"1st &amp; 2nd Basement Completed",IF(C74=K79,"1st to 3rd Basement Completed",IF(C74=K80,"1st to 4th Basement Completed",IF(C74=K81,"Plinth work is process",IF(C74=K82,"Plinth work completed","0")))))))))))&amp;(IF(C75=(F71+H71+I71),", RCC Slab",IF(C75&gt;0,", RCC upto "&amp;C75&amp;" Slab",""))&amp;(IF(C76=I71,", Brickwork",IF(C76&gt;0,", Brickwork upto "&amp;C76&amp;" Floor",""))&amp;(IF(C77=I71,", Internal Plaster",IF(C77&gt;0,", Internal Plaster upto "&amp;C77&amp;" Floor",""))&amp;(IF(C78=I71,", External Plaster",IF(C78&gt;0,", External Plaster upto "&amp;C78&amp;" Floor",""))&amp;(IF(C79=I71,", External Plumbing, Elevation and Waterproofing",IF(C79&gt;0,", External Plumbing, Elevation and Waterproofing upto "&amp;C79&amp;" Floor",""))&amp;(IF(C80=I71,", Flooring &amp; Fitting",IF(C80&gt;0,", Flooring &amp; Fitting upto "&amp;C80&amp;" Floor",""))&amp;(IF(C81=I71,", Wooden Work",IF(C81&gt;0,", Wooden Work upto "&amp;C81&amp;" Floor",""))&amp;(IF(C82=I71,", Electrical &amp; Sanitary fittings",IF(C82&gt;0,", Electrical &amp; Sanitary fittings upto "&amp;C82&amp;" Floor",""))&amp;(IF(C83&gt;0,", Finishing upto "&amp;C83&amp;" Floor","")&amp;(IF(C75&gt;0.5," Completed",""))))))))))))))))</f>
        <v>Excavation work Completed. Plinth work completed, RCC Slab, Brickwork, Internal Plaster, External Plaster, External Plumbing, Elevation and Waterproofing upto 28 Floor, Flooring &amp; Fitting upto 27 Floor, Wooden Work upto 16 Floor, Electrical &amp; Sanitary fittings upto 20 Floor Completed</v>
      </c>
      <c r="K70" s="40"/>
    </row>
    <row r="71" spans="1:11" ht="42.75" customHeight="1" x14ac:dyDescent="0.4">
      <c r="A71" s="67"/>
      <c r="B71" s="67"/>
      <c r="C71" s="67"/>
      <c r="D71" s="68"/>
      <c r="E71" s="59">
        <v>0</v>
      </c>
      <c r="F71" s="64">
        <v>1</v>
      </c>
      <c r="G71" s="64"/>
      <c r="H71" s="59">
        <v>4</v>
      </c>
      <c r="I71" s="59">
        <f ca="1">--TRIM(RIGHT(SUBSTITUTE(LEFT(A70,_xlfn.AGGREGATE(16,6,FIND({0,1,2,3,4,5,6,7,8,9},A70,ROW(INDIRECT("1:"&amp;LEN(A70)))),1))," ",REPT(" ",LEN(A70))),LEN(A70)))</f>
        <v>32</v>
      </c>
      <c r="J71" s="39" t="s">
        <v>152</v>
      </c>
      <c r="K71" s="40"/>
    </row>
    <row r="72" spans="1:11" ht="20.25" customHeight="1" x14ac:dyDescent="0.4">
      <c r="A72" s="69" t="s">
        <v>150</v>
      </c>
      <c r="B72" s="69"/>
      <c r="C72" s="69" t="s">
        <v>161</v>
      </c>
      <c r="D72" s="69"/>
      <c r="E72" s="60" t="s">
        <v>162</v>
      </c>
      <c r="F72" s="69" t="s">
        <v>151</v>
      </c>
      <c r="G72" s="69"/>
      <c r="H72" s="50" t="s">
        <v>149</v>
      </c>
      <c r="I72" s="50"/>
      <c r="J72" s="42" t="s">
        <v>163</v>
      </c>
      <c r="K72" s="41">
        <f ca="1">I71*25%</f>
        <v>8</v>
      </c>
    </row>
    <row r="73" spans="1:11" ht="20.25" customHeight="1" x14ac:dyDescent="0.4">
      <c r="A73" s="63" t="s">
        <v>164</v>
      </c>
      <c r="B73" s="63"/>
      <c r="C73" s="64">
        <f ca="1">K74</f>
        <v>32</v>
      </c>
      <c r="D73" s="64"/>
      <c r="E73" s="58">
        <f ca="1">((100/I71)*C73)/100</f>
        <v>1</v>
      </c>
      <c r="F73" s="63">
        <f ca="1">(((C73/I71*5)+(C74/I71*20)+(25/(F71+H71+I71)*C75)+(5/(I71)*C76)+(2.5/(I71)*C77)+(2.5/(I71)*C78)+(5/I71*C79)+(10/I71*C80)+(2.5/I71*C81)+(2.5/I71*C82)+(10/I71*C83)+(10/I71*C84))/100)</f>
        <v>0.75624999999999998</v>
      </c>
      <c r="G73" s="63"/>
      <c r="H73" s="63" t="str">
        <f ca="1">J70</f>
        <v>Excavation work Completed. Plinth work completed, RCC Slab, Brickwork, Internal Plaster, External Plaster, External Plumbing, Elevation and Waterproofing upto 28 Floor, Flooring &amp; Fitting upto 27 Floor, Wooden Work upto 16 Floor, Electrical &amp; Sanitary fittings upto 20 Floor Completed</v>
      </c>
      <c r="I73" s="63"/>
      <c r="J73" s="42" t="s">
        <v>153</v>
      </c>
      <c r="K73" s="46">
        <f ca="1">I71*50%</f>
        <v>16</v>
      </c>
    </row>
    <row r="74" spans="1:11" ht="21" x14ac:dyDescent="0.4">
      <c r="A74" s="63" t="s">
        <v>134</v>
      </c>
      <c r="B74" s="63"/>
      <c r="C74" s="70">
        <f ca="1">K82</f>
        <v>32</v>
      </c>
      <c r="D74" s="64"/>
      <c r="E74" s="58">
        <f ca="1">((100/I71)*C74)/100</f>
        <v>1</v>
      </c>
      <c r="F74" s="63"/>
      <c r="G74" s="63"/>
      <c r="H74" s="63"/>
      <c r="I74" s="63"/>
      <c r="J74" s="42" t="s">
        <v>154</v>
      </c>
      <c r="K74" s="46">
        <f ca="1">I71</f>
        <v>32</v>
      </c>
    </row>
    <row r="75" spans="1:11" ht="21" customHeight="1" x14ac:dyDescent="0.4">
      <c r="A75" s="63" t="s">
        <v>165</v>
      </c>
      <c r="B75" s="63"/>
      <c r="C75" s="64">
        <v>37</v>
      </c>
      <c r="D75" s="64"/>
      <c r="E75" s="58">
        <f ca="1">((100/(F71+H71+I71))*C75)/100</f>
        <v>1</v>
      </c>
      <c r="F75" s="63"/>
      <c r="G75" s="63"/>
      <c r="H75" s="63"/>
      <c r="I75" s="63"/>
      <c r="J75" s="42" t="s">
        <v>155</v>
      </c>
      <c r="K75" s="47">
        <f ca="1">(IF(E71&gt;1,(I71/(E71+2)),I71*0.2))</f>
        <v>6.4</v>
      </c>
    </row>
    <row r="76" spans="1:11" ht="21" customHeight="1" x14ac:dyDescent="0.4">
      <c r="A76" s="63" t="s">
        <v>166</v>
      </c>
      <c r="B76" s="63"/>
      <c r="C76" s="64">
        <f>C75-F71-H71</f>
        <v>32</v>
      </c>
      <c r="D76" s="64"/>
      <c r="E76" s="58">
        <f ca="1">((100/I71)*C76)/100</f>
        <v>1</v>
      </c>
      <c r="F76" s="63"/>
      <c r="G76" s="63"/>
      <c r="H76" s="63"/>
      <c r="I76" s="63"/>
      <c r="J76" s="42" t="s">
        <v>156</v>
      </c>
      <c r="K76" s="47">
        <f ca="1">(IF(E71&gt;1,(I71/(E71+2)+K75),I71*0.2+K75))</f>
        <v>12.8</v>
      </c>
    </row>
    <row r="77" spans="1:11" ht="21" customHeight="1" x14ac:dyDescent="0.4">
      <c r="A77" s="71" t="s">
        <v>167</v>
      </c>
      <c r="B77" s="72"/>
      <c r="C77" s="70">
        <v>32</v>
      </c>
      <c r="D77" s="70"/>
      <c r="E77" s="58">
        <f ca="1">((100/I71)*C77)/100</f>
        <v>1</v>
      </c>
      <c r="F77" s="63"/>
      <c r="G77" s="63"/>
      <c r="H77" s="63"/>
      <c r="I77" s="63"/>
      <c r="J77" s="42" t="s">
        <v>168</v>
      </c>
      <c r="K77" s="47">
        <f>(IF(E71&gt;1,(I71/(E71+2)+K76),0))</f>
        <v>0</v>
      </c>
    </row>
    <row r="78" spans="1:11" ht="21" customHeight="1" x14ac:dyDescent="0.4">
      <c r="A78" s="71" t="s">
        <v>255</v>
      </c>
      <c r="B78" s="72"/>
      <c r="C78" s="70">
        <v>32</v>
      </c>
      <c r="D78" s="70"/>
      <c r="E78" s="58">
        <f ca="1">((100/I71)*C78)/100</f>
        <v>1</v>
      </c>
      <c r="F78" s="63"/>
      <c r="G78" s="63"/>
      <c r="H78" s="63"/>
      <c r="I78" s="63"/>
      <c r="J78" s="42" t="s">
        <v>169</v>
      </c>
      <c r="K78" s="47">
        <f>(IF(E71&gt;2,(I71/(E71+2)+K77),0))</f>
        <v>0</v>
      </c>
    </row>
    <row r="79" spans="1:11" ht="59.4" customHeight="1" x14ac:dyDescent="0.4">
      <c r="A79" s="71" t="s">
        <v>256</v>
      </c>
      <c r="B79" s="72"/>
      <c r="C79" s="64">
        <v>28</v>
      </c>
      <c r="D79" s="64"/>
      <c r="E79" s="58">
        <f ca="1">((100/(I71))*C79)/100</f>
        <v>0.875</v>
      </c>
      <c r="F79" s="63"/>
      <c r="G79" s="63"/>
      <c r="H79" s="63"/>
      <c r="I79" s="63"/>
      <c r="J79" s="42" t="s">
        <v>171</v>
      </c>
      <c r="K79" s="48">
        <f>(IF(E71&gt;3,(I71/(E71+2)+K78),0))</f>
        <v>0</v>
      </c>
    </row>
    <row r="80" spans="1:11" ht="21" x14ac:dyDescent="0.4">
      <c r="A80" s="63" t="s">
        <v>170</v>
      </c>
      <c r="B80" s="63"/>
      <c r="C80" s="64">
        <v>27</v>
      </c>
      <c r="D80" s="64"/>
      <c r="E80" s="58">
        <f ca="1">((100/(I71))*C80)/100</f>
        <v>0.84375</v>
      </c>
      <c r="F80" s="63"/>
      <c r="G80" s="63"/>
      <c r="H80" s="63"/>
      <c r="I80" s="63"/>
      <c r="J80" s="42" t="s">
        <v>172</v>
      </c>
      <c r="K80" s="47">
        <f>(IF(E71&gt;4,(I71/(E71+2)+K79),0))</f>
        <v>0</v>
      </c>
    </row>
    <row r="81" spans="1:11" ht="21" customHeight="1" x14ac:dyDescent="0.4">
      <c r="A81" s="63" t="s">
        <v>257</v>
      </c>
      <c r="B81" s="63"/>
      <c r="C81" s="64">
        <v>16</v>
      </c>
      <c r="D81" s="64"/>
      <c r="E81" s="58">
        <f ca="1">((100/I71)*C81)/100</f>
        <v>0.5</v>
      </c>
      <c r="F81" s="63"/>
      <c r="G81" s="63"/>
      <c r="H81" s="63"/>
      <c r="I81" s="63"/>
      <c r="J81" s="42" t="s">
        <v>157</v>
      </c>
      <c r="K81" s="47">
        <f ca="1">(IF(E71=1,(I71/(E71+3)+K76),IF(E71=0,(I71*0.3+K76),IF(E71&gt;1,0))))</f>
        <v>22.4</v>
      </c>
    </row>
    <row r="82" spans="1:11" ht="21.6" thickBot="1" x14ac:dyDescent="0.45">
      <c r="A82" s="65" t="s">
        <v>258</v>
      </c>
      <c r="B82" s="65"/>
      <c r="C82" s="64">
        <v>20</v>
      </c>
      <c r="D82" s="64"/>
      <c r="E82" s="58">
        <f ca="1">((100/I71)*C82)/100</f>
        <v>0.625</v>
      </c>
      <c r="F82" s="63"/>
      <c r="G82" s="63"/>
      <c r="H82" s="63"/>
      <c r="I82" s="63"/>
      <c r="J82" s="44" t="s">
        <v>158</v>
      </c>
      <c r="K82" s="49">
        <f ca="1">(IF(E71&gt;1.5,(I71/(E71+2)+K76+MAX(0,K77-K76)+MAX(0,K78-K77)+MAX(0,K79-K78)+MAX(0,K80-K79)+MAX(0,K81-K80)),IF(E71=1,(I71/(E71+3)+K81),IF(E71=0,I71*0.3+K81))))</f>
        <v>32</v>
      </c>
    </row>
    <row r="83" spans="1:11" ht="21" x14ac:dyDescent="0.3">
      <c r="A83" s="63" t="s">
        <v>173</v>
      </c>
      <c r="B83" s="63"/>
      <c r="C83" s="64">
        <v>0</v>
      </c>
      <c r="D83" s="64"/>
      <c r="E83" s="58">
        <f ca="1">((100/(I71))*C83)/100</f>
        <v>0</v>
      </c>
      <c r="F83" s="63"/>
      <c r="G83" s="63"/>
      <c r="H83" s="63"/>
      <c r="I83" s="63"/>
    </row>
    <row r="84" spans="1:11" ht="21" x14ac:dyDescent="0.3">
      <c r="A84" s="63" t="s">
        <v>174</v>
      </c>
      <c r="B84" s="63"/>
      <c r="C84" s="64">
        <v>0</v>
      </c>
      <c r="D84" s="64"/>
      <c r="E84" s="58">
        <f ca="1">((100/(I71))*C84)/100</f>
        <v>0</v>
      </c>
      <c r="F84" s="63"/>
      <c r="G84" s="63"/>
      <c r="H84" s="63"/>
      <c r="I84" s="63"/>
    </row>
    <row r="85" spans="1:11" ht="21.6" thickBot="1" x14ac:dyDescent="0.35">
      <c r="A85" s="66" t="s">
        <v>75</v>
      </c>
      <c r="B85" s="66"/>
      <c r="C85" s="66"/>
      <c r="D85" s="66"/>
      <c r="E85" s="66"/>
      <c r="F85" s="66"/>
      <c r="G85" s="66"/>
      <c r="H85" s="66"/>
      <c r="I85" s="66"/>
    </row>
    <row r="86" spans="1:11" ht="20.25" customHeight="1" x14ac:dyDescent="0.4">
      <c r="A86" s="67" t="s">
        <v>263</v>
      </c>
      <c r="B86" s="67"/>
      <c r="C86" s="67"/>
      <c r="D86" s="68" t="s">
        <v>4</v>
      </c>
      <c r="E86" s="59" t="s">
        <v>146</v>
      </c>
      <c r="F86" s="64" t="s">
        <v>133</v>
      </c>
      <c r="G86" s="64"/>
      <c r="H86" s="59" t="s">
        <v>147</v>
      </c>
      <c r="I86" s="59" t="s">
        <v>148</v>
      </c>
      <c r="J86" s="38" t="str">
        <f ca="1">(IF(F89&gt;99%,"All work completed. Please provide OC.",IF(F89&gt;89.8%,"Plinth, RCC, Brick, Plaster, Flooring, Wooden, Plumbing, Electrification, etc., work Completed. Finishing work is in process.",IF(F89&lt;94%,(IF(C89=0,"Work not yet Started.",IF(E89=25%,"Piling work in process",IF(E89=50%,"Excavation work in process",IF(E89=100%,"Excavation work Completed. ","0")))&amp;(IF(C90=0%,"",IF(C90=K91,"Footing work is process",IF(C90=K92,"Footing work Completed",IF(C90=K93,"1st Basement Completed",IF(C90=K94,"1st &amp; 2nd Basement Completed",IF(C90=K95,"1st to 3rd Basement Completed",IF(C90=K96,"1st to 4th Basement Completed",IF(C90=K97,"Plinth work is process",IF(C90=K98,"Plinth work completed","0")))))))))))&amp;(IF(C91=(F87+H87+I87),", RCC Slab",IF(C91&gt;0,", RCC upto "&amp;C91&amp;" Slab",""))&amp;(IF(C92=I87,", Brickwork",IF(C92&gt;0,", Brickwork upto "&amp;C92&amp;" Floor",""))&amp;(IF(C93=I87,", Internal Plaster",IF(C93&gt;0,", Internal Plaster upto "&amp;C93&amp;" Floor",""))&amp;(IF(C94=I87,", External Plaster",IF(C94&gt;0,", External Plaster upto "&amp;C94&amp;" Floor",""))&amp;(IF(C95=I87,", External Plumbing, Elevation and Waterproofing",IF(C95&gt;0,", External Plumbing, Elevation and Waterproofing upto "&amp;C95&amp;" Floor",""))&amp;(IF(C96=I87,", Flooring &amp; Fitting",IF(C96&gt;0,", Flooring &amp; Fitting upto "&amp;C96&amp;" Floor",""))&amp;(IF(C97=I87,", Wooden Work",IF(C97&gt;0,", Wooden Work upto "&amp;C97&amp;" Floor",""))&amp;(IF(C98=I87,", Electrical &amp; Sanitary fittings",IF(C98&gt;0,", Electrical &amp; Sanitary fittings upto "&amp;C98&amp;" Floor",""))&amp;(IF(C99&gt;0,", Finishing upto "&amp;C99&amp;" Floor","")&amp;(IF(C91&gt;0.5," Completed",""))))))))))))))))</f>
        <v>Excavation work Completed. Plinth work completed, RCC Slab, Brickwork, Internal Plaster, External Plaster, External Plumbing, Elevation and Waterproofing upto 28 Floor, Flooring &amp; Fitting upto 27 Floor, Wooden Work upto 20 Floor, Electrical &amp; Sanitary fittings upto 20 Floor Completed</v>
      </c>
      <c r="K86" s="40"/>
    </row>
    <row r="87" spans="1:11" ht="42.75" customHeight="1" x14ac:dyDescent="0.4">
      <c r="A87" s="67"/>
      <c r="B87" s="67"/>
      <c r="C87" s="67"/>
      <c r="D87" s="68"/>
      <c r="E87" s="59">
        <v>0</v>
      </c>
      <c r="F87" s="64">
        <v>1</v>
      </c>
      <c r="G87" s="64"/>
      <c r="H87" s="59">
        <v>4</v>
      </c>
      <c r="I87" s="59">
        <f ca="1">--TRIM(RIGHT(SUBSTITUTE(LEFT(A86,_xlfn.AGGREGATE(16,6,FIND({0,1,2,3,4,5,6,7,8,9},A86,ROW(INDIRECT("1:"&amp;LEN(A86)))),1))," ",REPT(" ",LEN(A86))),LEN(A86)))</f>
        <v>32</v>
      </c>
      <c r="J87" s="39" t="s">
        <v>152</v>
      </c>
      <c r="K87" s="40"/>
    </row>
    <row r="88" spans="1:11" ht="20.25" customHeight="1" x14ac:dyDescent="0.4">
      <c r="A88" s="69" t="s">
        <v>150</v>
      </c>
      <c r="B88" s="69"/>
      <c r="C88" s="69" t="s">
        <v>161</v>
      </c>
      <c r="D88" s="69"/>
      <c r="E88" s="60" t="s">
        <v>162</v>
      </c>
      <c r="F88" s="69" t="s">
        <v>151</v>
      </c>
      <c r="G88" s="69"/>
      <c r="H88" s="50" t="s">
        <v>149</v>
      </c>
      <c r="I88" s="50"/>
      <c r="J88" s="42" t="s">
        <v>163</v>
      </c>
      <c r="K88" s="41">
        <f ca="1">I87*25%</f>
        <v>8</v>
      </c>
    </row>
    <row r="89" spans="1:11" ht="20.25" customHeight="1" x14ac:dyDescent="0.4">
      <c r="A89" s="63" t="s">
        <v>164</v>
      </c>
      <c r="B89" s="63"/>
      <c r="C89" s="64">
        <f ca="1">K90</f>
        <v>32</v>
      </c>
      <c r="D89" s="64"/>
      <c r="E89" s="58">
        <f ca="1">((100/I87)*C89)/100</f>
        <v>1</v>
      </c>
      <c r="F89" s="63">
        <f ca="1">(((C89/I87*5)+(C90/I87*20)+(25/(F87+H87+I87)*C91)+(5/(I87)*C92)+(2.5/(I87)*C93)+(2.5/(I87)*C94)+(5/I87*C95)+(10/I87*C96)+(2.5/I87*C97)+(2.5/I87*C98)+(10/I87*C99)+(10/I87*C100))/100)</f>
        <v>0.75937500000000002</v>
      </c>
      <c r="G89" s="63"/>
      <c r="H89" s="63" t="str">
        <f ca="1">J86</f>
        <v>Excavation work Completed. Plinth work completed, RCC Slab, Brickwork, Internal Plaster, External Plaster, External Plumbing, Elevation and Waterproofing upto 28 Floor, Flooring &amp; Fitting upto 27 Floor, Wooden Work upto 20 Floor, Electrical &amp; Sanitary fittings upto 20 Floor Completed</v>
      </c>
      <c r="I89" s="63"/>
      <c r="J89" s="42" t="s">
        <v>153</v>
      </c>
      <c r="K89" s="46">
        <f ca="1">I87*50%</f>
        <v>16</v>
      </c>
    </row>
    <row r="90" spans="1:11" ht="21" x14ac:dyDescent="0.4">
      <c r="A90" s="63" t="s">
        <v>134</v>
      </c>
      <c r="B90" s="63"/>
      <c r="C90" s="70">
        <f ca="1">K98</f>
        <v>32</v>
      </c>
      <c r="D90" s="64"/>
      <c r="E90" s="58">
        <f ca="1">((100/I87)*C90)/100</f>
        <v>1</v>
      </c>
      <c r="F90" s="63"/>
      <c r="G90" s="63"/>
      <c r="H90" s="63"/>
      <c r="I90" s="63"/>
      <c r="J90" s="42" t="s">
        <v>154</v>
      </c>
      <c r="K90" s="46">
        <f ca="1">I87</f>
        <v>32</v>
      </c>
    </row>
    <row r="91" spans="1:11" ht="21" customHeight="1" x14ac:dyDescent="0.4">
      <c r="A91" s="63" t="s">
        <v>165</v>
      </c>
      <c r="B91" s="63"/>
      <c r="C91" s="64">
        <v>37</v>
      </c>
      <c r="D91" s="64"/>
      <c r="E91" s="58">
        <f ca="1">((100/(F87+H87+I87))*C91)/100</f>
        <v>1</v>
      </c>
      <c r="F91" s="63"/>
      <c r="G91" s="63"/>
      <c r="H91" s="63"/>
      <c r="I91" s="63"/>
      <c r="J91" s="42" t="s">
        <v>155</v>
      </c>
      <c r="K91" s="47">
        <f ca="1">(IF(E87&gt;1,(I87/(E87+2)),I87*0.2))</f>
        <v>6.4</v>
      </c>
    </row>
    <row r="92" spans="1:11" ht="21" customHeight="1" x14ac:dyDescent="0.4">
      <c r="A92" s="63" t="s">
        <v>166</v>
      </c>
      <c r="B92" s="63"/>
      <c r="C92" s="64">
        <f>C91-F87-H87</f>
        <v>32</v>
      </c>
      <c r="D92" s="64"/>
      <c r="E92" s="58">
        <f ca="1">((100/I87)*C92)/100</f>
        <v>1</v>
      </c>
      <c r="F92" s="63"/>
      <c r="G92" s="63"/>
      <c r="H92" s="63"/>
      <c r="I92" s="63"/>
      <c r="J92" s="42" t="s">
        <v>156</v>
      </c>
      <c r="K92" s="47">
        <f ca="1">(IF(E87&gt;1,(I87/(E87+2)+K91),I87*0.2+K91))</f>
        <v>12.8</v>
      </c>
    </row>
    <row r="93" spans="1:11" ht="21" customHeight="1" x14ac:dyDescent="0.4">
      <c r="A93" s="71" t="s">
        <v>167</v>
      </c>
      <c r="B93" s="72"/>
      <c r="C93" s="70">
        <v>32</v>
      </c>
      <c r="D93" s="70"/>
      <c r="E93" s="58">
        <f ca="1">((100/I87)*C93)/100</f>
        <v>1</v>
      </c>
      <c r="F93" s="63"/>
      <c r="G93" s="63"/>
      <c r="H93" s="63"/>
      <c r="I93" s="63"/>
      <c r="J93" s="42" t="s">
        <v>168</v>
      </c>
      <c r="K93" s="47">
        <f>(IF(E87&gt;1,(I87/(E87+2)+K92),0))</f>
        <v>0</v>
      </c>
    </row>
    <row r="94" spans="1:11" ht="21" customHeight="1" x14ac:dyDescent="0.4">
      <c r="A94" s="71" t="s">
        <v>255</v>
      </c>
      <c r="B94" s="72"/>
      <c r="C94" s="70">
        <v>32</v>
      </c>
      <c r="D94" s="70"/>
      <c r="E94" s="58">
        <f ca="1">((100/I87)*C94)/100</f>
        <v>1</v>
      </c>
      <c r="F94" s="63"/>
      <c r="G94" s="63"/>
      <c r="H94" s="63"/>
      <c r="I94" s="63"/>
      <c r="J94" s="42" t="s">
        <v>169</v>
      </c>
      <c r="K94" s="47">
        <f>(IF(E87&gt;2,(I87/(E87+2)+K93),0))</f>
        <v>0</v>
      </c>
    </row>
    <row r="95" spans="1:11" ht="60.6" customHeight="1" x14ac:dyDescent="0.4">
      <c r="A95" s="71" t="s">
        <v>256</v>
      </c>
      <c r="B95" s="72"/>
      <c r="C95" s="64">
        <v>28</v>
      </c>
      <c r="D95" s="64"/>
      <c r="E95" s="58">
        <f ca="1">((100/(I87))*C95)/100</f>
        <v>0.875</v>
      </c>
      <c r="F95" s="63"/>
      <c r="G95" s="63"/>
      <c r="H95" s="63"/>
      <c r="I95" s="63"/>
      <c r="J95" s="42" t="s">
        <v>171</v>
      </c>
      <c r="K95" s="48">
        <f>(IF(E87&gt;3,(I87/(E87+2)+K94),0))</f>
        <v>0</v>
      </c>
    </row>
    <row r="96" spans="1:11" ht="21" x14ac:dyDescent="0.4">
      <c r="A96" s="63" t="s">
        <v>170</v>
      </c>
      <c r="B96" s="63"/>
      <c r="C96" s="64">
        <v>27</v>
      </c>
      <c r="D96" s="64"/>
      <c r="E96" s="58">
        <f ca="1">((100/(I87))*C96)/100</f>
        <v>0.84375</v>
      </c>
      <c r="F96" s="63"/>
      <c r="G96" s="63"/>
      <c r="H96" s="63"/>
      <c r="I96" s="63"/>
      <c r="J96" s="42" t="s">
        <v>172</v>
      </c>
      <c r="K96" s="47">
        <f>(IF(E87&gt;4,(I87/(E87+2)+K95),0))</f>
        <v>0</v>
      </c>
    </row>
    <row r="97" spans="1:12" ht="21" customHeight="1" x14ac:dyDescent="0.4">
      <c r="A97" s="63" t="s">
        <v>257</v>
      </c>
      <c r="B97" s="63"/>
      <c r="C97" s="64">
        <v>20</v>
      </c>
      <c r="D97" s="64"/>
      <c r="E97" s="58">
        <f ca="1">((100/I87)*C97)/100</f>
        <v>0.625</v>
      </c>
      <c r="F97" s="63"/>
      <c r="G97" s="63"/>
      <c r="H97" s="63"/>
      <c r="I97" s="63"/>
      <c r="J97" s="42" t="s">
        <v>157</v>
      </c>
      <c r="K97" s="47">
        <f ca="1">(IF(E87=1,(I87/(E87+3)+K92),IF(E87=0,(I87*0.3+K92),IF(E87&gt;1,0))))</f>
        <v>22.4</v>
      </c>
    </row>
    <row r="98" spans="1:12" ht="21.6" thickBot="1" x14ac:dyDescent="0.45">
      <c r="A98" s="65" t="s">
        <v>258</v>
      </c>
      <c r="B98" s="65"/>
      <c r="C98" s="64">
        <v>20</v>
      </c>
      <c r="D98" s="64"/>
      <c r="E98" s="58">
        <f ca="1">((100/I87)*C98)/100</f>
        <v>0.625</v>
      </c>
      <c r="F98" s="63"/>
      <c r="G98" s="63"/>
      <c r="H98" s="63"/>
      <c r="I98" s="63"/>
      <c r="J98" s="44" t="s">
        <v>158</v>
      </c>
      <c r="K98" s="49">
        <f ca="1">(IF(E87&gt;1.5,(I87/(E87+2)+K92+MAX(0,K93-K92)+MAX(0,K94-K93)+MAX(0,K95-K94)+MAX(0,K96-K95)+MAX(0,K97-K96)),IF(E87=1,(I87/(E87+3)+K97),IF(E87=0,I87*0.3+K97))))</f>
        <v>32</v>
      </c>
    </row>
    <row r="99" spans="1:12" ht="21" x14ac:dyDescent="0.3">
      <c r="A99" s="63" t="s">
        <v>173</v>
      </c>
      <c r="B99" s="63"/>
      <c r="C99" s="64">
        <v>0</v>
      </c>
      <c r="D99" s="64"/>
      <c r="E99" s="58">
        <f ca="1">((100/(I87))*C99)/100</f>
        <v>0</v>
      </c>
      <c r="F99" s="63"/>
      <c r="G99" s="63"/>
      <c r="H99" s="63"/>
      <c r="I99" s="63"/>
    </row>
    <row r="100" spans="1:12" ht="21" x14ac:dyDescent="0.3">
      <c r="A100" s="63" t="s">
        <v>174</v>
      </c>
      <c r="B100" s="63"/>
      <c r="C100" s="64">
        <v>0</v>
      </c>
      <c r="D100" s="64"/>
      <c r="E100" s="58">
        <f ca="1">((100/(I87))*C100)/100</f>
        <v>0</v>
      </c>
      <c r="F100" s="63"/>
      <c r="G100" s="63"/>
      <c r="H100" s="63"/>
      <c r="I100" s="63"/>
    </row>
    <row r="101" spans="1:12" ht="21.6" thickBot="1" x14ac:dyDescent="0.35">
      <c r="A101" s="66" t="s">
        <v>75</v>
      </c>
      <c r="B101" s="66"/>
      <c r="C101" s="66"/>
      <c r="D101" s="66"/>
      <c r="E101" s="66"/>
      <c r="F101" s="66"/>
      <c r="G101" s="66"/>
      <c r="H101" s="66"/>
      <c r="I101" s="66"/>
    </row>
    <row r="102" spans="1:12" ht="20.25" customHeight="1" x14ac:dyDescent="0.4">
      <c r="A102" s="67" t="s">
        <v>268</v>
      </c>
      <c r="B102" s="67"/>
      <c r="C102" s="67"/>
      <c r="D102" s="68" t="s">
        <v>4</v>
      </c>
      <c r="E102" s="59" t="s">
        <v>146</v>
      </c>
      <c r="F102" s="64" t="s">
        <v>133</v>
      </c>
      <c r="G102" s="64"/>
      <c r="H102" s="59" t="s">
        <v>147</v>
      </c>
      <c r="I102" s="59" t="s">
        <v>148</v>
      </c>
      <c r="J102" s="38" t="str">
        <f ca="1">(IF(F105&gt;99%,"All work completed. Please provide OC.",IF(F105&gt;89.8%,"Plinth, RCC, Brick, Plaster, Flooring, Wooden, Plumbing, Electrification, etc., work Completed. Finishing work is in process.",IF(F105&lt;94%,(IF(C105=0,"Work not yet Started.",IF(E105=25%,"Piling work in process",IF(E105=50%,"Excavation work in process",IF(E105=100%,"Excavation work Completed. ","0")))&amp;(IF(C106=0%,"",IF(C106=K107,"Footing work is process",IF(C106=K108,"Footing work Completed",IF(C106=K109,"1st Basement Completed",IF(C106=K110,"1st &amp; 2nd Basement Completed",IF(C106=K111,"1st to 3rd Basement Completed",IF(C106=K112,"1st to 4th Basement Completed",IF(C106=K113,"Plinth work is process",IF(C106=K114,"Plinth work completed","0")))))))))))&amp;(IF(C107=(F103+H103+I103),", RCC Slab",IF(C107&gt;0,", RCC upto "&amp;C107&amp;" Slab",""))&amp;(IF(C108=I103,", Brickwork",IF(C108&gt;0,", Brickwork upto "&amp;C108&amp;" Floor",""))&amp;(IF(C109=I103,", Internal Plaster",IF(C109&gt;0,", Internal Plaster upto "&amp;C109&amp;" Floor",""))&amp;(IF(C110=I103,", External Plaster",IF(C110&gt;0,", External Plaster upto "&amp;C110&amp;" Floor",""))&amp;(IF(C111=I103,", External Plumbing, Elevation and Waterproofing",IF(C111&gt;0,", External Plumbing, Elevation and Waterproofing upto "&amp;C111&amp;" Floor",""))&amp;(IF(C112=I103,", Flooring &amp; Fitting",IF(C112&gt;0,", Flooring &amp; Fitting upto "&amp;C112&amp;" Floor",""))&amp;(IF(C113=I103,", Wooden Work",IF(C113&gt;0,", Wooden Work upto "&amp;C113&amp;" Floor",""))&amp;(IF(C114=I103,", Electrical &amp; Sanitary fittings",IF(C114&gt;0,", Electrical &amp; Sanitary fittings upto "&amp;C114&amp;" Floor",""))&amp;(IF(C115&gt;0,", Finishing upto "&amp;C115&amp;" Floor","")&amp;(IF(C107&gt;0.5," Completed",""))))))))))))))))</f>
        <v>Excavation work Completed. Plinth work completed, RCC Slab, Brickwork, Internal Plaster, External Plaster, External Plumbing, Elevation and Waterproofing upto 26 Floor, Flooring &amp; Fitting upto 25 Floor, Wooden Work upto 20 Floor, Electrical &amp; Sanitary fittings upto 20 Floor Completed</v>
      </c>
      <c r="K102" s="40"/>
    </row>
    <row r="103" spans="1:12" ht="49.8" customHeight="1" x14ac:dyDescent="0.4">
      <c r="A103" s="67"/>
      <c r="B103" s="67"/>
      <c r="C103" s="67"/>
      <c r="D103" s="68"/>
      <c r="E103" s="59">
        <v>0</v>
      </c>
      <c r="F103" s="64">
        <v>1</v>
      </c>
      <c r="G103" s="64"/>
      <c r="H103" s="59">
        <v>4</v>
      </c>
      <c r="I103" s="59">
        <f ca="1">--TRIM(RIGHT(SUBSTITUTE(LEFT(A102,_xlfn.AGGREGATE(16,6,FIND({0,1,2,3,4,5,6,7,8,9},A102,ROW(INDIRECT("1:"&amp;LEN(A102)))),1))," ",REPT(" ",LEN(A102))),LEN(A102)))</f>
        <v>27</v>
      </c>
      <c r="J103" s="39" t="s">
        <v>152</v>
      </c>
      <c r="K103" s="40"/>
    </row>
    <row r="104" spans="1:12" ht="20.25" customHeight="1" x14ac:dyDescent="0.4">
      <c r="A104" s="69" t="s">
        <v>150</v>
      </c>
      <c r="B104" s="69"/>
      <c r="C104" s="69" t="s">
        <v>161</v>
      </c>
      <c r="D104" s="69"/>
      <c r="E104" s="60" t="s">
        <v>162</v>
      </c>
      <c r="F104" s="69" t="s">
        <v>151</v>
      </c>
      <c r="G104" s="69"/>
      <c r="H104" s="50" t="s">
        <v>149</v>
      </c>
      <c r="I104" s="50"/>
      <c r="J104" s="42" t="s">
        <v>163</v>
      </c>
      <c r="K104" s="41">
        <f ca="1">I103*25%</f>
        <v>6.75</v>
      </c>
    </row>
    <row r="105" spans="1:12" ht="20.25" customHeight="1" x14ac:dyDescent="0.4">
      <c r="A105" s="63" t="s">
        <v>164</v>
      </c>
      <c r="B105" s="63"/>
      <c r="C105" s="64">
        <f ca="1">K106</f>
        <v>27</v>
      </c>
      <c r="D105" s="64"/>
      <c r="E105" s="58">
        <f ca="1">((100/I103)*C105)/100</f>
        <v>1</v>
      </c>
      <c r="F105" s="63">
        <f ca="1">(((C105/I103*5)+(C106/I103*20)+(25/(F103+H103+I103)*C107)+(5/(I103)*C108)+(2.5/(I103)*C109)+(2.5/(I103)*C110)+(5/I103*C111)+(10/I103*C112)+(2.5/I103*C113)+(2.5/I103*C114)+(10/I103*C115)+(10/I103*C116))/100)</f>
        <v>0.77777777777777768</v>
      </c>
      <c r="G105" s="63"/>
      <c r="H105" s="63" t="str">
        <f ca="1">J102</f>
        <v>Excavation work Completed. Plinth work completed, RCC Slab, Brickwork, Internal Plaster, External Plaster, External Plumbing, Elevation and Waterproofing upto 26 Floor, Flooring &amp; Fitting upto 25 Floor, Wooden Work upto 20 Floor, Electrical &amp; Sanitary fittings upto 20 Floor Completed</v>
      </c>
      <c r="I105" s="63"/>
      <c r="J105" s="42" t="s">
        <v>153</v>
      </c>
      <c r="K105" s="46">
        <f ca="1">I103*50%</f>
        <v>13.5</v>
      </c>
    </row>
    <row r="106" spans="1:12" ht="21" x14ac:dyDescent="0.4">
      <c r="A106" s="63" t="s">
        <v>134</v>
      </c>
      <c r="B106" s="63"/>
      <c r="C106" s="70">
        <f ca="1">K114</f>
        <v>27</v>
      </c>
      <c r="D106" s="64"/>
      <c r="E106" s="58">
        <f ca="1">((100/I103)*C106)/100</f>
        <v>1</v>
      </c>
      <c r="F106" s="63"/>
      <c r="G106" s="63"/>
      <c r="H106" s="63"/>
      <c r="I106" s="63"/>
      <c r="J106" s="42" t="s">
        <v>154</v>
      </c>
      <c r="K106" s="46">
        <f ca="1">I103</f>
        <v>27</v>
      </c>
    </row>
    <row r="107" spans="1:12" ht="21" customHeight="1" x14ac:dyDescent="0.4">
      <c r="A107" s="63" t="s">
        <v>165</v>
      </c>
      <c r="B107" s="63"/>
      <c r="C107" s="64">
        <v>32</v>
      </c>
      <c r="D107" s="64"/>
      <c r="E107" s="58">
        <f ca="1">((100/(F103+H103+I103))*C107)/100</f>
        <v>1</v>
      </c>
      <c r="F107" s="63"/>
      <c r="G107" s="63"/>
      <c r="H107" s="63"/>
      <c r="I107" s="63"/>
      <c r="J107" s="42" t="s">
        <v>155</v>
      </c>
      <c r="K107" s="47">
        <f ca="1">(IF(E103&gt;1,(I103/(E103+2)),I103*0.2))</f>
        <v>5.4</v>
      </c>
    </row>
    <row r="108" spans="1:12" ht="21" customHeight="1" x14ac:dyDescent="0.4">
      <c r="A108" s="63" t="s">
        <v>166</v>
      </c>
      <c r="B108" s="63"/>
      <c r="C108" s="64">
        <f>C107-F103-H103</f>
        <v>27</v>
      </c>
      <c r="D108" s="64"/>
      <c r="E108" s="58">
        <f ca="1">((100/I103)*C108)/100</f>
        <v>1</v>
      </c>
      <c r="F108" s="63"/>
      <c r="G108" s="63"/>
      <c r="H108" s="63"/>
      <c r="I108" s="63"/>
      <c r="J108" s="42" t="s">
        <v>156</v>
      </c>
      <c r="K108" s="47">
        <f ca="1">(IF(E103&gt;1,(I103/(E103+2)+K107),I103*0.2+K107))</f>
        <v>10.8</v>
      </c>
    </row>
    <row r="109" spans="1:12" ht="21" customHeight="1" x14ac:dyDescent="0.4">
      <c r="A109" s="71" t="s">
        <v>167</v>
      </c>
      <c r="B109" s="72"/>
      <c r="C109" s="70">
        <v>27</v>
      </c>
      <c r="D109" s="70"/>
      <c r="E109" s="58">
        <f ca="1">((100/I103)*C109)/100</f>
        <v>1</v>
      </c>
      <c r="F109" s="63"/>
      <c r="G109" s="63"/>
      <c r="H109" s="63"/>
      <c r="I109" s="63"/>
      <c r="J109" s="42" t="s">
        <v>168</v>
      </c>
      <c r="K109" s="47">
        <f>(IF(E103&gt;1,(I103/(E103+2)+K108),0))</f>
        <v>0</v>
      </c>
      <c r="L109" s="61" t="s">
        <v>265</v>
      </c>
    </row>
    <row r="110" spans="1:12" ht="21" customHeight="1" x14ac:dyDescent="0.4">
      <c r="A110" s="71" t="s">
        <v>255</v>
      </c>
      <c r="B110" s="72"/>
      <c r="C110" s="70">
        <v>27</v>
      </c>
      <c r="D110" s="70"/>
      <c r="E110" s="58">
        <f ca="1">((100/I103)*C110)/100</f>
        <v>1</v>
      </c>
      <c r="F110" s="63"/>
      <c r="G110" s="63"/>
      <c r="H110" s="63"/>
      <c r="I110" s="63"/>
      <c r="J110" s="42" t="s">
        <v>169</v>
      </c>
      <c r="K110" s="47">
        <f>(IF(E103&gt;2,(I103/(E103+2)+K109),0))</f>
        <v>0</v>
      </c>
    </row>
    <row r="111" spans="1:12" ht="64.8" customHeight="1" x14ac:dyDescent="0.4">
      <c r="A111" s="71" t="s">
        <v>256</v>
      </c>
      <c r="B111" s="72"/>
      <c r="C111" s="64">
        <v>26</v>
      </c>
      <c r="D111" s="64"/>
      <c r="E111" s="58">
        <f ca="1">((100/(I103))*C111)/100</f>
        <v>0.96296296296296291</v>
      </c>
      <c r="F111" s="63"/>
      <c r="G111" s="63"/>
      <c r="H111" s="63"/>
      <c r="I111" s="63"/>
      <c r="J111" s="42" t="s">
        <v>171</v>
      </c>
      <c r="K111" s="48">
        <f>(IF(E103&gt;3,(I103/(E103+2)+K110),0))</f>
        <v>0</v>
      </c>
    </row>
    <row r="112" spans="1:12" ht="21" x14ac:dyDescent="0.4">
      <c r="A112" s="63" t="s">
        <v>170</v>
      </c>
      <c r="B112" s="63"/>
      <c r="C112" s="64">
        <v>25</v>
      </c>
      <c r="D112" s="64"/>
      <c r="E112" s="58">
        <f ca="1">((100/(I103))*C112)/100</f>
        <v>0.92592592592592593</v>
      </c>
      <c r="F112" s="63"/>
      <c r="G112" s="63"/>
      <c r="H112" s="63"/>
      <c r="I112" s="63"/>
      <c r="J112" s="42" t="s">
        <v>172</v>
      </c>
      <c r="K112" s="47">
        <f>(IF(E103&gt;4,(I103/(E103+2)+K111),0))</f>
        <v>0</v>
      </c>
    </row>
    <row r="113" spans="1:12" ht="21" customHeight="1" x14ac:dyDescent="0.4">
      <c r="A113" s="63" t="s">
        <v>257</v>
      </c>
      <c r="B113" s="63"/>
      <c r="C113" s="64">
        <v>20</v>
      </c>
      <c r="D113" s="64"/>
      <c r="E113" s="58">
        <f ca="1">((100/I103)*C113)/100</f>
        <v>0.74074074074074081</v>
      </c>
      <c r="F113" s="63"/>
      <c r="G113" s="63"/>
      <c r="H113" s="63"/>
      <c r="I113" s="63"/>
      <c r="J113" s="42" t="s">
        <v>157</v>
      </c>
      <c r="K113" s="47">
        <f ca="1">(IF(E103=1,(I103/(E103+3)+K108),IF(E103=0,(I103*0.3+K108),IF(E103&gt;1,0))))</f>
        <v>18.899999999999999</v>
      </c>
    </row>
    <row r="114" spans="1:12" ht="21.6" thickBot="1" x14ac:dyDescent="0.45">
      <c r="A114" s="65" t="s">
        <v>258</v>
      </c>
      <c r="B114" s="65"/>
      <c r="C114" s="64">
        <v>20</v>
      </c>
      <c r="D114" s="64"/>
      <c r="E114" s="58">
        <f ca="1">((100/I103)*C114)/100</f>
        <v>0.74074074074074081</v>
      </c>
      <c r="F114" s="63"/>
      <c r="G114" s="63"/>
      <c r="H114" s="63"/>
      <c r="I114" s="63"/>
      <c r="J114" s="44" t="s">
        <v>158</v>
      </c>
      <c r="K114" s="49">
        <f ca="1">(IF(E103&gt;1.5,(I103/(E103+2)+K108+MAX(0,K109-K108)+MAX(0,K110-K109)+MAX(0,K111-K110)+MAX(0,K112-K111)+MAX(0,K113-K112)),IF(E103=1,(I103/(E103+3)+K113),IF(E103=0,I103*0.3+K113))))</f>
        <v>27</v>
      </c>
    </row>
    <row r="115" spans="1:12" ht="21" x14ac:dyDescent="0.3">
      <c r="A115" s="63" t="s">
        <v>173</v>
      </c>
      <c r="B115" s="63"/>
      <c r="C115" s="64">
        <v>0</v>
      </c>
      <c r="D115" s="64"/>
      <c r="E115" s="58">
        <f ca="1">((100/(I103))*C115)/100</f>
        <v>0</v>
      </c>
      <c r="F115" s="63"/>
      <c r="G115" s="63"/>
      <c r="H115" s="63"/>
      <c r="I115" s="63"/>
    </row>
    <row r="116" spans="1:12" ht="21" x14ac:dyDescent="0.3">
      <c r="A116" s="63" t="s">
        <v>174</v>
      </c>
      <c r="B116" s="63"/>
      <c r="C116" s="64">
        <v>0</v>
      </c>
      <c r="D116" s="64"/>
      <c r="E116" s="58">
        <f ca="1">((100/(I103))*C116)/100</f>
        <v>0</v>
      </c>
      <c r="F116" s="63"/>
      <c r="G116" s="63"/>
      <c r="H116" s="63"/>
      <c r="I116" s="63"/>
    </row>
    <row r="117" spans="1:12" ht="36.75" customHeight="1" x14ac:dyDescent="0.4">
      <c r="A117" s="104" t="s">
        <v>159</v>
      </c>
      <c r="B117" s="105"/>
      <c r="C117" s="105"/>
      <c r="D117" s="105"/>
      <c r="E117" s="105"/>
      <c r="F117" s="105"/>
      <c r="G117" s="105"/>
      <c r="H117" s="106">
        <f ca="1">AVERAGE(F57,F73,F89,F105)</f>
        <v>0.75967881944444438</v>
      </c>
      <c r="I117" s="107"/>
      <c r="J117" s="42"/>
      <c r="K117" s="43"/>
      <c r="L117" s="43"/>
    </row>
    <row r="118" spans="1:12" ht="21" x14ac:dyDescent="0.3">
      <c r="A118" s="133" t="s">
        <v>79</v>
      </c>
      <c r="B118" s="134"/>
      <c r="C118" s="134"/>
      <c r="D118" s="134"/>
      <c r="E118" s="134"/>
      <c r="F118" s="134"/>
      <c r="G118" s="134"/>
      <c r="H118" s="134"/>
      <c r="I118" s="135"/>
    </row>
    <row r="119" spans="1:12" ht="63" x14ac:dyDescent="0.3">
      <c r="A119" s="96" t="s">
        <v>80</v>
      </c>
      <c r="B119" s="96"/>
      <c r="C119" s="96"/>
      <c r="D119" s="3" t="s">
        <v>4</v>
      </c>
      <c r="E119" s="15" t="s">
        <v>138</v>
      </c>
      <c r="F119" s="21" t="s">
        <v>175</v>
      </c>
      <c r="G119" s="3" t="s">
        <v>4</v>
      </c>
      <c r="H119" s="150" t="s">
        <v>234</v>
      </c>
      <c r="I119" s="150"/>
    </row>
    <row r="120" spans="1:12" ht="67.2" customHeight="1" x14ac:dyDescent="0.3">
      <c r="A120" s="96" t="s">
        <v>269</v>
      </c>
      <c r="B120" s="96"/>
      <c r="C120" s="96"/>
      <c r="D120" s="2" t="s">
        <v>212</v>
      </c>
      <c r="E120" s="18" t="s">
        <v>270</v>
      </c>
      <c r="F120" s="17" t="s">
        <v>271</v>
      </c>
      <c r="G120" s="2" t="s">
        <v>4</v>
      </c>
      <c r="H120" s="98">
        <v>28000</v>
      </c>
      <c r="I120" s="98"/>
    </row>
    <row r="121" spans="1:12" ht="26.25" customHeight="1" x14ac:dyDescent="0.3">
      <c r="A121" s="151" t="s">
        <v>83</v>
      </c>
      <c r="B121" s="151"/>
      <c r="C121" s="151"/>
      <c r="D121" s="3" t="s">
        <v>4</v>
      </c>
      <c r="E121" s="18">
        <v>700000</v>
      </c>
      <c r="F121" s="3" t="s">
        <v>132</v>
      </c>
      <c r="G121" s="3" t="s">
        <v>4</v>
      </c>
      <c r="H121" s="154" t="s">
        <v>139</v>
      </c>
      <c r="I121" s="155"/>
    </row>
    <row r="122" spans="1:12" ht="21" hidden="1" x14ac:dyDescent="0.3">
      <c r="A122" s="96" t="s">
        <v>122</v>
      </c>
      <c r="B122" s="96"/>
      <c r="C122" s="96"/>
      <c r="D122" s="2" t="s">
        <v>4</v>
      </c>
      <c r="E122" s="18" t="s">
        <v>123</v>
      </c>
      <c r="F122" s="21" t="s">
        <v>124</v>
      </c>
      <c r="G122" s="2" t="s">
        <v>4</v>
      </c>
      <c r="H122" s="98" t="s">
        <v>102</v>
      </c>
      <c r="I122" s="98"/>
    </row>
    <row r="123" spans="1:12" ht="63" hidden="1" x14ac:dyDescent="0.3">
      <c r="A123" s="96" t="s">
        <v>125</v>
      </c>
      <c r="B123" s="96"/>
      <c r="C123" s="96"/>
      <c r="D123" s="2" t="s">
        <v>4</v>
      </c>
      <c r="E123" s="18" t="s">
        <v>126</v>
      </c>
      <c r="F123" s="21" t="s">
        <v>127</v>
      </c>
      <c r="G123" s="2" t="s">
        <v>4</v>
      </c>
      <c r="H123" s="98" t="s">
        <v>128</v>
      </c>
      <c r="I123" s="98"/>
    </row>
    <row r="124" spans="1:12" ht="21" hidden="1" x14ac:dyDescent="0.3">
      <c r="A124" s="96" t="s">
        <v>82</v>
      </c>
      <c r="B124" s="96"/>
      <c r="C124" s="96"/>
      <c r="D124" s="2" t="s">
        <v>4</v>
      </c>
      <c r="E124" s="18" t="s">
        <v>104</v>
      </c>
      <c r="F124" s="21" t="s">
        <v>81</v>
      </c>
      <c r="G124" s="2" t="s">
        <v>4</v>
      </c>
      <c r="H124" s="99" t="s">
        <v>104</v>
      </c>
      <c r="I124" s="101"/>
    </row>
    <row r="125" spans="1:12" ht="21" hidden="1" x14ac:dyDescent="0.3">
      <c r="A125" s="96" t="s">
        <v>129</v>
      </c>
      <c r="B125" s="96"/>
      <c r="C125" s="96"/>
      <c r="D125" s="2" t="s">
        <v>4</v>
      </c>
      <c r="E125" s="18" t="s">
        <v>103</v>
      </c>
      <c r="F125" s="21" t="s">
        <v>83</v>
      </c>
      <c r="G125" s="2" t="s">
        <v>4</v>
      </c>
      <c r="H125" s="98" t="s">
        <v>121</v>
      </c>
      <c r="I125" s="98"/>
    </row>
    <row r="126" spans="1:12" ht="21" hidden="1" x14ac:dyDescent="0.3">
      <c r="A126" s="96" t="s">
        <v>130</v>
      </c>
      <c r="B126" s="96"/>
      <c r="C126" s="96"/>
      <c r="D126" s="2" t="s">
        <v>4</v>
      </c>
      <c r="E126" s="19" t="s">
        <v>114</v>
      </c>
      <c r="F126" s="21" t="s">
        <v>131</v>
      </c>
      <c r="G126" s="2" t="s">
        <v>4</v>
      </c>
      <c r="H126" s="156" t="s">
        <v>114</v>
      </c>
      <c r="I126" s="156"/>
    </row>
    <row r="127" spans="1:12" ht="18" hidden="1" customHeight="1" x14ac:dyDescent="0.3">
      <c r="A127" s="151" t="s">
        <v>132</v>
      </c>
      <c r="B127" s="151"/>
      <c r="C127" s="151"/>
      <c r="D127" s="3" t="s">
        <v>4</v>
      </c>
      <c r="E127" s="10"/>
      <c r="F127" s="3" t="s">
        <v>132</v>
      </c>
      <c r="G127" s="3" t="s">
        <v>4</v>
      </c>
      <c r="H127" s="157" t="s">
        <v>114</v>
      </c>
      <c r="I127" s="158"/>
    </row>
    <row r="128" spans="1:12" ht="21" x14ac:dyDescent="0.3">
      <c r="A128" s="133" t="s">
        <v>78</v>
      </c>
      <c r="B128" s="134"/>
      <c r="C128" s="134"/>
      <c r="D128" s="134"/>
      <c r="E128" s="134"/>
      <c r="F128" s="134"/>
      <c r="G128" s="134"/>
      <c r="H128" s="134"/>
      <c r="I128" s="135"/>
    </row>
    <row r="129" spans="1:151 16227:16384" ht="21" x14ac:dyDescent="0.3">
      <c r="A129" s="108" t="s">
        <v>9</v>
      </c>
      <c r="B129" s="109"/>
      <c r="C129" s="109"/>
      <c r="D129" s="109"/>
      <c r="E129" s="109"/>
      <c r="F129" s="110"/>
      <c r="G129" s="2" t="s">
        <v>4</v>
      </c>
      <c r="H129" s="111">
        <f>28300/10.764</f>
        <v>2629.1341508732817</v>
      </c>
      <c r="I129" s="112"/>
    </row>
    <row r="130" spans="1:151 16227:16384" ht="21" x14ac:dyDescent="0.3">
      <c r="A130" s="108" t="s">
        <v>33</v>
      </c>
      <c r="B130" s="109"/>
      <c r="C130" s="109"/>
      <c r="D130" s="109"/>
      <c r="E130" s="109"/>
      <c r="F130" s="110"/>
      <c r="G130" s="2" t="s">
        <v>4</v>
      </c>
      <c r="H130" s="142">
        <f>83000/10.764</f>
        <v>7710.888145670755</v>
      </c>
      <c r="I130" s="142"/>
    </row>
    <row r="131" spans="1:151 16227:16384" ht="21" x14ac:dyDescent="0.3">
      <c r="A131" s="108" t="s">
        <v>140</v>
      </c>
      <c r="B131" s="109"/>
      <c r="C131" s="109"/>
      <c r="D131" s="109"/>
      <c r="E131" s="109"/>
      <c r="F131" s="110"/>
      <c r="G131" s="2" t="s">
        <v>4</v>
      </c>
      <c r="H131" s="142">
        <f>H129*0.8</f>
        <v>2103.3073206986255</v>
      </c>
      <c r="I131" s="142"/>
    </row>
    <row r="132" spans="1:151 16227:16384" ht="21" x14ac:dyDescent="0.3">
      <c r="A132" s="140" t="s">
        <v>87</v>
      </c>
      <c r="B132" s="141"/>
      <c r="C132" s="141"/>
      <c r="D132" s="141"/>
      <c r="E132" s="141"/>
      <c r="F132" s="141"/>
      <c r="G132" s="141"/>
      <c r="H132" s="141"/>
      <c r="I132" s="81"/>
    </row>
    <row r="133" spans="1:151 16227:16384" s="11" customFormat="1" ht="40.799999999999997" x14ac:dyDescent="0.3">
      <c r="A133" s="102" t="s">
        <v>184</v>
      </c>
      <c r="B133" s="103"/>
      <c r="C133" s="102" t="s">
        <v>185</v>
      </c>
      <c r="D133" s="103"/>
      <c r="E133" s="52" t="s">
        <v>186</v>
      </c>
      <c r="F133" s="102" t="s">
        <v>183</v>
      </c>
      <c r="G133" s="103"/>
      <c r="H133" s="52" t="s">
        <v>182</v>
      </c>
      <c r="I133" s="52" t="s">
        <v>181</v>
      </c>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1" customFormat="1" ht="21" x14ac:dyDescent="0.3">
      <c r="A134" s="85" t="s">
        <v>213</v>
      </c>
      <c r="B134" s="86"/>
      <c r="C134" s="85" t="s">
        <v>100</v>
      </c>
      <c r="D134" s="86"/>
      <c r="E134" s="53" t="s">
        <v>225</v>
      </c>
      <c r="F134" s="85">
        <f>COUNT(F175:G186)</f>
        <v>12</v>
      </c>
      <c r="G134" s="86"/>
      <c r="H134" s="53">
        <f>SUM(F175:G186)</f>
        <v>1666.8054</v>
      </c>
      <c r="I134" s="53">
        <f>SUM(I175:I186)</f>
        <v>2666.8886399999997</v>
      </c>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1" customFormat="1" ht="21" x14ac:dyDescent="0.3">
      <c r="A135" s="85" t="s">
        <v>228</v>
      </c>
      <c r="B135" s="86"/>
      <c r="C135" s="85" t="s">
        <v>100</v>
      </c>
      <c r="D135" s="86"/>
      <c r="E135" s="53" t="s">
        <v>225</v>
      </c>
      <c r="F135" s="85">
        <f>COUNT(F227:G238)</f>
        <v>12</v>
      </c>
      <c r="G135" s="86"/>
      <c r="H135" s="53">
        <f>SUM(F227:G238)</f>
        <v>1681.0138799999997</v>
      </c>
      <c r="I135" s="53">
        <f>SUM(I227:I238)</f>
        <v>2689.6222079999998</v>
      </c>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1" customFormat="1" ht="21" x14ac:dyDescent="0.3">
      <c r="A136" s="102" t="s">
        <v>187</v>
      </c>
      <c r="B136" s="103"/>
      <c r="C136" s="102"/>
      <c r="D136" s="103"/>
      <c r="E136" s="52"/>
      <c r="F136" s="102">
        <f>SUM(F134:G135)</f>
        <v>24</v>
      </c>
      <c r="G136" s="103"/>
      <c r="H136" s="52">
        <f>SUM(H134:H135)</f>
        <v>3347.8192799999997</v>
      </c>
      <c r="I136" s="52">
        <f>SUM(I134:I135)</f>
        <v>5356.5108479999999</v>
      </c>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1" customFormat="1" ht="40.799999999999997" x14ac:dyDescent="0.3">
      <c r="A137" s="102" t="s">
        <v>184</v>
      </c>
      <c r="B137" s="103"/>
      <c r="C137" s="102" t="s">
        <v>185</v>
      </c>
      <c r="D137" s="103"/>
      <c r="E137" s="52" t="s">
        <v>186</v>
      </c>
      <c r="F137" s="102" t="s">
        <v>183</v>
      </c>
      <c r="G137" s="103"/>
      <c r="H137" s="52" t="s">
        <v>182</v>
      </c>
      <c r="I137" s="52" t="s">
        <v>181</v>
      </c>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1" customFormat="1" ht="21" x14ac:dyDescent="0.3">
      <c r="A138" s="85" t="s">
        <v>247</v>
      </c>
      <c r="B138" s="86"/>
      <c r="C138" s="85" t="s">
        <v>100</v>
      </c>
      <c r="D138" s="86"/>
      <c r="E138" s="53" t="s">
        <v>222</v>
      </c>
      <c r="F138" s="85">
        <f>COUNT(F151:G154)+COUNT(F156:G163)*25+COUNT(F165:G166)*6+COUNT(F168:G172)*6</f>
        <v>246</v>
      </c>
      <c r="G138" s="86"/>
      <c r="H138" s="53">
        <f>SUM(F151:G154)+SUM(F156:G163)*25+SUM(F165:G166)*6+SUM(F168:G172)*6</f>
        <v>99454.839120000004</v>
      </c>
      <c r="I138" s="53">
        <f>SUM(I151:I154)+SUM(I156:I163)*25+SUM(I165:I166)*6+SUM(I168:I172)*6</f>
        <v>159127.742592</v>
      </c>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1" customFormat="1" ht="21" x14ac:dyDescent="0.3">
      <c r="A139" s="85" t="s">
        <v>248</v>
      </c>
      <c r="B139" s="86"/>
      <c r="C139" s="85" t="s">
        <v>100</v>
      </c>
      <c r="D139" s="86"/>
      <c r="E139" s="53" t="s">
        <v>222</v>
      </c>
      <c r="F139" s="85">
        <f>COUNT(F189:G196)+COUNT(F198:G210)*26+COUNT(F212:G220)*6+COUNT(F222:G224)*6</f>
        <v>418</v>
      </c>
      <c r="G139" s="86"/>
      <c r="H139" s="53">
        <f>SUM(F189:G196)+SUM(F198:G210)*26+SUM(F212:G220)*6+SUM(F222:G224)*6</f>
        <v>170266.45895999996</v>
      </c>
      <c r="I139" s="53">
        <f>SUM(I189:I196)+SUM(I198:I210)*26+SUM(I212:I220)*6+SUM(I222:I224)*6</f>
        <v>272426.33433599997</v>
      </c>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1" customFormat="1" ht="21" x14ac:dyDescent="0.3">
      <c r="A140" s="85" t="s">
        <v>249</v>
      </c>
      <c r="B140" s="86"/>
      <c r="C140" s="85" t="s">
        <v>100</v>
      </c>
      <c r="D140" s="86"/>
      <c r="E140" s="53" t="s">
        <v>222</v>
      </c>
      <c r="F140" s="85">
        <f>COUNT(F241:G244)+COUNT(F246:G253)*26+COUNT(F255:G259)*6+COUNT(F261:G262)*6</f>
        <v>254</v>
      </c>
      <c r="G140" s="86"/>
      <c r="H140" s="53">
        <f>SUM(F241:G244)+SUM(F246:G253)*26+SUM(F255:G259)*6+SUM(F261:G262)*6</f>
        <v>102691.35863999999</v>
      </c>
      <c r="I140" s="53">
        <f>SUM(I241:I244)+SUM(I246:I253)*26+SUM(I255:I259)*6+SUM(I261:I262)*6</f>
        <v>164306.173824</v>
      </c>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1" customFormat="1" ht="21" x14ac:dyDescent="0.3">
      <c r="A141" s="85" t="s">
        <v>246</v>
      </c>
      <c r="B141" s="86"/>
      <c r="C141" s="85" t="s">
        <v>100</v>
      </c>
      <c r="D141" s="86"/>
      <c r="E141" s="53" t="s">
        <v>222</v>
      </c>
      <c r="F141" s="85">
        <f>COUNT(F271:G277)+COUNT(F279:G292)*22+COUNT(F294:G300)*5+COUNT(F302:G307)*5</f>
        <v>380</v>
      </c>
      <c r="G141" s="86"/>
      <c r="H141" s="53">
        <f>SUM(F271:G277)+SUM(F279:G292)*22+SUM(F294:G300)*5+SUM(F302:G307)*5</f>
        <v>105366.64319999999</v>
      </c>
      <c r="I141" s="53">
        <f>SUM(I271:I277)+SUM(I279:I292)*22+SUM(I294:I300)*5+SUM(I302:I307)*5</f>
        <v>168586.62912000009</v>
      </c>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1" customFormat="1" ht="21" x14ac:dyDescent="0.3">
      <c r="A142" s="102" t="s">
        <v>187</v>
      </c>
      <c r="B142" s="103"/>
      <c r="C142" s="102"/>
      <c r="D142" s="103"/>
      <c r="E142" s="52"/>
      <c r="F142" s="102">
        <f>SUM(F138:F141)</f>
        <v>1298</v>
      </c>
      <c r="G142" s="103"/>
      <c r="H142" s="52">
        <f>SUM(H138:H141)</f>
        <v>477779.29991999996</v>
      </c>
      <c r="I142" s="52">
        <f>SUM(I138:I141)</f>
        <v>764446.87987199996</v>
      </c>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ht="21" x14ac:dyDescent="0.3">
      <c r="A143" s="79" t="s">
        <v>180</v>
      </c>
      <c r="B143" s="80"/>
      <c r="C143" s="80"/>
      <c r="D143" s="80"/>
      <c r="E143" s="80"/>
      <c r="F143" s="80"/>
      <c r="G143" s="80"/>
      <c r="H143" s="80"/>
      <c r="I143" s="81"/>
    </row>
    <row r="144" spans="1:151 16227:16384" ht="44.25" customHeight="1" x14ac:dyDescent="0.3">
      <c r="A144" s="82" t="s">
        <v>109</v>
      </c>
      <c r="B144" s="82"/>
      <c r="C144" s="82" t="s">
        <v>105</v>
      </c>
      <c r="D144" s="82"/>
      <c r="E144" s="82" t="s">
        <v>106</v>
      </c>
      <c r="F144" s="82" t="s">
        <v>107</v>
      </c>
      <c r="G144" s="82"/>
      <c r="H144" s="82" t="s">
        <v>108</v>
      </c>
      <c r="I144" s="36" t="s">
        <v>160</v>
      </c>
    </row>
    <row r="145" spans="1:151 16227:16384" s="11" customFormat="1" ht="21" x14ac:dyDescent="0.3">
      <c r="A145" s="82"/>
      <c r="B145" s="82"/>
      <c r="C145" s="82"/>
      <c r="D145" s="82"/>
      <c r="E145" s="82"/>
      <c r="F145" s="82"/>
      <c r="G145" s="82"/>
      <c r="H145" s="82"/>
      <c r="I145" s="37">
        <v>0.6</v>
      </c>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2.8" x14ac:dyDescent="0.3">
      <c r="A146" s="87" t="s">
        <v>233</v>
      </c>
      <c r="B146" s="88"/>
      <c r="C146" s="88"/>
      <c r="D146" s="88"/>
      <c r="E146" s="88"/>
      <c r="F146" s="88"/>
      <c r="G146" s="88"/>
      <c r="H146" s="88"/>
      <c r="I146" s="89"/>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22.8" x14ac:dyDescent="0.3">
      <c r="A147" s="87" t="s">
        <v>214</v>
      </c>
      <c r="B147" s="88"/>
      <c r="C147" s="88"/>
      <c r="D147" s="88"/>
      <c r="E147" s="88"/>
      <c r="F147" s="88"/>
      <c r="G147" s="88"/>
      <c r="H147" s="88"/>
      <c r="I147" s="89"/>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1" x14ac:dyDescent="0.3">
      <c r="A148" s="76" t="s">
        <v>215</v>
      </c>
      <c r="B148" s="77"/>
      <c r="C148" s="77"/>
      <c r="D148" s="77"/>
      <c r="E148" s="77"/>
      <c r="F148" s="77"/>
      <c r="G148" s="77"/>
      <c r="H148" s="77"/>
      <c r="I148" s="78"/>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1" x14ac:dyDescent="0.3">
      <c r="A149" s="76" t="s">
        <v>216</v>
      </c>
      <c r="B149" s="77"/>
      <c r="C149" s="77"/>
      <c r="D149" s="77"/>
      <c r="E149" s="77"/>
      <c r="F149" s="77"/>
      <c r="G149" s="77"/>
      <c r="H149" s="77"/>
      <c r="I149" s="78"/>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1" customFormat="1" ht="21" x14ac:dyDescent="0.3">
      <c r="A150" s="76" t="s">
        <v>217</v>
      </c>
      <c r="B150" s="77"/>
      <c r="C150" s="77"/>
      <c r="D150" s="77"/>
      <c r="E150" s="77"/>
      <c r="F150" s="77"/>
      <c r="G150" s="77"/>
      <c r="H150" s="77"/>
      <c r="I150" s="78"/>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0.25" customHeight="1" x14ac:dyDescent="0.3">
      <c r="A151" s="90" t="str">
        <f>A150</f>
        <v xml:space="preserve">Upper Stilt Floor For Residential </v>
      </c>
      <c r="B151" s="91"/>
      <c r="C151" s="73">
        <v>1</v>
      </c>
      <c r="D151" s="73"/>
      <c r="E151" s="20" t="s">
        <v>218</v>
      </c>
      <c r="F151" s="74">
        <f>40.75*10.764</f>
        <v>438.63299999999998</v>
      </c>
      <c r="G151" s="75"/>
      <c r="H151" s="20">
        <v>0</v>
      </c>
      <c r="I151" s="20">
        <f>F151*(($I$145)+1)+H151</f>
        <v>701.81280000000004</v>
      </c>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0.25" customHeight="1" x14ac:dyDescent="0.3">
      <c r="A152" s="92"/>
      <c r="B152" s="93"/>
      <c r="C152" s="73">
        <f>C151+1</f>
        <v>2</v>
      </c>
      <c r="D152" s="73"/>
      <c r="E152" s="20" t="s">
        <v>218</v>
      </c>
      <c r="F152" s="74">
        <f t="shared" ref="F152:F159" si="0">40.75*10.764</f>
        <v>438.63299999999998</v>
      </c>
      <c r="G152" s="75"/>
      <c r="H152" s="20">
        <v>0</v>
      </c>
      <c r="I152" s="20">
        <f>F152*(($I$145)+1)+H152</f>
        <v>701.81280000000004</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0.25" customHeight="1" x14ac:dyDescent="0.3">
      <c r="A153" s="92"/>
      <c r="B153" s="93"/>
      <c r="C153" s="73">
        <f t="shared" ref="C153:C154" si="1">C152+1</f>
        <v>3</v>
      </c>
      <c r="D153" s="73"/>
      <c r="E153" s="20" t="s">
        <v>218</v>
      </c>
      <c r="F153" s="74">
        <f t="shared" si="0"/>
        <v>438.63299999999998</v>
      </c>
      <c r="G153" s="75"/>
      <c r="H153" s="20">
        <v>0</v>
      </c>
      <c r="I153" s="20">
        <f>F153*(($I$145)+1)+H153</f>
        <v>701.81280000000004</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0.25" customHeight="1" x14ac:dyDescent="0.3">
      <c r="A154" s="94"/>
      <c r="B154" s="95"/>
      <c r="C154" s="73">
        <f t="shared" si="1"/>
        <v>4</v>
      </c>
      <c r="D154" s="73"/>
      <c r="E154" s="20" t="s">
        <v>218</v>
      </c>
      <c r="F154" s="74">
        <f t="shared" si="0"/>
        <v>438.63299999999998</v>
      </c>
      <c r="G154" s="75"/>
      <c r="H154" s="20">
        <v>0</v>
      </c>
      <c r="I154" s="20">
        <f>F154*(($I$145)+1)+H154</f>
        <v>701.81280000000004</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1" x14ac:dyDescent="0.3">
      <c r="A155" s="76" t="s">
        <v>219</v>
      </c>
      <c r="B155" s="77"/>
      <c r="C155" s="77"/>
      <c r="D155" s="77"/>
      <c r="E155" s="77"/>
      <c r="F155" s="77"/>
      <c r="G155" s="77"/>
      <c r="H155" s="77"/>
      <c r="I155" s="84"/>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customHeight="1" x14ac:dyDescent="0.3">
      <c r="A156" s="90" t="str">
        <f>A155</f>
        <v>1st &amp; 2nd, 4th to 7th, 9th to 12th, 14th to 17th, 19th to 22nd, 24th to 27th, 29th to 31st Floor</v>
      </c>
      <c r="B156" s="91"/>
      <c r="C156" s="74">
        <v>1</v>
      </c>
      <c r="D156" s="75"/>
      <c r="E156" s="20" t="s">
        <v>218</v>
      </c>
      <c r="F156" s="74">
        <f t="shared" si="0"/>
        <v>438.63299999999998</v>
      </c>
      <c r="G156" s="75"/>
      <c r="H156" s="20">
        <v>0</v>
      </c>
      <c r="I156" s="20">
        <f t="shared" ref="I156:I163" si="2">F156*(($I$145)+1)+H156</f>
        <v>701.81280000000004</v>
      </c>
      <c r="J156" s="1"/>
      <c r="K156" s="1"/>
      <c r="L156" s="1"/>
      <c r="M156" s="1"/>
      <c r="N156" s="1"/>
      <c r="O156" s="1"/>
      <c r="P156" s="1"/>
      <c r="Q156" s="1"/>
      <c r="R156" s="1"/>
      <c r="S156" s="1"/>
      <c r="T156" s="1"/>
      <c r="U156" s="45" t="str">
        <f t="shared" ref="U156:U163" ca="1" si="3">V156&amp;""&amp;",..,"&amp;""&amp;W156</f>
        <v>12401,..,3101</v>
      </c>
      <c r="V156" s="45">
        <f ca="1">(SUMPRODUCT(MID(0&amp;(LEFT(A155,SUM(LEN(A155)-LEN(SUBSTITUTE(A155,{"0","1","2","3"},""))))), LARGE(INDEX(ISNUMBER(--MID((LEFT(A155,SUM(LEN(A155)-LEN(SUBSTITUTE(A155,{"0","1","2","3"},""))))), ROW(INDIRECT("1:"&amp;LEN((LEFT(A155,SUM(LEN(A155)-LEN(SUBSTITUTE(A155,{"0","1","2","3"},"")))))))), 1)) * ROW(INDIRECT("1:"&amp;LEN((LEFT(A155,SUM(LEN(A155)-LEN(SUBSTITUTE(A155,{"0","1","2","3"},"")))))))), 0), ROW(INDIRECT("1:"&amp;LEN((LEFT(A155,SUM(LEN(A155)-LEN(SUBSTITUTE(A155,{"0","1","2","3"},"")))))))))+1, 1) * 10^ROW(INDIRECT("1:"&amp;LEN((LEFT(A155,SUM(LEN(A155)-LEN(SUBSTITUTE(A155,{"0","1","2","3"},""))))))))/10))*100+1</f>
        <v>12401</v>
      </c>
      <c r="W156" s="45">
        <f ca="1">(SUMPRODUCT(MID(0&amp;(--TRIM(RIGHT(SUBSTITUTE(LEFT(A155,_xlfn.AGGREGATE(16,6,FIND({0,1,2,3,4,5,6,7,8,9},A155,ROW(INDIRECT("1:"&amp;LEN(A155)))),1))," ",REPT(" ",LEN(A155))),LEN(A155)))), LARGE(INDEX(ISNUMBER(--MID((--TRIM(RIGHT(SUBSTITUTE(LEFT(A155,_xlfn.AGGREGATE(16,6,FIND({0,1,2,3,4,5,6,7,8,9},A155,ROW(INDIRECT("1:"&amp;LEN(A155)))),1))," ",REPT(" ",LEN(A155))),LEN(A155)))), ROW(INDIRECT("1:"&amp;LEN((--TRIM(RIGHT(SUBSTITUTE(LEFT(A155,_xlfn.AGGREGATE(16,6,FIND({0,1,2,3,4,5,6,7,8,9},A155,ROW(INDIRECT("1:"&amp;LEN(A155)))),1))," ",REPT(" ",LEN(A155))),LEN(A155))))))), 1)) * ROW(INDIRECT("1:"&amp;LEN((--TRIM(RIGHT(SUBSTITUTE(LEFT(A155,_xlfn.AGGREGATE(16,6,FIND({0,1,2,3,4,5,6,7,8,9},A155,ROW(INDIRECT("1:"&amp;LEN(A155)))),1))," ",REPT(" ",LEN(A155))),LEN(A155))))))), 0), ROW(INDIRECT("1:"&amp;LEN((--TRIM(RIGHT(SUBSTITUTE(LEFT(A155,_xlfn.AGGREGATE(16,6,FIND({0,1,2,3,4,5,6,7,8,9},A155,ROW(INDIRECT("1:"&amp;LEN(A155)))),1))," ",REPT(" ",LEN(A155))),LEN(A155))))))))+1, 1) * 10^ROW(INDIRECT("1:"&amp;LEN((--TRIM(RIGHT(SUBSTITUTE(LEFT(A155,_xlfn.AGGREGATE(16,6,FIND({0,1,2,3,4,5,6,7,8,9},A155,ROW(INDIRECT("1:"&amp;LEN(A155)))),1))," ",REPT(" ",LEN(A155))),LEN(A155)))))))/10))*100+1</f>
        <v>3101</v>
      </c>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0.25" customHeight="1" x14ac:dyDescent="0.3">
      <c r="A157" s="92"/>
      <c r="B157" s="93"/>
      <c r="C157" s="74">
        <v>2</v>
      </c>
      <c r="D157" s="75"/>
      <c r="E157" s="20" t="s">
        <v>218</v>
      </c>
      <c r="F157" s="74">
        <f t="shared" si="0"/>
        <v>438.63299999999998</v>
      </c>
      <c r="G157" s="75"/>
      <c r="H157" s="20">
        <v>0</v>
      </c>
      <c r="I157" s="20">
        <f t="shared" si="2"/>
        <v>701.81280000000004</v>
      </c>
      <c r="J157" s="1"/>
      <c r="K157" s="1"/>
      <c r="L157" s="1"/>
      <c r="M157" s="1"/>
      <c r="N157" s="1"/>
      <c r="O157" s="1"/>
      <c r="P157" s="1"/>
      <c r="Q157" s="1"/>
      <c r="R157" s="1"/>
      <c r="S157" s="1"/>
      <c r="T157" s="1"/>
      <c r="U157" s="45" t="str">
        <f t="shared" ca="1" si="3"/>
        <v>12402,..,3102</v>
      </c>
      <c r="V157" s="45">
        <f ca="1">V156+1</f>
        <v>12402</v>
      </c>
      <c r="W157" s="45">
        <f ca="1">W156+1</f>
        <v>3102</v>
      </c>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25" customHeight="1" x14ac:dyDescent="0.3">
      <c r="A158" s="92"/>
      <c r="B158" s="93"/>
      <c r="C158" s="74">
        <v>3</v>
      </c>
      <c r="D158" s="75"/>
      <c r="E158" s="20" t="s">
        <v>218</v>
      </c>
      <c r="F158" s="74">
        <f t="shared" si="0"/>
        <v>438.63299999999998</v>
      </c>
      <c r="G158" s="75"/>
      <c r="H158" s="20">
        <v>0</v>
      </c>
      <c r="I158" s="20">
        <f t="shared" si="2"/>
        <v>701.81280000000004</v>
      </c>
      <c r="J158" s="1"/>
      <c r="K158" s="1"/>
      <c r="L158" s="1"/>
      <c r="M158" s="1"/>
      <c r="N158" s="1"/>
      <c r="O158" s="1"/>
      <c r="P158" s="1"/>
      <c r="Q158" s="1"/>
      <c r="R158" s="1"/>
      <c r="S158" s="1"/>
      <c r="T158" s="1"/>
      <c r="U158" s="45" t="str">
        <f t="shared" ca="1" si="3"/>
        <v>12403,..,3103</v>
      </c>
      <c r="V158" s="45">
        <f t="shared" ref="V158:V163" ca="1" si="4">V157+1</f>
        <v>12403</v>
      </c>
      <c r="W158" s="45">
        <f t="shared" ref="W158:W163" ca="1" si="5">W157+1</f>
        <v>3103</v>
      </c>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0.25" customHeight="1" x14ac:dyDescent="0.3">
      <c r="A159" s="92"/>
      <c r="B159" s="93"/>
      <c r="C159" s="74">
        <v>4</v>
      </c>
      <c r="D159" s="75"/>
      <c r="E159" s="20" t="s">
        <v>218</v>
      </c>
      <c r="F159" s="74">
        <f t="shared" si="0"/>
        <v>438.63299999999998</v>
      </c>
      <c r="G159" s="75"/>
      <c r="H159" s="20">
        <v>0</v>
      </c>
      <c r="I159" s="20">
        <f t="shared" si="2"/>
        <v>701.81280000000004</v>
      </c>
      <c r="J159" s="1"/>
      <c r="K159" s="1"/>
      <c r="L159" s="1"/>
      <c r="M159" s="1"/>
      <c r="N159" s="1"/>
      <c r="O159" s="1"/>
      <c r="P159" s="1"/>
      <c r="Q159" s="1"/>
      <c r="R159" s="1"/>
      <c r="S159" s="1"/>
      <c r="T159" s="1"/>
      <c r="U159" s="45" t="str">
        <f t="shared" ca="1" si="3"/>
        <v>12404,..,3104</v>
      </c>
      <c r="V159" s="45">
        <f t="shared" ca="1" si="4"/>
        <v>12404</v>
      </c>
      <c r="W159" s="45">
        <f t="shared" ca="1" si="5"/>
        <v>3104</v>
      </c>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0.25" customHeight="1" x14ac:dyDescent="0.3">
      <c r="A160" s="92"/>
      <c r="B160" s="93"/>
      <c r="C160" s="74">
        <v>5</v>
      </c>
      <c r="D160" s="75"/>
      <c r="E160" s="20" t="s">
        <v>218</v>
      </c>
      <c r="F160" s="74">
        <f>34.97*10.764</f>
        <v>376.41707999999994</v>
      </c>
      <c r="G160" s="75"/>
      <c r="H160" s="20">
        <v>0</v>
      </c>
      <c r="I160" s="20">
        <f t="shared" si="2"/>
        <v>602.26732799999991</v>
      </c>
      <c r="J160" s="1"/>
      <c r="K160" s="1"/>
      <c r="L160" s="1"/>
      <c r="M160" s="1"/>
      <c r="N160" s="1"/>
      <c r="O160" s="1"/>
      <c r="P160" s="1"/>
      <c r="Q160" s="1"/>
      <c r="R160" s="1"/>
      <c r="S160" s="1"/>
      <c r="T160" s="1"/>
      <c r="U160" s="45" t="str">
        <f t="shared" ca="1" si="3"/>
        <v>12405,..,3105</v>
      </c>
      <c r="V160" s="45">
        <f t="shared" ca="1" si="4"/>
        <v>12405</v>
      </c>
      <c r="W160" s="45">
        <f t="shared" ca="1" si="5"/>
        <v>3105</v>
      </c>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0.25" customHeight="1" x14ac:dyDescent="0.3">
      <c r="A161" s="92"/>
      <c r="B161" s="93"/>
      <c r="C161" s="74">
        <v>6</v>
      </c>
      <c r="D161" s="75"/>
      <c r="E161" s="20" t="s">
        <v>218</v>
      </c>
      <c r="F161" s="74">
        <f>34.97*10.764</f>
        <v>376.41707999999994</v>
      </c>
      <c r="G161" s="75"/>
      <c r="H161" s="20">
        <v>0</v>
      </c>
      <c r="I161" s="20">
        <f t="shared" si="2"/>
        <v>602.26732799999991</v>
      </c>
      <c r="J161" s="1"/>
      <c r="K161" s="1"/>
      <c r="L161" s="1"/>
      <c r="M161" s="1"/>
      <c r="N161" s="1"/>
      <c r="O161" s="1"/>
      <c r="P161" s="1"/>
      <c r="Q161" s="1"/>
      <c r="R161" s="1"/>
      <c r="S161" s="1"/>
      <c r="T161" s="1"/>
      <c r="U161" s="45" t="str">
        <f t="shared" ca="1" si="3"/>
        <v>12406,..,3106</v>
      </c>
      <c r="V161" s="45">
        <f t="shared" ca="1" si="4"/>
        <v>12406</v>
      </c>
      <c r="W161" s="45">
        <f t="shared" ca="1" si="5"/>
        <v>3106</v>
      </c>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0.25" customHeight="1" x14ac:dyDescent="0.3">
      <c r="A162" s="92"/>
      <c r="B162" s="93"/>
      <c r="C162" s="74">
        <v>7</v>
      </c>
      <c r="D162" s="75"/>
      <c r="E162" s="20" t="s">
        <v>218</v>
      </c>
      <c r="F162" s="74">
        <f>33.87*10.764</f>
        <v>364.57667999999995</v>
      </c>
      <c r="G162" s="75"/>
      <c r="H162" s="20">
        <v>0</v>
      </c>
      <c r="I162" s="20">
        <f t="shared" si="2"/>
        <v>583.32268799999997</v>
      </c>
      <c r="J162" s="1"/>
      <c r="K162" s="1"/>
      <c r="L162" s="1"/>
      <c r="M162" s="1"/>
      <c r="N162" s="1"/>
      <c r="O162" s="1"/>
      <c r="P162" s="1"/>
      <c r="Q162" s="1"/>
      <c r="R162" s="1"/>
      <c r="S162" s="1"/>
      <c r="T162" s="1"/>
      <c r="U162" s="45" t="str">
        <f t="shared" ca="1" si="3"/>
        <v>12407,..,3107</v>
      </c>
      <c r="V162" s="45">
        <f t="shared" ca="1" si="4"/>
        <v>12407</v>
      </c>
      <c r="W162" s="45">
        <f t="shared" ca="1" si="5"/>
        <v>3107</v>
      </c>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0.25" customHeight="1" x14ac:dyDescent="0.3">
      <c r="A163" s="94"/>
      <c r="B163" s="95"/>
      <c r="C163" s="74">
        <v>8</v>
      </c>
      <c r="D163" s="75"/>
      <c r="E163" s="20" t="s">
        <v>218</v>
      </c>
      <c r="F163" s="74">
        <f>33.87*10.764</f>
        <v>364.57667999999995</v>
      </c>
      <c r="G163" s="75"/>
      <c r="H163" s="20">
        <v>0</v>
      </c>
      <c r="I163" s="20">
        <f t="shared" si="2"/>
        <v>583.32268799999997</v>
      </c>
      <c r="J163" s="1"/>
      <c r="K163" s="1"/>
      <c r="L163" s="1"/>
      <c r="M163" s="1"/>
      <c r="N163" s="1"/>
      <c r="O163" s="1"/>
      <c r="P163" s="1"/>
      <c r="Q163" s="1"/>
      <c r="R163" s="1"/>
      <c r="S163" s="1"/>
      <c r="T163" s="1"/>
      <c r="U163" s="45" t="str">
        <f t="shared" ca="1" si="3"/>
        <v>12408,..,3108</v>
      </c>
      <c r="V163" s="45">
        <f t="shared" ca="1" si="4"/>
        <v>12408</v>
      </c>
      <c r="W163" s="45">
        <f t="shared" ca="1" si="5"/>
        <v>3108</v>
      </c>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1" x14ac:dyDescent="0.3">
      <c r="A164" s="76" t="s">
        <v>220</v>
      </c>
      <c r="B164" s="77"/>
      <c r="C164" s="77"/>
      <c r="D164" s="77"/>
      <c r="E164" s="77"/>
      <c r="F164" s="77"/>
      <c r="G164" s="77"/>
      <c r="H164" s="77"/>
      <c r="I164" s="84"/>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1" customFormat="1" ht="20.25" customHeight="1" x14ac:dyDescent="0.3">
      <c r="A165" s="90" t="str">
        <f>A164</f>
        <v>3rd, 8th, 13th, 18th, 23rd &amp; 28th Floor (Part Refuge Area)</v>
      </c>
      <c r="B165" s="91"/>
      <c r="C165" s="74">
        <v>1</v>
      </c>
      <c r="D165" s="75"/>
      <c r="E165" s="20" t="s">
        <v>218</v>
      </c>
      <c r="F165" s="74">
        <f t="shared" ref="F165:F168" si="6">40.75*10.764</f>
        <v>438.63299999999998</v>
      </c>
      <c r="G165" s="75"/>
      <c r="H165" s="20">
        <v>0</v>
      </c>
      <c r="I165" s="20">
        <f>F165*(($I$145)+1)+H165</f>
        <v>701.81280000000004</v>
      </c>
      <c r="J165" s="1"/>
      <c r="K165" s="1"/>
      <c r="L165" s="1"/>
      <c r="M165" s="1"/>
      <c r="N165" s="1"/>
      <c r="O165" s="1"/>
      <c r="P165" s="1"/>
      <c r="Q165" s="1"/>
      <c r="R165" s="1"/>
      <c r="S165" s="1"/>
      <c r="T165" s="1"/>
      <c r="U165" s="45" t="str">
        <f t="shared" ref="U165:U172" ca="1" si="7">V165&amp;""&amp;",..,"&amp;""&amp;W165</f>
        <v>3801,..,2801</v>
      </c>
      <c r="V165" s="45">
        <f ca="1">(SUMPRODUCT(MID(0&amp;(LEFT(A164,SUM(LEN(A164)-LEN(SUBSTITUTE(A164,{"0","1","2","3"},""))))), LARGE(INDEX(ISNUMBER(--MID((LEFT(A164,SUM(LEN(A164)-LEN(SUBSTITUTE(A164,{"0","1","2","3"},""))))), ROW(INDIRECT("1:"&amp;LEN((LEFT(A164,SUM(LEN(A164)-LEN(SUBSTITUTE(A164,{"0","1","2","3"},"")))))))), 1)) * ROW(INDIRECT("1:"&amp;LEN((LEFT(A164,SUM(LEN(A164)-LEN(SUBSTITUTE(A164,{"0","1","2","3"},"")))))))), 0), ROW(INDIRECT("1:"&amp;LEN((LEFT(A164,SUM(LEN(A164)-LEN(SUBSTITUTE(A164,{"0","1","2","3"},"")))))))))+1, 1) * 10^ROW(INDIRECT("1:"&amp;LEN((LEFT(A164,SUM(LEN(A164)-LEN(SUBSTITUTE(A164,{"0","1","2","3"},""))))))))/10))*100+1</f>
        <v>3801</v>
      </c>
      <c r="W165" s="45">
        <f ca="1">(SUMPRODUCT(MID(0&amp;(--TRIM(RIGHT(SUBSTITUTE(LEFT(A164,_xlfn.AGGREGATE(16,6,FIND({0,1,2,3,4,5,6,7,8,9},A164,ROW(INDIRECT("1:"&amp;LEN(A164)))),1))," ",REPT(" ",LEN(A164))),LEN(A164)))), LARGE(INDEX(ISNUMBER(--MID((--TRIM(RIGHT(SUBSTITUTE(LEFT(A164,_xlfn.AGGREGATE(16,6,FIND({0,1,2,3,4,5,6,7,8,9},A164,ROW(INDIRECT("1:"&amp;LEN(A164)))),1))," ",REPT(" ",LEN(A164))),LEN(A164)))), ROW(INDIRECT("1:"&amp;LEN((--TRIM(RIGHT(SUBSTITUTE(LEFT(A164,_xlfn.AGGREGATE(16,6,FIND({0,1,2,3,4,5,6,7,8,9},A164,ROW(INDIRECT("1:"&amp;LEN(A164)))),1))," ",REPT(" ",LEN(A164))),LEN(A164))))))), 1)) * ROW(INDIRECT("1:"&amp;LEN((--TRIM(RIGHT(SUBSTITUTE(LEFT(A164,_xlfn.AGGREGATE(16,6,FIND({0,1,2,3,4,5,6,7,8,9},A164,ROW(INDIRECT("1:"&amp;LEN(A164)))),1))," ",REPT(" ",LEN(A164))),LEN(A164))))))), 0), ROW(INDIRECT("1:"&amp;LEN((--TRIM(RIGHT(SUBSTITUTE(LEFT(A164,_xlfn.AGGREGATE(16,6,FIND({0,1,2,3,4,5,6,7,8,9},A164,ROW(INDIRECT("1:"&amp;LEN(A164)))),1))," ",REPT(" ",LEN(A164))),LEN(A164))))))))+1, 1) * 10^ROW(INDIRECT("1:"&amp;LEN((--TRIM(RIGHT(SUBSTITUTE(LEFT(A164,_xlfn.AGGREGATE(16,6,FIND({0,1,2,3,4,5,6,7,8,9},A164,ROW(INDIRECT("1:"&amp;LEN(A164)))),1))," ",REPT(" ",LEN(A164))),LEN(A164)))))))/10))*100+1</f>
        <v>2801</v>
      </c>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0.25" customHeight="1" x14ac:dyDescent="0.3">
      <c r="A166" s="92"/>
      <c r="B166" s="93"/>
      <c r="C166" s="74">
        <v>2</v>
      </c>
      <c r="D166" s="75"/>
      <c r="E166" s="20" t="s">
        <v>218</v>
      </c>
      <c r="F166" s="74">
        <f t="shared" si="6"/>
        <v>438.63299999999998</v>
      </c>
      <c r="G166" s="75"/>
      <c r="H166" s="20">
        <v>0</v>
      </c>
      <c r="I166" s="20">
        <f>F166*(($I$145)+1)+H166</f>
        <v>701.81280000000004</v>
      </c>
      <c r="J166" s="1"/>
      <c r="K166" s="1"/>
      <c r="L166" s="1"/>
      <c r="M166" s="1"/>
      <c r="N166" s="1"/>
      <c r="O166" s="1"/>
      <c r="P166" s="1"/>
      <c r="Q166" s="1"/>
      <c r="R166" s="1"/>
      <c r="S166" s="1"/>
      <c r="T166" s="1"/>
      <c r="U166" s="45" t="str">
        <f t="shared" ca="1" si="7"/>
        <v>3802,..,2802</v>
      </c>
      <c r="V166" s="45">
        <f ca="1">V165+1</f>
        <v>3802</v>
      </c>
      <c r="W166" s="45">
        <f ca="1">W165+1</f>
        <v>2802</v>
      </c>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0.25" customHeight="1" x14ac:dyDescent="0.3">
      <c r="A167" s="92"/>
      <c r="B167" s="93"/>
      <c r="C167" s="74" t="s">
        <v>221</v>
      </c>
      <c r="D167" s="83"/>
      <c r="E167" s="83"/>
      <c r="F167" s="83"/>
      <c r="G167" s="83"/>
      <c r="H167" s="83"/>
      <c r="I167" s="83"/>
      <c r="J167" s="1"/>
      <c r="K167" s="1"/>
      <c r="L167" s="1"/>
      <c r="M167" s="1"/>
      <c r="N167" s="1"/>
      <c r="O167" s="1"/>
      <c r="P167" s="1"/>
      <c r="Q167" s="1"/>
      <c r="R167" s="1"/>
      <c r="S167" s="1"/>
      <c r="T167" s="1"/>
      <c r="U167" s="45" t="str">
        <f t="shared" ca="1" si="7"/>
        <v>3803,..,2803</v>
      </c>
      <c r="V167" s="45">
        <f t="shared" ref="V167:W172" ca="1" si="8">V166+1</f>
        <v>3803</v>
      </c>
      <c r="W167" s="45">
        <f t="shared" ca="1" si="8"/>
        <v>2803</v>
      </c>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0.25" customHeight="1" x14ac:dyDescent="0.3">
      <c r="A168" s="92"/>
      <c r="B168" s="93"/>
      <c r="C168" s="74">
        <v>4</v>
      </c>
      <c r="D168" s="75"/>
      <c r="E168" s="20" t="s">
        <v>218</v>
      </c>
      <c r="F168" s="74">
        <f t="shared" si="6"/>
        <v>438.63299999999998</v>
      </c>
      <c r="G168" s="75"/>
      <c r="H168" s="20">
        <v>0</v>
      </c>
      <c r="I168" s="20">
        <f>F168*(($I$145)+1)+H168</f>
        <v>701.81280000000004</v>
      </c>
      <c r="J168" s="1"/>
      <c r="K168" s="1"/>
      <c r="L168" s="1"/>
      <c r="M168" s="1"/>
      <c r="N168" s="1"/>
      <c r="O168" s="1"/>
      <c r="P168" s="1"/>
      <c r="Q168" s="1"/>
      <c r="R168" s="1"/>
      <c r="S168" s="1"/>
      <c r="T168" s="1"/>
      <c r="U168" s="45" t="str">
        <f t="shared" ca="1" si="7"/>
        <v>3804,..,2804</v>
      </c>
      <c r="V168" s="45">
        <f t="shared" ca="1" si="8"/>
        <v>3804</v>
      </c>
      <c r="W168" s="45">
        <f t="shared" ca="1" si="8"/>
        <v>2804</v>
      </c>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0.25" customHeight="1" x14ac:dyDescent="0.3">
      <c r="A169" s="92"/>
      <c r="B169" s="93"/>
      <c r="C169" s="74">
        <v>5</v>
      </c>
      <c r="D169" s="75"/>
      <c r="E169" s="20" t="s">
        <v>218</v>
      </c>
      <c r="F169" s="74">
        <f>34.97*10.764</f>
        <v>376.41707999999994</v>
      </c>
      <c r="G169" s="75"/>
      <c r="H169" s="20">
        <v>0</v>
      </c>
      <c r="I169" s="20">
        <f>F169*(($I$145)+1)+H169</f>
        <v>602.26732799999991</v>
      </c>
      <c r="J169" s="1"/>
      <c r="K169" s="1"/>
      <c r="L169" s="1"/>
      <c r="M169" s="1"/>
      <c r="N169" s="1"/>
      <c r="O169" s="1"/>
      <c r="P169" s="1"/>
      <c r="Q169" s="1"/>
      <c r="R169" s="1"/>
      <c r="S169" s="1"/>
      <c r="T169" s="1"/>
      <c r="U169" s="45" t="str">
        <f t="shared" ca="1" si="7"/>
        <v>3805,..,2805</v>
      </c>
      <c r="V169" s="45">
        <f t="shared" ca="1" si="8"/>
        <v>3805</v>
      </c>
      <c r="W169" s="45">
        <f t="shared" ca="1" si="8"/>
        <v>2805</v>
      </c>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customHeight="1" x14ac:dyDescent="0.3">
      <c r="A170" s="92"/>
      <c r="B170" s="93"/>
      <c r="C170" s="74">
        <v>6</v>
      </c>
      <c r="D170" s="75"/>
      <c r="E170" s="20" t="s">
        <v>218</v>
      </c>
      <c r="F170" s="74">
        <f>34.97*10.764</f>
        <v>376.41707999999994</v>
      </c>
      <c r="G170" s="75"/>
      <c r="H170" s="20">
        <v>0</v>
      </c>
      <c r="I170" s="20">
        <f>F170*(($I$145)+1)+H170</f>
        <v>602.26732799999991</v>
      </c>
      <c r="J170" s="1"/>
      <c r="K170" s="1"/>
      <c r="L170" s="1"/>
      <c r="M170" s="1"/>
      <c r="N170" s="1"/>
      <c r="O170" s="1"/>
      <c r="P170" s="1"/>
      <c r="Q170" s="1"/>
      <c r="R170" s="1"/>
      <c r="S170" s="1"/>
      <c r="T170" s="1"/>
      <c r="U170" s="45" t="str">
        <f t="shared" ca="1" si="7"/>
        <v>3806,..,2806</v>
      </c>
      <c r="V170" s="45">
        <f t="shared" ca="1" si="8"/>
        <v>3806</v>
      </c>
      <c r="W170" s="45">
        <f t="shared" ca="1" si="8"/>
        <v>2806</v>
      </c>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customHeight="1" x14ac:dyDescent="0.3">
      <c r="A171" s="92"/>
      <c r="B171" s="93"/>
      <c r="C171" s="74">
        <v>7</v>
      </c>
      <c r="D171" s="75"/>
      <c r="E171" s="20" t="s">
        <v>218</v>
      </c>
      <c r="F171" s="74">
        <f>33.87*10.764</f>
        <v>364.57667999999995</v>
      </c>
      <c r="G171" s="75"/>
      <c r="H171" s="20">
        <v>0</v>
      </c>
      <c r="I171" s="20">
        <f>F171*(($I$145)+1)+H171</f>
        <v>583.32268799999997</v>
      </c>
      <c r="J171" s="1"/>
      <c r="K171" s="1"/>
      <c r="L171" s="1"/>
      <c r="M171" s="1"/>
      <c r="N171" s="1"/>
      <c r="O171" s="1"/>
      <c r="P171" s="1"/>
      <c r="Q171" s="1"/>
      <c r="R171" s="1"/>
      <c r="S171" s="1"/>
      <c r="T171" s="1"/>
      <c r="U171" s="45" t="str">
        <f t="shared" ca="1" si="7"/>
        <v>3807,..,2807</v>
      </c>
      <c r="V171" s="45">
        <f t="shared" ca="1" si="8"/>
        <v>3807</v>
      </c>
      <c r="W171" s="45">
        <f t="shared" ca="1" si="8"/>
        <v>2807</v>
      </c>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25" customHeight="1" x14ac:dyDescent="0.3">
      <c r="A172" s="94"/>
      <c r="B172" s="95"/>
      <c r="C172" s="74">
        <v>8</v>
      </c>
      <c r="D172" s="75"/>
      <c r="E172" s="20" t="s">
        <v>218</v>
      </c>
      <c r="F172" s="74">
        <f>33.87*10.764</f>
        <v>364.57667999999995</v>
      </c>
      <c r="G172" s="75"/>
      <c r="H172" s="20">
        <v>0</v>
      </c>
      <c r="I172" s="20">
        <f>F172*(($I$145)+1)+H172</f>
        <v>583.32268799999997</v>
      </c>
      <c r="J172" s="1"/>
      <c r="K172" s="1"/>
      <c r="L172" s="1"/>
      <c r="M172" s="1"/>
      <c r="N172" s="1"/>
      <c r="O172" s="1"/>
      <c r="P172" s="1"/>
      <c r="Q172" s="1"/>
      <c r="R172" s="1"/>
      <c r="S172" s="1"/>
      <c r="T172" s="1"/>
      <c r="U172" s="45" t="str">
        <f t="shared" ca="1" si="7"/>
        <v>3808,..,2808</v>
      </c>
      <c r="V172" s="45">
        <f t="shared" ca="1" si="8"/>
        <v>3808</v>
      </c>
      <c r="W172" s="45">
        <f t="shared" ca="1" si="8"/>
        <v>2808</v>
      </c>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2.8" x14ac:dyDescent="0.3">
      <c r="A173" s="87" t="s">
        <v>213</v>
      </c>
      <c r="B173" s="88"/>
      <c r="C173" s="88"/>
      <c r="D173" s="88"/>
      <c r="E173" s="88"/>
      <c r="F173" s="88"/>
      <c r="G173" s="88"/>
      <c r="H173" s="88"/>
      <c r="I173" s="89"/>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1" x14ac:dyDescent="0.3">
      <c r="A174" s="76" t="s">
        <v>223</v>
      </c>
      <c r="B174" s="77"/>
      <c r="C174" s="77"/>
      <c r="D174" s="77"/>
      <c r="E174" s="77"/>
      <c r="F174" s="77"/>
      <c r="G174" s="77"/>
      <c r="H174" s="77"/>
      <c r="I174" s="84"/>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customHeight="1" x14ac:dyDescent="0.3">
      <c r="A175" s="90" t="str">
        <f>A174</f>
        <v>Ground Floor for Commercial &amp; Parking</v>
      </c>
      <c r="B175" s="91"/>
      <c r="C175" s="74">
        <v>1</v>
      </c>
      <c r="D175" s="75"/>
      <c r="E175" s="20" t="s">
        <v>224</v>
      </c>
      <c r="F175" s="74">
        <f>12.32*10.764</f>
        <v>132.61248000000001</v>
      </c>
      <c r="G175" s="75"/>
      <c r="H175" s="20">
        <v>0</v>
      </c>
      <c r="I175" s="20">
        <f t="shared" ref="I175:I184" si="9">F175*(($I$145)+1)+H175</f>
        <v>212.17996800000003</v>
      </c>
      <c r="J175" s="1"/>
      <c r="K175" s="1"/>
      <c r="L175" s="1"/>
      <c r="M175" s="1"/>
      <c r="N175" s="1"/>
      <c r="O175" s="1"/>
      <c r="P175" s="1"/>
      <c r="Q175" s="1"/>
      <c r="R175" s="1"/>
      <c r="S175" s="1"/>
      <c r="T175" s="1"/>
      <c r="U175" s="45" t="e">
        <f ca="1">V175&amp;""&amp;" to "&amp;""&amp;W175</f>
        <v>#REF!</v>
      </c>
      <c r="V175" s="45" t="e">
        <f ca="1">(SUMPRODUCT(MID(0&amp;(LEFT(A174,SUM(LEN(A174)-LEN(SUBSTITUTE(A174,{"0","1","2","3"},""))))), LARGE(INDEX(ISNUMBER(--MID((LEFT(A174,SUM(LEN(A174)-LEN(SUBSTITUTE(A174,{"0","1","2","3"},""))))), ROW(INDIRECT("1:"&amp;LEN((LEFT(A174,SUM(LEN(A174)-LEN(SUBSTITUTE(A174,{"0","1","2","3"},"")))))))), 1)) * ROW(INDIRECT("1:"&amp;LEN((LEFT(A174,SUM(LEN(A174)-LEN(SUBSTITUTE(A174,{"0","1","2","3"},"")))))))), 0), ROW(INDIRECT("1:"&amp;LEN((LEFT(A174,SUM(LEN(A174)-LEN(SUBSTITUTE(A174,{"0","1","2","3"},"")))))))))+1, 1) * 10^ROW(INDIRECT("1:"&amp;LEN((LEFT(A174,SUM(LEN(A174)-LEN(SUBSTITUTE(A174,{"0","1","2","3"},""))))))))/10))*100+1</f>
        <v>#REF!</v>
      </c>
      <c r="W175" s="45" t="e">
        <f ca="1">(SUMPRODUCT(MID(0&amp;(--TRIM(RIGHT(SUBSTITUTE(LEFT(A174,_xlfn.AGGREGATE(16,6,FIND({0,1,2,3,4,5,6,7,8,9},A174,ROW(INDIRECT("1:"&amp;LEN(A174)))),1))," ",REPT(" ",LEN(A174))),LEN(A174)))), LARGE(INDEX(ISNUMBER(--MID((--TRIM(RIGHT(SUBSTITUTE(LEFT(A174,_xlfn.AGGREGATE(16,6,FIND({0,1,2,3,4,5,6,7,8,9},A174,ROW(INDIRECT("1:"&amp;LEN(A174)))),1))," ",REPT(" ",LEN(A174))),LEN(A174)))), ROW(INDIRECT("1:"&amp;LEN((--TRIM(RIGHT(SUBSTITUTE(LEFT(A174,_xlfn.AGGREGATE(16,6,FIND({0,1,2,3,4,5,6,7,8,9},A174,ROW(INDIRECT("1:"&amp;LEN(A174)))),1))," ",REPT(" ",LEN(A174))),LEN(A174))))))), 1)) * ROW(INDIRECT("1:"&amp;LEN((--TRIM(RIGHT(SUBSTITUTE(LEFT(A174,_xlfn.AGGREGATE(16,6,FIND({0,1,2,3,4,5,6,7,8,9},A174,ROW(INDIRECT("1:"&amp;LEN(A174)))),1))," ",REPT(" ",LEN(A174))),LEN(A174))))))), 0), ROW(INDIRECT("1:"&amp;LEN((--TRIM(RIGHT(SUBSTITUTE(LEFT(A174,_xlfn.AGGREGATE(16,6,FIND({0,1,2,3,4,5,6,7,8,9},A174,ROW(INDIRECT("1:"&amp;LEN(A174)))),1))," ",REPT(" ",LEN(A174))),LEN(A174))))))))+1, 1) * 10^ROW(INDIRECT("1:"&amp;LEN((--TRIM(RIGHT(SUBSTITUTE(LEFT(A174,_xlfn.AGGREGATE(16,6,FIND({0,1,2,3,4,5,6,7,8,9},A174,ROW(INDIRECT("1:"&amp;LEN(A174)))),1))," ",REPT(" ",LEN(A174))),LEN(A174)))))))/10))*100+1</f>
        <v>#NUM!</v>
      </c>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customHeight="1" x14ac:dyDescent="0.3">
      <c r="A176" s="92"/>
      <c r="B176" s="93"/>
      <c r="C176" s="74">
        <v>2</v>
      </c>
      <c r="D176" s="75"/>
      <c r="E176" s="20" t="s">
        <v>224</v>
      </c>
      <c r="F176" s="74">
        <f>12.32*10.764</f>
        <v>132.61248000000001</v>
      </c>
      <c r="G176" s="75"/>
      <c r="H176" s="20">
        <v>0</v>
      </c>
      <c r="I176" s="20">
        <f t="shared" si="9"/>
        <v>212.17996800000003</v>
      </c>
      <c r="J176" s="1"/>
      <c r="K176" s="1"/>
      <c r="L176" s="1"/>
      <c r="M176" s="1"/>
      <c r="N176" s="1"/>
      <c r="O176" s="1"/>
      <c r="P176" s="1"/>
      <c r="Q176" s="1"/>
      <c r="R176" s="1"/>
      <c r="S176" s="1"/>
      <c r="T176" s="1"/>
      <c r="U176" s="45" t="e">
        <f t="shared" ref="U176:U184" ca="1" si="10">V176&amp;""&amp;" to "&amp;""&amp;W176</f>
        <v>#REF!</v>
      </c>
      <c r="V176" s="45" t="e">
        <f ca="1">V175+1</f>
        <v>#REF!</v>
      </c>
      <c r="W176" s="45" t="e">
        <f ca="1">W175+1</f>
        <v>#NUM!</v>
      </c>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0.25" customHeight="1" x14ac:dyDescent="0.3">
      <c r="A177" s="92"/>
      <c r="B177" s="93"/>
      <c r="C177" s="74">
        <v>3</v>
      </c>
      <c r="D177" s="75"/>
      <c r="E177" s="20" t="s">
        <v>224</v>
      </c>
      <c r="F177" s="74">
        <f>13.66*10.764</f>
        <v>147.03623999999999</v>
      </c>
      <c r="G177" s="75"/>
      <c r="H177" s="20">
        <v>0</v>
      </c>
      <c r="I177" s="20">
        <f t="shared" si="9"/>
        <v>235.25798399999999</v>
      </c>
      <c r="J177" s="1">
        <f>4880000/279</f>
        <v>17491.039426523297</v>
      </c>
      <c r="K177" s="1"/>
      <c r="L177" s="1"/>
      <c r="M177" s="1"/>
      <c r="N177" s="1"/>
      <c r="O177" s="1"/>
      <c r="P177" s="1"/>
      <c r="Q177" s="1"/>
      <c r="R177" s="1"/>
      <c r="S177" s="1"/>
      <c r="T177" s="1"/>
      <c r="U177" s="45" t="e">
        <f t="shared" ca="1" si="10"/>
        <v>#REF!</v>
      </c>
      <c r="V177" s="45" t="e">
        <f t="shared" ref="V177:V186" ca="1" si="11">V176+1</f>
        <v>#REF!</v>
      </c>
      <c r="W177" s="45" t="e">
        <f t="shared" ref="W177:W186" ca="1" si="12">W176+1</f>
        <v>#NUM!</v>
      </c>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25" customHeight="1" x14ac:dyDescent="0.3">
      <c r="A178" s="92"/>
      <c r="B178" s="93"/>
      <c r="C178" s="74">
        <v>4</v>
      </c>
      <c r="D178" s="75"/>
      <c r="E178" s="20" t="s">
        <v>224</v>
      </c>
      <c r="F178" s="74">
        <f>13.66*10.764</f>
        <v>147.03623999999999</v>
      </c>
      <c r="G178" s="75"/>
      <c r="H178" s="20">
        <v>0</v>
      </c>
      <c r="I178" s="20">
        <f t="shared" si="9"/>
        <v>235.25798399999999</v>
      </c>
      <c r="J178" s="1">
        <f>5702000/365</f>
        <v>15621.917808219177</v>
      </c>
      <c r="K178" s="1"/>
      <c r="L178" s="1"/>
      <c r="M178" s="1"/>
      <c r="N178" s="1"/>
      <c r="O178" s="1"/>
      <c r="P178" s="1"/>
      <c r="Q178" s="1"/>
      <c r="R178" s="1"/>
      <c r="S178" s="1"/>
      <c r="T178" s="1"/>
      <c r="U178" s="45" t="e">
        <f t="shared" ca="1" si="10"/>
        <v>#REF!</v>
      </c>
      <c r="V178" s="45" t="e">
        <f t="shared" ca="1" si="11"/>
        <v>#REF!</v>
      </c>
      <c r="W178" s="45" t="e">
        <f t="shared" ca="1" si="12"/>
        <v>#NUM!</v>
      </c>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customHeight="1" x14ac:dyDescent="0.3">
      <c r="A179" s="92"/>
      <c r="B179" s="93"/>
      <c r="C179" s="74">
        <v>5</v>
      </c>
      <c r="D179" s="75"/>
      <c r="E179" s="20" t="s">
        <v>224</v>
      </c>
      <c r="F179" s="74">
        <f>12.32*10.764</f>
        <v>132.61248000000001</v>
      </c>
      <c r="G179" s="75"/>
      <c r="H179" s="20">
        <v>0</v>
      </c>
      <c r="I179" s="20">
        <f t="shared" si="9"/>
        <v>212.17996800000003</v>
      </c>
      <c r="J179" s="1">
        <f>6813000/436</f>
        <v>15626.146788990825</v>
      </c>
      <c r="K179" s="1"/>
      <c r="L179" s="1"/>
      <c r="M179" s="1"/>
      <c r="N179" s="1"/>
      <c r="O179" s="1"/>
      <c r="P179" s="1"/>
      <c r="Q179" s="1"/>
      <c r="R179" s="1"/>
      <c r="S179" s="1"/>
      <c r="T179" s="1"/>
      <c r="U179" s="45" t="e">
        <f t="shared" ca="1" si="10"/>
        <v>#REF!</v>
      </c>
      <c r="V179" s="45" t="e">
        <f t="shared" ca="1" si="11"/>
        <v>#REF!</v>
      </c>
      <c r="W179" s="45" t="e">
        <f t="shared" ca="1" si="12"/>
        <v>#NUM!</v>
      </c>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0.25" customHeight="1" x14ac:dyDescent="0.3">
      <c r="A180" s="92"/>
      <c r="B180" s="93"/>
      <c r="C180" s="74">
        <v>6</v>
      </c>
      <c r="D180" s="75"/>
      <c r="E180" s="20" t="s">
        <v>224</v>
      </c>
      <c r="F180" s="74">
        <f>12.59*10.764</f>
        <v>135.51875999999999</v>
      </c>
      <c r="G180" s="75"/>
      <c r="H180" s="20">
        <v>0</v>
      </c>
      <c r="I180" s="20">
        <f t="shared" si="9"/>
        <v>216.830016</v>
      </c>
      <c r="J180" s="1"/>
      <c r="K180" s="1"/>
      <c r="L180" s="1"/>
      <c r="M180" s="1"/>
      <c r="N180" s="1"/>
      <c r="O180" s="1"/>
      <c r="P180" s="1"/>
      <c r="Q180" s="1"/>
      <c r="R180" s="1"/>
      <c r="S180" s="1"/>
      <c r="T180" s="1"/>
      <c r="U180" s="45" t="e">
        <f t="shared" ca="1" si="10"/>
        <v>#REF!</v>
      </c>
      <c r="V180" s="45" t="e">
        <f t="shared" ca="1" si="11"/>
        <v>#REF!</v>
      </c>
      <c r="W180" s="45" t="e">
        <f t="shared" ca="1" si="12"/>
        <v>#NUM!</v>
      </c>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customHeight="1" x14ac:dyDescent="0.3">
      <c r="A181" s="92"/>
      <c r="B181" s="93"/>
      <c r="C181" s="74">
        <v>7</v>
      </c>
      <c r="D181" s="75"/>
      <c r="E181" s="20" t="s">
        <v>224</v>
      </c>
      <c r="F181" s="74">
        <f>12.59*10.764</f>
        <v>135.51875999999999</v>
      </c>
      <c r="G181" s="75"/>
      <c r="H181" s="20">
        <v>0</v>
      </c>
      <c r="I181" s="20">
        <f t="shared" si="9"/>
        <v>216.830016</v>
      </c>
      <c r="J181" s="1"/>
      <c r="K181" s="1"/>
      <c r="L181" s="1"/>
      <c r="M181" s="1"/>
      <c r="N181" s="1"/>
      <c r="O181" s="1"/>
      <c r="P181" s="1"/>
      <c r="Q181" s="1"/>
      <c r="R181" s="1"/>
      <c r="S181" s="1"/>
      <c r="T181" s="1"/>
      <c r="U181" s="45" t="e">
        <f t="shared" ca="1" si="10"/>
        <v>#REF!</v>
      </c>
      <c r="V181" s="45" t="e">
        <f t="shared" ca="1" si="11"/>
        <v>#REF!</v>
      </c>
      <c r="W181" s="45" t="e">
        <f t="shared" ca="1" si="12"/>
        <v>#NUM!</v>
      </c>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0.25" customHeight="1" x14ac:dyDescent="0.3">
      <c r="A182" s="92"/>
      <c r="B182" s="93"/>
      <c r="C182" s="74">
        <v>8</v>
      </c>
      <c r="D182" s="75"/>
      <c r="E182" s="20" t="s">
        <v>224</v>
      </c>
      <c r="F182" s="74">
        <f>12.32*10.764</f>
        <v>132.61248000000001</v>
      </c>
      <c r="G182" s="75"/>
      <c r="H182" s="20">
        <v>0</v>
      </c>
      <c r="I182" s="20">
        <f t="shared" si="9"/>
        <v>212.17996800000003</v>
      </c>
      <c r="J182" s="1"/>
      <c r="K182" s="1"/>
      <c r="L182" s="1"/>
      <c r="M182" s="1"/>
      <c r="N182" s="1"/>
      <c r="O182" s="1"/>
      <c r="P182" s="1"/>
      <c r="Q182" s="1"/>
      <c r="R182" s="1"/>
      <c r="S182" s="1"/>
      <c r="T182" s="1"/>
      <c r="U182" s="45" t="e">
        <f t="shared" ca="1" si="10"/>
        <v>#REF!</v>
      </c>
      <c r="V182" s="45" t="e">
        <f t="shared" ca="1" si="11"/>
        <v>#REF!</v>
      </c>
      <c r="W182" s="45" t="e">
        <f t="shared" ca="1" si="12"/>
        <v>#NUM!</v>
      </c>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25" customHeight="1" x14ac:dyDescent="0.3">
      <c r="A183" s="92"/>
      <c r="B183" s="93"/>
      <c r="C183" s="74">
        <v>9</v>
      </c>
      <c r="D183" s="75"/>
      <c r="E183" s="20" t="s">
        <v>224</v>
      </c>
      <c r="F183" s="74">
        <f>14.2*10.764</f>
        <v>152.84879999999998</v>
      </c>
      <c r="G183" s="75"/>
      <c r="H183" s="20">
        <v>0</v>
      </c>
      <c r="I183" s="20">
        <f t="shared" si="9"/>
        <v>244.55807999999999</v>
      </c>
      <c r="J183" s="1"/>
      <c r="K183" s="1"/>
      <c r="L183" s="1"/>
      <c r="M183" s="1"/>
      <c r="N183" s="1"/>
      <c r="O183" s="1"/>
      <c r="P183" s="1"/>
      <c r="Q183" s="1"/>
      <c r="R183" s="1"/>
      <c r="S183" s="1"/>
      <c r="T183" s="1"/>
      <c r="U183" s="45" t="e">
        <f t="shared" ca="1" si="10"/>
        <v>#REF!</v>
      </c>
      <c r="V183" s="45" t="e">
        <f t="shared" ca="1" si="11"/>
        <v>#REF!</v>
      </c>
      <c r="W183" s="45" t="e">
        <f t="shared" ca="1" si="12"/>
        <v>#NUM!</v>
      </c>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0.25" customHeight="1" x14ac:dyDescent="0.3">
      <c r="A184" s="92"/>
      <c r="B184" s="93"/>
      <c r="C184" s="74">
        <v>10</v>
      </c>
      <c r="D184" s="75"/>
      <c r="E184" s="20" t="s">
        <v>224</v>
      </c>
      <c r="F184" s="74">
        <f>13.96*10.764</f>
        <v>150.26544000000001</v>
      </c>
      <c r="G184" s="75"/>
      <c r="H184" s="20">
        <v>0</v>
      </c>
      <c r="I184" s="20">
        <f t="shared" si="9"/>
        <v>240.42470400000002</v>
      </c>
      <c r="J184" s="1"/>
      <c r="K184" s="1"/>
      <c r="L184" s="1"/>
      <c r="M184" s="1"/>
      <c r="N184" s="1"/>
      <c r="O184" s="1"/>
      <c r="P184" s="1"/>
      <c r="Q184" s="1"/>
      <c r="R184" s="1"/>
      <c r="S184" s="1"/>
      <c r="T184" s="1"/>
      <c r="U184" s="45" t="e">
        <f t="shared" ca="1" si="10"/>
        <v>#REF!</v>
      </c>
      <c r="V184" s="45" t="e">
        <f t="shared" ca="1" si="11"/>
        <v>#REF!</v>
      </c>
      <c r="W184" s="45" t="e">
        <f t="shared" ca="1" si="12"/>
        <v>#NUM!</v>
      </c>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25" customHeight="1" x14ac:dyDescent="0.3">
      <c r="A185" s="92"/>
      <c r="B185" s="93"/>
      <c r="C185" s="74">
        <v>11</v>
      </c>
      <c r="D185" s="75"/>
      <c r="E185" s="20" t="s">
        <v>224</v>
      </c>
      <c r="F185" s="74">
        <f>12.32*10.764</f>
        <v>132.61248000000001</v>
      </c>
      <c r="G185" s="75"/>
      <c r="H185" s="20">
        <v>0</v>
      </c>
      <c r="I185" s="20">
        <f t="shared" ref="I185:I186" si="13">F185*(($I$145)+1)+H185</f>
        <v>212.17996800000003</v>
      </c>
      <c r="J185" s="1"/>
      <c r="K185" s="1"/>
      <c r="L185" s="1"/>
      <c r="M185" s="1"/>
      <c r="N185" s="1"/>
      <c r="O185" s="1"/>
      <c r="P185" s="1"/>
      <c r="Q185" s="1"/>
      <c r="R185" s="1"/>
      <c r="S185" s="1"/>
      <c r="T185" s="1"/>
      <c r="U185" s="45" t="e">
        <f t="shared" ref="U185:U186" ca="1" si="14">V185&amp;""&amp;" to "&amp;""&amp;W185</f>
        <v>#REF!</v>
      </c>
      <c r="V185" s="45" t="e">
        <f t="shared" ca="1" si="11"/>
        <v>#REF!</v>
      </c>
      <c r="W185" s="45" t="e">
        <f t="shared" ca="1" si="12"/>
        <v>#NUM!</v>
      </c>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25" customHeight="1" x14ac:dyDescent="0.3">
      <c r="A186" s="94"/>
      <c r="B186" s="95"/>
      <c r="C186" s="74">
        <v>12</v>
      </c>
      <c r="D186" s="75"/>
      <c r="E186" s="20" t="s">
        <v>224</v>
      </c>
      <c r="F186" s="74">
        <f>12.59*10.764</f>
        <v>135.51875999999999</v>
      </c>
      <c r="G186" s="75"/>
      <c r="H186" s="20">
        <v>0</v>
      </c>
      <c r="I186" s="20">
        <f t="shared" si="13"/>
        <v>216.830016</v>
      </c>
      <c r="J186" s="1"/>
      <c r="K186" s="1"/>
      <c r="L186" s="1"/>
      <c r="M186" s="1"/>
      <c r="N186" s="1"/>
      <c r="O186" s="1"/>
      <c r="P186" s="1"/>
      <c r="Q186" s="1"/>
      <c r="R186" s="1"/>
      <c r="S186" s="1"/>
      <c r="T186" s="1"/>
      <c r="U186" s="45" t="e">
        <f t="shared" ca="1" si="14"/>
        <v>#REF!</v>
      </c>
      <c r="V186" s="45" t="e">
        <f t="shared" ca="1" si="11"/>
        <v>#REF!</v>
      </c>
      <c r="W186" s="45" t="e">
        <f t="shared" ca="1" si="12"/>
        <v>#NUM!</v>
      </c>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1" x14ac:dyDescent="0.3">
      <c r="A187" s="76" t="s">
        <v>216</v>
      </c>
      <c r="B187" s="77"/>
      <c r="C187" s="77"/>
      <c r="D187" s="77"/>
      <c r="E187" s="77"/>
      <c r="F187" s="77"/>
      <c r="G187" s="77"/>
      <c r="H187" s="77"/>
      <c r="I187" s="78"/>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21" x14ac:dyDescent="0.3">
      <c r="A188" s="76" t="s">
        <v>226</v>
      </c>
      <c r="B188" s="77"/>
      <c r="C188" s="77"/>
      <c r="D188" s="77"/>
      <c r="E188" s="77"/>
      <c r="F188" s="77"/>
      <c r="G188" s="77"/>
      <c r="H188" s="77"/>
      <c r="I188" s="84"/>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0.25" customHeight="1" x14ac:dyDescent="0.3">
      <c r="A189" s="90" t="str">
        <f>A188</f>
        <v>Upper Stilt Floor For Residential (Part Stilt Area)</v>
      </c>
      <c r="B189" s="91"/>
      <c r="C189" s="74">
        <v>6</v>
      </c>
      <c r="D189" s="75"/>
      <c r="E189" s="20" t="s">
        <v>218</v>
      </c>
      <c r="F189" s="74">
        <f t="shared" ref="F189:F196" si="15">40.75*10.764</f>
        <v>438.63299999999998</v>
      </c>
      <c r="G189" s="75"/>
      <c r="H189" s="20">
        <v>0</v>
      </c>
      <c r="I189" s="20">
        <f t="shared" ref="I189:I196" si="16">F189*(($I$145)+1)+H189</f>
        <v>701.81280000000004</v>
      </c>
      <c r="J189" s="1"/>
      <c r="K189" s="1"/>
      <c r="L189" s="1"/>
      <c r="M189" s="1"/>
      <c r="N189" s="1"/>
      <c r="O189" s="1"/>
      <c r="P189" s="1"/>
      <c r="Q189" s="1"/>
      <c r="R189" s="1"/>
      <c r="S189" s="1"/>
      <c r="T189" s="1"/>
      <c r="U189" s="45" t="e">
        <f ca="1">V189&amp;""&amp;" &amp; "&amp;""&amp;W189</f>
        <v>#REF!</v>
      </c>
      <c r="V189" s="45" t="e">
        <f ca="1">(SUMPRODUCT(MID(0&amp;(LEFT(A188,SUM(LEN(A188)-LEN(SUBSTITUTE(A188,{"0","1","2","3"},""))))), LARGE(INDEX(ISNUMBER(--MID((LEFT(A188,SUM(LEN(A188)-LEN(SUBSTITUTE(A188,{"0","1","2","3"},""))))), ROW(INDIRECT("1:"&amp;LEN((LEFT(A188,SUM(LEN(A188)-LEN(SUBSTITUTE(A188,{"0","1","2","3"},"")))))))), 1)) * ROW(INDIRECT("1:"&amp;LEN((LEFT(A188,SUM(LEN(A188)-LEN(SUBSTITUTE(A188,{"0","1","2","3"},"")))))))), 0), ROW(INDIRECT("1:"&amp;LEN((LEFT(A188,SUM(LEN(A188)-LEN(SUBSTITUTE(A188,{"0","1","2","3"},"")))))))))+1, 1) * 10^ROW(INDIRECT("1:"&amp;LEN((LEFT(A188,SUM(LEN(A188)-LEN(SUBSTITUTE(A188,{"0","1","2","3"},""))))))))/10))*100+1</f>
        <v>#REF!</v>
      </c>
      <c r="W189" s="45" t="e">
        <f ca="1">(SUMPRODUCT(MID(0&amp;(--TRIM(RIGHT(SUBSTITUTE(LEFT(A188,_xlfn.AGGREGATE(16,6,FIND({0,1,2,3,4,5,6,7,8,9},A188,ROW(INDIRECT("1:"&amp;LEN(A188)))),1))," ",REPT(" ",LEN(A188))),LEN(A188)))), LARGE(INDEX(ISNUMBER(--MID((--TRIM(RIGHT(SUBSTITUTE(LEFT(A188,_xlfn.AGGREGATE(16,6,FIND({0,1,2,3,4,5,6,7,8,9},A188,ROW(INDIRECT("1:"&amp;LEN(A188)))),1))," ",REPT(" ",LEN(A188))),LEN(A188)))), ROW(INDIRECT("1:"&amp;LEN((--TRIM(RIGHT(SUBSTITUTE(LEFT(A188,_xlfn.AGGREGATE(16,6,FIND({0,1,2,3,4,5,6,7,8,9},A188,ROW(INDIRECT("1:"&amp;LEN(A188)))),1))," ",REPT(" ",LEN(A188))),LEN(A188))))))), 1)) * ROW(INDIRECT("1:"&amp;LEN((--TRIM(RIGHT(SUBSTITUTE(LEFT(A188,_xlfn.AGGREGATE(16,6,FIND({0,1,2,3,4,5,6,7,8,9},A188,ROW(INDIRECT("1:"&amp;LEN(A188)))),1))," ",REPT(" ",LEN(A188))),LEN(A188))))))), 0), ROW(INDIRECT("1:"&amp;LEN((--TRIM(RIGHT(SUBSTITUTE(LEFT(A188,_xlfn.AGGREGATE(16,6,FIND({0,1,2,3,4,5,6,7,8,9},A188,ROW(INDIRECT("1:"&amp;LEN(A188)))),1))," ",REPT(" ",LEN(A188))),LEN(A188))))))))+1, 1) * 10^ROW(INDIRECT("1:"&amp;LEN((--TRIM(RIGHT(SUBSTITUTE(LEFT(A188,_xlfn.AGGREGATE(16,6,FIND({0,1,2,3,4,5,6,7,8,9},A188,ROW(INDIRECT("1:"&amp;LEN(A188)))),1))," ",REPT(" ",LEN(A188))),LEN(A188)))))))/10))*100+1</f>
        <v>#NUM!</v>
      </c>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1" customFormat="1" ht="20.25" customHeight="1" x14ac:dyDescent="0.3">
      <c r="A190" s="92"/>
      <c r="B190" s="93"/>
      <c r="C190" s="74">
        <v>7</v>
      </c>
      <c r="D190" s="75"/>
      <c r="E190" s="20" t="s">
        <v>218</v>
      </c>
      <c r="F190" s="74">
        <f t="shared" si="15"/>
        <v>438.63299999999998</v>
      </c>
      <c r="G190" s="75"/>
      <c r="H190" s="20">
        <v>0</v>
      </c>
      <c r="I190" s="20">
        <f t="shared" si="16"/>
        <v>701.81280000000004</v>
      </c>
      <c r="J190" s="1"/>
      <c r="K190" s="1"/>
      <c r="L190" s="1"/>
      <c r="M190" s="1"/>
      <c r="N190" s="1"/>
      <c r="O190" s="1"/>
      <c r="P190" s="1"/>
      <c r="Q190" s="1"/>
      <c r="R190" s="1"/>
      <c r="S190" s="1"/>
      <c r="T190" s="1"/>
      <c r="U190" s="45" t="e">
        <f t="shared" ref="U190:U196" ca="1" si="17">V190&amp;""&amp;" &amp; "&amp;""&amp;W190</f>
        <v>#REF!</v>
      </c>
      <c r="V190" s="45" t="e">
        <f ca="1">V189+1</f>
        <v>#REF!</v>
      </c>
      <c r="W190" s="45" t="e">
        <f ca="1">W189+1</f>
        <v>#NUM!</v>
      </c>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1" customFormat="1" ht="20.25" customHeight="1" x14ac:dyDescent="0.3">
      <c r="A191" s="92"/>
      <c r="B191" s="93"/>
      <c r="C191" s="74">
        <v>8</v>
      </c>
      <c r="D191" s="75"/>
      <c r="E191" s="20" t="s">
        <v>218</v>
      </c>
      <c r="F191" s="74">
        <f t="shared" si="15"/>
        <v>438.63299999999998</v>
      </c>
      <c r="G191" s="75"/>
      <c r="H191" s="20">
        <v>0</v>
      </c>
      <c r="I191" s="20">
        <f t="shared" si="16"/>
        <v>701.81280000000004</v>
      </c>
      <c r="J191" s="1"/>
      <c r="K191" s="1"/>
      <c r="L191" s="1"/>
      <c r="M191" s="1"/>
      <c r="N191" s="1"/>
      <c r="O191" s="1"/>
      <c r="P191" s="1"/>
      <c r="Q191" s="1"/>
      <c r="R191" s="1"/>
      <c r="S191" s="1"/>
      <c r="T191" s="1"/>
      <c r="U191" s="45" t="e">
        <f t="shared" ca="1" si="17"/>
        <v>#REF!</v>
      </c>
      <c r="V191" s="45" t="e">
        <f t="shared" ref="V191:V196" ca="1" si="18">V190+1</f>
        <v>#REF!</v>
      </c>
      <c r="W191" s="45" t="e">
        <f t="shared" ref="W191:W196" ca="1" si="19">W190+1</f>
        <v>#NUM!</v>
      </c>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1" customFormat="1" ht="20.25" customHeight="1" x14ac:dyDescent="0.3">
      <c r="A192" s="92"/>
      <c r="B192" s="93"/>
      <c r="C192" s="74">
        <v>9</v>
      </c>
      <c r="D192" s="75"/>
      <c r="E192" s="20" t="s">
        <v>218</v>
      </c>
      <c r="F192" s="74">
        <f t="shared" si="15"/>
        <v>438.63299999999998</v>
      </c>
      <c r="G192" s="75"/>
      <c r="H192" s="20">
        <v>0</v>
      </c>
      <c r="I192" s="20">
        <f t="shared" si="16"/>
        <v>701.81280000000004</v>
      </c>
      <c r="J192" s="1"/>
      <c r="K192" s="1"/>
      <c r="L192" s="1"/>
      <c r="M192" s="1"/>
      <c r="N192" s="1"/>
      <c r="O192" s="1"/>
      <c r="P192" s="1"/>
      <c r="Q192" s="1"/>
      <c r="R192" s="1"/>
      <c r="S192" s="1"/>
      <c r="T192" s="1"/>
      <c r="U192" s="45" t="e">
        <f t="shared" ca="1" si="17"/>
        <v>#REF!</v>
      </c>
      <c r="V192" s="45" t="e">
        <f t="shared" ca="1" si="18"/>
        <v>#REF!</v>
      </c>
      <c r="W192" s="45" t="e">
        <f t="shared" ca="1" si="19"/>
        <v>#NUM!</v>
      </c>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0.25" customHeight="1" x14ac:dyDescent="0.3">
      <c r="A193" s="92"/>
      <c r="B193" s="93"/>
      <c r="C193" s="74">
        <v>10</v>
      </c>
      <c r="D193" s="75"/>
      <c r="E193" s="20" t="s">
        <v>218</v>
      </c>
      <c r="F193" s="74">
        <f t="shared" si="15"/>
        <v>438.63299999999998</v>
      </c>
      <c r="G193" s="75"/>
      <c r="H193" s="20">
        <v>0</v>
      </c>
      <c r="I193" s="20">
        <f t="shared" si="16"/>
        <v>701.81280000000004</v>
      </c>
      <c r="J193" s="1"/>
      <c r="K193" s="1"/>
      <c r="L193" s="1"/>
      <c r="M193" s="1"/>
      <c r="N193" s="1"/>
      <c r="O193" s="1"/>
      <c r="P193" s="1"/>
      <c r="Q193" s="1"/>
      <c r="R193" s="1"/>
      <c r="S193" s="1"/>
      <c r="T193" s="1"/>
      <c r="U193" s="45" t="e">
        <f t="shared" ca="1" si="17"/>
        <v>#REF!</v>
      </c>
      <c r="V193" s="45" t="e">
        <f t="shared" ca="1" si="18"/>
        <v>#REF!</v>
      </c>
      <c r="W193" s="45" t="e">
        <f t="shared" ca="1" si="19"/>
        <v>#NUM!</v>
      </c>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0.25" customHeight="1" x14ac:dyDescent="0.3">
      <c r="A194" s="92"/>
      <c r="B194" s="93"/>
      <c r="C194" s="74">
        <v>11</v>
      </c>
      <c r="D194" s="75"/>
      <c r="E194" s="20" t="s">
        <v>218</v>
      </c>
      <c r="F194" s="74">
        <f t="shared" si="15"/>
        <v>438.63299999999998</v>
      </c>
      <c r="G194" s="75"/>
      <c r="H194" s="20">
        <v>0</v>
      </c>
      <c r="I194" s="20">
        <f t="shared" si="16"/>
        <v>701.81280000000004</v>
      </c>
      <c r="J194" s="1"/>
      <c r="K194" s="1"/>
      <c r="L194" s="1"/>
      <c r="M194" s="1"/>
      <c r="N194" s="1"/>
      <c r="O194" s="1"/>
      <c r="P194" s="1"/>
      <c r="Q194" s="1"/>
      <c r="R194" s="1"/>
      <c r="S194" s="1"/>
      <c r="T194" s="1"/>
      <c r="U194" s="45" t="e">
        <f t="shared" ca="1" si="17"/>
        <v>#REF!</v>
      </c>
      <c r="V194" s="45" t="e">
        <f t="shared" ca="1" si="18"/>
        <v>#REF!</v>
      </c>
      <c r="W194" s="45" t="e">
        <f t="shared" ca="1" si="19"/>
        <v>#NUM!</v>
      </c>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0.25" customHeight="1" x14ac:dyDescent="0.3">
      <c r="A195" s="92"/>
      <c r="B195" s="93"/>
      <c r="C195" s="74">
        <v>12</v>
      </c>
      <c r="D195" s="75"/>
      <c r="E195" s="20" t="s">
        <v>218</v>
      </c>
      <c r="F195" s="74">
        <f t="shared" si="15"/>
        <v>438.63299999999998</v>
      </c>
      <c r="G195" s="75"/>
      <c r="H195" s="20">
        <v>0</v>
      </c>
      <c r="I195" s="20">
        <f t="shared" si="16"/>
        <v>701.81280000000004</v>
      </c>
      <c r="J195" s="1"/>
      <c r="K195" s="1"/>
      <c r="L195" s="1"/>
      <c r="M195" s="1"/>
      <c r="N195" s="1"/>
      <c r="O195" s="1"/>
      <c r="P195" s="1"/>
      <c r="Q195" s="1"/>
      <c r="R195" s="1"/>
      <c r="S195" s="1"/>
      <c r="T195" s="1"/>
      <c r="U195" s="45" t="e">
        <f t="shared" ca="1" si="17"/>
        <v>#REF!</v>
      </c>
      <c r="V195" s="45" t="e">
        <f t="shared" ca="1" si="18"/>
        <v>#REF!</v>
      </c>
      <c r="W195" s="45" t="e">
        <f t="shared" ca="1" si="19"/>
        <v>#NUM!</v>
      </c>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20.25" customHeight="1" x14ac:dyDescent="0.3">
      <c r="A196" s="94"/>
      <c r="B196" s="95"/>
      <c r="C196" s="74">
        <v>13</v>
      </c>
      <c r="D196" s="75"/>
      <c r="E196" s="20" t="s">
        <v>218</v>
      </c>
      <c r="F196" s="74">
        <f t="shared" si="15"/>
        <v>438.63299999999998</v>
      </c>
      <c r="G196" s="75"/>
      <c r="H196" s="20">
        <v>0</v>
      </c>
      <c r="I196" s="20">
        <f t="shared" si="16"/>
        <v>701.81280000000004</v>
      </c>
      <c r="J196" s="1"/>
      <c r="K196" s="1"/>
      <c r="L196" s="1"/>
      <c r="M196" s="1"/>
      <c r="N196" s="1"/>
      <c r="O196" s="1"/>
      <c r="P196" s="1"/>
      <c r="Q196" s="1"/>
      <c r="R196" s="1"/>
      <c r="S196" s="1"/>
      <c r="T196" s="1"/>
      <c r="U196" s="45" t="e">
        <f t="shared" ca="1" si="17"/>
        <v>#REF!</v>
      </c>
      <c r="V196" s="45" t="e">
        <f t="shared" ca="1" si="18"/>
        <v>#REF!</v>
      </c>
      <c r="W196" s="45" t="e">
        <f t="shared" ca="1" si="19"/>
        <v>#NUM!</v>
      </c>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1" x14ac:dyDescent="0.3">
      <c r="A197" s="76" t="s">
        <v>219</v>
      </c>
      <c r="B197" s="77"/>
      <c r="C197" s="77"/>
      <c r="D197" s="77"/>
      <c r="E197" s="77"/>
      <c r="F197" s="77"/>
      <c r="G197" s="77"/>
      <c r="H197" s="77"/>
      <c r="I197" s="84"/>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0.25" customHeight="1" x14ac:dyDescent="0.3">
      <c r="A198" s="90" t="str">
        <f>A197</f>
        <v>1st &amp; 2nd, 4th to 7th, 9th to 12th, 14th to 17th, 19th to 22nd, 24th to 27th, 29th to 31st Floor</v>
      </c>
      <c r="B198" s="91"/>
      <c r="C198" s="74">
        <v>1</v>
      </c>
      <c r="D198" s="75"/>
      <c r="E198" s="20" t="s">
        <v>218</v>
      </c>
      <c r="F198" s="74">
        <f>34.97*10.764</f>
        <v>376.41707999999994</v>
      </c>
      <c r="G198" s="75"/>
      <c r="H198" s="20">
        <v>0</v>
      </c>
      <c r="I198" s="20">
        <f t="shared" ref="I198:I205" si="20">F198*(($I$145)+1)+H198</f>
        <v>602.26732799999991</v>
      </c>
      <c r="J198" s="1"/>
      <c r="K198" s="1"/>
      <c r="L198" s="1"/>
      <c r="M198" s="1"/>
      <c r="N198" s="1"/>
      <c r="O198" s="1"/>
      <c r="P198" s="1"/>
      <c r="Q198" s="1"/>
      <c r="R198" s="1"/>
      <c r="S198" s="1"/>
      <c r="T198" s="1"/>
      <c r="U198" s="45" t="str">
        <f t="shared" ref="U198:U205" ca="1" si="21">V198&amp;""&amp;",..,"&amp;""&amp;W198</f>
        <v>12401,..,3101</v>
      </c>
      <c r="V198" s="45">
        <f ca="1">(SUMPRODUCT(MID(0&amp;(LEFT(A197,SUM(LEN(A197)-LEN(SUBSTITUTE(A197,{"0","1","2","3"},""))))), LARGE(INDEX(ISNUMBER(--MID((LEFT(A197,SUM(LEN(A197)-LEN(SUBSTITUTE(A197,{"0","1","2","3"},""))))), ROW(INDIRECT("1:"&amp;LEN((LEFT(A197,SUM(LEN(A197)-LEN(SUBSTITUTE(A197,{"0","1","2","3"},"")))))))), 1)) * ROW(INDIRECT("1:"&amp;LEN((LEFT(A197,SUM(LEN(A197)-LEN(SUBSTITUTE(A197,{"0","1","2","3"},"")))))))), 0), ROW(INDIRECT("1:"&amp;LEN((LEFT(A197,SUM(LEN(A197)-LEN(SUBSTITUTE(A197,{"0","1","2","3"},"")))))))))+1, 1) * 10^ROW(INDIRECT("1:"&amp;LEN((LEFT(A197,SUM(LEN(A197)-LEN(SUBSTITUTE(A197,{"0","1","2","3"},""))))))))/10))*100+1</f>
        <v>12401</v>
      </c>
      <c r="W198" s="45">
        <f ca="1">(SUMPRODUCT(MID(0&amp;(--TRIM(RIGHT(SUBSTITUTE(LEFT(A197,_xlfn.AGGREGATE(16,6,FIND({0,1,2,3,4,5,6,7,8,9},A197,ROW(INDIRECT("1:"&amp;LEN(A197)))),1))," ",REPT(" ",LEN(A197))),LEN(A197)))), LARGE(INDEX(ISNUMBER(--MID((--TRIM(RIGHT(SUBSTITUTE(LEFT(A197,_xlfn.AGGREGATE(16,6,FIND({0,1,2,3,4,5,6,7,8,9},A197,ROW(INDIRECT("1:"&amp;LEN(A197)))),1))," ",REPT(" ",LEN(A197))),LEN(A197)))), ROW(INDIRECT("1:"&amp;LEN((--TRIM(RIGHT(SUBSTITUTE(LEFT(A197,_xlfn.AGGREGATE(16,6,FIND({0,1,2,3,4,5,6,7,8,9},A197,ROW(INDIRECT("1:"&amp;LEN(A197)))),1))," ",REPT(" ",LEN(A197))),LEN(A197))))))), 1)) * ROW(INDIRECT("1:"&amp;LEN((--TRIM(RIGHT(SUBSTITUTE(LEFT(A197,_xlfn.AGGREGATE(16,6,FIND({0,1,2,3,4,5,6,7,8,9},A197,ROW(INDIRECT("1:"&amp;LEN(A197)))),1))," ",REPT(" ",LEN(A197))),LEN(A197))))))), 0), ROW(INDIRECT("1:"&amp;LEN((--TRIM(RIGHT(SUBSTITUTE(LEFT(A197,_xlfn.AGGREGATE(16,6,FIND({0,1,2,3,4,5,6,7,8,9},A197,ROW(INDIRECT("1:"&amp;LEN(A197)))),1))," ",REPT(" ",LEN(A197))),LEN(A197))))))))+1, 1) * 10^ROW(INDIRECT("1:"&amp;LEN((--TRIM(RIGHT(SUBSTITUTE(LEFT(A197,_xlfn.AGGREGATE(16,6,FIND({0,1,2,3,4,5,6,7,8,9},A197,ROW(INDIRECT("1:"&amp;LEN(A197)))),1))," ",REPT(" ",LEN(A197))),LEN(A197)))))))/10))*100+1</f>
        <v>3101</v>
      </c>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0.25" customHeight="1" x14ac:dyDescent="0.3">
      <c r="A199" s="92"/>
      <c r="B199" s="93"/>
      <c r="C199" s="74">
        <v>2</v>
      </c>
      <c r="D199" s="75"/>
      <c r="E199" s="20" t="s">
        <v>218</v>
      </c>
      <c r="F199" s="74">
        <f t="shared" ref="F199:F202" si="22">34.97*10.764</f>
        <v>376.41707999999994</v>
      </c>
      <c r="G199" s="75"/>
      <c r="H199" s="20">
        <v>0</v>
      </c>
      <c r="I199" s="20">
        <f t="shared" si="20"/>
        <v>602.26732799999991</v>
      </c>
      <c r="J199" s="1"/>
      <c r="K199" s="1"/>
      <c r="L199" s="1"/>
      <c r="M199" s="1"/>
      <c r="N199" s="1"/>
      <c r="O199" s="1"/>
      <c r="P199" s="1"/>
      <c r="Q199" s="1"/>
      <c r="R199" s="1"/>
      <c r="S199" s="1"/>
      <c r="T199" s="1"/>
      <c r="U199" s="45" t="str">
        <f t="shared" ca="1" si="21"/>
        <v>12402,..,3102</v>
      </c>
      <c r="V199" s="45">
        <f ca="1">V198+1</f>
        <v>12402</v>
      </c>
      <c r="W199" s="45">
        <f ca="1">W198+1</f>
        <v>3102</v>
      </c>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customHeight="1" x14ac:dyDescent="0.3">
      <c r="A200" s="92"/>
      <c r="B200" s="93"/>
      <c r="C200" s="74">
        <v>3</v>
      </c>
      <c r="D200" s="75"/>
      <c r="E200" s="20" t="s">
        <v>227</v>
      </c>
      <c r="F200" s="74">
        <f>25.89*10.764</f>
        <v>278.67995999999999</v>
      </c>
      <c r="G200" s="75"/>
      <c r="H200" s="20">
        <v>0</v>
      </c>
      <c r="I200" s="20">
        <f t="shared" si="20"/>
        <v>445.88793600000002</v>
      </c>
      <c r="J200" s="1"/>
      <c r="K200" s="1"/>
      <c r="L200" s="1"/>
      <c r="M200" s="1"/>
      <c r="N200" s="1"/>
      <c r="O200" s="1"/>
      <c r="P200" s="1"/>
      <c r="Q200" s="1"/>
      <c r="R200" s="1"/>
      <c r="S200" s="1"/>
      <c r="T200" s="1"/>
      <c r="U200" s="45" t="str">
        <f t="shared" ca="1" si="21"/>
        <v>12403,..,3103</v>
      </c>
      <c r="V200" s="45">
        <f t="shared" ref="V200:W210" ca="1" si="23">V199+1</f>
        <v>12403</v>
      </c>
      <c r="W200" s="45">
        <f t="shared" ca="1" si="23"/>
        <v>3103</v>
      </c>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0.25" customHeight="1" x14ac:dyDescent="0.3">
      <c r="A201" s="92"/>
      <c r="B201" s="93"/>
      <c r="C201" s="74">
        <v>4</v>
      </c>
      <c r="D201" s="75"/>
      <c r="E201" s="20" t="s">
        <v>218</v>
      </c>
      <c r="F201" s="74">
        <f t="shared" si="22"/>
        <v>376.41707999999994</v>
      </c>
      <c r="G201" s="75"/>
      <c r="H201" s="20">
        <v>0</v>
      </c>
      <c r="I201" s="20">
        <f t="shared" si="20"/>
        <v>602.26732799999991</v>
      </c>
      <c r="J201" s="1"/>
      <c r="K201" s="1"/>
      <c r="L201" s="1"/>
      <c r="M201" s="1"/>
      <c r="N201" s="1"/>
      <c r="O201" s="1"/>
      <c r="P201" s="1"/>
      <c r="Q201" s="1"/>
      <c r="R201" s="1"/>
      <c r="S201" s="1"/>
      <c r="T201" s="1"/>
      <c r="U201" s="45" t="str">
        <f t="shared" ca="1" si="21"/>
        <v>12404,..,3104</v>
      </c>
      <c r="V201" s="45">
        <f t="shared" ca="1" si="23"/>
        <v>12404</v>
      </c>
      <c r="W201" s="45">
        <f t="shared" ca="1" si="23"/>
        <v>3104</v>
      </c>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0.25" customHeight="1" x14ac:dyDescent="0.3">
      <c r="A202" s="92"/>
      <c r="B202" s="93"/>
      <c r="C202" s="74">
        <v>5</v>
      </c>
      <c r="D202" s="75"/>
      <c r="E202" s="20" t="s">
        <v>218</v>
      </c>
      <c r="F202" s="74">
        <f t="shared" si="22"/>
        <v>376.41707999999994</v>
      </c>
      <c r="G202" s="75"/>
      <c r="H202" s="20">
        <v>0</v>
      </c>
      <c r="I202" s="20">
        <f t="shared" si="20"/>
        <v>602.26732799999991</v>
      </c>
      <c r="J202" s="1"/>
      <c r="K202" s="1"/>
      <c r="L202" s="1"/>
      <c r="M202" s="1"/>
      <c r="N202" s="1"/>
      <c r="O202" s="1"/>
      <c r="P202" s="1"/>
      <c r="Q202" s="1"/>
      <c r="R202" s="1"/>
      <c r="S202" s="1"/>
      <c r="T202" s="1"/>
      <c r="U202" s="45" t="str">
        <f t="shared" ca="1" si="21"/>
        <v>12405,..,3105</v>
      </c>
      <c r="V202" s="45">
        <f t="shared" ca="1" si="23"/>
        <v>12405</v>
      </c>
      <c r="W202" s="45">
        <f t="shared" ca="1" si="23"/>
        <v>3105</v>
      </c>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0.25" customHeight="1" x14ac:dyDescent="0.3">
      <c r="A203" s="92"/>
      <c r="B203" s="93"/>
      <c r="C203" s="74">
        <v>6</v>
      </c>
      <c r="D203" s="75"/>
      <c r="E203" s="20" t="s">
        <v>218</v>
      </c>
      <c r="F203" s="74">
        <f t="shared" ref="F203:F205" si="24">40.75*10.764</f>
        <v>438.63299999999998</v>
      </c>
      <c r="G203" s="75"/>
      <c r="H203" s="20">
        <v>0</v>
      </c>
      <c r="I203" s="20">
        <f t="shared" si="20"/>
        <v>701.81280000000004</v>
      </c>
      <c r="J203" s="1"/>
      <c r="K203" s="1"/>
      <c r="L203" s="1"/>
      <c r="M203" s="1"/>
      <c r="N203" s="1"/>
      <c r="O203" s="1"/>
      <c r="P203" s="1"/>
      <c r="Q203" s="1"/>
      <c r="R203" s="1"/>
      <c r="S203" s="1"/>
      <c r="T203" s="1"/>
      <c r="U203" s="45" t="str">
        <f t="shared" ca="1" si="21"/>
        <v>12406,..,3106</v>
      </c>
      <c r="V203" s="45">
        <f t="shared" ca="1" si="23"/>
        <v>12406</v>
      </c>
      <c r="W203" s="45">
        <f t="shared" ca="1" si="23"/>
        <v>3106</v>
      </c>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20.25" customHeight="1" x14ac:dyDescent="0.3">
      <c r="A204" s="92"/>
      <c r="B204" s="93"/>
      <c r="C204" s="74">
        <v>7</v>
      </c>
      <c r="D204" s="75"/>
      <c r="E204" s="20" t="s">
        <v>218</v>
      </c>
      <c r="F204" s="74">
        <f t="shared" si="24"/>
        <v>438.63299999999998</v>
      </c>
      <c r="G204" s="75"/>
      <c r="H204" s="20">
        <v>0</v>
      </c>
      <c r="I204" s="20">
        <f t="shared" si="20"/>
        <v>701.81280000000004</v>
      </c>
      <c r="J204" s="1"/>
      <c r="K204" s="1"/>
      <c r="L204" s="1"/>
      <c r="M204" s="1"/>
      <c r="N204" s="1"/>
      <c r="O204" s="1"/>
      <c r="P204" s="1"/>
      <c r="Q204" s="1"/>
      <c r="R204" s="1"/>
      <c r="S204" s="1"/>
      <c r="T204" s="1"/>
      <c r="U204" s="45" t="str">
        <f t="shared" ca="1" si="21"/>
        <v>12407,..,3107</v>
      </c>
      <c r="V204" s="45">
        <f t="shared" ca="1" si="23"/>
        <v>12407</v>
      </c>
      <c r="W204" s="45">
        <f t="shared" ca="1" si="23"/>
        <v>3107</v>
      </c>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20.25" customHeight="1" x14ac:dyDescent="0.3">
      <c r="A205" s="92"/>
      <c r="B205" s="93"/>
      <c r="C205" s="74">
        <v>8</v>
      </c>
      <c r="D205" s="75"/>
      <c r="E205" s="20" t="s">
        <v>218</v>
      </c>
      <c r="F205" s="74">
        <f t="shared" si="24"/>
        <v>438.63299999999998</v>
      </c>
      <c r="G205" s="75"/>
      <c r="H205" s="20">
        <v>0</v>
      </c>
      <c r="I205" s="20">
        <f t="shared" si="20"/>
        <v>701.81280000000004</v>
      </c>
      <c r="J205" s="1"/>
      <c r="K205" s="1"/>
      <c r="L205" s="1"/>
      <c r="M205" s="1"/>
      <c r="N205" s="1"/>
      <c r="O205" s="1"/>
      <c r="P205" s="1"/>
      <c r="Q205" s="1"/>
      <c r="R205" s="1"/>
      <c r="S205" s="1"/>
      <c r="T205" s="1"/>
      <c r="U205" s="45" t="str">
        <f t="shared" ca="1" si="21"/>
        <v>12408,..,3108</v>
      </c>
      <c r="V205" s="45">
        <f t="shared" ca="1" si="23"/>
        <v>12408</v>
      </c>
      <c r="W205" s="45">
        <f t="shared" ca="1" si="23"/>
        <v>3108</v>
      </c>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20.25" customHeight="1" x14ac:dyDescent="0.3">
      <c r="A206" s="92"/>
      <c r="B206" s="93"/>
      <c r="C206" s="74">
        <v>9</v>
      </c>
      <c r="D206" s="75"/>
      <c r="E206" s="20" t="s">
        <v>218</v>
      </c>
      <c r="F206" s="74">
        <f t="shared" ref="F206:F210" si="25">40.75*10.764</f>
        <v>438.63299999999998</v>
      </c>
      <c r="G206" s="75"/>
      <c r="H206" s="20">
        <v>0</v>
      </c>
      <c r="I206" s="20">
        <f t="shared" ref="I206:I210" si="26">F206*(($I$145)+1)+H206</f>
        <v>701.81280000000004</v>
      </c>
      <c r="J206" s="1"/>
      <c r="K206" s="1"/>
      <c r="L206" s="1"/>
      <c r="M206" s="1"/>
      <c r="N206" s="1"/>
      <c r="O206" s="1"/>
      <c r="P206" s="1"/>
      <c r="Q206" s="1"/>
      <c r="R206" s="1"/>
      <c r="S206" s="1"/>
      <c r="T206" s="1"/>
      <c r="U206" s="45" t="str">
        <f t="shared" ref="U206:U210" ca="1" si="27">V206&amp;""&amp;" &amp; "&amp;""&amp;W206</f>
        <v>12409 &amp; 3109</v>
      </c>
      <c r="V206" s="45">
        <f t="shared" ca="1" si="23"/>
        <v>12409</v>
      </c>
      <c r="W206" s="45">
        <f t="shared" ca="1" si="23"/>
        <v>3109</v>
      </c>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1" customFormat="1" ht="20.25" customHeight="1" x14ac:dyDescent="0.3">
      <c r="A207" s="92"/>
      <c r="B207" s="93"/>
      <c r="C207" s="74">
        <v>10</v>
      </c>
      <c r="D207" s="75"/>
      <c r="E207" s="20" t="s">
        <v>218</v>
      </c>
      <c r="F207" s="74">
        <f t="shared" si="25"/>
        <v>438.63299999999998</v>
      </c>
      <c r="G207" s="75"/>
      <c r="H207" s="20">
        <v>0</v>
      </c>
      <c r="I207" s="20">
        <f t="shared" si="26"/>
        <v>701.81280000000004</v>
      </c>
      <c r="J207" s="1"/>
      <c r="K207" s="1"/>
      <c r="L207" s="1"/>
      <c r="M207" s="1"/>
      <c r="N207" s="1"/>
      <c r="O207" s="1"/>
      <c r="P207" s="1"/>
      <c r="Q207" s="1"/>
      <c r="R207" s="1"/>
      <c r="S207" s="1"/>
      <c r="T207" s="1"/>
      <c r="U207" s="45" t="str">
        <f t="shared" ca="1" si="27"/>
        <v>12410 &amp; 3110</v>
      </c>
      <c r="V207" s="45">
        <f t="shared" ca="1" si="23"/>
        <v>12410</v>
      </c>
      <c r="W207" s="45">
        <f t="shared" ca="1" si="23"/>
        <v>3110</v>
      </c>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1" customFormat="1" ht="20.25" customHeight="1" x14ac:dyDescent="0.3">
      <c r="A208" s="92"/>
      <c r="B208" s="93"/>
      <c r="C208" s="74">
        <v>11</v>
      </c>
      <c r="D208" s="75"/>
      <c r="E208" s="20" t="s">
        <v>218</v>
      </c>
      <c r="F208" s="74">
        <f t="shared" si="25"/>
        <v>438.63299999999998</v>
      </c>
      <c r="G208" s="75"/>
      <c r="H208" s="20">
        <v>0</v>
      </c>
      <c r="I208" s="20">
        <f t="shared" si="26"/>
        <v>701.81280000000004</v>
      </c>
      <c r="J208" s="1"/>
      <c r="K208" s="1"/>
      <c r="L208" s="1"/>
      <c r="M208" s="1"/>
      <c r="N208" s="1"/>
      <c r="O208" s="1"/>
      <c r="P208" s="1"/>
      <c r="Q208" s="1"/>
      <c r="R208" s="1"/>
      <c r="S208" s="1"/>
      <c r="T208" s="1"/>
      <c r="U208" s="45" t="str">
        <f t="shared" ca="1" si="27"/>
        <v>12411 &amp; 3111</v>
      </c>
      <c r="V208" s="45">
        <f t="shared" ca="1" si="23"/>
        <v>12411</v>
      </c>
      <c r="W208" s="45">
        <f t="shared" ca="1" si="23"/>
        <v>3111</v>
      </c>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20.25" customHeight="1" x14ac:dyDescent="0.3">
      <c r="A209" s="92"/>
      <c r="B209" s="93"/>
      <c r="C209" s="74">
        <v>12</v>
      </c>
      <c r="D209" s="75"/>
      <c r="E209" s="20" t="s">
        <v>218</v>
      </c>
      <c r="F209" s="74">
        <f t="shared" si="25"/>
        <v>438.63299999999998</v>
      </c>
      <c r="G209" s="75"/>
      <c r="H209" s="20">
        <v>0</v>
      </c>
      <c r="I209" s="20">
        <f t="shared" si="26"/>
        <v>701.81280000000004</v>
      </c>
      <c r="J209" s="1"/>
      <c r="K209" s="1"/>
      <c r="L209" s="1"/>
      <c r="M209" s="1"/>
      <c r="N209" s="1"/>
      <c r="O209" s="1"/>
      <c r="P209" s="1"/>
      <c r="Q209" s="1"/>
      <c r="R209" s="1"/>
      <c r="S209" s="1"/>
      <c r="T209" s="1"/>
      <c r="U209" s="45" t="str">
        <f t="shared" ca="1" si="27"/>
        <v>12412 &amp; 3112</v>
      </c>
      <c r="V209" s="45">
        <f t="shared" ca="1" si="23"/>
        <v>12412</v>
      </c>
      <c r="W209" s="45">
        <f t="shared" ca="1" si="23"/>
        <v>3112</v>
      </c>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1" customFormat="1" ht="20.25" customHeight="1" x14ac:dyDescent="0.3">
      <c r="A210" s="94"/>
      <c r="B210" s="95"/>
      <c r="C210" s="74">
        <v>13</v>
      </c>
      <c r="D210" s="75"/>
      <c r="E210" s="20" t="s">
        <v>218</v>
      </c>
      <c r="F210" s="74">
        <f t="shared" si="25"/>
        <v>438.63299999999998</v>
      </c>
      <c r="G210" s="75"/>
      <c r="H210" s="20">
        <v>0</v>
      </c>
      <c r="I210" s="20">
        <f t="shared" si="26"/>
        <v>701.81280000000004</v>
      </c>
      <c r="J210" s="1"/>
      <c r="K210" s="1"/>
      <c r="L210" s="1"/>
      <c r="M210" s="1"/>
      <c r="N210" s="1"/>
      <c r="O210" s="1"/>
      <c r="P210" s="1"/>
      <c r="Q210" s="1"/>
      <c r="R210" s="1"/>
      <c r="S210" s="1"/>
      <c r="T210" s="1"/>
      <c r="U210" s="45" t="str">
        <f t="shared" ca="1" si="27"/>
        <v>12413 &amp; 3113</v>
      </c>
      <c r="V210" s="45">
        <f t="shared" ca="1" si="23"/>
        <v>12413</v>
      </c>
      <c r="W210" s="45">
        <f t="shared" ca="1" si="23"/>
        <v>3113</v>
      </c>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1" customFormat="1" ht="21" x14ac:dyDescent="0.3">
      <c r="A211" s="76" t="s">
        <v>220</v>
      </c>
      <c r="B211" s="77"/>
      <c r="C211" s="77"/>
      <c r="D211" s="77"/>
      <c r="E211" s="77"/>
      <c r="F211" s="77"/>
      <c r="G211" s="77"/>
      <c r="H211" s="77"/>
      <c r="I211" s="84"/>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1" customFormat="1" ht="20.25" customHeight="1" x14ac:dyDescent="0.3">
      <c r="A212" s="90" t="str">
        <f>A211</f>
        <v>3rd, 8th, 13th, 18th, 23rd &amp; 28th Floor (Part Refuge Area)</v>
      </c>
      <c r="B212" s="91"/>
      <c r="C212" s="74">
        <v>1</v>
      </c>
      <c r="D212" s="75"/>
      <c r="E212" s="20" t="s">
        <v>218</v>
      </c>
      <c r="F212" s="74">
        <f>34.97*10.764</f>
        <v>376.41707999999994</v>
      </c>
      <c r="G212" s="75"/>
      <c r="H212" s="20">
        <v>0</v>
      </c>
      <c r="I212" s="20">
        <f t="shared" ref="I212:I219" si="28">F212*(($I$145)+1)+H212</f>
        <v>602.26732799999991</v>
      </c>
      <c r="J212" s="1"/>
      <c r="K212" s="1"/>
      <c r="L212" s="1"/>
      <c r="M212" s="1"/>
      <c r="N212" s="1"/>
      <c r="O212" s="1"/>
      <c r="P212" s="1"/>
      <c r="Q212" s="1"/>
      <c r="R212" s="1"/>
      <c r="S212" s="1"/>
      <c r="T212" s="1"/>
      <c r="U212" s="45" t="str">
        <f t="shared" ref="U212:U219" ca="1" si="29">V212&amp;""&amp;",..,"&amp;""&amp;W212</f>
        <v>3801,..,2801</v>
      </c>
      <c r="V212" s="45">
        <f ca="1">(SUMPRODUCT(MID(0&amp;(LEFT(A211,SUM(LEN(A211)-LEN(SUBSTITUTE(A211,{"0","1","2","3"},""))))), LARGE(INDEX(ISNUMBER(--MID((LEFT(A211,SUM(LEN(A211)-LEN(SUBSTITUTE(A211,{"0","1","2","3"},""))))), ROW(INDIRECT("1:"&amp;LEN((LEFT(A211,SUM(LEN(A211)-LEN(SUBSTITUTE(A211,{"0","1","2","3"},"")))))))), 1)) * ROW(INDIRECT("1:"&amp;LEN((LEFT(A211,SUM(LEN(A211)-LEN(SUBSTITUTE(A211,{"0","1","2","3"},"")))))))), 0), ROW(INDIRECT("1:"&amp;LEN((LEFT(A211,SUM(LEN(A211)-LEN(SUBSTITUTE(A211,{"0","1","2","3"},"")))))))))+1, 1) * 10^ROW(INDIRECT("1:"&amp;LEN((LEFT(A211,SUM(LEN(A211)-LEN(SUBSTITUTE(A211,{"0","1","2","3"},""))))))))/10))*100+1</f>
        <v>3801</v>
      </c>
      <c r="W212" s="45">
        <f ca="1">(SUMPRODUCT(MID(0&amp;(--TRIM(RIGHT(SUBSTITUTE(LEFT(A211,_xlfn.AGGREGATE(16,6,FIND({0,1,2,3,4,5,6,7,8,9},A211,ROW(INDIRECT("1:"&amp;LEN(A211)))),1))," ",REPT(" ",LEN(A211))),LEN(A211)))), LARGE(INDEX(ISNUMBER(--MID((--TRIM(RIGHT(SUBSTITUTE(LEFT(A211,_xlfn.AGGREGATE(16,6,FIND({0,1,2,3,4,5,6,7,8,9},A211,ROW(INDIRECT("1:"&amp;LEN(A211)))),1))," ",REPT(" ",LEN(A211))),LEN(A211)))), ROW(INDIRECT("1:"&amp;LEN((--TRIM(RIGHT(SUBSTITUTE(LEFT(A211,_xlfn.AGGREGATE(16,6,FIND({0,1,2,3,4,5,6,7,8,9},A211,ROW(INDIRECT("1:"&amp;LEN(A211)))),1))," ",REPT(" ",LEN(A211))),LEN(A211))))))), 1)) * ROW(INDIRECT("1:"&amp;LEN((--TRIM(RIGHT(SUBSTITUTE(LEFT(A211,_xlfn.AGGREGATE(16,6,FIND({0,1,2,3,4,5,6,7,8,9},A211,ROW(INDIRECT("1:"&amp;LEN(A211)))),1))," ",REPT(" ",LEN(A211))),LEN(A211))))))), 0), ROW(INDIRECT("1:"&amp;LEN((--TRIM(RIGHT(SUBSTITUTE(LEFT(A211,_xlfn.AGGREGATE(16,6,FIND({0,1,2,3,4,5,6,7,8,9},A211,ROW(INDIRECT("1:"&amp;LEN(A211)))),1))," ",REPT(" ",LEN(A211))),LEN(A211))))))))+1, 1) * 10^ROW(INDIRECT("1:"&amp;LEN((--TRIM(RIGHT(SUBSTITUTE(LEFT(A211,_xlfn.AGGREGATE(16,6,FIND({0,1,2,3,4,5,6,7,8,9},A211,ROW(INDIRECT("1:"&amp;LEN(A211)))),1))," ",REPT(" ",LEN(A211))),LEN(A211)))))))/10))*100+1</f>
        <v>2801</v>
      </c>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1" customFormat="1" ht="20.25" customHeight="1" x14ac:dyDescent="0.3">
      <c r="A213" s="92"/>
      <c r="B213" s="93"/>
      <c r="C213" s="74">
        <v>2</v>
      </c>
      <c r="D213" s="75"/>
      <c r="E213" s="20" t="s">
        <v>218</v>
      </c>
      <c r="F213" s="74">
        <f t="shared" ref="F213:F216" si="30">34.97*10.764</f>
        <v>376.41707999999994</v>
      </c>
      <c r="G213" s="75"/>
      <c r="H213" s="20">
        <v>0</v>
      </c>
      <c r="I213" s="20">
        <f t="shared" si="28"/>
        <v>602.26732799999991</v>
      </c>
      <c r="J213" s="1"/>
      <c r="K213" s="1"/>
      <c r="L213" s="1"/>
      <c r="M213" s="1"/>
      <c r="N213" s="1"/>
      <c r="O213" s="1"/>
      <c r="P213" s="1"/>
      <c r="Q213" s="1"/>
      <c r="R213" s="1"/>
      <c r="S213" s="1"/>
      <c r="T213" s="1"/>
      <c r="U213" s="45" t="str">
        <f t="shared" ca="1" si="29"/>
        <v>3802,..,2802</v>
      </c>
      <c r="V213" s="45">
        <f ca="1">V212+1</f>
        <v>3802</v>
      </c>
      <c r="W213" s="45">
        <f ca="1">W212+1</f>
        <v>2802</v>
      </c>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11" customFormat="1" ht="20.25" customHeight="1" x14ac:dyDescent="0.3">
      <c r="A214" s="92"/>
      <c r="B214" s="93"/>
      <c r="C214" s="74">
        <v>3</v>
      </c>
      <c r="D214" s="75"/>
      <c r="E214" s="20" t="s">
        <v>227</v>
      </c>
      <c r="F214" s="74">
        <f>25.89*10.764</f>
        <v>278.67995999999999</v>
      </c>
      <c r="G214" s="75"/>
      <c r="H214" s="20">
        <v>0</v>
      </c>
      <c r="I214" s="20">
        <f t="shared" si="28"/>
        <v>445.88793600000002</v>
      </c>
      <c r="J214" s="1"/>
      <c r="K214" s="1"/>
      <c r="L214" s="1"/>
      <c r="M214" s="1"/>
      <c r="N214" s="1"/>
      <c r="O214" s="1"/>
      <c r="P214" s="1"/>
      <c r="Q214" s="1"/>
      <c r="R214" s="1"/>
      <c r="S214" s="1"/>
      <c r="T214" s="1"/>
      <c r="U214" s="45" t="str">
        <f t="shared" ca="1" si="29"/>
        <v>3803,..,2803</v>
      </c>
      <c r="V214" s="45">
        <f t="shared" ref="V214:W214" ca="1" si="31">V213+1</f>
        <v>3803</v>
      </c>
      <c r="W214" s="45">
        <f t="shared" ca="1" si="31"/>
        <v>2803</v>
      </c>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1 16227:16384" s="11" customFormat="1" ht="20.25" customHeight="1" x14ac:dyDescent="0.3">
      <c r="A215" s="92"/>
      <c r="B215" s="93"/>
      <c r="C215" s="74">
        <v>4</v>
      </c>
      <c r="D215" s="75"/>
      <c r="E215" s="20" t="s">
        <v>218</v>
      </c>
      <c r="F215" s="74">
        <f t="shared" si="30"/>
        <v>376.41707999999994</v>
      </c>
      <c r="G215" s="75"/>
      <c r="H215" s="20">
        <v>0</v>
      </c>
      <c r="I215" s="20">
        <f t="shared" si="28"/>
        <v>602.26732799999991</v>
      </c>
      <c r="J215" s="1"/>
      <c r="K215" s="1"/>
      <c r="L215" s="1"/>
      <c r="M215" s="1"/>
      <c r="N215" s="1"/>
      <c r="O215" s="1"/>
      <c r="P215" s="1"/>
      <c r="Q215" s="1"/>
      <c r="R215" s="1"/>
      <c r="S215" s="1"/>
      <c r="T215" s="1"/>
      <c r="U215" s="45" t="str">
        <f t="shared" ca="1" si="29"/>
        <v>3804,..,2804</v>
      </c>
      <c r="V215" s="45">
        <f t="shared" ref="V215:W215" ca="1" si="32">V214+1</f>
        <v>3804</v>
      </c>
      <c r="W215" s="45">
        <f t="shared" ca="1" si="32"/>
        <v>2804</v>
      </c>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c r="XFD215" s="1"/>
    </row>
    <row r="216" spans="1:151 16227:16384" s="11" customFormat="1" ht="20.25" customHeight="1" x14ac:dyDescent="0.3">
      <c r="A216" s="92"/>
      <c r="B216" s="93"/>
      <c r="C216" s="74">
        <v>5</v>
      </c>
      <c r="D216" s="75"/>
      <c r="E216" s="20" t="s">
        <v>218</v>
      </c>
      <c r="F216" s="74">
        <f t="shared" si="30"/>
        <v>376.41707999999994</v>
      </c>
      <c r="G216" s="75"/>
      <c r="H216" s="20">
        <v>0</v>
      </c>
      <c r="I216" s="20">
        <f t="shared" si="28"/>
        <v>602.26732799999991</v>
      </c>
      <c r="J216" s="1"/>
      <c r="K216" s="1"/>
      <c r="L216" s="1"/>
      <c r="M216" s="1"/>
      <c r="N216" s="1"/>
      <c r="O216" s="1"/>
      <c r="P216" s="1"/>
      <c r="Q216" s="1"/>
      <c r="R216" s="1"/>
      <c r="S216" s="1"/>
      <c r="T216" s="1"/>
      <c r="U216" s="45" t="str">
        <f t="shared" ca="1" si="29"/>
        <v>3805,..,2805</v>
      </c>
      <c r="V216" s="45">
        <f t="shared" ref="V216:W216" ca="1" si="33">V215+1</f>
        <v>3805</v>
      </c>
      <c r="W216" s="45">
        <f t="shared" ca="1" si="33"/>
        <v>2805</v>
      </c>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c r="XFD216" s="1"/>
    </row>
    <row r="217" spans="1:151 16227:16384" s="11" customFormat="1" ht="20.25" customHeight="1" x14ac:dyDescent="0.3">
      <c r="A217" s="92"/>
      <c r="B217" s="93"/>
      <c r="C217" s="74">
        <v>6</v>
      </c>
      <c r="D217" s="75"/>
      <c r="E217" s="20" t="s">
        <v>218</v>
      </c>
      <c r="F217" s="74">
        <f t="shared" ref="F217:F224" si="34">40.75*10.764</f>
        <v>438.63299999999998</v>
      </c>
      <c r="G217" s="75"/>
      <c r="H217" s="20">
        <v>0</v>
      </c>
      <c r="I217" s="20">
        <f t="shared" si="28"/>
        <v>701.81280000000004</v>
      </c>
      <c r="J217" s="1"/>
      <c r="K217" s="1"/>
      <c r="L217" s="1"/>
      <c r="M217" s="1"/>
      <c r="N217" s="1"/>
      <c r="O217" s="1"/>
      <c r="P217" s="1"/>
      <c r="Q217" s="1"/>
      <c r="R217" s="1"/>
      <c r="S217" s="1"/>
      <c r="T217" s="1"/>
      <c r="U217" s="45" t="str">
        <f t="shared" ca="1" si="29"/>
        <v>3806,..,2806</v>
      </c>
      <c r="V217" s="45">
        <f t="shared" ref="V217:W217" ca="1" si="35">V216+1</f>
        <v>3806</v>
      </c>
      <c r="W217" s="45">
        <f t="shared" ca="1" si="35"/>
        <v>2806</v>
      </c>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0.25" customHeight="1" x14ac:dyDescent="0.3">
      <c r="A218" s="92"/>
      <c r="B218" s="93"/>
      <c r="C218" s="74">
        <v>7</v>
      </c>
      <c r="D218" s="75"/>
      <c r="E218" s="20" t="s">
        <v>218</v>
      </c>
      <c r="F218" s="74">
        <f t="shared" si="34"/>
        <v>438.63299999999998</v>
      </c>
      <c r="G218" s="75"/>
      <c r="H218" s="20">
        <v>0</v>
      </c>
      <c r="I218" s="20">
        <f t="shared" si="28"/>
        <v>701.81280000000004</v>
      </c>
      <c r="J218" s="1"/>
      <c r="K218" s="1"/>
      <c r="L218" s="1"/>
      <c r="M218" s="1"/>
      <c r="N218" s="1"/>
      <c r="O218" s="1"/>
      <c r="P218" s="1"/>
      <c r="Q218" s="1"/>
      <c r="R218" s="1"/>
      <c r="S218" s="1"/>
      <c r="T218" s="1"/>
      <c r="U218" s="45" t="str">
        <f t="shared" ca="1" si="29"/>
        <v>3807,..,2807</v>
      </c>
      <c r="V218" s="45">
        <f t="shared" ref="V218:W218" ca="1" si="36">V217+1</f>
        <v>3807</v>
      </c>
      <c r="W218" s="45">
        <f t="shared" ca="1" si="36"/>
        <v>2807</v>
      </c>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1 16227:16384" s="11" customFormat="1" ht="20.25" customHeight="1" x14ac:dyDescent="0.3">
      <c r="A219" s="92"/>
      <c r="B219" s="93"/>
      <c r="C219" s="74">
        <v>8</v>
      </c>
      <c r="D219" s="75"/>
      <c r="E219" s="20" t="s">
        <v>218</v>
      </c>
      <c r="F219" s="74">
        <f t="shared" si="34"/>
        <v>438.63299999999998</v>
      </c>
      <c r="G219" s="75"/>
      <c r="H219" s="20">
        <v>0</v>
      </c>
      <c r="I219" s="20">
        <f t="shared" si="28"/>
        <v>701.81280000000004</v>
      </c>
      <c r="J219" s="1"/>
      <c r="K219" s="1"/>
      <c r="L219" s="1"/>
      <c r="M219" s="1"/>
      <c r="N219" s="1"/>
      <c r="O219" s="1"/>
      <c r="P219" s="1"/>
      <c r="Q219" s="1"/>
      <c r="R219" s="1"/>
      <c r="S219" s="1"/>
      <c r="T219" s="1"/>
      <c r="U219" s="45" t="str">
        <f t="shared" ca="1" si="29"/>
        <v>3808,..,2808</v>
      </c>
      <c r="V219" s="45">
        <f t="shared" ref="V219:W219" ca="1" si="37">V218+1</f>
        <v>3808</v>
      </c>
      <c r="W219" s="45">
        <f t="shared" ca="1" si="37"/>
        <v>2808</v>
      </c>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27:16384" s="11" customFormat="1" ht="20.25" customHeight="1" x14ac:dyDescent="0.3">
      <c r="A220" s="92"/>
      <c r="B220" s="93"/>
      <c r="C220" s="74">
        <v>9</v>
      </c>
      <c r="D220" s="75"/>
      <c r="E220" s="20" t="s">
        <v>218</v>
      </c>
      <c r="F220" s="74">
        <f t="shared" si="34"/>
        <v>438.63299999999998</v>
      </c>
      <c r="G220" s="75"/>
      <c r="H220" s="20">
        <v>0</v>
      </c>
      <c r="I220" s="20">
        <f t="shared" ref="I220:I224" si="38">F220*(($I$145)+1)+H220</f>
        <v>701.81280000000004</v>
      </c>
      <c r="J220" s="1"/>
      <c r="K220" s="1"/>
      <c r="L220" s="1"/>
      <c r="M220" s="1"/>
      <c r="N220" s="1"/>
      <c r="O220" s="1"/>
      <c r="P220" s="1"/>
      <c r="Q220" s="1"/>
      <c r="R220" s="1"/>
      <c r="S220" s="1"/>
      <c r="T220" s="1"/>
      <c r="U220" s="45" t="str">
        <f t="shared" ref="U220:U224" ca="1" si="39">V220&amp;""&amp;" &amp; "&amp;""&amp;W220</f>
        <v>3809 &amp; 2809</v>
      </c>
      <c r="V220" s="45">
        <f t="shared" ref="V220:W220" ca="1" si="40">V219+1</f>
        <v>3809</v>
      </c>
      <c r="W220" s="45">
        <f t="shared" ca="1" si="40"/>
        <v>2809</v>
      </c>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27:16384" s="11" customFormat="1" ht="20.25" customHeight="1" x14ac:dyDescent="0.3">
      <c r="A221" s="92"/>
      <c r="B221" s="93"/>
      <c r="C221" s="74" t="s">
        <v>221</v>
      </c>
      <c r="D221" s="83"/>
      <c r="E221" s="83" t="s">
        <v>218</v>
      </c>
      <c r="F221" s="83">
        <f t="shared" si="34"/>
        <v>438.63299999999998</v>
      </c>
      <c r="G221" s="83"/>
      <c r="H221" s="83">
        <v>0</v>
      </c>
      <c r="I221" s="83">
        <f t="shared" si="38"/>
        <v>701.81280000000004</v>
      </c>
      <c r="J221" s="1"/>
      <c r="K221" s="1"/>
      <c r="L221" s="1"/>
      <c r="M221" s="1"/>
      <c r="N221" s="1"/>
      <c r="O221" s="1"/>
      <c r="P221" s="1"/>
      <c r="Q221" s="1"/>
      <c r="R221" s="1"/>
      <c r="S221" s="1"/>
      <c r="T221" s="1"/>
      <c r="U221" s="45" t="str">
        <f t="shared" ca="1" si="39"/>
        <v>3810 &amp; 2810</v>
      </c>
      <c r="V221" s="45">
        <f t="shared" ref="V221:W221" ca="1" si="41">V220+1</f>
        <v>3810</v>
      </c>
      <c r="W221" s="45">
        <f t="shared" ca="1" si="41"/>
        <v>2810</v>
      </c>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1 16227:16384" s="11" customFormat="1" ht="20.25" customHeight="1" x14ac:dyDescent="0.3">
      <c r="A222" s="92"/>
      <c r="B222" s="93"/>
      <c r="C222" s="74">
        <v>11</v>
      </c>
      <c r="D222" s="75"/>
      <c r="E222" s="20" t="s">
        <v>218</v>
      </c>
      <c r="F222" s="74">
        <f t="shared" si="34"/>
        <v>438.63299999999998</v>
      </c>
      <c r="G222" s="75"/>
      <c r="H222" s="20">
        <v>0</v>
      </c>
      <c r="I222" s="20">
        <f t="shared" si="38"/>
        <v>701.81280000000004</v>
      </c>
      <c r="J222" s="1"/>
      <c r="K222" s="1"/>
      <c r="L222" s="1"/>
      <c r="M222" s="1"/>
      <c r="N222" s="1"/>
      <c r="O222" s="1"/>
      <c r="P222" s="1"/>
      <c r="Q222" s="1"/>
      <c r="R222" s="1"/>
      <c r="S222" s="1"/>
      <c r="T222" s="1"/>
      <c r="U222" s="45" t="str">
        <f t="shared" ca="1" si="39"/>
        <v>3811 &amp; 2811</v>
      </c>
      <c r="V222" s="45">
        <f t="shared" ref="V222:W222" ca="1" si="42">V221+1</f>
        <v>3811</v>
      </c>
      <c r="W222" s="45">
        <f t="shared" ca="1" si="42"/>
        <v>2811</v>
      </c>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c r="XFD222" s="1"/>
    </row>
    <row r="223" spans="1:151 16227:16384" s="11" customFormat="1" ht="20.25" customHeight="1" x14ac:dyDescent="0.3">
      <c r="A223" s="92"/>
      <c r="B223" s="93"/>
      <c r="C223" s="74">
        <v>12</v>
      </c>
      <c r="D223" s="75"/>
      <c r="E223" s="20" t="s">
        <v>218</v>
      </c>
      <c r="F223" s="74">
        <f t="shared" si="34"/>
        <v>438.63299999999998</v>
      </c>
      <c r="G223" s="75"/>
      <c r="H223" s="20">
        <v>0</v>
      </c>
      <c r="I223" s="20">
        <f t="shared" si="38"/>
        <v>701.81280000000004</v>
      </c>
      <c r="J223" s="1"/>
      <c r="K223" s="1"/>
      <c r="L223" s="1"/>
      <c r="M223" s="1"/>
      <c r="N223" s="1"/>
      <c r="O223" s="1"/>
      <c r="P223" s="1"/>
      <c r="Q223" s="1"/>
      <c r="R223" s="1"/>
      <c r="S223" s="1"/>
      <c r="T223" s="1"/>
      <c r="U223" s="45" t="str">
        <f t="shared" ca="1" si="39"/>
        <v>3812 &amp; 2812</v>
      </c>
      <c r="V223" s="45">
        <f t="shared" ref="V223:W223" ca="1" si="43">V222+1</f>
        <v>3812</v>
      </c>
      <c r="W223" s="45">
        <f t="shared" ca="1" si="43"/>
        <v>2812</v>
      </c>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c r="XFD223" s="1"/>
    </row>
    <row r="224" spans="1:151 16227:16384" s="11" customFormat="1" ht="20.25" customHeight="1" x14ac:dyDescent="0.3">
      <c r="A224" s="94"/>
      <c r="B224" s="95"/>
      <c r="C224" s="74">
        <v>13</v>
      </c>
      <c r="D224" s="75"/>
      <c r="E224" s="20" t="s">
        <v>218</v>
      </c>
      <c r="F224" s="74">
        <f t="shared" si="34"/>
        <v>438.63299999999998</v>
      </c>
      <c r="G224" s="75"/>
      <c r="H224" s="20">
        <v>0</v>
      </c>
      <c r="I224" s="20">
        <f t="shared" si="38"/>
        <v>701.81280000000004</v>
      </c>
      <c r="J224" s="1"/>
      <c r="K224" s="1"/>
      <c r="L224" s="1"/>
      <c r="M224" s="1"/>
      <c r="N224" s="1"/>
      <c r="O224" s="1"/>
      <c r="P224" s="1"/>
      <c r="Q224" s="1"/>
      <c r="R224" s="1"/>
      <c r="S224" s="1"/>
      <c r="T224" s="1"/>
      <c r="U224" s="45" t="str">
        <f t="shared" ca="1" si="39"/>
        <v>3813 &amp; 2813</v>
      </c>
      <c r="V224" s="45">
        <f t="shared" ref="V224:W224" ca="1" si="44">V223+1</f>
        <v>3813</v>
      </c>
      <c r="W224" s="45">
        <f t="shared" ca="1" si="44"/>
        <v>2813</v>
      </c>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c r="XFD224" s="1"/>
    </row>
    <row r="225" spans="1:151 16227:16384" s="57" customFormat="1" ht="22.8" x14ac:dyDescent="0.3">
      <c r="A225" s="87" t="s">
        <v>228</v>
      </c>
      <c r="B225" s="88"/>
      <c r="C225" s="88"/>
      <c r="D225" s="88"/>
      <c r="E225" s="88"/>
      <c r="F225" s="88"/>
      <c r="G225" s="88"/>
      <c r="H225" s="88"/>
      <c r="I225" s="89"/>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c r="BZ225" s="56"/>
      <c r="CA225" s="56"/>
      <c r="CB225" s="56"/>
      <c r="CC225" s="56"/>
      <c r="CD225" s="56"/>
      <c r="CE225" s="56"/>
      <c r="CF225" s="56"/>
      <c r="CG225" s="56"/>
      <c r="CH225" s="56"/>
      <c r="CI225" s="56"/>
      <c r="CJ225" s="56"/>
      <c r="CK225" s="56"/>
      <c r="CL225" s="56"/>
      <c r="CM225" s="56"/>
      <c r="CN225" s="56"/>
      <c r="CO225" s="56"/>
      <c r="CP225" s="56"/>
      <c r="CQ225" s="56"/>
      <c r="CR225" s="56"/>
      <c r="CS225" s="56"/>
      <c r="CT225" s="56"/>
      <c r="CU225" s="56"/>
      <c r="CV225" s="56"/>
      <c r="CW225" s="56"/>
      <c r="CX225" s="56"/>
      <c r="CY225" s="56"/>
      <c r="CZ225" s="56"/>
      <c r="DA225" s="56"/>
      <c r="DB225" s="56"/>
      <c r="DC225" s="56"/>
      <c r="DD225" s="56"/>
      <c r="DE225" s="56"/>
      <c r="DF225" s="56"/>
      <c r="DG225" s="56"/>
      <c r="DH225" s="56"/>
      <c r="DI225" s="56"/>
      <c r="DJ225" s="56"/>
      <c r="DK225" s="56"/>
      <c r="DL225" s="56"/>
      <c r="DM225" s="56"/>
      <c r="DN225" s="56"/>
      <c r="DO225" s="56"/>
      <c r="DP225" s="56"/>
      <c r="DQ225" s="56"/>
      <c r="DR225" s="56"/>
      <c r="DS225" s="56"/>
      <c r="DT225" s="56"/>
      <c r="DU225" s="56"/>
      <c r="DV225" s="56"/>
      <c r="DW225" s="56"/>
      <c r="DX225" s="56"/>
      <c r="DY225" s="56"/>
      <c r="DZ225" s="56"/>
      <c r="EA225" s="56"/>
      <c r="EB225" s="56"/>
      <c r="EC225" s="56"/>
      <c r="ED225" s="56"/>
      <c r="EE225" s="56"/>
      <c r="EF225" s="56"/>
      <c r="EG225" s="56"/>
      <c r="EH225" s="56"/>
      <c r="EI225" s="56"/>
      <c r="EJ225" s="56"/>
      <c r="EK225" s="56"/>
      <c r="EL225" s="56"/>
      <c r="EM225" s="56"/>
      <c r="EN225" s="56"/>
      <c r="EO225" s="56"/>
      <c r="EP225" s="56"/>
      <c r="EQ225" s="56"/>
      <c r="ER225" s="56"/>
      <c r="ES225" s="56"/>
      <c r="ET225" s="56"/>
      <c r="EU225" s="56"/>
      <c r="WZC225" s="56"/>
      <c r="WZD225" s="56"/>
      <c r="WZE225" s="56"/>
      <c r="WZF225" s="56"/>
      <c r="WZG225" s="56"/>
      <c r="WZH225" s="56"/>
      <c r="WZI225" s="56"/>
      <c r="WZJ225" s="56"/>
      <c r="WZK225" s="56"/>
      <c r="WZL225" s="56"/>
      <c r="WZM225" s="56"/>
      <c r="WZN225" s="56"/>
      <c r="WZO225" s="56"/>
      <c r="WZP225" s="56"/>
      <c r="WZQ225" s="56"/>
      <c r="WZR225" s="56"/>
      <c r="WZS225" s="56"/>
      <c r="WZT225" s="56"/>
      <c r="WZU225" s="56"/>
      <c r="WZV225" s="56"/>
      <c r="WZW225" s="56"/>
      <c r="WZX225" s="56"/>
      <c r="WZY225" s="56"/>
      <c r="WZZ225" s="56"/>
      <c r="XAA225" s="56"/>
      <c r="XAB225" s="56"/>
      <c r="XAC225" s="56"/>
      <c r="XAD225" s="56"/>
      <c r="XAE225" s="56"/>
      <c r="XAF225" s="56"/>
      <c r="XAG225" s="56"/>
      <c r="XAH225" s="56"/>
      <c r="XAI225" s="56"/>
      <c r="XAJ225" s="56"/>
      <c r="XAK225" s="56"/>
      <c r="XAL225" s="56"/>
      <c r="XAM225" s="56"/>
      <c r="XAN225" s="56"/>
      <c r="XAO225" s="56"/>
      <c r="XAP225" s="56"/>
      <c r="XAQ225" s="56"/>
      <c r="XAR225" s="56"/>
      <c r="XAS225" s="56"/>
      <c r="XAT225" s="56"/>
      <c r="XAU225" s="56"/>
      <c r="XAV225" s="56"/>
      <c r="XAW225" s="56"/>
      <c r="XAX225" s="56"/>
      <c r="XAY225" s="56"/>
      <c r="XAZ225" s="56"/>
      <c r="XBA225" s="56"/>
      <c r="XBB225" s="56"/>
      <c r="XBC225" s="56"/>
      <c r="XBD225" s="56"/>
      <c r="XBE225" s="56"/>
      <c r="XBF225" s="56"/>
      <c r="XBG225" s="56"/>
      <c r="XBH225" s="56"/>
      <c r="XBI225" s="56"/>
      <c r="XBJ225" s="56"/>
      <c r="XBK225" s="56"/>
      <c r="XBL225" s="56"/>
      <c r="XBM225" s="56"/>
      <c r="XBN225" s="56"/>
      <c r="XBO225" s="56"/>
      <c r="XBP225" s="56"/>
      <c r="XBQ225" s="56"/>
      <c r="XBR225" s="56"/>
      <c r="XBS225" s="56"/>
      <c r="XBT225" s="56"/>
      <c r="XBU225" s="56"/>
      <c r="XBV225" s="56"/>
      <c r="XBW225" s="56"/>
      <c r="XBX225" s="56"/>
      <c r="XBY225" s="56"/>
      <c r="XBZ225" s="56"/>
      <c r="XCA225" s="56"/>
      <c r="XCB225" s="56"/>
      <c r="XCC225" s="56"/>
      <c r="XCD225" s="56"/>
      <c r="XCE225" s="56"/>
      <c r="XCF225" s="56"/>
      <c r="XCG225" s="56"/>
      <c r="XCH225" s="56"/>
      <c r="XCI225" s="56"/>
      <c r="XCJ225" s="56"/>
      <c r="XCK225" s="56"/>
      <c r="XCL225" s="56"/>
      <c r="XCM225" s="56"/>
      <c r="XCN225" s="56"/>
      <c r="XCO225" s="56"/>
      <c r="XCP225" s="56"/>
      <c r="XCQ225" s="56"/>
      <c r="XCR225" s="56"/>
      <c r="XCS225" s="56"/>
      <c r="XCT225" s="56"/>
      <c r="XCU225" s="56"/>
      <c r="XCV225" s="56"/>
      <c r="XCW225" s="56"/>
      <c r="XCX225" s="56"/>
      <c r="XCY225" s="56"/>
      <c r="XCZ225" s="56"/>
      <c r="XDA225" s="56"/>
      <c r="XDB225" s="56"/>
      <c r="XDC225" s="56"/>
      <c r="XDD225" s="56"/>
      <c r="XDE225" s="56"/>
      <c r="XDF225" s="56"/>
      <c r="XDG225" s="56"/>
      <c r="XDH225" s="56"/>
      <c r="XDI225" s="56"/>
      <c r="XDJ225" s="56"/>
      <c r="XDK225" s="56"/>
      <c r="XDL225" s="56"/>
      <c r="XDM225" s="56"/>
      <c r="XDN225" s="56"/>
      <c r="XDO225" s="56"/>
      <c r="XDP225" s="56"/>
      <c r="XDQ225" s="56"/>
      <c r="XDR225" s="56"/>
      <c r="XDS225" s="56"/>
      <c r="XDT225" s="56"/>
      <c r="XDU225" s="56"/>
      <c r="XDV225" s="56"/>
      <c r="XDW225" s="56"/>
      <c r="XDX225" s="56"/>
      <c r="XDY225" s="56"/>
      <c r="XDZ225" s="56"/>
      <c r="XEA225" s="56"/>
      <c r="XEB225" s="56"/>
      <c r="XEC225" s="56"/>
      <c r="XED225" s="56"/>
      <c r="XEE225" s="56"/>
      <c r="XEF225" s="56"/>
      <c r="XEG225" s="56"/>
      <c r="XEH225" s="56"/>
      <c r="XEI225" s="56"/>
      <c r="XEJ225" s="56"/>
      <c r="XEK225" s="56"/>
      <c r="XEL225" s="56"/>
      <c r="XEM225" s="56"/>
      <c r="XEN225" s="56"/>
      <c r="XEO225" s="56"/>
      <c r="XEP225" s="56"/>
      <c r="XEQ225" s="56"/>
      <c r="XER225" s="56"/>
      <c r="XES225" s="56"/>
      <c r="XET225" s="56"/>
      <c r="XEU225" s="56"/>
      <c r="XEV225" s="56"/>
      <c r="XEW225" s="56"/>
      <c r="XEX225" s="56"/>
      <c r="XEY225" s="56"/>
      <c r="XEZ225" s="56"/>
      <c r="XFA225" s="56"/>
      <c r="XFB225" s="56"/>
      <c r="XFC225" s="56"/>
      <c r="XFD225" s="56"/>
    </row>
    <row r="226" spans="1:151 16227:16384" s="11" customFormat="1" ht="21" x14ac:dyDescent="0.3">
      <c r="A226" s="76" t="s">
        <v>223</v>
      </c>
      <c r="B226" s="77"/>
      <c r="C226" s="77"/>
      <c r="D226" s="77"/>
      <c r="E226" s="77"/>
      <c r="F226" s="77"/>
      <c r="G226" s="77"/>
      <c r="H226" s="77"/>
      <c r="I226" s="84"/>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27:16384" s="11" customFormat="1" ht="20.25" customHeight="1" x14ac:dyDescent="0.3">
      <c r="A227" s="90" t="str">
        <f>A226</f>
        <v>Ground Floor for Commercial &amp; Parking</v>
      </c>
      <c r="B227" s="91"/>
      <c r="C227" s="74">
        <v>13</v>
      </c>
      <c r="D227" s="75"/>
      <c r="E227" s="20" t="s">
        <v>224</v>
      </c>
      <c r="F227" s="74">
        <f>12.59*10.764</f>
        <v>135.51875999999999</v>
      </c>
      <c r="G227" s="75"/>
      <c r="H227" s="20">
        <v>0</v>
      </c>
      <c r="I227" s="20">
        <f t="shared" ref="I227:I238" si="45">F227*(($I$145)+1)+H227</f>
        <v>216.830016</v>
      </c>
      <c r="J227" s="1"/>
      <c r="K227" s="1"/>
      <c r="L227" s="1"/>
      <c r="M227" s="1"/>
      <c r="N227" s="1"/>
      <c r="O227" s="1"/>
      <c r="P227" s="1"/>
      <c r="Q227" s="1"/>
      <c r="R227" s="1"/>
      <c r="S227" s="1"/>
      <c r="T227" s="1"/>
      <c r="U227" s="45" t="e">
        <f ca="1">V227&amp;""&amp;" to "&amp;""&amp;W227</f>
        <v>#REF!</v>
      </c>
      <c r="V227" s="45" t="e">
        <f ca="1">(SUMPRODUCT(MID(0&amp;(LEFT(A226,SUM(LEN(A226)-LEN(SUBSTITUTE(A226,{"0","1","2","3"},""))))), LARGE(INDEX(ISNUMBER(--MID((LEFT(A226,SUM(LEN(A226)-LEN(SUBSTITUTE(A226,{"0","1","2","3"},""))))), ROW(INDIRECT("1:"&amp;LEN((LEFT(A226,SUM(LEN(A226)-LEN(SUBSTITUTE(A226,{"0","1","2","3"},"")))))))), 1)) * ROW(INDIRECT("1:"&amp;LEN((LEFT(A226,SUM(LEN(A226)-LEN(SUBSTITUTE(A226,{"0","1","2","3"},"")))))))), 0), ROW(INDIRECT("1:"&amp;LEN((LEFT(A226,SUM(LEN(A226)-LEN(SUBSTITUTE(A226,{"0","1","2","3"},"")))))))))+1, 1) * 10^ROW(INDIRECT("1:"&amp;LEN((LEFT(A226,SUM(LEN(A226)-LEN(SUBSTITUTE(A226,{"0","1","2","3"},""))))))))/10))*100+1</f>
        <v>#REF!</v>
      </c>
      <c r="W227" s="45" t="e">
        <f ca="1">(SUMPRODUCT(MID(0&amp;(--TRIM(RIGHT(SUBSTITUTE(LEFT(A226,_xlfn.AGGREGATE(16,6,FIND({0,1,2,3,4,5,6,7,8,9},A226,ROW(INDIRECT("1:"&amp;LEN(A226)))),1))," ",REPT(" ",LEN(A226))),LEN(A226)))), LARGE(INDEX(ISNUMBER(--MID((--TRIM(RIGHT(SUBSTITUTE(LEFT(A226,_xlfn.AGGREGATE(16,6,FIND({0,1,2,3,4,5,6,7,8,9},A226,ROW(INDIRECT("1:"&amp;LEN(A226)))),1))," ",REPT(" ",LEN(A226))),LEN(A226)))), ROW(INDIRECT("1:"&amp;LEN((--TRIM(RIGHT(SUBSTITUTE(LEFT(A226,_xlfn.AGGREGATE(16,6,FIND({0,1,2,3,4,5,6,7,8,9},A226,ROW(INDIRECT("1:"&amp;LEN(A226)))),1))," ",REPT(" ",LEN(A226))),LEN(A226))))))), 1)) * ROW(INDIRECT("1:"&amp;LEN((--TRIM(RIGHT(SUBSTITUTE(LEFT(A226,_xlfn.AGGREGATE(16,6,FIND({0,1,2,3,4,5,6,7,8,9},A226,ROW(INDIRECT("1:"&amp;LEN(A226)))),1))," ",REPT(" ",LEN(A226))),LEN(A226))))))), 0), ROW(INDIRECT("1:"&amp;LEN((--TRIM(RIGHT(SUBSTITUTE(LEFT(A226,_xlfn.AGGREGATE(16,6,FIND({0,1,2,3,4,5,6,7,8,9},A226,ROW(INDIRECT("1:"&amp;LEN(A226)))),1))," ",REPT(" ",LEN(A226))),LEN(A226))))))))+1, 1) * 10^ROW(INDIRECT("1:"&amp;LEN((--TRIM(RIGHT(SUBSTITUTE(LEFT(A226,_xlfn.AGGREGATE(16,6,FIND({0,1,2,3,4,5,6,7,8,9},A226,ROW(INDIRECT("1:"&amp;LEN(A226)))),1))," ",REPT(" ",LEN(A226))),LEN(A226)))))))/10))*100+1</f>
        <v>#NUM!</v>
      </c>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c r="XFD227" s="1"/>
    </row>
    <row r="228" spans="1:151 16227:16384" s="11" customFormat="1" ht="20.25" customHeight="1" x14ac:dyDescent="0.3">
      <c r="A228" s="92"/>
      <c r="B228" s="93"/>
      <c r="C228" s="74">
        <v>14</v>
      </c>
      <c r="D228" s="75"/>
      <c r="E228" s="20" t="s">
        <v>224</v>
      </c>
      <c r="F228" s="74">
        <f>12.32*10.764</f>
        <v>132.61248000000001</v>
      </c>
      <c r="G228" s="75"/>
      <c r="H228" s="20">
        <v>0</v>
      </c>
      <c r="I228" s="20">
        <f t="shared" si="45"/>
        <v>212.17996800000003</v>
      </c>
      <c r="J228" s="1"/>
      <c r="K228" s="1"/>
      <c r="L228" s="1"/>
      <c r="M228" s="1"/>
      <c r="N228" s="1"/>
      <c r="O228" s="1"/>
      <c r="P228" s="1"/>
      <c r="Q228" s="1"/>
      <c r="R228" s="1"/>
      <c r="S228" s="1"/>
      <c r="T228" s="1"/>
      <c r="U228" s="45" t="e">
        <f t="shared" ref="U228:U238" ca="1" si="46">V228&amp;""&amp;" to "&amp;""&amp;W228</f>
        <v>#REF!</v>
      </c>
      <c r="V228" s="45" t="e">
        <f ca="1">V227+1</f>
        <v>#REF!</v>
      </c>
      <c r="W228" s="45" t="e">
        <f ca="1">W227+1</f>
        <v>#NUM!</v>
      </c>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c r="XFD228" s="1"/>
    </row>
    <row r="229" spans="1:151 16227:16384" s="11" customFormat="1" ht="20.25" customHeight="1" x14ac:dyDescent="0.3">
      <c r="A229" s="92"/>
      <c r="B229" s="93"/>
      <c r="C229" s="74">
        <v>15</v>
      </c>
      <c r="D229" s="75"/>
      <c r="E229" s="20" t="s">
        <v>224</v>
      </c>
      <c r="F229" s="74">
        <f>14.2*10.764</f>
        <v>152.84879999999998</v>
      </c>
      <c r="G229" s="75"/>
      <c r="H229" s="20">
        <v>0</v>
      </c>
      <c r="I229" s="20">
        <f t="shared" si="45"/>
        <v>244.55807999999999</v>
      </c>
      <c r="J229" s="1">
        <f>4880000/279</f>
        <v>17491.039426523297</v>
      </c>
      <c r="K229" s="1"/>
      <c r="L229" s="1"/>
      <c r="M229" s="1"/>
      <c r="N229" s="1"/>
      <c r="O229" s="1"/>
      <c r="P229" s="1"/>
      <c r="Q229" s="1"/>
      <c r="R229" s="1"/>
      <c r="S229" s="1"/>
      <c r="T229" s="1"/>
      <c r="U229" s="45" t="e">
        <f t="shared" ca="1" si="46"/>
        <v>#REF!</v>
      </c>
      <c r="V229" s="45" t="e">
        <f t="shared" ref="V229:W238" ca="1" si="47">V228+1</f>
        <v>#REF!</v>
      </c>
      <c r="W229" s="45" t="e">
        <f t="shared" ca="1" si="47"/>
        <v>#NUM!</v>
      </c>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c r="XFD229" s="1"/>
    </row>
    <row r="230" spans="1:151 16227:16384" s="11" customFormat="1" ht="20.25" customHeight="1" x14ac:dyDescent="0.3">
      <c r="A230" s="92"/>
      <c r="B230" s="93"/>
      <c r="C230" s="74">
        <v>16</v>
      </c>
      <c r="D230" s="75"/>
      <c r="E230" s="20" t="s">
        <v>224</v>
      </c>
      <c r="F230" s="74">
        <f>14.2*10.764</f>
        <v>152.84879999999998</v>
      </c>
      <c r="G230" s="75"/>
      <c r="H230" s="20">
        <v>0</v>
      </c>
      <c r="I230" s="20">
        <f t="shared" si="45"/>
        <v>244.55807999999999</v>
      </c>
      <c r="J230" s="1">
        <f>5702000/365</f>
        <v>15621.917808219177</v>
      </c>
      <c r="K230" s="1"/>
      <c r="L230" s="1"/>
      <c r="M230" s="1"/>
      <c r="N230" s="1"/>
      <c r="O230" s="1"/>
      <c r="P230" s="1"/>
      <c r="Q230" s="1"/>
      <c r="R230" s="1"/>
      <c r="S230" s="1"/>
      <c r="T230" s="1"/>
      <c r="U230" s="45" t="e">
        <f t="shared" ca="1" si="46"/>
        <v>#REF!</v>
      </c>
      <c r="V230" s="45" t="e">
        <f t="shared" ca="1" si="47"/>
        <v>#REF!</v>
      </c>
      <c r="W230" s="45" t="e">
        <f t="shared" ca="1" si="47"/>
        <v>#NUM!</v>
      </c>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c r="XFD230" s="1"/>
    </row>
    <row r="231" spans="1:151 16227:16384" s="11" customFormat="1" ht="20.25" customHeight="1" x14ac:dyDescent="0.3">
      <c r="A231" s="92"/>
      <c r="B231" s="93"/>
      <c r="C231" s="74">
        <v>17</v>
      </c>
      <c r="D231" s="75"/>
      <c r="E231" s="20" t="s">
        <v>224</v>
      </c>
      <c r="F231" s="74">
        <f>12.32*10.764</f>
        <v>132.61248000000001</v>
      </c>
      <c r="G231" s="75"/>
      <c r="H231" s="20">
        <v>0</v>
      </c>
      <c r="I231" s="20">
        <f t="shared" si="45"/>
        <v>212.17996800000003</v>
      </c>
      <c r="J231" s="1">
        <f>6813000/436</f>
        <v>15626.146788990825</v>
      </c>
      <c r="K231" s="1"/>
      <c r="L231" s="1"/>
      <c r="M231" s="1"/>
      <c r="N231" s="1"/>
      <c r="O231" s="1"/>
      <c r="P231" s="1"/>
      <c r="Q231" s="1"/>
      <c r="R231" s="1"/>
      <c r="S231" s="1"/>
      <c r="T231" s="1"/>
      <c r="U231" s="45" t="e">
        <f t="shared" ca="1" si="46"/>
        <v>#REF!</v>
      </c>
      <c r="V231" s="45" t="e">
        <f t="shared" ca="1" si="47"/>
        <v>#REF!</v>
      </c>
      <c r="W231" s="45" t="e">
        <f t="shared" ca="1" si="47"/>
        <v>#NUM!</v>
      </c>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1 16227:16384" s="11" customFormat="1" ht="20.25" customHeight="1" x14ac:dyDescent="0.3">
      <c r="A232" s="92"/>
      <c r="B232" s="93"/>
      <c r="C232" s="74">
        <v>18</v>
      </c>
      <c r="D232" s="75"/>
      <c r="E232" s="20" t="s">
        <v>224</v>
      </c>
      <c r="F232" s="74">
        <f>12.59*10.764</f>
        <v>135.51875999999999</v>
      </c>
      <c r="G232" s="75"/>
      <c r="H232" s="20">
        <v>0</v>
      </c>
      <c r="I232" s="20">
        <f t="shared" si="45"/>
        <v>216.830016</v>
      </c>
      <c r="J232" s="1"/>
      <c r="K232" s="1"/>
      <c r="L232" s="1"/>
      <c r="M232" s="1"/>
      <c r="N232" s="1"/>
      <c r="O232" s="1"/>
      <c r="P232" s="1"/>
      <c r="Q232" s="1"/>
      <c r="R232" s="1"/>
      <c r="S232" s="1"/>
      <c r="T232" s="1"/>
      <c r="U232" s="45" t="e">
        <f t="shared" ca="1" si="46"/>
        <v>#REF!</v>
      </c>
      <c r="V232" s="45" t="e">
        <f t="shared" ca="1" si="47"/>
        <v>#REF!</v>
      </c>
      <c r="W232" s="45" t="e">
        <f t="shared" ca="1" si="47"/>
        <v>#NUM!</v>
      </c>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c r="XFD232" s="1"/>
    </row>
    <row r="233" spans="1:151 16227:16384" s="11" customFormat="1" ht="20.25" customHeight="1" x14ac:dyDescent="0.3">
      <c r="A233" s="92"/>
      <c r="B233" s="93"/>
      <c r="C233" s="74">
        <v>19</v>
      </c>
      <c r="D233" s="75"/>
      <c r="E233" s="20" t="s">
        <v>224</v>
      </c>
      <c r="F233" s="74">
        <f>12.59*10.764</f>
        <v>135.51875999999999</v>
      </c>
      <c r="G233" s="75"/>
      <c r="H233" s="20">
        <v>0</v>
      </c>
      <c r="I233" s="20">
        <f t="shared" si="45"/>
        <v>216.830016</v>
      </c>
      <c r="J233" s="1"/>
      <c r="K233" s="1"/>
      <c r="L233" s="1"/>
      <c r="M233" s="1"/>
      <c r="N233" s="1"/>
      <c r="O233" s="1"/>
      <c r="P233" s="1"/>
      <c r="Q233" s="1"/>
      <c r="R233" s="1"/>
      <c r="S233" s="1"/>
      <c r="T233" s="1"/>
      <c r="U233" s="45" t="e">
        <f t="shared" ca="1" si="46"/>
        <v>#REF!</v>
      </c>
      <c r="V233" s="45" t="e">
        <f t="shared" ca="1" si="47"/>
        <v>#REF!</v>
      </c>
      <c r="W233" s="45" t="e">
        <f t="shared" ca="1" si="47"/>
        <v>#NUM!</v>
      </c>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c r="XFD233" s="1"/>
    </row>
    <row r="234" spans="1:151 16227:16384" s="11" customFormat="1" ht="20.25" customHeight="1" x14ac:dyDescent="0.3">
      <c r="A234" s="92"/>
      <c r="B234" s="93"/>
      <c r="C234" s="74">
        <v>20</v>
      </c>
      <c r="D234" s="75"/>
      <c r="E234" s="20" t="s">
        <v>224</v>
      </c>
      <c r="F234" s="74">
        <f>12.32*10.764</f>
        <v>132.61248000000001</v>
      </c>
      <c r="G234" s="75"/>
      <c r="H234" s="20">
        <v>0</v>
      </c>
      <c r="I234" s="20">
        <f t="shared" si="45"/>
        <v>212.17996800000003</v>
      </c>
      <c r="J234" s="1"/>
      <c r="K234" s="1"/>
      <c r="L234" s="1"/>
      <c r="M234" s="1"/>
      <c r="N234" s="1"/>
      <c r="O234" s="1"/>
      <c r="P234" s="1"/>
      <c r="Q234" s="1"/>
      <c r="R234" s="1"/>
      <c r="S234" s="1"/>
      <c r="T234" s="1"/>
      <c r="U234" s="45" t="e">
        <f t="shared" ca="1" si="46"/>
        <v>#REF!</v>
      </c>
      <c r="V234" s="45" t="e">
        <f t="shared" ca="1" si="47"/>
        <v>#REF!</v>
      </c>
      <c r="W234" s="45" t="e">
        <f t="shared" ca="1" si="47"/>
        <v>#NUM!</v>
      </c>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c r="XFD234" s="1"/>
    </row>
    <row r="235" spans="1:151 16227:16384" s="11" customFormat="1" ht="20.25" customHeight="1" x14ac:dyDescent="0.3">
      <c r="A235" s="92"/>
      <c r="B235" s="93"/>
      <c r="C235" s="74">
        <v>21</v>
      </c>
      <c r="D235" s="75"/>
      <c r="E235" s="20" t="s">
        <v>224</v>
      </c>
      <c r="F235" s="74">
        <f>14.2*10.764</f>
        <v>152.84879999999998</v>
      </c>
      <c r="G235" s="75"/>
      <c r="H235" s="20">
        <v>0</v>
      </c>
      <c r="I235" s="20">
        <f t="shared" si="45"/>
        <v>244.55807999999999</v>
      </c>
      <c r="J235" s="1"/>
      <c r="K235" s="1"/>
      <c r="L235" s="1"/>
      <c r="M235" s="1"/>
      <c r="N235" s="1"/>
      <c r="O235" s="1"/>
      <c r="P235" s="1"/>
      <c r="Q235" s="1"/>
      <c r="R235" s="1"/>
      <c r="S235" s="1"/>
      <c r="T235" s="1"/>
      <c r="U235" s="45" t="e">
        <f t="shared" ca="1" si="46"/>
        <v>#REF!</v>
      </c>
      <c r="V235" s="45" t="e">
        <f t="shared" ca="1" si="47"/>
        <v>#REF!</v>
      </c>
      <c r="W235" s="45" t="e">
        <f t="shared" ca="1" si="47"/>
        <v>#NUM!</v>
      </c>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c r="XFD235" s="1"/>
    </row>
    <row r="236" spans="1:151 16227:16384" s="11" customFormat="1" ht="20.25" customHeight="1" x14ac:dyDescent="0.3">
      <c r="A236" s="92"/>
      <c r="B236" s="93"/>
      <c r="C236" s="74">
        <v>22</v>
      </c>
      <c r="D236" s="75"/>
      <c r="E236" s="20" t="s">
        <v>224</v>
      </c>
      <c r="F236" s="74">
        <f>14.2*10.764</f>
        <v>152.84879999999998</v>
      </c>
      <c r="G236" s="75"/>
      <c r="H236" s="20">
        <v>0</v>
      </c>
      <c r="I236" s="20">
        <f t="shared" si="45"/>
        <v>244.55807999999999</v>
      </c>
      <c r="J236" s="1"/>
      <c r="K236" s="1"/>
      <c r="L236" s="1"/>
      <c r="M236" s="1"/>
      <c r="N236" s="1"/>
      <c r="O236" s="1"/>
      <c r="P236" s="1"/>
      <c r="Q236" s="1"/>
      <c r="R236" s="1"/>
      <c r="S236" s="1"/>
      <c r="T236" s="1"/>
      <c r="U236" s="45" t="e">
        <f t="shared" ca="1" si="46"/>
        <v>#REF!</v>
      </c>
      <c r="V236" s="45" t="e">
        <f t="shared" ca="1" si="47"/>
        <v>#REF!</v>
      </c>
      <c r="W236" s="45" t="e">
        <f t="shared" ca="1" si="47"/>
        <v>#NUM!</v>
      </c>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1 16227:16384" s="11" customFormat="1" ht="20.25" customHeight="1" x14ac:dyDescent="0.3">
      <c r="A237" s="92"/>
      <c r="B237" s="93"/>
      <c r="C237" s="74">
        <v>23</v>
      </c>
      <c r="D237" s="75"/>
      <c r="E237" s="20" t="s">
        <v>224</v>
      </c>
      <c r="F237" s="74">
        <f>12.32*10.764</f>
        <v>132.61248000000001</v>
      </c>
      <c r="G237" s="75"/>
      <c r="H237" s="20">
        <v>0</v>
      </c>
      <c r="I237" s="20">
        <f t="shared" si="45"/>
        <v>212.17996800000003</v>
      </c>
      <c r="J237" s="1"/>
      <c r="K237" s="1"/>
      <c r="L237" s="1"/>
      <c r="M237" s="1"/>
      <c r="N237" s="1"/>
      <c r="O237" s="1"/>
      <c r="P237" s="1"/>
      <c r="Q237" s="1"/>
      <c r="R237" s="1"/>
      <c r="S237" s="1"/>
      <c r="T237" s="1"/>
      <c r="U237" s="45" t="e">
        <f t="shared" ca="1" si="46"/>
        <v>#REF!</v>
      </c>
      <c r="V237" s="45" t="e">
        <f t="shared" ca="1" si="47"/>
        <v>#REF!</v>
      </c>
      <c r="W237" s="45" t="e">
        <f t="shared" ca="1" si="47"/>
        <v>#NUM!</v>
      </c>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c r="XFD237" s="1"/>
    </row>
    <row r="238" spans="1:151 16227:16384" s="11" customFormat="1" ht="20.25" customHeight="1" x14ac:dyDescent="0.3">
      <c r="A238" s="94"/>
      <c r="B238" s="95"/>
      <c r="C238" s="74">
        <v>24</v>
      </c>
      <c r="D238" s="75"/>
      <c r="E238" s="20" t="s">
        <v>224</v>
      </c>
      <c r="F238" s="74">
        <f>12.32*10.764</f>
        <v>132.61248000000001</v>
      </c>
      <c r="G238" s="75"/>
      <c r="H238" s="20">
        <v>0</v>
      </c>
      <c r="I238" s="20">
        <f t="shared" si="45"/>
        <v>212.17996800000003</v>
      </c>
      <c r="J238" s="1"/>
      <c r="K238" s="1"/>
      <c r="L238" s="1"/>
      <c r="M238" s="1"/>
      <c r="N238" s="1"/>
      <c r="O238" s="1"/>
      <c r="P238" s="1"/>
      <c r="Q238" s="1"/>
      <c r="R238" s="1"/>
      <c r="S238" s="1"/>
      <c r="T238" s="1"/>
      <c r="U238" s="45" t="e">
        <f t="shared" ca="1" si="46"/>
        <v>#REF!</v>
      </c>
      <c r="V238" s="45" t="e">
        <f t="shared" ca="1" si="47"/>
        <v>#REF!</v>
      </c>
      <c r="W238" s="45" t="e">
        <f t="shared" ca="1" si="47"/>
        <v>#NUM!</v>
      </c>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c r="XFD238" s="1"/>
    </row>
    <row r="239" spans="1:151 16227:16384" s="11" customFormat="1" ht="21" x14ac:dyDescent="0.3">
      <c r="A239" s="76" t="s">
        <v>216</v>
      </c>
      <c r="B239" s="77"/>
      <c r="C239" s="77"/>
      <c r="D239" s="77"/>
      <c r="E239" s="77"/>
      <c r="F239" s="77"/>
      <c r="G239" s="77"/>
      <c r="H239" s="77"/>
      <c r="I239" s="78"/>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c r="XFD239" s="1"/>
    </row>
    <row r="240" spans="1:151 16227:16384" s="11" customFormat="1" ht="21" x14ac:dyDescent="0.3">
      <c r="A240" s="76" t="s">
        <v>226</v>
      </c>
      <c r="B240" s="77"/>
      <c r="C240" s="77"/>
      <c r="D240" s="77"/>
      <c r="E240" s="77"/>
      <c r="F240" s="77"/>
      <c r="G240" s="77"/>
      <c r="H240" s="77"/>
      <c r="I240" s="84"/>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51 16227:16384" s="11" customFormat="1" ht="20.25" customHeight="1" x14ac:dyDescent="0.3">
      <c r="A241" s="90" t="str">
        <f>A240</f>
        <v>Upper Stilt Floor For Residential (Part Stilt Area)</v>
      </c>
      <c r="B241" s="91"/>
      <c r="C241" s="74">
        <v>1</v>
      </c>
      <c r="D241" s="75"/>
      <c r="E241" s="20" t="s">
        <v>218</v>
      </c>
      <c r="F241" s="74">
        <f t="shared" ref="F241:F244" si="48">40.75*10.764</f>
        <v>438.63299999999998</v>
      </c>
      <c r="G241" s="75"/>
      <c r="H241" s="20">
        <v>0</v>
      </c>
      <c r="I241" s="20">
        <f>F241*(($I$145)+1)+H241</f>
        <v>701.81280000000004</v>
      </c>
      <c r="J241" s="1"/>
      <c r="K241" s="1"/>
      <c r="L241" s="1"/>
      <c r="M241" s="1"/>
      <c r="N241" s="1"/>
      <c r="O241" s="1"/>
      <c r="P241" s="1"/>
      <c r="Q241" s="1"/>
      <c r="R241" s="1"/>
      <c r="S241" s="1"/>
      <c r="T241" s="1"/>
      <c r="U241" s="45" t="e">
        <f ca="1">V241&amp;""&amp;" &amp; "&amp;""&amp;W241</f>
        <v>#REF!</v>
      </c>
      <c r="V241" s="45" t="e">
        <f ca="1">(SUMPRODUCT(MID(0&amp;(LEFT(A240,SUM(LEN(A240)-LEN(SUBSTITUTE(A240,{"0","1","2","3"},""))))), LARGE(INDEX(ISNUMBER(--MID((LEFT(A240,SUM(LEN(A240)-LEN(SUBSTITUTE(A240,{"0","1","2","3"},""))))), ROW(INDIRECT("1:"&amp;LEN((LEFT(A240,SUM(LEN(A240)-LEN(SUBSTITUTE(A240,{"0","1","2","3"},"")))))))), 1)) * ROW(INDIRECT("1:"&amp;LEN((LEFT(A240,SUM(LEN(A240)-LEN(SUBSTITUTE(A240,{"0","1","2","3"},"")))))))), 0), ROW(INDIRECT("1:"&amp;LEN((LEFT(A240,SUM(LEN(A240)-LEN(SUBSTITUTE(A240,{"0","1","2","3"},"")))))))))+1, 1) * 10^ROW(INDIRECT("1:"&amp;LEN((LEFT(A240,SUM(LEN(A240)-LEN(SUBSTITUTE(A240,{"0","1","2","3"},""))))))))/10))*100+1</f>
        <v>#REF!</v>
      </c>
      <c r="W241" s="45" t="e">
        <f ca="1">(SUMPRODUCT(MID(0&amp;(--TRIM(RIGHT(SUBSTITUTE(LEFT(A240,_xlfn.AGGREGATE(16,6,FIND({0,1,2,3,4,5,6,7,8,9},A240,ROW(INDIRECT("1:"&amp;LEN(A240)))),1))," ",REPT(" ",LEN(A240))),LEN(A240)))), LARGE(INDEX(ISNUMBER(--MID((--TRIM(RIGHT(SUBSTITUTE(LEFT(A240,_xlfn.AGGREGATE(16,6,FIND({0,1,2,3,4,5,6,7,8,9},A240,ROW(INDIRECT("1:"&amp;LEN(A240)))),1))," ",REPT(" ",LEN(A240))),LEN(A240)))), ROW(INDIRECT("1:"&amp;LEN((--TRIM(RIGHT(SUBSTITUTE(LEFT(A240,_xlfn.AGGREGATE(16,6,FIND({0,1,2,3,4,5,6,7,8,9},A240,ROW(INDIRECT("1:"&amp;LEN(A240)))),1))," ",REPT(" ",LEN(A240))),LEN(A240))))))), 1)) * ROW(INDIRECT("1:"&amp;LEN((--TRIM(RIGHT(SUBSTITUTE(LEFT(A240,_xlfn.AGGREGATE(16,6,FIND({0,1,2,3,4,5,6,7,8,9},A240,ROW(INDIRECT("1:"&amp;LEN(A240)))),1))," ",REPT(" ",LEN(A240))),LEN(A240))))))), 0), ROW(INDIRECT("1:"&amp;LEN((--TRIM(RIGHT(SUBSTITUTE(LEFT(A240,_xlfn.AGGREGATE(16,6,FIND({0,1,2,3,4,5,6,7,8,9},A240,ROW(INDIRECT("1:"&amp;LEN(A240)))),1))," ",REPT(" ",LEN(A240))),LEN(A240))))))))+1, 1) * 10^ROW(INDIRECT("1:"&amp;LEN((--TRIM(RIGHT(SUBSTITUTE(LEFT(A240,_xlfn.AGGREGATE(16,6,FIND({0,1,2,3,4,5,6,7,8,9},A240,ROW(INDIRECT("1:"&amp;LEN(A240)))),1))," ",REPT(" ",LEN(A240))),LEN(A240)))))))/10))*100+1</f>
        <v>#NUM!</v>
      </c>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1 16227:16384" s="11" customFormat="1" ht="20.25" customHeight="1" x14ac:dyDescent="0.3">
      <c r="A242" s="92"/>
      <c r="B242" s="93"/>
      <c r="C242" s="74">
        <v>2</v>
      </c>
      <c r="D242" s="75"/>
      <c r="E242" s="20" t="s">
        <v>218</v>
      </c>
      <c r="F242" s="74">
        <f t="shared" si="48"/>
        <v>438.63299999999998</v>
      </c>
      <c r="G242" s="75"/>
      <c r="H242" s="20">
        <v>0</v>
      </c>
      <c r="I242" s="20">
        <f>F242*(($I$145)+1)+H242</f>
        <v>701.81280000000004</v>
      </c>
      <c r="J242" s="1"/>
      <c r="K242" s="1"/>
      <c r="L242" s="1"/>
      <c r="M242" s="1"/>
      <c r="N242" s="1"/>
      <c r="O242" s="1"/>
      <c r="P242" s="1"/>
      <c r="Q242" s="1"/>
      <c r="R242" s="1"/>
      <c r="S242" s="1"/>
      <c r="T242" s="1"/>
      <c r="U242" s="45" t="e">
        <f t="shared" ref="U242:U244" ca="1" si="49">V242&amp;""&amp;" &amp; "&amp;""&amp;W242</f>
        <v>#REF!</v>
      </c>
      <c r="V242" s="45" t="e">
        <f ca="1">V241+1</f>
        <v>#REF!</v>
      </c>
      <c r="W242" s="45" t="e">
        <f ca="1">W241+1</f>
        <v>#NUM!</v>
      </c>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c r="XFD242" s="1"/>
    </row>
    <row r="243" spans="1:151 16227:16384" s="11" customFormat="1" ht="20.25" customHeight="1" x14ac:dyDescent="0.3">
      <c r="A243" s="92"/>
      <c r="B243" s="93"/>
      <c r="C243" s="74">
        <v>3</v>
      </c>
      <c r="D243" s="75"/>
      <c r="E243" s="20" t="s">
        <v>218</v>
      </c>
      <c r="F243" s="74">
        <f t="shared" si="48"/>
        <v>438.63299999999998</v>
      </c>
      <c r="G243" s="75"/>
      <c r="H243" s="20">
        <v>0</v>
      </c>
      <c r="I243" s="20">
        <f>F243*(($I$145)+1)+H243</f>
        <v>701.81280000000004</v>
      </c>
      <c r="J243" s="1"/>
      <c r="K243" s="1"/>
      <c r="L243" s="1"/>
      <c r="M243" s="1"/>
      <c r="N243" s="1"/>
      <c r="O243" s="1"/>
      <c r="P243" s="1"/>
      <c r="Q243" s="1"/>
      <c r="R243" s="1"/>
      <c r="S243" s="1"/>
      <c r="T243" s="1"/>
      <c r="U243" s="45" t="e">
        <f t="shared" ca="1" si="49"/>
        <v>#REF!</v>
      </c>
      <c r="V243" s="45" t="e">
        <f t="shared" ref="V243:W244" ca="1" si="50">V242+1</f>
        <v>#REF!</v>
      </c>
      <c r="W243" s="45" t="e">
        <f t="shared" ca="1" si="50"/>
        <v>#NUM!</v>
      </c>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c r="XFD243" s="1"/>
    </row>
    <row r="244" spans="1:151 16227:16384" s="11" customFormat="1" ht="20.25" customHeight="1" x14ac:dyDescent="0.3">
      <c r="A244" s="94"/>
      <c r="B244" s="95"/>
      <c r="C244" s="74">
        <v>4</v>
      </c>
      <c r="D244" s="75"/>
      <c r="E244" s="20" t="s">
        <v>218</v>
      </c>
      <c r="F244" s="74">
        <f t="shared" si="48"/>
        <v>438.63299999999998</v>
      </c>
      <c r="G244" s="75"/>
      <c r="H244" s="20">
        <v>0</v>
      </c>
      <c r="I244" s="20">
        <f>F244*(($I$145)+1)+H244</f>
        <v>701.81280000000004</v>
      </c>
      <c r="J244" s="1"/>
      <c r="K244" s="1"/>
      <c r="L244" s="1"/>
      <c r="M244" s="1"/>
      <c r="N244" s="1"/>
      <c r="O244" s="1"/>
      <c r="P244" s="1"/>
      <c r="Q244" s="1"/>
      <c r="R244" s="1"/>
      <c r="S244" s="1"/>
      <c r="T244" s="1"/>
      <c r="U244" s="45" t="e">
        <f t="shared" ca="1" si="49"/>
        <v>#REF!</v>
      </c>
      <c r="V244" s="45" t="e">
        <f t="shared" ca="1" si="50"/>
        <v>#REF!</v>
      </c>
      <c r="W244" s="45" t="e">
        <f t="shared" ca="1" si="50"/>
        <v>#NUM!</v>
      </c>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c r="XFD244" s="1"/>
    </row>
    <row r="245" spans="1:151 16227:16384" s="11" customFormat="1" ht="21" x14ac:dyDescent="0.3">
      <c r="A245" s="76" t="s">
        <v>219</v>
      </c>
      <c r="B245" s="77"/>
      <c r="C245" s="77"/>
      <c r="D245" s="77"/>
      <c r="E245" s="77"/>
      <c r="F245" s="77"/>
      <c r="G245" s="77"/>
      <c r="H245" s="77"/>
      <c r="I245" s="84"/>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c r="XFD245" s="1"/>
    </row>
    <row r="246" spans="1:151 16227:16384" s="11" customFormat="1" ht="20.25" customHeight="1" x14ac:dyDescent="0.3">
      <c r="A246" s="90" t="str">
        <f>A245</f>
        <v>1st &amp; 2nd, 4th to 7th, 9th to 12th, 14th to 17th, 19th to 22nd, 24th to 27th, 29th to 31st Floor</v>
      </c>
      <c r="B246" s="91"/>
      <c r="C246" s="74">
        <v>1</v>
      </c>
      <c r="D246" s="75"/>
      <c r="E246" s="20" t="s">
        <v>218</v>
      </c>
      <c r="F246" s="74">
        <f>33.87*10.764</f>
        <v>364.57667999999995</v>
      </c>
      <c r="G246" s="75"/>
      <c r="H246" s="20">
        <v>0</v>
      </c>
      <c r="I246" s="20">
        <f t="shared" ref="I246:I253" si="51">F246*(($I$145)+1)+H246</f>
        <v>583.32268799999997</v>
      </c>
      <c r="J246" s="1"/>
      <c r="K246" s="1"/>
      <c r="L246" s="1"/>
      <c r="M246" s="1"/>
      <c r="N246" s="1"/>
      <c r="O246" s="1"/>
      <c r="P246" s="1"/>
      <c r="Q246" s="1"/>
      <c r="R246" s="1"/>
      <c r="S246" s="1"/>
      <c r="T246" s="1"/>
      <c r="U246" s="45" t="str">
        <f t="shared" ref="U246:U253" ca="1" si="52">V246&amp;""&amp;",..,"&amp;""&amp;W246</f>
        <v>12401,..,3101</v>
      </c>
      <c r="V246" s="45">
        <f ca="1">(SUMPRODUCT(MID(0&amp;(LEFT(A245,SUM(LEN(A245)-LEN(SUBSTITUTE(A245,{"0","1","2","3"},""))))), LARGE(INDEX(ISNUMBER(--MID((LEFT(A245,SUM(LEN(A245)-LEN(SUBSTITUTE(A245,{"0","1","2","3"},""))))), ROW(INDIRECT("1:"&amp;LEN((LEFT(A245,SUM(LEN(A245)-LEN(SUBSTITUTE(A245,{"0","1","2","3"},"")))))))), 1)) * ROW(INDIRECT("1:"&amp;LEN((LEFT(A245,SUM(LEN(A245)-LEN(SUBSTITUTE(A245,{"0","1","2","3"},"")))))))), 0), ROW(INDIRECT("1:"&amp;LEN((LEFT(A245,SUM(LEN(A245)-LEN(SUBSTITUTE(A245,{"0","1","2","3"},"")))))))))+1, 1) * 10^ROW(INDIRECT("1:"&amp;LEN((LEFT(A245,SUM(LEN(A245)-LEN(SUBSTITUTE(A245,{"0","1","2","3"},""))))))))/10))*100+1</f>
        <v>12401</v>
      </c>
      <c r="W246" s="45">
        <f ca="1">(SUMPRODUCT(MID(0&amp;(--TRIM(RIGHT(SUBSTITUTE(LEFT(A245,_xlfn.AGGREGATE(16,6,FIND({0,1,2,3,4,5,6,7,8,9},A245,ROW(INDIRECT("1:"&amp;LEN(A245)))),1))," ",REPT(" ",LEN(A245))),LEN(A245)))), LARGE(INDEX(ISNUMBER(--MID((--TRIM(RIGHT(SUBSTITUTE(LEFT(A245,_xlfn.AGGREGATE(16,6,FIND({0,1,2,3,4,5,6,7,8,9},A245,ROW(INDIRECT("1:"&amp;LEN(A245)))),1))," ",REPT(" ",LEN(A245))),LEN(A245)))), ROW(INDIRECT("1:"&amp;LEN((--TRIM(RIGHT(SUBSTITUTE(LEFT(A245,_xlfn.AGGREGATE(16,6,FIND({0,1,2,3,4,5,6,7,8,9},A245,ROW(INDIRECT("1:"&amp;LEN(A245)))),1))," ",REPT(" ",LEN(A245))),LEN(A245))))))), 1)) * ROW(INDIRECT("1:"&amp;LEN((--TRIM(RIGHT(SUBSTITUTE(LEFT(A245,_xlfn.AGGREGATE(16,6,FIND({0,1,2,3,4,5,6,7,8,9},A245,ROW(INDIRECT("1:"&amp;LEN(A245)))),1))," ",REPT(" ",LEN(A245))),LEN(A245))))))), 0), ROW(INDIRECT("1:"&amp;LEN((--TRIM(RIGHT(SUBSTITUTE(LEFT(A245,_xlfn.AGGREGATE(16,6,FIND({0,1,2,3,4,5,6,7,8,9},A245,ROW(INDIRECT("1:"&amp;LEN(A245)))),1))," ",REPT(" ",LEN(A245))),LEN(A245))))))))+1, 1) * 10^ROW(INDIRECT("1:"&amp;LEN((--TRIM(RIGHT(SUBSTITUTE(LEFT(A245,_xlfn.AGGREGATE(16,6,FIND({0,1,2,3,4,5,6,7,8,9},A245,ROW(INDIRECT("1:"&amp;LEN(A245)))),1))," ",REPT(" ",LEN(A245))),LEN(A245)))))))/10))*100+1</f>
        <v>3101</v>
      </c>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c r="XFD246" s="1"/>
    </row>
    <row r="247" spans="1:151 16227:16384" s="11" customFormat="1" ht="20.25" customHeight="1" x14ac:dyDescent="0.3">
      <c r="A247" s="92"/>
      <c r="B247" s="93"/>
      <c r="C247" s="74">
        <v>2</v>
      </c>
      <c r="D247" s="75"/>
      <c r="E247" s="20" t="s">
        <v>218</v>
      </c>
      <c r="F247" s="74">
        <f>33.87*10.764</f>
        <v>364.57667999999995</v>
      </c>
      <c r="G247" s="75"/>
      <c r="H247" s="20">
        <v>0</v>
      </c>
      <c r="I247" s="20">
        <f t="shared" si="51"/>
        <v>583.32268799999997</v>
      </c>
      <c r="J247" s="1"/>
      <c r="K247" s="1"/>
      <c r="L247" s="1"/>
      <c r="M247" s="1"/>
      <c r="N247" s="1"/>
      <c r="O247" s="1"/>
      <c r="P247" s="1"/>
      <c r="Q247" s="1"/>
      <c r="R247" s="1"/>
      <c r="S247" s="1"/>
      <c r="T247" s="1"/>
      <c r="U247" s="45" t="str">
        <f t="shared" ca="1" si="52"/>
        <v>12402,..,3102</v>
      </c>
      <c r="V247" s="45">
        <f ca="1">V246+1</f>
        <v>12402</v>
      </c>
      <c r="W247" s="45">
        <f ca="1">W246+1</f>
        <v>3102</v>
      </c>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c r="XFD247" s="1"/>
    </row>
    <row r="248" spans="1:151 16227:16384" s="11" customFormat="1" ht="20.25" customHeight="1" x14ac:dyDescent="0.3">
      <c r="A248" s="92"/>
      <c r="B248" s="93"/>
      <c r="C248" s="74">
        <v>3</v>
      </c>
      <c r="D248" s="75"/>
      <c r="E248" s="20" t="s">
        <v>218</v>
      </c>
      <c r="F248" s="74">
        <f t="shared" ref="F248:F249" si="53">34.97*10.764</f>
        <v>376.41707999999994</v>
      </c>
      <c r="G248" s="75"/>
      <c r="H248" s="20">
        <v>0</v>
      </c>
      <c r="I248" s="20">
        <f t="shared" si="51"/>
        <v>602.26732799999991</v>
      </c>
      <c r="J248" s="1"/>
      <c r="K248" s="1"/>
      <c r="L248" s="1"/>
      <c r="M248" s="1"/>
      <c r="N248" s="1"/>
      <c r="O248" s="1"/>
      <c r="P248" s="1"/>
      <c r="Q248" s="1"/>
      <c r="R248" s="1"/>
      <c r="S248" s="1"/>
      <c r="T248" s="1"/>
      <c r="U248" s="45" t="str">
        <f t="shared" ca="1" si="52"/>
        <v>12403,..,3103</v>
      </c>
      <c r="V248" s="45">
        <f t="shared" ref="V248:W248" ca="1" si="54">V247+1</f>
        <v>12403</v>
      </c>
      <c r="W248" s="45">
        <f t="shared" ca="1" si="54"/>
        <v>3103</v>
      </c>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c r="XFD248" s="1"/>
    </row>
    <row r="249" spans="1:151 16227:16384" s="11" customFormat="1" ht="20.25" customHeight="1" x14ac:dyDescent="0.3">
      <c r="A249" s="92"/>
      <c r="B249" s="93"/>
      <c r="C249" s="74">
        <v>4</v>
      </c>
      <c r="D249" s="75"/>
      <c r="E249" s="20" t="s">
        <v>218</v>
      </c>
      <c r="F249" s="74">
        <f t="shared" si="53"/>
        <v>376.41707999999994</v>
      </c>
      <c r="G249" s="75"/>
      <c r="H249" s="20">
        <v>0</v>
      </c>
      <c r="I249" s="20">
        <f t="shared" si="51"/>
        <v>602.26732799999991</v>
      </c>
      <c r="J249" s="1"/>
      <c r="K249" s="1"/>
      <c r="L249" s="1"/>
      <c r="M249" s="1"/>
      <c r="N249" s="1"/>
      <c r="O249" s="1"/>
      <c r="P249" s="1"/>
      <c r="Q249" s="1"/>
      <c r="R249" s="1"/>
      <c r="S249" s="1"/>
      <c r="T249" s="1"/>
      <c r="U249" s="45" t="str">
        <f t="shared" ca="1" si="52"/>
        <v>12404,..,3104</v>
      </c>
      <c r="V249" s="45">
        <f t="shared" ref="V249:W249" ca="1" si="55">V248+1</f>
        <v>12404</v>
      </c>
      <c r="W249" s="45">
        <f t="shared" ca="1" si="55"/>
        <v>3104</v>
      </c>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c r="XFD249" s="1"/>
    </row>
    <row r="250" spans="1:151 16227:16384" s="11" customFormat="1" ht="20.25" customHeight="1" x14ac:dyDescent="0.3">
      <c r="A250" s="92"/>
      <c r="B250" s="93"/>
      <c r="C250" s="74">
        <v>5</v>
      </c>
      <c r="D250" s="75"/>
      <c r="E250" s="20" t="s">
        <v>218</v>
      </c>
      <c r="F250" s="74">
        <f t="shared" ref="F250:F253" si="56">40.75*10.764</f>
        <v>438.63299999999998</v>
      </c>
      <c r="G250" s="75"/>
      <c r="H250" s="20">
        <v>0</v>
      </c>
      <c r="I250" s="20">
        <f t="shared" si="51"/>
        <v>701.81280000000004</v>
      </c>
      <c r="J250" s="1"/>
      <c r="K250" s="1"/>
      <c r="L250" s="1"/>
      <c r="M250" s="1"/>
      <c r="N250" s="1"/>
      <c r="O250" s="1"/>
      <c r="P250" s="1"/>
      <c r="Q250" s="1"/>
      <c r="R250" s="1"/>
      <c r="S250" s="1"/>
      <c r="T250" s="1"/>
      <c r="U250" s="45" t="str">
        <f t="shared" ca="1" si="52"/>
        <v>12405,..,3105</v>
      </c>
      <c r="V250" s="45">
        <f t="shared" ref="V250:W250" ca="1" si="57">V249+1</f>
        <v>12405</v>
      </c>
      <c r="W250" s="45">
        <f t="shared" ca="1" si="57"/>
        <v>3105</v>
      </c>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c r="XFD250" s="1"/>
    </row>
    <row r="251" spans="1:151 16227:16384" s="11" customFormat="1" ht="20.25" customHeight="1" x14ac:dyDescent="0.3">
      <c r="A251" s="92"/>
      <c r="B251" s="93"/>
      <c r="C251" s="74">
        <v>6</v>
      </c>
      <c r="D251" s="75"/>
      <c r="E251" s="20" t="s">
        <v>218</v>
      </c>
      <c r="F251" s="74">
        <f t="shared" si="56"/>
        <v>438.63299999999998</v>
      </c>
      <c r="G251" s="75"/>
      <c r="H251" s="20">
        <v>0</v>
      </c>
      <c r="I251" s="20">
        <f t="shared" si="51"/>
        <v>701.81280000000004</v>
      </c>
      <c r="J251" s="1"/>
      <c r="K251" s="1"/>
      <c r="L251" s="1"/>
      <c r="M251" s="1"/>
      <c r="N251" s="1"/>
      <c r="O251" s="1"/>
      <c r="P251" s="1"/>
      <c r="Q251" s="1"/>
      <c r="R251" s="1"/>
      <c r="S251" s="1"/>
      <c r="T251" s="1"/>
      <c r="U251" s="45" t="str">
        <f t="shared" ca="1" si="52"/>
        <v>12406,..,3106</v>
      </c>
      <c r="V251" s="45">
        <f t="shared" ref="V251:W251" ca="1" si="58">V250+1</f>
        <v>12406</v>
      </c>
      <c r="W251" s="45">
        <f t="shared" ca="1" si="58"/>
        <v>3106</v>
      </c>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c r="XFD251" s="1"/>
    </row>
    <row r="252" spans="1:151 16227:16384" s="11" customFormat="1" ht="20.25" customHeight="1" x14ac:dyDescent="0.3">
      <c r="A252" s="92"/>
      <c r="B252" s="93"/>
      <c r="C252" s="74">
        <v>7</v>
      </c>
      <c r="D252" s="75"/>
      <c r="E252" s="20" t="s">
        <v>218</v>
      </c>
      <c r="F252" s="74">
        <f t="shared" si="56"/>
        <v>438.63299999999998</v>
      </c>
      <c r="G252" s="75"/>
      <c r="H252" s="20">
        <v>0</v>
      </c>
      <c r="I252" s="20">
        <f t="shared" si="51"/>
        <v>701.81280000000004</v>
      </c>
      <c r="J252" s="1"/>
      <c r="K252" s="1"/>
      <c r="L252" s="1"/>
      <c r="M252" s="1"/>
      <c r="N252" s="1"/>
      <c r="O252" s="1"/>
      <c r="P252" s="1"/>
      <c r="Q252" s="1"/>
      <c r="R252" s="1"/>
      <c r="S252" s="1"/>
      <c r="T252" s="1"/>
      <c r="U252" s="45" t="str">
        <f t="shared" ca="1" si="52"/>
        <v>12407,..,3107</v>
      </c>
      <c r="V252" s="45">
        <f t="shared" ref="V252:W252" ca="1" si="59">V251+1</f>
        <v>12407</v>
      </c>
      <c r="W252" s="45">
        <f t="shared" ca="1" si="59"/>
        <v>3107</v>
      </c>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c r="XFD252" s="1"/>
    </row>
    <row r="253" spans="1:151 16227:16384" s="11" customFormat="1" ht="20.25" customHeight="1" x14ac:dyDescent="0.3">
      <c r="A253" s="94"/>
      <c r="B253" s="95"/>
      <c r="C253" s="74">
        <v>8</v>
      </c>
      <c r="D253" s="75"/>
      <c r="E253" s="20" t="s">
        <v>218</v>
      </c>
      <c r="F253" s="74">
        <f t="shared" si="56"/>
        <v>438.63299999999998</v>
      </c>
      <c r="G253" s="75"/>
      <c r="H253" s="20">
        <v>0</v>
      </c>
      <c r="I253" s="20">
        <f t="shared" si="51"/>
        <v>701.81280000000004</v>
      </c>
      <c r="J253" s="1"/>
      <c r="K253" s="1"/>
      <c r="L253" s="1"/>
      <c r="M253" s="1"/>
      <c r="N253" s="1"/>
      <c r="O253" s="1"/>
      <c r="P253" s="1"/>
      <c r="Q253" s="1"/>
      <c r="R253" s="1"/>
      <c r="S253" s="1"/>
      <c r="T253" s="1"/>
      <c r="U253" s="45" t="str">
        <f t="shared" ca="1" si="52"/>
        <v>12408,..,3108</v>
      </c>
      <c r="V253" s="45">
        <f t="shared" ref="V253:W253" ca="1" si="60">V252+1</f>
        <v>12408</v>
      </c>
      <c r="W253" s="45">
        <f t="shared" ca="1" si="60"/>
        <v>3108</v>
      </c>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c r="XFD253" s="1"/>
    </row>
    <row r="254" spans="1:151 16227:16384" s="11" customFormat="1" ht="21" x14ac:dyDescent="0.3">
      <c r="A254" s="76" t="s">
        <v>220</v>
      </c>
      <c r="B254" s="77"/>
      <c r="C254" s="77"/>
      <c r="D254" s="77"/>
      <c r="E254" s="77"/>
      <c r="F254" s="77"/>
      <c r="G254" s="77"/>
      <c r="H254" s="77"/>
      <c r="I254" s="84"/>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c r="XFD254" s="1"/>
    </row>
    <row r="255" spans="1:151 16227:16384" s="11" customFormat="1" ht="20.25" customHeight="1" x14ac:dyDescent="0.3">
      <c r="A255" s="90" t="str">
        <f>A254</f>
        <v>3rd, 8th, 13th, 18th, 23rd &amp; 28th Floor (Part Refuge Area)</v>
      </c>
      <c r="B255" s="91"/>
      <c r="C255" s="74">
        <v>1</v>
      </c>
      <c r="D255" s="75"/>
      <c r="E255" s="20" t="s">
        <v>218</v>
      </c>
      <c r="F255" s="74">
        <f>33.87*10.764</f>
        <v>364.57667999999995</v>
      </c>
      <c r="G255" s="75"/>
      <c r="H255" s="20">
        <v>0</v>
      </c>
      <c r="I255" s="20">
        <f>F255*(($I$145)+1)+H255</f>
        <v>583.32268799999997</v>
      </c>
      <c r="J255" s="1"/>
      <c r="K255" s="1"/>
      <c r="L255" s="1"/>
      <c r="M255" s="1"/>
      <c r="N255" s="1"/>
      <c r="O255" s="1"/>
      <c r="P255" s="1"/>
      <c r="Q255" s="1"/>
      <c r="R255" s="1"/>
      <c r="S255" s="1"/>
      <c r="T255" s="1"/>
      <c r="U255" s="45" t="str">
        <f t="shared" ref="U255:U262" ca="1" si="61">V255&amp;""&amp;",..,"&amp;""&amp;W255</f>
        <v>3801,..,2801</v>
      </c>
      <c r="V255" s="45">
        <f ca="1">(SUMPRODUCT(MID(0&amp;(LEFT(A254,SUM(LEN(A254)-LEN(SUBSTITUTE(A254,{"0","1","2","3"},""))))), LARGE(INDEX(ISNUMBER(--MID((LEFT(A254,SUM(LEN(A254)-LEN(SUBSTITUTE(A254,{"0","1","2","3"},""))))), ROW(INDIRECT("1:"&amp;LEN((LEFT(A254,SUM(LEN(A254)-LEN(SUBSTITUTE(A254,{"0","1","2","3"},"")))))))), 1)) * ROW(INDIRECT("1:"&amp;LEN((LEFT(A254,SUM(LEN(A254)-LEN(SUBSTITUTE(A254,{"0","1","2","3"},"")))))))), 0), ROW(INDIRECT("1:"&amp;LEN((LEFT(A254,SUM(LEN(A254)-LEN(SUBSTITUTE(A254,{"0","1","2","3"},"")))))))))+1, 1) * 10^ROW(INDIRECT("1:"&amp;LEN((LEFT(A254,SUM(LEN(A254)-LEN(SUBSTITUTE(A254,{"0","1","2","3"},""))))))))/10))*100+1</f>
        <v>3801</v>
      </c>
      <c r="W255" s="45">
        <f ca="1">(SUMPRODUCT(MID(0&amp;(--TRIM(RIGHT(SUBSTITUTE(LEFT(A254,_xlfn.AGGREGATE(16,6,FIND({0,1,2,3,4,5,6,7,8,9},A254,ROW(INDIRECT("1:"&amp;LEN(A254)))),1))," ",REPT(" ",LEN(A254))),LEN(A254)))), LARGE(INDEX(ISNUMBER(--MID((--TRIM(RIGHT(SUBSTITUTE(LEFT(A254,_xlfn.AGGREGATE(16,6,FIND({0,1,2,3,4,5,6,7,8,9},A254,ROW(INDIRECT("1:"&amp;LEN(A254)))),1))," ",REPT(" ",LEN(A254))),LEN(A254)))), ROW(INDIRECT("1:"&amp;LEN((--TRIM(RIGHT(SUBSTITUTE(LEFT(A254,_xlfn.AGGREGATE(16,6,FIND({0,1,2,3,4,5,6,7,8,9},A254,ROW(INDIRECT("1:"&amp;LEN(A254)))),1))," ",REPT(" ",LEN(A254))),LEN(A254))))))), 1)) * ROW(INDIRECT("1:"&amp;LEN((--TRIM(RIGHT(SUBSTITUTE(LEFT(A254,_xlfn.AGGREGATE(16,6,FIND({0,1,2,3,4,5,6,7,8,9},A254,ROW(INDIRECT("1:"&amp;LEN(A254)))),1))," ",REPT(" ",LEN(A254))),LEN(A254))))))), 0), ROW(INDIRECT("1:"&amp;LEN((--TRIM(RIGHT(SUBSTITUTE(LEFT(A254,_xlfn.AGGREGATE(16,6,FIND({0,1,2,3,4,5,6,7,8,9},A254,ROW(INDIRECT("1:"&amp;LEN(A254)))),1))," ",REPT(" ",LEN(A254))),LEN(A254))))))))+1, 1) * 10^ROW(INDIRECT("1:"&amp;LEN((--TRIM(RIGHT(SUBSTITUTE(LEFT(A254,_xlfn.AGGREGATE(16,6,FIND({0,1,2,3,4,5,6,7,8,9},A254,ROW(INDIRECT("1:"&amp;LEN(A254)))),1))," ",REPT(" ",LEN(A254))),LEN(A254)))))))/10))*100+1</f>
        <v>2801</v>
      </c>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c r="XFD255" s="1"/>
    </row>
    <row r="256" spans="1:151 16227:16384" s="11" customFormat="1" ht="20.25" customHeight="1" x14ac:dyDescent="0.3">
      <c r="A256" s="92"/>
      <c r="B256" s="93"/>
      <c r="C256" s="74">
        <v>2</v>
      </c>
      <c r="D256" s="75"/>
      <c r="E256" s="20" t="s">
        <v>218</v>
      </c>
      <c r="F256" s="74">
        <f>33.87*10.764</f>
        <v>364.57667999999995</v>
      </c>
      <c r="G256" s="75"/>
      <c r="H256" s="20">
        <v>0</v>
      </c>
      <c r="I256" s="20">
        <f>F256*(($I$145)+1)+H256</f>
        <v>583.32268799999997</v>
      </c>
      <c r="J256" s="1"/>
      <c r="K256" s="1"/>
      <c r="L256" s="1"/>
      <c r="M256" s="1"/>
      <c r="N256" s="1"/>
      <c r="O256" s="1"/>
      <c r="P256" s="1"/>
      <c r="Q256" s="1"/>
      <c r="R256" s="1"/>
      <c r="S256" s="1"/>
      <c r="T256" s="1"/>
      <c r="U256" s="45" t="str">
        <f t="shared" ca="1" si="61"/>
        <v>3802,..,2802</v>
      </c>
      <c r="V256" s="45">
        <f ca="1">V255+1</f>
        <v>3802</v>
      </c>
      <c r="W256" s="45">
        <f ca="1">W255+1</f>
        <v>2802</v>
      </c>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c r="XFD256" s="1"/>
    </row>
    <row r="257" spans="1:151 16227:16384" s="11" customFormat="1" ht="20.25" customHeight="1" x14ac:dyDescent="0.3">
      <c r="A257" s="92"/>
      <c r="B257" s="93"/>
      <c r="C257" s="74">
        <v>3</v>
      </c>
      <c r="D257" s="75"/>
      <c r="E257" s="20" t="s">
        <v>218</v>
      </c>
      <c r="F257" s="74">
        <f t="shared" ref="F257:F258" si="62">34.97*10.764</f>
        <v>376.41707999999994</v>
      </c>
      <c r="G257" s="75"/>
      <c r="H257" s="20">
        <v>0</v>
      </c>
      <c r="I257" s="20">
        <f>F257*(($I$145)+1)+H257</f>
        <v>602.26732799999991</v>
      </c>
      <c r="J257" s="1"/>
      <c r="K257" s="1"/>
      <c r="L257" s="1"/>
      <c r="M257" s="1"/>
      <c r="N257" s="1"/>
      <c r="O257" s="1"/>
      <c r="P257" s="1"/>
      <c r="Q257" s="1"/>
      <c r="R257" s="1"/>
      <c r="S257" s="1"/>
      <c r="T257" s="1"/>
      <c r="U257" s="45" t="str">
        <f t="shared" ca="1" si="61"/>
        <v>3803,..,2803</v>
      </c>
      <c r="V257" s="45">
        <f t="shared" ref="V257:W257" ca="1" si="63">V256+1</f>
        <v>3803</v>
      </c>
      <c r="W257" s="45">
        <f t="shared" ca="1" si="63"/>
        <v>2803</v>
      </c>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c r="XFD257" s="1"/>
    </row>
    <row r="258" spans="1:151 16227:16384" s="11" customFormat="1" ht="20.25" customHeight="1" x14ac:dyDescent="0.3">
      <c r="A258" s="92"/>
      <c r="B258" s="93"/>
      <c r="C258" s="74">
        <v>4</v>
      </c>
      <c r="D258" s="75"/>
      <c r="E258" s="20" t="s">
        <v>218</v>
      </c>
      <c r="F258" s="74">
        <f t="shared" si="62"/>
        <v>376.41707999999994</v>
      </c>
      <c r="G258" s="75"/>
      <c r="H258" s="20">
        <v>0</v>
      </c>
      <c r="I258" s="20">
        <f>F258*(($I$145)+1)+H258</f>
        <v>602.26732799999991</v>
      </c>
      <c r="J258" s="1"/>
      <c r="K258" s="1"/>
      <c r="L258" s="1"/>
      <c r="M258" s="1"/>
      <c r="N258" s="1"/>
      <c r="O258" s="1"/>
      <c r="P258" s="1"/>
      <c r="Q258" s="1"/>
      <c r="R258" s="1"/>
      <c r="S258" s="1"/>
      <c r="T258" s="1"/>
      <c r="U258" s="45" t="str">
        <f t="shared" ca="1" si="61"/>
        <v>3804,..,2804</v>
      </c>
      <c r="V258" s="45">
        <f t="shared" ref="V258:W258" ca="1" si="64">V257+1</f>
        <v>3804</v>
      </c>
      <c r="W258" s="45">
        <f t="shared" ca="1" si="64"/>
        <v>2804</v>
      </c>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c r="XFD258" s="1"/>
    </row>
    <row r="259" spans="1:151 16227:16384" s="11" customFormat="1" ht="20.25" customHeight="1" x14ac:dyDescent="0.3">
      <c r="A259" s="92"/>
      <c r="B259" s="93"/>
      <c r="C259" s="74">
        <v>5</v>
      </c>
      <c r="D259" s="75"/>
      <c r="E259" s="20" t="s">
        <v>218</v>
      </c>
      <c r="F259" s="74">
        <f t="shared" ref="F259:F262" si="65">40.75*10.764</f>
        <v>438.63299999999998</v>
      </c>
      <c r="G259" s="75"/>
      <c r="H259" s="20">
        <v>0</v>
      </c>
      <c r="I259" s="20">
        <f>F259*(($I$145)+1)+H259</f>
        <v>701.81280000000004</v>
      </c>
      <c r="J259" s="1"/>
      <c r="K259" s="1"/>
      <c r="L259" s="1"/>
      <c r="M259" s="1"/>
      <c r="N259" s="1"/>
      <c r="O259" s="1"/>
      <c r="P259" s="1"/>
      <c r="Q259" s="1"/>
      <c r="R259" s="1"/>
      <c r="S259" s="1"/>
      <c r="T259" s="1"/>
      <c r="U259" s="45" t="str">
        <f t="shared" ca="1" si="61"/>
        <v>3805,..,2805</v>
      </c>
      <c r="V259" s="45">
        <f t="shared" ref="V259:W259" ca="1" si="66">V258+1</f>
        <v>3805</v>
      </c>
      <c r="W259" s="45">
        <f t="shared" ca="1" si="66"/>
        <v>2805</v>
      </c>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c r="XFD259" s="1"/>
    </row>
    <row r="260" spans="1:151 16227:16384" s="11" customFormat="1" ht="20.25" customHeight="1" x14ac:dyDescent="0.3">
      <c r="A260" s="92"/>
      <c r="B260" s="93"/>
      <c r="C260" s="74">
        <v>6</v>
      </c>
      <c r="D260" s="75"/>
      <c r="E260" s="74" t="s">
        <v>221</v>
      </c>
      <c r="F260" s="83"/>
      <c r="G260" s="83"/>
      <c r="H260" s="83"/>
      <c r="I260" s="83"/>
      <c r="J260"/>
      <c r="K260"/>
      <c r="L260" s="1"/>
      <c r="M260" s="1"/>
      <c r="N260" s="1"/>
      <c r="O260" s="1"/>
      <c r="P260" s="1"/>
      <c r="Q260" s="1"/>
      <c r="R260" s="1"/>
      <c r="S260" s="1"/>
      <c r="T260" s="1"/>
      <c r="U260" s="45" t="str">
        <f t="shared" ca="1" si="61"/>
        <v>3806,..,2806</v>
      </c>
      <c r="V260" s="45">
        <f t="shared" ref="V260:W260" ca="1" si="67">V259+1</f>
        <v>3806</v>
      </c>
      <c r="W260" s="45">
        <f t="shared" ca="1" si="67"/>
        <v>2806</v>
      </c>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c r="XFD260" s="1"/>
    </row>
    <row r="261" spans="1:151 16227:16384" s="11" customFormat="1" ht="20.25" customHeight="1" x14ac:dyDescent="0.3">
      <c r="A261" s="92"/>
      <c r="B261" s="93"/>
      <c r="C261" s="74">
        <v>7</v>
      </c>
      <c r="D261" s="75"/>
      <c r="E261" s="20" t="s">
        <v>218</v>
      </c>
      <c r="F261" s="74">
        <f t="shared" si="65"/>
        <v>438.63299999999998</v>
      </c>
      <c r="G261" s="75"/>
      <c r="H261" s="20">
        <v>0</v>
      </c>
      <c r="I261" s="20">
        <f>F261*(($I$145)+1)+H261</f>
        <v>701.81280000000004</v>
      </c>
      <c r="J261" s="1"/>
      <c r="K261" s="1"/>
      <c r="L261" s="1"/>
      <c r="M261" s="1"/>
      <c r="N261" s="1"/>
      <c r="O261" s="1"/>
      <c r="P261" s="1"/>
      <c r="Q261" s="1"/>
      <c r="R261" s="1"/>
      <c r="S261" s="1"/>
      <c r="T261" s="1"/>
      <c r="U261" s="45" t="str">
        <f t="shared" ca="1" si="61"/>
        <v>3807,..,2807</v>
      </c>
      <c r="V261" s="45">
        <f t="shared" ref="V261:W261" ca="1" si="68">V260+1</f>
        <v>3807</v>
      </c>
      <c r="W261" s="45">
        <f t="shared" ca="1" si="68"/>
        <v>2807</v>
      </c>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c r="XFD261" s="1"/>
    </row>
    <row r="262" spans="1:151 16227:16384" s="11" customFormat="1" ht="20.25" customHeight="1" x14ac:dyDescent="0.3">
      <c r="A262" s="94"/>
      <c r="B262" s="95"/>
      <c r="C262" s="74">
        <v>8</v>
      </c>
      <c r="D262" s="75"/>
      <c r="E262" s="20" t="s">
        <v>218</v>
      </c>
      <c r="F262" s="74">
        <f t="shared" si="65"/>
        <v>438.63299999999998</v>
      </c>
      <c r="G262" s="75"/>
      <c r="H262" s="20">
        <v>0</v>
      </c>
      <c r="I262" s="20">
        <f>F262*(($I$145)+1)+H262</f>
        <v>701.81280000000004</v>
      </c>
      <c r="J262" s="1"/>
      <c r="K262" s="1"/>
      <c r="L262" s="1"/>
      <c r="M262" s="1"/>
      <c r="N262" s="1"/>
      <c r="O262" s="1"/>
      <c r="P262" s="1"/>
      <c r="Q262" s="1"/>
      <c r="R262" s="1"/>
      <c r="S262" s="1"/>
      <c r="T262" s="1"/>
      <c r="U262" s="45" t="str">
        <f t="shared" ca="1" si="61"/>
        <v>3808,..,2808</v>
      </c>
      <c r="V262" s="45">
        <f t="shared" ref="V262:W262" ca="1" si="69">V261+1</f>
        <v>3808</v>
      </c>
      <c r="W262" s="45">
        <f t="shared" ca="1" si="69"/>
        <v>2808</v>
      </c>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c r="XFD262" s="1"/>
    </row>
    <row r="263" spans="1:151 16227:16384" ht="21" x14ac:dyDescent="0.3">
      <c r="A263" s="79" t="s">
        <v>180</v>
      </c>
      <c r="B263" s="80"/>
      <c r="C263" s="80"/>
      <c r="D263" s="80"/>
      <c r="E263" s="80"/>
      <c r="F263" s="80"/>
      <c r="G263" s="80"/>
      <c r="H263" s="80"/>
      <c r="I263" s="81"/>
    </row>
    <row r="264" spans="1:151 16227:16384" ht="44.25" customHeight="1" x14ac:dyDescent="0.3">
      <c r="A264" s="82" t="s">
        <v>244</v>
      </c>
      <c r="B264" s="82"/>
      <c r="C264" s="82" t="s">
        <v>245</v>
      </c>
      <c r="D264" s="82"/>
      <c r="E264" s="82" t="s">
        <v>106</v>
      </c>
      <c r="F264" s="82" t="s">
        <v>107</v>
      </c>
      <c r="G264" s="82"/>
      <c r="H264" s="82" t="s">
        <v>108</v>
      </c>
      <c r="I264" s="36" t="s">
        <v>160</v>
      </c>
    </row>
    <row r="265" spans="1:151 16227:16384" s="11" customFormat="1" ht="21" x14ac:dyDescent="0.3">
      <c r="A265" s="82"/>
      <c r="B265" s="82"/>
      <c r="C265" s="82"/>
      <c r="D265" s="82"/>
      <c r="E265" s="82"/>
      <c r="F265" s="82"/>
      <c r="G265" s="82"/>
      <c r="H265" s="82"/>
      <c r="I265" s="37">
        <v>0.6</v>
      </c>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c r="XFD265" s="1"/>
    </row>
    <row r="266" spans="1:151 16227:16384" s="11" customFormat="1" ht="21" x14ac:dyDescent="0.3">
      <c r="A266" s="76" t="s">
        <v>243</v>
      </c>
      <c r="B266" s="77"/>
      <c r="C266" s="77"/>
      <c r="D266" s="77"/>
      <c r="E266" s="77"/>
      <c r="F266" s="77"/>
      <c r="G266" s="77"/>
      <c r="H266" s="77"/>
      <c r="I266" s="78"/>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c r="XFD266" s="1"/>
    </row>
    <row r="267" spans="1:151 16227:16384" s="11" customFormat="1" ht="21" x14ac:dyDescent="0.3">
      <c r="A267" s="76" t="s">
        <v>238</v>
      </c>
      <c r="B267" s="77"/>
      <c r="C267" s="77"/>
      <c r="D267" s="77"/>
      <c r="E267" s="77"/>
      <c r="F267" s="77"/>
      <c r="G267" s="77"/>
      <c r="H267" s="77"/>
      <c r="I267" s="78"/>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c r="XFD267" s="1"/>
    </row>
    <row r="268" spans="1:151 16227:16384" s="11" customFormat="1" ht="21" x14ac:dyDescent="0.3">
      <c r="A268" s="76" t="s">
        <v>215</v>
      </c>
      <c r="B268" s="77"/>
      <c r="C268" s="77"/>
      <c r="D268" s="77"/>
      <c r="E268" s="77"/>
      <c r="F268" s="77"/>
      <c r="G268" s="77"/>
      <c r="H268" s="77"/>
      <c r="I268" s="78"/>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c r="XFD268" s="1"/>
    </row>
    <row r="269" spans="1:151 16227:16384" s="11" customFormat="1" ht="21" x14ac:dyDescent="0.3">
      <c r="A269" s="76" t="s">
        <v>239</v>
      </c>
      <c r="B269" s="77"/>
      <c r="C269" s="77"/>
      <c r="D269" s="77"/>
      <c r="E269" s="77"/>
      <c r="F269" s="77"/>
      <c r="G269" s="77"/>
      <c r="H269" s="77"/>
      <c r="I269" s="78"/>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c r="XFD269" s="1"/>
    </row>
    <row r="270" spans="1:151 16227:16384" s="11" customFormat="1" ht="21" x14ac:dyDescent="0.3">
      <c r="A270" s="76" t="s">
        <v>240</v>
      </c>
      <c r="B270" s="77"/>
      <c r="C270" s="77"/>
      <c r="D270" s="77"/>
      <c r="E270" s="77"/>
      <c r="F270" s="77"/>
      <c r="G270" s="77"/>
      <c r="H270" s="77"/>
      <c r="I270" s="78"/>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c r="XFD270" s="1"/>
    </row>
    <row r="271" spans="1:151 16227:16384" s="11" customFormat="1" ht="20.25" customHeight="1" x14ac:dyDescent="0.3">
      <c r="A271" s="74">
        <v>5</v>
      </c>
      <c r="B271" s="75"/>
      <c r="C271" s="73">
        <v>5</v>
      </c>
      <c r="D271" s="73"/>
      <c r="E271" s="20" t="s">
        <v>218</v>
      </c>
      <c r="F271" s="74">
        <f t="shared" ref="F271:F292" si="70">25.76*10.764</f>
        <v>277.28064000000001</v>
      </c>
      <c r="G271" s="75"/>
      <c r="H271" s="20">
        <v>0</v>
      </c>
      <c r="I271" s="20">
        <f t="shared" ref="I271:I277" si="71">F271*(($I$145)+1)+H271</f>
        <v>443.64902400000005</v>
      </c>
      <c r="J271" s="1">
        <f>4300000/F271</f>
        <v>15507.754165599155</v>
      </c>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c r="XFD271" s="1"/>
    </row>
    <row r="272" spans="1:151 16227:16384" s="11" customFormat="1" ht="20.25" customHeight="1" x14ac:dyDescent="0.3">
      <c r="A272" s="74">
        <v>6</v>
      </c>
      <c r="B272" s="75"/>
      <c r="C272" s="73">
        <v>6</v>
      </c>
      <c r="D272" s="73"/>
      <c r="E272" s="20" t="s">
        <v>218</v>
      </c>
      <c r="F272" s="74">
        <f t="shared" si="70"/>
        <v>277.28064000000001</v>
      </c>
      <c r="G272" s="75"/>
      <c r="H272" s="20">
        <v>0</v>
      </c>
      <c r="I272" s="20">
        <f t="shared" si="71"/>
        <v>443.64902400000005</v>
      </c>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c r="XFD272" s="1"/>
    </row>
    <row r="273" spans="1:151 16227:16384" s="11" customFormat="1" ht="21" x14ac:dyDescent="0.3">
      <c r="A273" s="74">
        <v>7</v>
      </c>
      <c r="B273" s="75"/>
      <c r="C273" s="73">
        <v>7</v>
      </c>
      <c r="D273" s="73"/>
      <c r="E273" s="20" t="s">
        <v>218</v>
      </c>
      <c r="F273" s="74">
        <f t="shared" si="70"/>
        <v>277.28064000000001</v>
      </c>
      <c r="G273" s="75"/>
      <c r="H273" s="20">
        <v>0</v>
      </c>
      <c r="I273" s="20">
        <f t="shared" si="71"/>
        <v>443.64902400000005</v>
      </c>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c r="XFD273" s="1"/>
    </row>
    <row r="274" spans="1:151 16227:16384" s="11" customFormat="1" ht="20.25" customHeight="1" x14ac:dyDescent="0.3">
      <c r="A274" s="74">
        <v>8</v>
      </c>
      <c r="B274" s="75"/>
      <c r="C274" s="73">
        <v>8</v>
      </c>
      <c r="D274" s="73"/>
      <c r="E274" s="20" t="s">
        <v>218</v>
      </c>
      <c r="F274" s="74">
        <f t="shared" si="70"/>
        <v>277.28064000000001</v>
      </c>
      <c r="G274" s="75"/>
      <c r="H274" s="20">
        <v>0</v>
      </c>
      <c r="I274" s="20">
        <f t="shared" si="71"/>
        <v>443.64902400000005</v>
      </c>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c r="XFD274" s="1"/>
    </row>
    <row r="275" spans="1:151 16227:16384" s="11" customFormat="1" ht="20.25" customHeight="1" x14ac:dyDescent="0.3">
      <c r="A275" s="74">
        <v>9</v>
      </c>
      <c r="B275" s="75"/>
      <c r="C275" s="73">
        <v>9</v>
      </c>
      <c r="D275" s="73"/>
      <c r="E275" s="20" t="s">
        <v>218</v>
      </c>
      <c r="F275" s="74">
        <f t="shared" si="70"/>
        <v>277.28064000000001</v>
      </c>
      <c r="G275" s="75"/>
      <c r="H275" s="20">
        <v>0</v>
      </c>
      <c r="I275" s="20">
        <f t="shared" si="71"/>
        <v>443.64902400000005</v>
      </c>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c r="XFD275" s="1"/>
    </row>
    <row r="276" spans="1:151 16227:16384" s="11" customFormat="1" ht="20.25" customHeight="1" x14ac:dyDescent="0.3">
      <c r="A276" s="74">
        <v>10</v>
      </c>
      <c r="B276" s="75"/>
      <c r="C276" s="73">
        <v>10</v>
      </c>
      <c r="D276" s="73"/>
      <c r="E276" s="20" t="s">
        <v>218</v>
      </c>
      <c r="F276" s="74">
        <f t="shared" si="70"/>
        <v>277.28064000000001</v>
      </c>
      <c r="G276" s="75"/>
      <c r="H276" s="20">
        <v>0</v>
      </c>
      <c r="I276" s="20">
        <f t="shared" si="71"/>
        <v>443.64902400000005</v>
      </c>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c r="XFD276" s="1"/>
    </row>
    <row r="277" spans="1:151 16227:16384" s="11" customFormat="1" ht="20.25" customHeight="1" x14ac:dyDescent="0.3">
      <c r="A277" s="74">
        <v>11</v>
      </c>
      <c r="B277" s="75"/>
      <c r="C277" s="73">
        <v>11</v>
      </c>
      <c r="D277" s="73"/>
      <c r="E277" s="20" t="s">
        <v>218</v>
      </c>
      <c r="F277" s="74">
        <f t="shared" si="70"/>
        <v>277.28064000000001</v>
      </c>
      <c r="G277" s="75"/>
      <c r="H277" s="20">
        <v>0</v>
      </c>
      <c r="I277" s="20">
        <f t="shared" si="71"/>
        <v>443.64902400000005</v>
      </c>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c r="XFD277" s="1"/>
    </row>
    <row r="278" spans="1:151 16227:16384" s="11" customFormat="1" ht="21" x14ac:dyDescent="0.3">
      <c r="A278" s="76" t="s">
        <v>241</v>
      </c>
      <c r="B278" s="77"/>
      <c r="C278" s="77"/>
      <c r="D278" s="77"/>
      <c r="E278" s="77"/>
      <c r="F278" s="77"/>
      <c r="G278" s="77"/>
      <c r="H278" s="77"/>
      <c r="I278" s="84"/>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c r="XFD278" s="1"/>
    </row>
    <row r="279" spans="1:151 16227:16384" s="11" customFormat="1" ht="20.25" customHeight="1" x14ac:dyDescent="0.3">
      <c r="A279" s="73">
        <v>1</v>
      </c>
      <c r="B279" s="73"/>
      <c r="C279" s="74">
        <v>1</v>
      </c>
      <c r="D279" s="75"/>
      <c r="E279" s="20" t="s">
        <v>218</v>
      </c>
      <c r="F279" s="74">
        <f t="shared" si="70"/>
        <v>277.28064000000001</v>
      </c>
      <c r="G279" s="75"/>
      <c r="H279" s="20">
        <v>0</v>
      </c>
      <c r="I279" s="20">
        <f t="shared" ref="I279:I292" si="72">F279*(($I$145)+1)+H279</f>
        <v>443.64902400000005</v>
      </c>
      <c r="J279" s="1"/>
      <c r="K279" s="1"/>
      <c r="L279" s="1"/>
      <c r="M279" s="1"/>
      <c r="N279" s="1"/>
      <c r="O279" s="1"/>
      <c r="P279" s="1"/>
      <c r="Q279" s="1"/>
      <c r="R279" s="1"/>
      <c r="S279" s="1"/>
      <c r="T279" s="1"/>
      <c r="U279" s="45" t="str">
        <f t="shared" ref="U279:U292" ca="1" si="73">V279&amp;""&amp;",..,"&amp;""&amp;W279</f>
        <v>1201,..,2701</v>
      </c>
      <c r="V279" s="45">
        <f ca="1">(SUMPRODUCT(MID(0&amp;(LEFT(A278,SUM(LEN(A278)-LEN(SUBSTITUTE(A278,{"0","1","2","3"},""))))), LARGE(INDEX(ISNUMBER(--MID((LEFT(A278,SUM(LEN(A278)-LEN(SUBSTITUTE(A278,{"0","1","2","3"},""))))), ROW(INDIRECT("1:"&amp;LEN((LEFT(A278,SUM(LEN(A278)-LEN(SUBSTITUTE(A278,{"0","1","2","3"},"")))))))), 1)) * ROW(INDIRECT("1:"&amp;LEN((LEFT(A278,SUM(LEN(A278)-LEN(SUBSTITUTE(A278,{"0","1","2","3"},"")))))))), 0), ROW(INDIRECT("1:"&amp;LEN((LEFT(A278,SUM(LEN(A278)-LEN(SUBSTITUTE(A278,{"0","1","2","3"},"")))))))))+1, 1) * 10^ROW(INDIRECT("1:"&amp;LEN((LEFT(A278,SUM(LEN(A278)-LEN(SUBSTITUTE(A278,{"0","1","2","3"},""))))))))/10))*100+1</f>
        <v>1201</v>
      </c>
      <c r="W279" s="45">
        <f ca="1">(SUMPRODUCT(MID(0&amp;(--TRIM(RIGHT(SUBSTITUTE(LEFT(A278,_xlfn.AGGREGATE(16,6,FIND({0,1,2,3,4,5,6,7,8,9},A278,ROW(INDIRECT("1:"&amp;LEN(A278)))),1))," ",REPT(" ",LEN(A278))),LEN(A278)))), LARGE(INDEX(ISNUMBER(--MID((--TRIM(RIGHT(SUBSTITUTE(LEFT(A278,_xlfn.AGGREGATE(16,6,FIND({0,1,2,3,4,5,6,7,8,9},A278,ROW(INDIRECT("1:"&amp;LEN(A278)))),1))," ",REPT(" ",LEN(A278))),LEN(A278)))), ROW(INDIRECT("1:"&amp;LEN((--TRIM(RIGHT(SUBSTITUTE(LEFT(A278,_xlfn.AGGREGATE(16,6,FIND({0,1,2,3,4,5,6,7,8,9},A278,ROW(INDIRECT("1:"&amp;LEN(A278)))),1))," ",REPT(" ",LEN(A278))),LEN(A278))))))), 1)) * ROW(INDIRECT("1:"&amp;LEN((--TRIM(RIGHT(SUBSTITUTE(LEFT(A278,_xlfn.AGGREGATE(16,6,FIND({0,1,2,3,4,5,6,7,8,9},A278,ROW(INDIRECT("1:"&amp;LEN(A278)))),1))," ",REPT(" ",LEN(A278))),LEN(A278))))))), 0), ROW(INDIRECT("1:"&amp;LEN((--TRIM(RIGHT(SUBSTITUTE(LEFT(A278,_xlfn.AGGREGATE(16,6,FIND({0,1,2,3,4,5,6,7,8,9},A278,ROW(INDIRECT("1:"&amp;LEN(A278)))),1))," ",REPT(" ",LEN(A278))),LEN(A278))))))))+1, 1) * 10^ROW(INDIRECT("1:"&amp;LEN((--TRIM(RIGHT(SUBSTITUTE(LEFT(A278,_xlfn.AGGREGATE(16,6,FIND({0,1,2,3,4,5,6,7,8,9},A278,ROW(INDIRECT("1:"&amp;LEN(A278)))),1))," ",REPT(" ",LEN(A278))),LEN(A278)))))))/10))*100+1</f>
        <v>2701</v>
      </c>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c r="XFD279" s="1"/>
    </row>
    <row r="280" spans="1:151 16227:16384" s="11" customFormat="1" ht="20.25" customHeight="1" x14ac:dyDescent="0.3">
      <c r="A280" s="73">
        <v>2</v>
      </c>
      <c r="B280" s="73"/>
      <c r="C280" s="74">
        <v>2</v>
      </c>
      <c r="D280" s="75"/>
      <c r="E280" s="20" t="s">
        <v>218</v>
      </c>
      <c r="F280" s="74">
        <f t="shared" si="70"/>
        <v>277.28064000000001</v>
      </c>
      <c r="G280" s="75"/>
      <c r="H280" s="20">
        <v>0</v>
      </c>
      <c r="I280" s="20">
        <f t="shared" si="72"/>
        <v>443.64902400000005</v>
      </c>
      <c r="J280" s="1"/>
      <c r="K280" s="1"/>
      <c r="L280" s="1"/>
      <c r="M280" s="1"/>
      <c r="N280" s="1"/>
      <c r="O280" s="1"/>
      <c r="P280" s="1"/>
      <c r="Q280" s="1"/>
      <c r="R280" s="1"/>
      <c r="S280" s="1"/>
      <c r="T280" s="1"/>
      <c r="U280" s="45" t="str">
        <f t="shared" ca="1" si="73"/>
        <v>1202,..,2702</v>
      </c>
      <c r="V280" s="45">
        <f ca="1">V279+1</f>
        <v>1202</v>
      </c>
      <c r="W280" s="45">
        <f ca="1">W279+1</f>
        <v>2702</v>
      </c>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c r="XFD280" s="1"/>
    </row>
    <row r="281" spans="1:151 16227:16384" s="11" customFormat="1" ht="20.25" customHeight="1" x14ac:dyDescent="0.3">
      <c r="A281" s="73">
        <v>3</v>
      </c>
      <c r="B281" s="73"/>
      <c r="C281" s="74">
        <v>3</v>
      </c>
      <c r="D281" s="75"/>
      <c r="E281" s="20" t="s">
        <v>218</v>
      </c>
      <c r="F281" s="74">
        <f t="shared" si="70"/>
        <v>277.28064000000001</v>
      </c>
      <c r="G281" s="75"/>
      <c r="H281" s="20">
        <v>0</v>
      </c>
      <c r="I281" s="20">
        <f t="shared" si="72"/>
        <v>443.64902400000005</v>
      </c>
      <c r="J281" s="1"/>
      <c r="K281" s="1"/>
      <c r="L281" s="1"/>
      <c r="M281" s="1"/>
      <c r="N281" s="1"/>
      <c r="O281" s="1"/>
      <c r="P281" s="1"/>
      <c r="Q281" s="1"/>
      <c r="R281" s="1"/>
      <c r="S281" s="1"/>
      <c r="T281" s="1"/>
      <c r="U281" s="45" t="str">
        <f t="shared" ca="1" si="73"/>
        <v>1203,..,2703</v>
      </c>
      <c r="V281" s="45">
        <f t="shared" ref="V281:W292" ca="1" si="74">V280+1</f>
        <v>1203</v>
      </c>
      <c r="W281" s="45">
        <f t="shared" ca="1" si="74"/>
        <v>2703</v>
      </c>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c r="XFD281" s="1"/>
    </row>
    <row r="282" spans="1:151 16227:16384" s="11" customFormat="1" ht="20.25" customHeight="1" x14ac:dyDescent="0.3">
      <c r="A282" s="73">
        <v>4</v>
      </c>
      <c r="B282" s="73"/>
      <c r="C282" s="74">
        <v>4</v>
      </c>
      <c r="D282" s="75"/>
      <c r="E282" s="20" t="s">
        <v>218</v>
      </c>
      <c r="F282" s="74">
        <f t="shared" si="70"/>
        <v>277.28064000000001</v>
      </c>
      <c r="G282" s="75"/>
      <c r="H282" s="20">
        <v>0</v>
      </c>
      <c r="I282" s="20">
        <f t="shared" si="72"/>
        <v>443.64902400000005</v>
      </c>
      <c r="J282" s="1"/>
      <c r="K282" s="1"/>
      <c r="L282" s="1"/>
      <c r="M282" s="1"/>
      <c r="N282" s="1"/>
      <c r="O282" s="1"/>
      <c r="P282" s="1"/>
      <c r="Q282" s="1"/>
      <c r="R282" s="1"/>
      <c r="S282" s="1"/>
      <c r="T282" s="1"/>
      <c r="U282" s="45" t="str">
        <f t="shared" ca="1" si="73"/>
        <v>1204,..,2704</v>
      </c>
      <c r="V282" s="45">
        <f t="shared" ca="1" si="74"/>
        <v>1204</v>
      </c>
      <c r="W282" s="45">
        <f t="shared" ca="1" si="74"/>
        <v>2704</v>
      </c>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c r="XFD282" s="1"/>
    </row>
    <row r="283" spans="1:151 16227:16384" s="11" customFormat="1" ht="20.25" customHeight="1" x14ac:dyDescent="0.3">
      <c r="A283" s="73">
        <v>5</v>
      </c>
      <c r="B283" s="73"/>
      <c r="C283" s="74">
        <v>5</v>
      </c>
      <c r="D283" s="75"/>
      <c r="E283" s="20" t="s">
        <v>218</v>
      </c>
      <c r="F283" s="74">
        <f t="shared" si="70"/>
        <v>277.28064000000001</v>
      </c>
      <c r="G283" s="75"/>
      <c r="H283" s="20">
        <v>0</v>
      </c>
      <c r="I283" s="20">
        <f t="shared" si="72"/>
        <v>443.64902400000005</v>
      </c>
      <c r="J283" s="1"/>
      <c r="K283" s="1"/>
      <c r="L283" s="1"/>
      <c r="M283" s="1"/>
      <c r="N283" s="1"/>
      <c r="O283" s="1"/>
      <c r="P283" s="1"/>
      <c r="Q283" s="1"/>
      <c r="R283" s="1"/>
      <c r="S283" s="1"/>
      <c r="T283" s="1"/>
      <c r="U283" s="45" t="str">
        <f t="shared" ca="1" si="73"/>
        <v>1205,..,2705</v>
      </c>
      <c r="V283" s="45">
        <f t="shared" ca="1" si="74"/>
        <v>1205</v>
      </c>
      <c r="W283" s="45">
        <f t="shared" ca="1" si="74"/>
        <v>2705</v>
      </c>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c r="XFD283" s="1"/>
    </row>
    <row r="284" spans="1:151 16227:16384" s="11" customFormat="1" ht="20.25" customHeight="1" x14ac:dyDescent="0.3">
      <c r="A284" s="73">
        <v>6</v>
      </c>
      <c r="B284" s="73"/>
      <c r="C284" s="74">
        <v>6</v>
      </c>
      <c r="D284" s="75"/>
      <c r="E284" s="20" t="s">
        <v>218</v>
      </c>
      <c r="F284" s="74">
        <f t="shared" si="70"/>
        <v>277.28064000000001</v>
      </c>
      <c r="G284" s="75"/>
      <c r="H284" s="20">
        <v>0</v>
      </c>
      <c r="I284" s="20">
        <f t="shared" si="72"/>
        <v>443.64902400000005</v>
      </c>
      <c r="J284" s="1"/>
      <c r="K284" s="1"/>
      <c r="L284" s="1"/>
      <c r="M284" s="1"/>
      <c r="N284" s="1"/>
      <c r="O284" s="1"/>
      <c r="P284" s="1"/>
      <c r="Q284" s="1"/>
      <c r="R284" s="1"/>
      <c r="S284" s="1"/>
      <c r="T284" s="1"/>
      <c r="U284" s="45" t="str">
        <f t="shared" ca="1" si="73"/>
        <v>1206,..,2706</v>
      </c>
      <c r="V284" s="45">
        <f t="shared" ca="1" si="74"/>
        <v>1206</v>
      </c>
      <c r="W284" s="45">
        <f t="shared" ca="1" si="74"/>
        <v>2706</v>
      </c>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c r="XFD284" s="1"/>
    </row>
    <row r="285" spans="1:151 16227:16384" s="11" customFormat="1" ht="20.25" customHeight="1" x14ac:dyDescent="0.3">
      <c r="A285" s="73">
        <v>7</v>
      </c>
      <c r="B285" s="73"/>
      <c r="C285" s="74">
        <v>7</v>
      </c>
      <c r="D285" s="75"/>
      <c r="E285" s="20" t="s">
        <v>218</v>
      </c>
      <c r="F285" s="74">
        <f t="shared" si="70"/>
        <v>277.28064000000001</v>
      </c>
      <c r="G285" s="75"/>
      <c r="H285" s="20">
        <v>0</v>
      </c>
      <c r="I285" s="20">
        <f t="shared" si="72"/>
        <v>443.64902400000005</v>
      </c>
      <c r="J285" s="1"/>
      <c r="K285" s="1"/>
      <c r="L285" s="1"/>
      <c r="M285" s="1"/>
      <c r="N285" s="1"/>
      <c r="O285" s="1"/>
      <c r="P285" s="1"/>
      <c r="Q285" s="1"/>
      <c r="R285" s="1"/>
      <c r="S285" s="1"/>
      <c r="T285" s="1"/>
      <c r="U285" s="45" t="str">
        <f t="shared" ca="1" si="73"/>
        <v>1207,..,2707</v>
      </c>
      <c r="V285" s="45">
        <f t="shared" ca="1" si="74"/>
        <v>1207</v>
      </c>
      <c r="W285" s="45">
        <f t="shared" ca="1" si="74"/>
        <v>2707</v>
      </c>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c r="XFD285" s="1"/>
    </row>
    <row r="286" spans="1:151 16227:16384" s="11" customFormat="1" ht="20.25" customHeight="1" x14ac:dyDescent="0.3">
      <c r="A286" s="73">
        <v>8</v>
      </c>
      <c r="B286" s="73"/>
      <c r="C286" s="74">
        <v>8</v>
      </c>
      <c r="D286" s="75"/>
      <c r="E286" s="20" t="s">
        <v>218</v>
      </c>
      <c r="F286" s="74">
        <f t="shared" si="70"/>
        <v>277.28064000000001</v>
      </c>
      <c r="G286" s="75"/>
      <c r="H286" s="20">
        <v>0</v>
      </c>
      <c r="I286" s="20">
        <f t="shared" si="72"/>
        <v>443.64902400000005</v>
      </c>
      <c r="J286" s="1"/>
      <c r="K286" s="1"/>
      <c r="L286" s="1"/>
      <c r="M286" s="1"/>
      <c r="N286" s="1"/>
      <c r="O286" s="1"/>
      <c r="P286" s="1"/>
      <c r="Q286" s="1"/>
      <c r="R286" s="1"/>
      <c r="S286" s="1"/>
      <c r="T286" s="1"/>
      <c r="U286" s="45" t="str">
        <f t="shared" ca="1" si="73"/>
        <v>1208,..,2708</v>
      </c>
      <c r="V286" s="45">
        <f t="shared" ca="1" si="74"/>
        <v>1208</v>
      </c>
      <c r="W286" s="45">
        <f t="shared" ca="1" si="74"/>
        <v>2708</v>
      </c>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c r="XFD286" s="1"/>
    </row>
    <row r="287" spans="1:151 16227:16384" s="11" customFormat="1" ht="20.25" customHeight="1" x14ac:dyDescent="0.3">
      <c r="A287" s="73">
        <v>9</v>
      </c>
      <c r="B287" s="73"/>
      <c r="C287" s="74">
        <v>9</v>
      </c>
      <c r="D287" s="75"/>
      <c r="E287" s="20" t="s">
        <v>218</v>
      </c>
      <c r="F287" s="74">
        <f t="shared" si="70"/>
        <v>277.28064000000001</v>
      </c>
      <c r="G287" s="75"/>
      <c r="H287" s="20">
        <v>0</v>
      </c>
      <c r="I287" s="20">
        <f t="shared" si="72"/>
        <v>443.64902400000005</v>
      </c>
      <c r="J287" s="1"/>
      <c r="K287" s="1"/>
      <c r="L287" s="1"/>
      <c r="M287" s="1"/>
      <c r="N287" s="1"/>
      <c r="O287" s="1"/>
      <c r="P287" s="1"/>
      <c r="Q287" s="1"/>
      <c r="R287" s="1"/>
      <c r="S287" s="1"/>
      <c r="T287" s="1"/>
      <c r="U287" s="45" t="str">
        <f t="shared" ca="1" si="73"/>
        <v>1209,..,2709</v>
      </c>
      <c r="V287" s="45">
        <f t="shared" ca="1" si="74"/>
        <v>1209</v>
      </c>
      <c r="W287" s="45">
        <f t="shared" ca="1" si="74"/>
        <v>2709</v>
      </c>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c r="XFD287" s="1"/>
    </row>
    <row r="288" spans="1:151 16227:16384" s="11" customFormat="1" ht="20.25" customHeight="1" x14ac:dyDescent="0.3">
      <c r="A288" s="73">
        <v>10</v>
      </c>
      <c r="B288" s="73"/>
      <c r="C288" s="74">
        <v>10</v>
      </c>
      <c r="D288" s="75"/>
      <c r="E288" s="20" t="s">
        <v>218</v>
      </c>
      <c r="F288" s="74">
        <f t="shared" si="70"/>
        <v>277.28064000000001</v>
      </c>
      <c r="G288" s="75"/>
      <c r="H288" s="20">
        <v>0</v>
      </c>
      <c r="I288" s="20">
        <f t="shared" si="72"/>
        <v>443.64902400000005</v>
      </c>
      <c r="J288" s="1"/>
      <c r="K288" s="1"/>
      <c r="L288" s="1"/>
      <c r="M288" s="1"/>
      <c r="N288" s="1"/>
      <c r="O288" s="1"/>
      <c r="P288" s="1"/>
      <c r="Q288" s="1"/>
      <c r="R288" s="1"/>
      <c r="S288" s="1"/>
      <c r="T288" s="1"/>
      <c r="U288" s="45" t="str">
        <f t="shared" ca="1" si="73"/>
        <v>1210,..,2710</v>
      </c>
      <c r="V288" s="45">
        <f t="shared" ca="1" si="74"/>
        <v>1210</v>
      </c>
      <c r="W288" s="45">
        <f t="shared" ca="1" si="74"/>
        <v>2710</v>
      </c>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c r="XFD288" s="1"/>
    </row>
    <row r="289" spans="1:151 16227:16384" s="11" customFormat="1" ht="20.25" customHeight="1" x14ac:dyDescent="0.3">
      <c r="A289" s="73">
        <v>11</v>
      </c>
      <c r="B289" s="73"/>
      <c r="C289" s="74">
        <v>11</v>
      </c>
      <c r="D289" s="75"/>
      <c r="E289" s="20" t="s">
        <v>218</v>
      </c>
      <c r="F289" s="74">
        <f t="shared" si="70"/>
        <v>277.28064000000001</v>
      </c>
      <c r="G289" s="75"/>
      <c r="H289" s="20">
        <v>0</v>
      </c>
      <c r="I289" s="20">
        <f t="shared" si="72"/>
        <v>443.64902400000005</v>
      </c>
      <c r="J289" s="1"/>
      <c r="K289" s="1"/>
      <c r="L289" s="1"/>
      <c r="M289" s="1"/>
      <c r="N289" s="1"/>
      <c r="O289" s="1"/>
      <c r="P289" s="1"/>
      <c r="Q289" s="1"/>
      <c r="R289" s="1"/>
      <c r="S289" s="1"/>
      <c r="T289" s="1"/>
      <c r="U289" s="45" t="str">
        <f t="shared" ca="1" si="73"/>
        <v>1211,..,2711</v>
      </c>
      <c r="V289" s="45">
        <f t="shared" ca="1" si="74"/>
        <v>1211</v>
      </c>
      <c r="W289" s="45">
        <f t="shared" ca="1" si="74"/>
        <v>2711</v>
      </c>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c r="XFD289" s="1"/>
    </row>
    <row r="290" spans="1:151 16227:16384" s="11" customFormat="1" ht="20.25" customHeight="1" x14ac:dyDescent="0.3">
      <c r="A290" s="73">
        <v>12</v>
      </c>
      <c r="B290" s="73"/>
      <c r="C290" s="74">
        <v>40</v>
      </c>
      <c r="D290" s="75"/>
      <c r="E290" s="20" t="s">
        <v>218</v>
      </c>
      <c r="F290" s="74">
        <f t="shared" si="70"/>
        <v>277.28064000000001</v>
      </c>
      <c r="G290" s="75"/>
      <c r="H290" s="20">
        <v>0</v>
      </c>
      <c r="I290" s="20">
        <f t="shared" si="72"/>
        <v>443.64902400000005</v>
      </c>
      <c r="J290" s="1"/>
      <c r="K290" s="1"/>
      <c r="L290" s="1"/>
      <c r="M290" s="1"/>
      <c r="N290" s="1"/>
      <c r="O290" s="1"/>
      <c r="P290" s="1"/>
      <c r="Q290" s="1"/>
      <c r="R290" s="1"/>
      <c r="S290" s="1"/>
      <c r="T290" s="1"/>
      <c r="U290" s="45" t="str">
        <f t="shared" ca="1" si="73"/>
        <v>1212,..,2712</v>
      </c>
      <c r="V290" s="45">
        <f t="shared" ca="1" si="74"/>
        <v>1212</v>
      </c>
      <c r="W290" s="45">
        <f t="shared" ca="1" si="74"/>
        <v>2712</v>
      </c>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c r="XFD290" s="1"/>
    </row>
    <row r="291" spans="1:151 16227:16384" s="11" customFormat="1" ht="20.25" customHeight="1" x14ac:dyDescent="0.3">
      <c r="A291" s="73">
        <v>13</v>
      </c>
      <c r="B291" s="73"/>
      <c r="C291" s="74">
        <v>41</v>
      </c>
      <c r="D291" s="75"/>
      <c r="E291" s="20" t="s">
        <v>218</v>
      </c>
      <c r="F291" s="74">
        <f t="shared" si="70"/>
        <v>277.28064000000001</v>
      </c>
      <c r="G291" s="75"/>
      <c r="H291" s="20">
        <v>0</v>
      </c>
      <c r="I291" s="20">
        <f t="shared" si="72"/>
        <v>443.64902400000005</v>
      </c>
      <c r="J291" s="1"/>
      <c r="K291" s="1"/>
      <c r="L291" s="1"/>
      <c r="M291" s="1"/>
      <c r="N291" s="1"/>
      <c r="O291" s="1"/>
      <c r="P291" s="1"/>
      <c r="Q291" s="1"/>
      <c r="R291" s="1"/>
      <c r="S291" s="1"/>
      <c r="T291" s="1"/>
      <c r="U291" s="45" t="str">
        <f t="shared" ca="1" si="73"/>
        <v>1213,..,2713</v>
      </c>
      <c r="V291" s="45">
        <f t="shared" ca="1" si="74"/>
        <v>1213</v>
      </c>
      <c r="W291" s="45">
        <f t="shared" ca="1" si="74"/>
        <v>2713</v>
      </c>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c r="XFD291" s="1"/>
    </row>
    <row r="292" spans="1:151 16227:16384" s="11" customFormat="1" ht="20.25" customHeight="1" x14ac:dyDescent="0.3">
      <c r="A292" s="73">
        <v>14</v>
      </c>
      <c r="B292" s="73"/>
      <c r="C292" s="74">
        <v>42</v>
      </c>
      <c r="D292" s="75"/>
      <c r="E292" s="20" t="s">
        <v>218</v>
      </c>
      <c r="F292" s="74">
        <f t="shared" si="70"/>
        <v>277.28064000000001</v>
      </c>
      <c r="G292" s="75"/>
      <c r="H292" s="20">
        <v>0</v>
      </c>
      <c r="I292" s="20">
        <f t="shared" si="72"/>
        <v>443.64902400000005</v>
      </c>
      <c r="J292" s="1"/>
      <c r="K292" s="1"/>
      <c r="L292" s="1"/>
      <c r="M292" s="1"/>
      <c r="N292" s="1"/>
      <c r="O292" s="1"/>
      <c r="P292" s="1"/>
      <c r="Q292" s="1"/>
      <c r="R292" s="1"/>
      <c r="S292" s="1"/>
      <c r="T292" s="1"/>
      <c r="U292" s="45" t="str">
        <f t="shared" ca="1" si="73"/>
        <v>1214,..,2714</v>
      </c>
      <c r="V292" s="45">
        <f t="shared" ca="1" si="74"/>
        <v>1214</v>
      </c>
      <c r="W292" s="45">
        <f t="shared" ca="1" si="74"/>
        <v>2714</v>
      </c>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c r="XFD292" s="1"/>
    </row>
    <row r="293" spans="1:151 16227:16384" s="11" customFormat="1" ht="21" x14ac:dyDescent="0.3">
      <c r="A293" s="76" t="s">
        <v>242</v>
      </c>
      <c r="B293" s="77"/>
      <c r="C293" s="77"/>
      <c r="D293" s="77"/>
      <c r="E293" s="77"/>
      <c r="F293" s="77"/>
      <c r="G293" s="77"/>
      <c r="H293" s="77"/>
      <c r="I293" s="84"/>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c r="XFD293" s="1"/>
    </row>
    <row r="294" spans="1:151 16227:16384" s="11" customFormat="1" ht="20.25" customHeight="1" x14ac:dyDescent="0.3">
      <c r="A294" s="73">
        <v>1</v>
      </c>
      <c r="B294" s="73"/>
      <c r="C294" s="74">
        <v>1</v>
      </c>
      <c r="D294" s="75"/>
      <c r="E294" s="20" t="s">
        <v>218</v>
      </c>
      <c r="F294" s="74">
        <f t="shared" ref="F294:F307" si="75">25.76*10.764</f>
        <v>277.28064000000001</v>
      </c>
      <c r="G294" s="75"/>
      <c r="H294" s="20">
        <v>0</v>
      </c>
      <c r="I294" s="20">
        <f t="shared" ref="I294:I300" si="76">F294*(($I$145)+1)+H294</f>
        <v>443.64902400000005</v>
      </c>
      <c r="J294" s="1"/>
      <c r="K294" s="1"/>
      <c r="L294" s="1"/>
      <c r="M294" s="1"/>
      <c r="N294" s="1"/>
      <c r="O294" s="1"/>
      <c r="P294" s="1"/>
      <c r="Q294" s="1"/>
      <c r="R294" s="1"/>
      <c r="S294" s="1"/>
      <c r="T294" s="1"/>
      <c r="U294" s="45" t="str">
        <f t="shared" ref="U294:U307" ca="1" si="77">V294&amp;""&amp;",..,"&amp;""&amp;W294</f>
        <v>3801,..,2301</v>
      </c>
      <c r="V294" s="45">
        <f ca="1">(SUMPRODUCT(MID(0&amp;(LEFT(A293,SUM(LEN(A293)-LEN(SUBSTITUTE(A293,{"0","1","2","3"},""))))), LARGE(INDEX(ISNUMBER(--MID((LEFT(A293,SUM(LEN(A293)-LEN(SUBSTITUTE(A293,{"0","1","2","3"},""))))), ROW(INDIRECT("1:"&amp;LEN((LEFT(A293,SUM(LEN(A293)-LEN(SUBSTITUTE(A293,{"0","1","2","3"},"")))))))), 1)) * ROW(INDIRECT("1:"&amp;LEN((LEFT(A293,SUM(LEN(A293)-LEN(SUBSTITUTE(A293,{"0","1","2","3"},"")))))))), 0), ROW(INDIRECT("1:"&amp;LEN((LEFT(A293,SUM(LEN(A293)-LEN(SUBSTITUTE(A293,{"0","1","2","3"},"")))))))))+1, 1) * 10^ROW(INDIRECT("1:"&amp;LEN((LEFT(A293,SUM(LEN(A293)-LEN(SUBSTITUTE(A293,{"0","1","2","3"},""))))))))/10))*100+1</f>
        <v>3801</v>
      </c>
      <c r="W294" s="45">
        <f ca="1">(SUMPRODUCT(MID(0&amp;(--TRIM(RIGHT(SUBSTITUTE(LEFT(A293,_xlfn.AGGREGATE(16,6,FIND({0,1,2,3,4,5,6,7,8,9},A293,ROW(INDIRECT("1:"&amp;LEN(A293)))),1))," ",REPT(" ",LEN(A293))),LEN(A293)))), LARGE(INDEX(ISNUMBER(--MID((--TRIM(RIGHT(SUBSTITUTE(LEFT(A293,_xlfn.AGGREGATE(16,6,FIND({0,1,2,3,4,5,6,7,8,9},A293,ROW(INDIRECT("1:"&amp;LEN(A293)))),1))," ",REPT(" ",LEN(A293))),LEN(A293)))), ROW(INDIRECT("1:"&amp;LEN((--TRIM(RIGHT(SUBSTITUTE(LEFT(A293,_xlfn.AGGREGATE(16,6,FIND({0,1,2,3,4,5,6,7,8,9},A293,ROW(INDIRECT("1:"&amp;LEN(A293)))),1))," ",REPT(" ",LEN(A293))),LEN(A293))))))), 1)) * ROW(INDIRECT("1:"&amp;LEN((--TRIM(RIGHT(SUBSTITUTE(LEFT(A293,_xlfn.AGGREGATE(16,6,FIND({0,1,2,3,4,5,6,7,8,9},A293,ROW(INDIRECT("1:"&amp;LEN(A293)))),1))," ",REPT(" ",LEN(A293))),LEN(A293))))))), 0), ROW(INDIRECT("1:"&amp;LEN((--TRIM(RIGHT(SUBSTITUTE(LEFT(A293,_xlfn.AGGREGATE(16,6,FIND({0,1,2,3,4,5,6,7,8,9},A293,ROW(INDIRECT("1:"&amp;LEN(A293)))),1))," ",REPT(" ",LEN(A293))),LEN(A293))))))))+1, 1) * 10^ROW(INDIRECT("1:"&amp;LEN((--TRIM(RIGHT(SUBSTITUTE(LEFT(A293,_xlfn.AGGREGATE(16,6,FIND({0,1,2,3,4,5,6,7,8,9},A293,ROW(INDIRECT("1:"&amp;LEN(A293)))),1))," ",REPT(" ",LEN(A293))),LEN(A293)))))))/10))*100+1</f>
        <v>2301</v>
      </c>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c r="XFD294" s="1"/>
    </row>
    <row r="295" spans="1:151 16227:16384" s="11" customFormat="1" ht="20.25" customHeight="1" x14ac:dyDescent="0.3">
      <c r="A295" s="73">
        <v>2</v>
      </c>
      <c r="B295" s="73"/>
      <c r="C295" s="74">
        <v>2</v>
      </c>
      <c r="D295" s="75"/>
      <c r="E295" s="20" t="s">
        <v>218</v>
      </c>
      <c r="F295" s="74">
        <f t="shared" si="75"/>
        <v>277.28064000000001</v>
      </c>
      <c r="G295" s="75"/>
      <c r="H295" s="20">
        <v>0</v>
      </c>
      <c r="I295" s="20">
        <f t="shared" si="76"/>
        <v>443.64902400000005</v>
      </c>
      <c r="J295" s="1"/>
      <c r="K295" s="1"/>
      <c r="L295" s="1"/>
      <c r="M295" s="1"/>
      <c r="N295" s="1"/>
      <c r="O295" s="1"/>
      <c r="P295" s="1"/>
      <c r="Q295" s="1"/>
      <c r="R295" s="1"/>
      <c r="S295" s="1"/>
      <c r="T295" s="1"/>
      <c r="U295" s="45" t="str">
        <f t="shared" ca="1" si="77"/>
        <v>3802,..,2302</v>
      </c>
      <c r="V295" s="45">
        <f ca="1">V294+1</f>
        <v>3802</v>
      </c>
      <c r="W295" s="45">
        <f ca="1">W294+1</f>
        <v>2302</v>
      </c>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c r="XFD295" s="1"/>
    </row>
    <row r="296" spans="1:151 16227:16384" s="11" customFormat="1" ht="20.25" customHeight="1" x14ac:dyDescent="0.3">
      <c r="A296" s="73">
        <v>3</v>
      </c>
      <c r="B296" s="73"/>
      <c r="C296" s="74">
        <v>3</v>
      </c>
      <c r="D296" s="75"/>
      <c r="E296" s="20" t="s">
        <v>218</v>
      </c>
      <c r="F296" s="74">
        <f t="shared" si="75"/>
        <v>277.28064000000001</v>
      </c>
      <c r="G296" s="75"/>
      <c r="H296" s="20">
        <v>0</v>
      </c>
      <c r="I296" s="20">
        <f t="shared" si="76"/>
        <v>443.64902400000005</v>
      </c>
      <c r="J296" s="1"/>
      <c r="K296" s="1"/>
      <c r="L296" s="1"/>
      <c r="M296" s="1"/>
      <c r="N296" s="1"/>
      <c r="O296" s="1"/>
      <c r="P296" s="1"/>
      <c r="Q296" s="1"/>
      <c r="R296" s="1"/>
      <c r="S296" s="1"/>
      <c r="T296" s="1"/>
      <c r="U296" s="45" t="str">
        <f t="shared" ca="1" si="77"/>
        <v>3803,..,2303</v>
      </c>
      <c r="V296" s="45">
        <f t="shared" ref="V296:W307" ca="1" si="78">V295+1</f>
        <v>3803</v>
      </c>
      <c r="W296" s="45">
        <f t="shared" ca="1" si="78"/>
        <v>2303</v>
      </c>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c r="XFD296" s="1"/>
    </row>
    <row r="297" spans="1:151 16227:16384" s="11" customFormat="1" ht="20.25" customHeight="1" x14ac:dyDescent="0.3">
      <c r="A297" s="73">
        <v>4</v>
      </c>
      <c r="B297" s="73"/>
      <c r="C297" s="74">
        <v>4</v>
      </c>
      <c r="D297" s="75"/>
      <c r="E297" s="20" t="s">
        <v>218</v>
      </c>
      <c r="F297" s="74">
        <f t="shared" si="75"/>
        <v>277.28064000000001</v>
      </c>
      <c r="G297" s="75"/>
      <c r="H297" s="20">
        <v>0</v>
      </c>
      <c r="I297" s="20">
        <f t="shared" si="76"/>
        <v>443.64902400000005</v>
      </c>
      <c r="J297" s="1"/>
      <c r="K297" s="1"/>
      <c r="L297" s="1"/>
      <c r="M297" s="1"/>
      <c r="N297" s="1"/>
      <c r="O297" s="1"/>
      <c r="P297" s="1"/>
      <c r="Q297" s="1"/>
      <c r="R297" s="1"/>
      <c r="S297" s="1"/>
      <c r="T297" s="1"/>
      <c r="U297" s="45" t="str">
        <f t="shared" ca="1" si="77"/>
        <v>3804,..,2304</v>
      </c>
      <c r="V297" s="45">
        <f t="shared" ca="1" si="78"/>
        <v>3804</v>
      </c>
      <c r="W297" s="45">
        <f t="shared" ca="1" si="78"/>
        <v>2304</v>
      </c>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c r="XFD297" s="1"/>
    </row>
    <row r="298" spans="1:151 16227:16384" s="11" customFormat="1" ht="20.25" customHeight="1" x14ac:dyDescent="0.3">
      <c r="A298" s="73">
        <v>5</v>
      </c>
      <c r="B298" s="73"/>
      <c r="C298" s="74">
        <v>5</v>
      </c>
      <c r="D298" s="75"/>
      <c r="E298" s="20" t="s">
        <v>218</v>
      </c>
      <c r="F298" s="74">
        <f t="shared" si="75"/>
        <v>277.28064000000001</v>
      </c>
      <c r="G298" s="75"/>
      <c r="H298" s="20">
        <v>0</v>
      </c>
      <c r="I298" s="20">
        <f t="shared" si="76"/>
        <v>443.64902400000005</v>
      </c>
      <c r="J298" s="1"/>
      <c r="K298" s="1"/>
      <c r="L298" s="1"/>
      <c r="M298" s="1"/>
      <c r="N298" s="1"/>
      <c r="O298" s="1"/>
      <c r="P298" s="1"/>
      <c r="Q298" s="1"/>
      <c r="R298" s="1"/>
      <c r="S298" s="1"/>
      <c r="T298" s="1"/>
      <c r="U298" s="45" t="str">
        <f t="shared" ca="1" si="77"/>
        <v>3805,..,2305</v>
      </c>
      <c r="V298" s="45">
        <f t="shared" ca="1" si="78"/>
        <v>3805</v>
      </c>
      <c r="W298" s="45">
        <f t="shared" ca="1" si="78"/>
        <v>2305</v>
      </c>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c r="XFD298" s="1"/>
    </row>
    <row r="299" spans="1:151 16227:16384" s="11" customFormat="1" ht="20.25" customHeight="1" x14ac:dyDescent="0.3">
      <c r="A299" s="73">
        <v>6</v>
      </c>
      <c r="B299" s="73"/>
      <c r="C299" s="74">
        <v>6</v>
      </c>
      <c r="D299" s="75"/>
      <c r="E299" s="20" t="s">
        <v>218</v>
      </c>
      <c r="F299" s="74">
        <f t="shared" si="75"/>
        <v>277.28064000000001</v>
      </c>
      <c r="G299" s="75"/>
      <c r="H299" s="20">
        <v>0</v>
      </c>
      <c r="I299" s="20">
        <f t="shared" si="76"/>
        <v>443.64902400000005</v>
      </c>
      <c r="J299" s="1"/>
      <c r="K299" s="1"/>
      <c r="L299" s="1"/>
      <c r="M299" s="1"/>
      <c r="N299" s="1"/>
      <c r="O299" s="1"/>
      <c r="P299" s="1"/>
      <c r="Q299" s="1"/>
      <c r="R299" s="1"/>
      <c r="S299" s="1"/>
      <c r="T299" s="1"/>
      <c r="U299" s="45" t="str">
        <f t="shared" ca="1" si="77"/>
        <v>3806,..,2306</v>
      </c>
      <c r="V299" s="45">
        <f t="shared" ca="1" si="78"/>
        <v>3806</v>
      </c>
      <c r="W299" s="45">
        <f t="shared" ca="1" si="78"/>
        <v>2306</v>
      </c>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c r="XFD299" s="1"/>
    </row>
    <row r="300" spans="1:151 16227:16384" s="11" customFormat="1" ht="20.25" customHeight="1" x14ac:dyDescent="0.3">
      <c r="A300" s="73">
        <v>7</v>
      </c>
      <c r="B300" s="73"/>
      <c r="C300" s="74">
        <v>7</v>
      </c>
      <c r="D300" s="75"/>
      <c r="E300" s="20" t="s">
        <v>218</v>
      </c>
      <c r="F300" s="74">
        <f t="shared" si="75"/>
        <v>277.28064000000001</v>
      </c>
      <c r="G300" s="75"/>
      <c r="H300" s="20">
        <v>0</v>
      </c>
      <c r="I300" s="20">
        <f t="shared" si="76"/>
        <v>443.64902400000005</v>
      </c>
      <c r="J300" s="1"/>
      <c r="K300" s="1"/>
      <c r="L300" s="1"/>
      <c r="M300" s="1"/>
      <c r="N300" s="1"/>
      <c r="O300" s="1"/>
      <c r="P300" s="1"/>
      <c r="Q300" s="1"/>
      <c r="R300" s="1"/>
      <c r="S300" s="1"/>
      <c r="T300" s="1"/>
      <c r="U300" s="45" t="str">
        <f t="shared" ca="1" si="77"/>
        <v>3807,..,2307</v>
      </c>
      <c r="V300" s="45">
        <f t="shared" ca="1" si="78"/>
        <v>3807</v>
      </c>
      <c r="W300" s="45">
        <f t="shared" ca="1" si="78"/>
        <v>2307</v>
      </c>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c r="XFD300" s="1"/>
    </row>
    <row r="301" spans="1:151 16227:16384" s="11" customFormat="1" ht="20.25" customHeight="1" x14ac:dyDescent="0.3">
      <c r="A301" s="73">
        <v>8</v>
      </c>
      <c r="B301" s="73"/>
      <c r="C301" s="74">
        <v>8</v>
      </c>
      <c r="D301" s="75"/>
      <c r="E301" s="74" t="s">
        <v>221</v>
      </c>
      <c r="F301" s="83"/>
      <c r="G301" s="83"/>
      <c r="H301" s="83"/>
      <c r="I301" s="75"/>
      <c r="J301" s="1"/>
      <c r="K301" s="1"/>
      <c r="L301" s="1"/>
      <c r="M301" s="1"/>
      <c r="N301" s="1"/>
      <c r="O301" s="1"/>
      <c r="P301" s="1"/>
      <c r="Q301" s="1"/>
      <c r="R301" s="1"/>
      <c r="S301" s="1"/>
      <c r="T301" s="1"/>
      <c r="U301" s="45" t="str">
        <f t="shared" ca="1" si="77"/>
        <v>3808,..,2308</v>
      </c>
      <c r="V301" s="45">
        <f t="shared" ca="1" si="78"/>
        <v>3808</v>
      </c>
      <c r="W301" s="45">
        <f t="shared" ca="1" si="78"/>
        <v>2308</v>
      </c>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c r="XFD301" s="1"/>
    </row>
    <row r="302" spans="1:151 16227:16384" s="11" customFormat="1" ht="20.25" customHeight="1" x14ac:dyDescent="0.3">
      <c r="A302" s="73">
        <v>9</v>
      </c>
      <c r="B302" s="73"/>
      <c r="C302" s="74">
        <v>9</v>
      </c>
      <c r="D302" s="75"/>
      <c r="E302" s="20" t="s">
        <v>218</v>
      </c>
      <c r="F302" s="74">
        <f t="shared" si="75"/>
        <v>277.28064000000001</v>
      </c>
      <c r="G302" s="75"/>
      <c r="H302" s="20">
        <v>0</v>
      </c>
      <c r="I302" s="20">
        <f t="shared" ref="I302:I307" si="79">F302*(($I$145)+1)+H302</f>
        <v>443.64902400000005</v>
      </c>
      <c r="J302" s="1"/>
      <c r="K302" s="1"/>
      <c r="L302" s="1"/>
      <c r="M302" s="1"/>
      <c r="N302" s="1"/>
      <c r="O302" s="1"/>
      <c r="P302" s="1"/>
      <c r="Q302" s="1"/>
      <c r="R302" s="1"/>
      <c r="S302" s="1"/>
      <c r="T302" s="1"/>
      <c r="U302" s="45" t="str">
        <f t="shared" ca="1" si="77"/>
        <v>3809,..,2309</v>
      </c>
      <c r="V302" s="45">
        <f t="shared" ca="1" si="78"/>
        <v>3809</v>
      </c>
      <c r="W302" s="45">
        <f t="shared" ca="1" si="78"/>
        <v>2309</v>
      </c>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c r="XFD302" s="1"/>
    </row>
    <row r="303" spans="1:151 16227:16384" s="11" customFormat="1" ht="20.25" customHeight="1" x14ac:dyDescent="0.3">
      <c r="A303" s="73">
        <v>10</v>
      </c>
      <c r="B303" s="73"/>
      <c r="C303" s="74">
        <v>10</v>
      </c>
      <c r="D303" s="75"/>
      <c r="E303" s="20" t="s">
        <v>218</v>
      </c>
      <c r="F303" s="74">
        <f t="shared" si="75"/>
        <v>277.28064000000001</v>
      </c>
      <c r="G303" s="75"/>
      <c r="H303" s="20">
        <v>0</v>
      </c>
      <c r="I303" s="20">
        <f t="shared" si="79"/>
        <v>443.64902400000005</v>
      </c>
      <c r="J303" s="1"/>
      <c r="K303" s="1"/>
      <c r="L303" s="1"/>
      <c r="M303" s="1"/>
      <c r="N303" s="1"/>
      <c r="O303" s="1"/>
      <c r="P303" s="1"/>
      <c r="Q303" s="1"/>
      <c r="R303" s="1"/>
      <c r="S303" s="1"/>
      <c r="T303" s="1"/>
      <c r="U303" s="45" t="str">
        <f t="shared" ca="1" si="77"/>
        <v>3810,..,2310</v>
      </c>
      <c r="V303" s="45">
        <f t="shared" ca="1" si="78"/>
        <v>3810</v>
      </c>
      <c r="W303" s="45">
        <f t="shared" ca="1" si="78"/>
        <v>2310</v>
      </c>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c r="XFD303" s="1"/>
    </row>
    <row r="304" spans="1:151 16227:16384" s="11" customFormat="1" ht="20.25" customHeight="1" x14ac:dyDescent="0.3">
      <c r="A304" s="73">
        <v>11</v>
      </c>
      <c r="B304" s="73"/>
      <c r="C304" s="74">
        <v>11</v>
      </c>
      <c r="D304" s="75"/>
      <c r="E304" s="20" t="s">
        <v>218</v>
      </c>
      <c r="F304" s="74">
        <f t="shared" si="75"/>
        <v>277.28064000000001</v>
      </c>
      <c r="G304" s="75"/>
      <c r="H304" s="20">
        <v>0</v>
      </c>
      <c r="I304" s="20">
        <f t="shared" si="79"/>
        <v>443.64902400000005</v>
      </c>
      <c r="J304" s="1"/>
      <c r="K304" s="1"/>
      <c r="L304" s="1"/>
      <c r="M304" s="1"/>
      <c r="N304" s="1"/>
      <c r="O304" s="1"/>
      <c r="P304" s="1"/>
      <c r="Q304" s="1"/>
      <c r="R304" s="1"/>
      <c r="S304" s="1"/>
      <c r="T304" s="1"/>
      <c r="U304" s="45" t="str">
        <f t="shared" ca="1" si="77"/>
        <v>3811,..,2311</v>
      </c>
      <c r="V304" s="45">
        <f t="shared" ca="1" si="78"/>
        <v>3811</v>
      </c>
      <c r="W304" s="45">
        <f t="shared" ca="1" si="78"/>
        <v>2311</v>
      </c>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c r="XFD304" s="1"/>
    </row>
    <row r="305" spans="1:151 16227:16384" s="11" customFormat="1" ht="20.25" customHeight="1" x14ac:dyDescent="0.3">
      <c r="A305" s="73">
        <v>12</v>
      </c>
      <c r="B305" s="73"/>
      <c r="C305" s="74">
        <v>40</v>
      </c>
      <c r="D305" s="75"/>
      <c r="E305" s="20" t="s">
        <v>218</v>
      </c>
      <c r="F305" s="74">
        <f t="shared" si="75"/>
        <v>277.28064000000001</v>
      </c>
      <c r="G305" s="75"/>
      <c r="H305" s="20">
        <v>0</v>
      </c>
      <c r="I305" s="20">
        <f t="shared" si="79"/>
        <v>443.64902400000005</v>
      </c>
      <c r="J305" s="1"/>
      <c r="K305" s="1"/>
      <c r="L305" s="1"/>
      <c r="M305" s="1"/>
      <c r="N305" s="1"/>
      <c r="O305" s="1"/>
      <c r="P305" s="1"/>
      <c r="Q305" s="1"/>
      <c r="R305" s="1"/>
      <c r="S305" s="1"/>
      <c r="T305" s="1"/>
      <c r="U305" s="45" t="str">
        <f t="shared" ca="1" si="77"/>
        <v>3812,..,2312</v>
      </c>
      <c r="V305" s="45">
        <f t="shared" ca="1" si="78"/>
        <v>3812</v>
      </c>
      <c r="W305" s="45">
        <f t="shared" ca="1" si="78"/>
        <v>2312</v>
      </c>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c r="XFD305" s="1"/>
    </row>
    <row r="306" spans="1:151 16227:16384" s="11" customFormat="1" ht="20.25" customHeight="1" x14ac:dyDescent="0.3">
      <c r="A306" s="73">
        <v>13</v>
      </c>
      <c r="B306" s="73"/>
      <c r="C306" s="74">
        <v>41</v>
      </c>
      <c r="D306" s="75"/>
      <c r="E306" s="20" t="s">
        <v>218</v>
      </c>
      <c r="F306" s="74">
        <f t="shared" si="75"/>
        <v>277.28064000000001</v>
      </c>
      <c r="G306" s="75"/>
      <c r="H306" s="20">
        <v>0</v>
      </c>
      <c r="I306" s="20">
        <f t="shared" si="79"/>
        <v>443.64902400000005</v>
      </c>
      <c r="J306" s="1"/>
      <c r="K306" s="1"/>
      <c r="L306" s="1"/>
      <c r="M306" s="1"/>
      <c r="N306" s="1"/>
      <c r="O306" s="1"/>
      <c r="P306" s="1"/>
      <c r="Q306" s="1"/>
      <c r="R306" s="1"/>
      <c r="S306" s="1"/>
      <c r="T306" s="1"/>
      <c r="U306" s="45" t="str">
        <f t="shared" ca="1" si="77"/>
        <v>3813,..,2313</v>
      </c>
      <c r="V306" s="45">
        <f t="shared" ca="1" si="78"/>
        <v>3813</v>
      </c>
      <c r="W306" s="45">
        <f t="shared" ca="1" si="78"/>
        <v>2313</v>
      </c>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c r="XFD306" s="1"/>
    </row>
    <row r="307" spans="1:151 16227:16384" s="11" customFormat="1" ht="20.25" customHeight="1" x14ac:dyDescent="0.3">
      <c r="A307" s="73">
        <v>14</v>
      </c>
      <c r="B307" s="73"/>
      <c r="C307" s="74">
        <v>42</v>
      </c>
      <c r="D307" s="75"/>
      <c r="E307" s="20" t="s">
        <v>218</v>
      </c>
      <c r="F307" s="74">
        <f t="shared" si="75"/>
        <v>277.28064000000001</v>
      </c>
      <c r="G307" s="75"/>
      <c r="H307" s="20">
        <v>0</v>
      </c>
      <c r="I307" s="20">
        <f t="shared" si="79"/>
        <v>443.64902400000005</v>
      </c>
      <c r="J307" s="1"/>
      <c r="K307" s="1"/>
      <c r="L307" s="1"/>
      <c r="M307" s="1"/>
      <c r="N307" s="1"/>
      <c r="O307" s="1"/>
      <c r="P307" s="1"/>
      <c r="Q307" s="1"/>
      <c r="R307" s="1"/>
      <c r="S307" s="1"/>
      <c r="T307" s="1"/>
      <c r="U307" s="45" t="str">
        <f t="shared" ca="1" si="77"/>
        <v>3814,..,2314</v>
      </c>
      <c r="V307" s="45">
        <f t="shared" ca="1" si="78"/>
        <v>3814</v>
      </c>
      <c r="W307" s="45">
        <f t="shared" ca="1" si="78"/>
        <v>2314</v>
      </c>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c r="XFD307" s="1"/>
    </row>
    <row r="308" spans="1:151 16227:16384" ht="21" x14ac:dyDescent="0.3">
      <c r="A308" s="66" t="s">
        <v>76</v>
      </c>
      <c r="B308" s="66"/>
      <c r="C308" s="66"/>
      <c r="D308" s="66"/>
      <c r="E308" s="66"/>
      <c r="F308" s="66"/>
      <c r="G308" s="66"/>
      <c r="H308" s="66"/>
      <c r="I308" s="66"/>
    </row>
    <row r="309" spans="1:151 16227:16384" ht="177.6" customHeight="1" x14ac:dyDescent="0.3">
      <c r="A309" s="9" t="s">
        <v>84</v>
      </c>
      <c r="B309" s="12" t="s">
        <v>4</v>
      </c>
      <c r="C309" s="98" t="s">
        <v>266</v>
      </c>
      <c r="D309" s="98"/>
      <c r="E309" s="98"/>
      <c r="F309" s="98"/>
      <c r="G309" s="98"/>
      <c r="H309" s="98"/>
      <c r="I309" s="98"/>
    </row>
    <row r="310" spans="1:151 16227:16384" ht="21" x14ac:dyDescent="0.3">
      <c r="A310" s="123" t="s">
        <v>85</v>
      </c>
      <c r="B310" s="123"/>
      <c r="C310" s="123"/>
      <c r="D310" s="123"/>
      <c r="E310" s="123"/>
      <c r="F310" s="123"/>
      <c r="G310" s="123"/>
      <c r="H310" s="123"/>
      <c r="I310" s="123"/>
    </row>
    <row r="311" spans="1:151 16227:16384" ht="21" x14ac:dyDescent="0.3">
      <c r="A311" s="96" t="s">
        <v>77</v>
      </c>
      <c r="B311" s="96"/>
      <c r="C311" s="96"/>
      <c r="D311" s="2" t="s">
        <v>4</v>
      </c>
      <c r="E311" s="99" t="s">
        <v>267</v>
      </c>
      <c r="F311" s="100"/>
      <c r="G311" s="100"/>
      <c r="H311" s="100"/>
      <c r="I311" s="101"/>
    </row>
    <row r="312" spans="1:151 16227:16384" ht="40.5" customHeight="1" x14ac:dyDescent="0.3">
      <c r="A312" s="96" t="s">
        <v>135</v>
      </c>
      <c r="B312" s="96"/>
      <c r="C312" s="96"/>
      <c r="D312" s="2" t="s">
        <v>4</v>
      </c>
      <c r="E312" s="99" t="str">
        <f>E9</f>
        <v xml:space="preserve">Dosti West County, Dosti Nest phase I, Balkum. Off Old Mumbai-Agra Road, Thane-Bhiwandi-Wadpa Road, Thane (W) 400608.
</v>
      </c>
      <c r="F312" s="100"/>
      <c r="G312" s="100"/>
      <c r="H312" s="100"/>
      <c r="I312" s="101"/>
    </row>
    <row r="313" spans="1:151 16227:16384" ht="20.25" customHeight="1" x14ac:dyDescent="0.3">
      <c r="A313" s="136" t="s">
        <v>141</v>
      </c>
      <c r="B313" s="136"/>
      <c r="C313" s="136"/>
      <c r="D313" s="16" t="s">
        <v>4</v>
      </c>
      <c r="E313" s="137" t="str">
        <f>I3</f>
        <v>04/07/2025
@11:43AM</v>
      </c>
      <c r="F313" s="138"/>
      <c r="G313" s="138"/>
      <c r="H313" s="138"/>
      <c r="I313" s="139"/>
    </row>
    <row r="314" spans="1:151 16227:16384" ht="21" x14ac:dyDescent="0.3">
      <c r="A314" s="30"/>
      <c r="B314" s="31"/>
      <c r="C314" s="31"/>
      <c r="D314" s="31"/>
      <c r="E314" s="31"/>
      <c r="F314" s="31"/>
      <c r="G314" s="31"/>
      <c r="H314" s="31"/>
      <c r="I314" s="25"/>
    </row>
    <row r="315" spans="1:151 16227:16384" ht="21" x14ac:dyDescent="0.3">
      <c r="A315" s="32"/>
      <c r="B315" s="33"/>
      <c r="C315" s="33"/>
      <c r="D315" s="33"/>
      <c r="E315" s="33"/>
      <c r="F315" s="33"/>
      <c r="G315" s="33"/>
      <c r="H315" s="33"/>
      <c r="I315" s="26"/>
    </row>
    <row r="316" spans="1:151 16227:16384" ht="21" x14ac:dyDescent="0.3">
      <c r="A316" s="32"/>
      <c r="B316" s="33"/>
      <c r="C316" s="33"/>
      <c r="D316" s="33"/>
      <c r="E316" s="33"/>
      <c r="F316" s="33"/>
      <c r="G316" s="33"/>
      <c r="H316" s="33"/>
      <c r="I316" s="26"/>
    </row>
    <row r="317" spans="1:151 16227:16384" ht="21" x14ac:dyDescent="0.3">
      <c r="A317" s="32"/>
      <c r="B317" s="33"/>
      <c r="C317" s="33"/>
      <c r="D317" s="33"/>
      <c r="E317" s="33"/>
      <c r="F317" s="33"/>
      <c r="G317" s="33"/>
      <c r="H317" s="33"/>
      <c r="I317" s="26"/>
    </row>
    <row r="318" spans="1:151 16227:16384" ht="21" x14ac:dyDescent="0.3">
      <c r="A318" s="32"/>
      <c r="B318" s="33"/>
      <c r="C318" s="33"/>
      <c r="D318" s="33"/>
      <c r="E318" s="33"/>
      <c r="F318" s="33"/>
      <c r="G318" s="33"/>
      <c r="H318" s="33"/>
      <c r="I318" s="26"/>
    </row>
    <row r="319" spans="1:151 16227:16384" ht="21" x14ac:dyDescent="0.3">
      <c r="A319" s="32"/>
      <c r="B319" s="33"/>
      <c r="C319" s="33"/>
      <c r="D319" s="33"/>
      <c r="E319" s="33"/>
      <c r="F319" s="33"/>
      <c r="G319" s="33"/>
      <c r="H319" s="33"/>
      <c r="I319" s="26"/>
    </row>
    <row r="320" spans="1:151 16227:16384" ht="21" x14ac:dyDescent="0.3">
      <c r="A320" s="32"/>
      <c r="B320" s="33"/>
      <c r="C320" s="33"/>
      <c r="D320" s="33"/>
      <c r="E320" s="33"/>
      <c r="F320" s="33"/>
      <c r="G320" s="33"/>
      <c r="H320" s="33"/>
      <c r="I320" s="26"/>
    </row>
    <row r="321" spans="1:9" ht="21" x14ac:dyDescent="0.3">
      <c r="A321" s="32"/>
      <c r="B321" s="33"/>
      <c r="C321" s="33"/>
      <c r="D321" s="33"/>
      <c r="E321" s="33"/>
      <c r="F321" s="33"/>
      <c r="G321" s="33"/>
      <c r="H321" s="33"/>
      <c r="I321" s="26"/>
    </row>
    <row r="322" spans="1:9" ht="21" x14ac:dyDescent="0.3">
      <c r="A322" s="32"/>
      <c r="B322" s="33"/>
      <c r="C322" s="33"/>
      <c r="D322" s="33"/>
      <c r="E322" s="33"/>
      <c r="F322" s="33"/>
      <c r="G322" s="33"/>
      <c r="H322" s="33"/>
      <c r="I322" s="26"/>
    </row>
    <row r="323" spans="1:9" ht="21" x14ac:dyDescent="0.3">
      <c r="A323" s="32"/>
      <c r="B323" s="33"/>
      <c r="C323" s="33"/>
      <c r="D323" s="33"/>
      <c r="E323" s="33"/>
      <c r="F323" s="33"/>
      <c r="G323" s="33"/>
      <c r="H323" s="33"/>
      <c r="I323" s="26"/>
    </row>
    <row r="324" spans="1:9" ht="21" x14ac:dyDescent="0.3">
      <c r="A324" s="32"/>
      <c r="B324" s="33"/>
      <c r="C324" s="33"/>
      <c r="D324" s="33"/>
      <c r="E324" s="33"/>
      <c r="F324" s="33"/>
      <c r="G324" s="33"/>
      <c r="H324" s="33"/>
      <c r="I324" s="26"/>
    </row>
    <row r="325" spans="1:9" ht="21" x14ac:dyDescent="0.3">
      <c r="A325" s="32"/>
      <c r="B325" s="33"/>
      <c r="C325" s="33"/>
      <c r="D325" s="33"/>
      <c r="E325" s="33"/>
      <c r="F325" s="33"/>
      <c r="G325" s="33"/>
      <c r="H325" s="33"/>
      <c r="I325" s="26"/>
    </row>
    <row r="326" spans="1:9" ht="21" x14ac:dyDescent="0.3">
      <c r="A326" s="32"/>
      <c r="B326" s="33"/>
      <c r="C326" s="33"/>
      <c r="D326" s="33"/>
      <c r="E326" s="33"/>
      <c r="F326" s="33"/>
      <c r="G326" s="33"/>
      <c r="H326" s="33"/>
      <c r="I326" s="26"/>
    </row>
    <row r="327" spans="1:9" ht="21" x14ac:dyDescent="0.3">
      <c r="A327" s="32"/>
      <c r="B327" s="33"/>
      <c r="C327" s="33"/>
      <c r="D327" s="33"/>
      <c r="E327" s="33"/>
      <c r="F327" s="33"/>
      <c r="G327" s="33"/>
      <c r="H327" s="33"/>
      <c r="I327" s="26"/>
    </row>
    <row r="328" spans="1:9" ht="21" x14ac:dyDescent="0.3">
      <c r="A328" s="32"/>
      <c r="B328" s="33"/>
      <c r="C328" s="33"/>
      <c r="D328" s="33"/>
      <c r="E328" s="33"/>
      <c r="F328" s="33"/>
      <c r="G328" s="33"/>
      <c r="H328" s="33"/>
      <c r="I328" s="26"/>
    </row>
    <row r="329" spans="1:9" ht="21" x14ac:dyDescent="0.3">
      <c r="A329" s="32"/>
      <c r="B329" s="33"/>
      <c r="C329" s="33"/>
      <c r="D329" s="33"/>
      <c r="E329" s="33"/>
      <c r="F329" s="33"/>
      <c r="G329" s="33"/>
      <c r="H329" s="33"/>
      <c r="I329" s="26"/>
    </row>
    <row r="330" spans="1:9" ht="21" x14ac:dyDescent="0.3">
      <c r="A330" s="32"/>
      <c r="B330" s="33"/>
      <c r="C330" s="33"/>
      <c r="D330" s="33"/>
      <c r="E330" s="33"/>
      <c r="F330" s="33"/>
      <c r="G330" s="33"/>
      <c r="H330" s="33"/>
      <c r="I330" s="26"/>
    </row>
    <row r="331" spans="1:9" ht="21" x14ac:dyDescent="0.3">
      <c r="A331" s="32"/>
      <c r="B331" s="33"/>
      <c r="C331" s="33"/>
      <c r="D331" s="33"/>
      <c r="E331" s="33"/>
      <c r="F331" s="33"/>
      <c r="G331" s="33"/>
      <c r="H331" s="33"/>
      <c r="I331" s="26"/>
    </row>
    <row r="332" spans="1:9" ht="21" x14ac:dyDescent="0.3">
      <c r="A332" s="32"/>
      <c r="B332" s="33"/>
      <c r="C332" s="33"/>
      <c r="D332" s="33"/>
      <c r="E332" s="33"/>
      <c r="F332" s="33"/>
      <c r="G332" s="33"/>
      <c r="H332" s="33"/>
      <c r="I332" s="26"/>
    </row>
    <row r="333" spans="1:9" ht="21" x14ac:dyDescent="0.3">
      <c r="A333" s="32"/>
      <c r="B333" s="33"/>
      <c r="C333" s="33"/>
      <c r="D333" s="33"/>
      <c r="E333" s="33"/>
      <c r="F333" s="33"/>
      <c r="G333" s="33"/>
      <c r="H333" s="33"/>
      <c r="I333" s="26"/>
    </row>
    <row r="334" spans="1:9" ht="21" x14ac:dyDescent="0.3">
      <c r="A334" s="32"/>
      <c r="B334" s="33"/>
      <c r="C334" s="33"/>
      <c r="D334" s="33"/>
      <c r="E334" s="33"/>
      <c r="F334" s="33"/>
      <c r="G334" s="33"/>
      <c r="H334" s="33"/>
      <c r="I334" s="26"/>
    </row>
    <row r="335" spans="1:9" ht="21" x14ac:dyDescent="0.3">
      <c r="A335" s="32"/>
      <c r="B335" s="33"/>
      <c r="C335" s="33"/>
      <c r="D335" s="33"/>
      <c r="E335" s="33"/>
      <c r="F335" s="33"/>
      <c r="G335" s="33"/>
      <c r="H335" s="33"/>
      <c r="I335" s="26"/>
    </row>
    <row r="336" spans="1:9" ht="21" x14ac:dyDescent="0.3">
      <c r="A336" s="32"/>
      <c r="B336" s="33"/>
      <c r="C336" s="33"/>
      <c r="D336" s="33"/>
      <c r="E336" s="33"/>
      <c r="F336" s="33"/>
      <c r="G336" s="33"/>
      <c r="H336" s="33"/>
      <c r="I336" s="26"/>
    </row>
    <row r="337" spans="1:9" ht="21" x14ac:dyDescent="0.3">
      <c r="A337" s="32"/>
      <c r="B337" s="33"/>
      <c r="C337" s="33"/>
      <c r="D337" s="33"/>
      <c r="E337" s="33"/>
      <c r="F337" s="33"/>
      <c r="G337" s="33"/>
      <c r="H337" s="33"/>
      <c r="I337" s="26"/>
    </row>
    <row r="338" spans="1:9" ht="21" x14ac:dyDescent="0.3">
      <c r="A338" s="32"/>
      <c r="B338" s="33"/>
      <c r="C338" s="33"/>
      <c r="D338" s="33"/>
      <c r="E338" s="33"/>
      <c r="F338" s="33"/>
      <c r="G338" s="33"/>
      <c r="H338" s="33"/>
      <c r="I338" s="26"/>
    </row>
    <row r="339" spans="1:9" ht="21" x14ac:dyDescent="0.3">
      <c r="A339" s="32"/>
      <c r="B339" s="33"/>
      <c r="C339" s="33"/>
      <c r="D339" s="33"/>
      <c r="E339" s="33"/>
      <c r="F339" s="33"/>
      <c r="G339" s="33"/>
      <c r="H339" s="33"/>
      <c r="I339" s="26"/>
    </row>
    <row r="340" spans="1:9" ht="21" x14ac:dyDescent="0.3">
      <c r="A340" s="32"/>
      <c r="B340" s="33"/>
      <c r="C340" s="33"/>
      <c r="D340" s="33"/>
      <c r="E340" s="33"/>
      <c r="F340" s="33"/>
      <c r="G340" s="33"/>
      <c r="H340" s="33"/>
      <c r="I340" s="26"/>
    </row>
    <row r="341" spans="1:9" ht="21" x14ac:dyDescent="0.3">
      <c r="A341" s="32"/>
      <c r="B341" s="33"/>
      <c r="C341" s="33"/>
      <c r="D341" s="33"/>
      <c r="E341" s="33"/>
      <c r="F341" s="33"/>
      <c r="G341" s="33"/>
      <c r="H341" s="33"/>
      <c r="I341" s="26"/>
    </row>
    <row r="342" spans="1:9" ht="21" x14ac:dyDescent="0.3">
      <c r="A342" s="32"/>
      <c r="B342" s="33"/>
      <c r="C342" s="33"/>
      <c r="D342" s="33"/>
      <c r="E342" s="33"/>
      <c r="F342" s="33"/>
      <c r="G342" s="33"/>
      <c r="H342" s="33"/>
      <c r="I342" s="26"/>
    </row>
    <row r="343" spans="1:9" ht="21" x14ac:dyDescent="0.3">
      <c r="A343" s="32"/>
      <c r="B343" s="33"/>
      <c r="C343" s="33"/>
      <c r="D343" s="33"/>
      <c r="E343" s="33"/>
      <c r="F343" s="33"/>
      <c r="G343" s="33"/>
      <c r="H343" s="33"/>
      <c r="I343" s="26"/>
    </row>
    <row r="344" spans="1:9" ht="21" x14ac:dyDescent="0.3">
      <c r="A344" s="32"/>
      <c r="B344" s="33"/>
      <c r="C344" s="33"/>
      <c r="D344" s="33"/>
      <c r="E344" s="33"/>
      <c r="F344" s="33"/>
      <c r="G344" s="33"/>
      <c r="H344" s="33"/>
      <c r="I344" s="26"/>
    </row>
    <row r="345" spans="1:9" ht="21" hidden="1" x14ac:dyDescent="0.3">
      <c r="A345" s="32"/>
      <c r="B345" s="33"/>
      <c r="C345" s="33"/>
      <c r="D345" s="33"/>
      <c r="E345" s="33"/>
      <c r="F345" s="33"/>
      <c r="G345" s="33"/>
      <c r="H345" s="33"/>
      <c r="I345" s="26"/>
    </row>
    <row r="346" spans="1:9" ht="21" hidden="1" x14ac:dyDescent="0.3">
      <c r="A346" s="32"/>
      <c r="B346" s="33"/>
      <c r="C346" s="33"/>
      <c r="D346" s="33"/>
      <c r="E346" s="33"/>
      <c r="F346" s="33"/>
      <c r="G346" s="33"/>
      <c r="H346" s="33"/>
      <c r="I346" s="26"/>
    </row>
    <row r="347" spans="1:9" ht="21" hidden="1" x14ac:dyDescent="0.3">
      <c r="A347" s="32"/>
      <c r="B347" s="33"/>
      <c r="C347" s="33"/>
      <c r="D347" s="33"/>
      <c r="E347" s="33"/>
      <c r="F347" s="33"/>
      <c r="G347" s="33"/>
      <c r="H347" s="33"/>
      <c r="I347" s="26"/>
    </row>
    <row r="348" spans="1:9" ht="21" hidden="1" x14ac:dyDescent="0.3">
      <c r="A348" s="32"/>
      <c r="B348" s="33"/>
      <c r="C348" s="33"/>
      <c r="D348" s="33"/>
      <c r="E348" s="33"/>
      <c r="F348" s="33"/>
      <c r="G348" s="33"/>
      <c r="H348" s="33"/>
      <c r="I348" s="26"/>
    </row>
    <row r="349" spans="1:9" ht="21" hidden="1" x14ac:dyDescent="0.3">
      <c r="A349" s="32"/>
      <c r="B349" s="33"/>
      <c r="C349" s="33"/>
      <c r="D349" s="33"/>
      <c r="E349" s="33"/>
      <c r="F349" s="33"/>
      <c r="G349" s="33"/>
      <c r="H349" s="33"/>
      <c r="I349" s="26"/>
    </row>
    <row r="350" spans="1:9" ht="21" hidden="1" x14ac:dyDescent="0.3">
      <c r="A350" s="32"/>
      <c r="B350" s="33"/>
      <c r="C350" s="33"/>
      <c r="D350" s="33"/>
      <c r="E350" s="33"/>
      <c r="F350" s="33"/>
      <c r="G350" s="33"/>
      <c r="H350" s="33"/>
      <c r="I350" s="26"/>
    </row>
    <row r="351" spans="1:9" ht="21" hidden="1" x14ac:dyDescent="0.3">
      <c r="A351" s="32"/>
      <c r="B351" s="33"/>
      <c r="C351" s="33"/>
      <c r="D351" s="33"/>
      <c r="E351" s="33"/>
      <c r="F351" s="33"/>
      <c r="G351" s="33"/>
      <c r="H351" s="33"/>
      <c r="I351" s="26"/>
    </row>
    <row r="352" spans="1:9" ht="21" hidden="1" x14ac:dyDescent="0.3">
      <c r="A352" s="32"/>
      <c r="B352" s="33"/>
      <c r="C352" s="33"/>
      <c r="D352" s="33"/>
      <c r="E352" s="33"/>
      <c r="F352" s="33"/>
      <c r="G352" s="33"/>
      <c r="H352" s="33"/>
      <c r="I352" s="26"/>
    </row>
    <row r="353" spans="1:9" ht="21" x14ac:dyDescent="0.3">
      <c r="A353" s="32"/>
      <c r="B353" s="33"/>
      <c r="C353" s="33"/>
      <c r="D353" s="33"/>
      <c r="E353" s="33"/>
      <c r="F353" s="33"/>
      <c r="G353" s="33"/>
      <c r="H353" s="33"/>
      <c r="I353" s="26"/>
    </row>
    <row r="354" spans="1:9" ht="21" x14ac:dyDescent="0.3">
      <c r="A354" s="32"/>
      <c r="B354" s="33"/>
      <c r="C354" s="33"/>
      <c r="D354" s="33"/>
      <c r="E354" s="33"/>
      <c r="F354" s="33"/>
      <c r="G354" s="33"/>
      <c r="H354" s="33"/>
      <c r="I354" s="26"/>
    </row>
    <row r="355" spans="1:9" ht="21" x14ac:dyDescent="0.3">
      <c r="A355" s="32"/>
      <c r="B355" s="33"/>
      <c r="C355" s="33"/>
      <c r="D355" s="33"/>
      <c r="E355" s="33"/>
      <c r="F355" s="33"/>
      <c r="G355" s="33"/>
      <c r="H355" s="33"/>
      <c r="I355" s="26"/>
    </row>
    <row r="356" spans="1:9" ht="21" x14ac:dyDescent="0.3">
      <c r="A356" s="32"/>
      <c r="B356" s="33"/>
      <c r="C356" s="33"/>
      <c r="D356" s="33"/>
      <c r="E356" s="33"/>
      <c r="F356" s="33"/>
      <c r="G356" s="33"/>
      <c r="H356" s="33"/>
      <c r="I356" s="26"/>
    </row>
    <row r="357" spans="1:9" ht="21" x14ac:dyDescent="0.3">
      <c r="A357" s="32"/>
      <c r="B357" s="33"/>
      <c r="C357" s="33"/>
      <c r="D357" s="33"/>
      <c r="E357" s="33"/>
      <c r="F357" s="33"/>
      <c r="G357" s="33"/>
      <c r="H357" s="33"/>
      <c r="I357" s="26"/>
    </row>
    <row r="358" spans="1:9" ht="21" x14ac:dyDescent="0.3">
      <c r="A358" s="32"/>
      <c r="B358" s="33"/>
      <c r="C358" s="33"/>
      <c r="D358" s="33"/>
      <c r="E358" s="33"/>
      <c r="F358" s="33"/>
      <c r="G358" s="33"/>
      <c r="H358" s="33"/>
      <c r="I358" s="26"/>
    </row>
    <row r="359" spans="1:9" ht="21" x14ac:dyDescent="0.3">
      <c r="A359" s="32"/>
      <c r="B359" s="33"/>
      <c r="C359" s="33"/>
      <c r="D359" s="33"/>
      <c r="E359" s="33"/>
      <c r="F359" s="33"/>
      <c r="G359" s="33"/>
      <c r="H359" s="33"/>
      <c r="I359" s="26"/>
    </row>
    <row r="360" spans="1:9" ht="21" x14ac:dyDescent="0.3">
      <c r="A360" s="32"/>
      <c r="B360" s="33"/>
      <c r="C360" s="33"/>
      <c r="D360" s="33"/>
      <c r="E360" s="33"/>
      <c r="F360" s="33"/>
      <c r="G360" s="33"/>
      <c r="H360" s="33"/>
      <c r="I360" s="26"/>
    </row>
    <row r="361" spans="1:9" ht="21" x14ac:dyDescent="0.3">
      <c r="A361" s="32"/>
      <c r="B361" s="33"/>
      <c r="C361" s="33"/>
      <c r="D361" s="33"/>
      <c r="E361" s="33"/>
      <c r="F361" s="33"/>
      <c r="G361" s="33"/>
      <c r="H361" s="33"/>
      <c r="I361" s="26"/>
    </row>
    <row r="362" spans="1:9" ht="21" x14ac:dyDescent="0.3">
      <c r="A362" s="32"/>
      <c r="B362" s="33"/>
      <c r="C362" s="33"/>
      <c r="D362" s="33"/>
      <c r="E362" s="33"/>
      <c r="F362" s="33"/>
      <c r="G362" s="33"/>
      <c r="H362" s="33"/>
      <c r="I362" s="26"/>
    </row>
    <row r="363" spans="1:9" ht="21" x14ac:dyDescent="0.3">
      <c r="A363" s="32"/>
      <c r="B363" s="33"/>
      <c r="C363" s="33"/>
      <c r="D363" s="33"/>
      <c r="E363" s="33"/>
      <c r="F363" s="33"/>
      <c r="G363" s="33"/>
      <c r="H363" s="33"/>
      <c r="I363" s="26"/>
    </row>
    <row r="364" spans="1:9" ht="21" x14ac:dyDescent="0.3">
      <c r="A364" s="32"/>
      <c r="B364" s="33"/>
      <c r="C364" s="33"/>
      <c r="D364" s="33"/>
      <c r="E364" s="33"/>
      <c r="F364" s="33"/>
      <c r="G364" s="33"/>
      <c r="H364" s="33"/>
      <c r="I364" s="26"/>
    </row>
    <row r="365" spans="1:9" ht="21" x14ac:dyDescent="0.3">
      <c r="A365" s="32"/>
      <c r="B365" s="33"/>
      <c r="C365" s="33"/>
      <c r="D365" s="33"/>
      <c r="E365" s="33"/>
      <c r="F365" s="33"/>
      <c r="G365" s="33"/>
      <c r="H365" s="33"/>
      <c r="I365" s="26"/>
    </row>
    <row r="366" spans="1:9" ht="21" x14ac:dyDescent="0.3">
      <c r="A366" s="32"/>
      <c r="B366" s="33"/>
      <c r="C366" s="33"/>
      <c r="D366" s="33"/>
      <c r="E366" s="33"/>
      <c r="F366" s="33"/>
      <c r="G366" s="33"/>
      <c r="H366" s="33"/>
      <c r="I366" s="26"/>
    </row>
    <row r="367" spans="1:9" ht="21" x14ac:dyDescent="0.3">
      <c r="A367" s="34"/>
      <c r="B367" s="35"/>
      <c r="C367" s="35"/>
      <c r="D367" s="35"/>
      <c r="E367" s="35"/>
      <c r="F367" s="35"/>
      <c r="G367" s="35"/>
      <c r="H367" s="35"/>
      <c r="I367" s="27"/>
    </row>
    <row r="368" spans="1:9" ht="21" x14ac:dyDescent="0.3">
      <c r="A368" s="133" t="s">
        <v>86</v>
      </c>
      <c r="B368" s="134"/>
      <c r="C368" s="134"/>
      <c r="D368" s="134"/>
      <c r="E368" s="134"/>
      <c r="F368" s="134"/>
      <c r="G368" s="134"/>
      <c r="H368" s="134"/>
      <c r="I368" s="135"/>
    </row>
    <row r="369" spans="1:9" ht="21" x14ac:dyDescent="0.3">
      <c r="A369" s="30"/>
      <c r="B369" s="31"/>
      <c r="C369" s="31"/>
      <c r="D369" s="31"/>
      <c r="E369" s="31"/>
      <c r="F369" s="31"/>
      <c r="G369" s="31"/>
      <c r="H369" s="31"/>
      <c r="I369" s="25"/>
    </row>
    <row r="370" spans="1:9" ht="21" x14ac:dyDescent="0.3">
      <c r="A370" s="32"/>
      <c r="B370" s="33"/>
      <c r="C370" s="33"/>
      <c r="D370" s="33"/>
      <c r="E370" s="33"/>
      <c r="F370" s="33"/>
      <c r="G370" s="33"/>
      <c r="H370" s="33"/>
      <c r="I370" s="26"/>
    </row>
    <row r="371" spans="1:9" ht="21" x14ac:dyDescent="0.3">
      <c r="A371" s="32"/>
      <c r="B371" s="33"/>
      <c r="C371" s="33"/>
      <c r="D371" s="33"/>
      <c r="E371" s="33"/>
      <c r="F371" s="33"/>
      <c r="G371" s="33"/>
      <c r="H371" s="33"/>
      <c r="I371" s="26"/>
    </row>
    <row r="372" spans="1:9" ht="21" x14ac:dyDescent="0.3">
      <c r="A372" s="32"/>
      <c r="B372" s="33"/>
      <c r="C372" s="33"/>
      <c r="D372" s="33"/>
      <c r="E372" s="33"/>
      <c r="F372" s="33"/>
      <c r="G372" s="33"/>
      <c r="H372" s="33"/>
      <c r="I372" s="26"/>
    </row>
    <row r="373" spans="1:9" ht="21" x14ac:dyDescent="0.3">
      <c r="A373" s="32"/>
      <c r="B373" s="33"/>
      <c r="C373" s="33"/>
      <c r="D373" s="33"/>
      <c r="E373" s="33"/>
      <c r="F373" s="33"/>
      <c r="G373" s="33"/>
      <c r="H373" s="33"/>
      <c r="I373" s="26"/>
    </row>
    <row r="374" spans="1:9" ht="21" x14ac:dyDescent="0.3">
      <c r="A374" s="32"/>
      <c r="B374" s="33"/>
      <c r="C374" s="33"/>
      <c r="D374" s="33"/>
      <c r="E374" s="33"/>
      <c r="F374" s="33"/>
      <c r="G374" s="33"/>
      <c r="H374" s="33"/>
      <c r="I374" s="26"/>
    </row>
    <row r="375" spans="1:9" ht="21" x14ac:dyDescent="0.3">
      <c r="A375" s="32"/>
      <c r="B375" s="33"/>
      <c r="C375" s="33"/>
      <c r="D375" s="33"/>
      <c r="E375" s="33"/>
      <c r="F375" s="33"/>
      <c r="G375" s="33"/>
      <c r="H375" s="33"/>
      <c r="I375" s="26"/>
    </row>
    <row r="376" spans="1:9" ht="21" x14ac:dyDescent="0.3">
      <c r="A376" s="32"/>
      <c r="B376" s="33"/>
      <c r="C376" s="33"/>
      <c r="D376" s="33"/>
      <c r="E376" s="33"/>
      <c r="F376" s="33"/>
      <c r="G376" s="33"/>
      <c r="H376" s="33"/>
      <c r="I376" s="26"/>
    </row>
    <row r="377" spans="1:9" ht="21" x14ac:dyDescent="0.3">
      <c r="A377" s="32"/>
      <c r="B377" s="33"/>
      <c r="C377" s="33"/>
      <c r="D377" s="33"/>
      <c r="E377" s="33"/>
      <c r="F377" s="33"/>
      <c r="G377" s="33"/>
      <c r="H377" s="33"/>
      <c r="I377" s="26"/>
    </row>
    <row r="378" spans="1:9" ht="21" x14ac:dyDescent="0.3">
      <c r="A378" s="32"/>
      <c r="B378" s="33"/>
      <c r="C378" s="33"/>
      <c r="D378" s="33"/>
      <c r="E378" s="33"/>
      <c r="F378" s="33"/>
      <c r="G378" s="33"/>
      <c r="H378" s="33"/>
      <c r="I378" s="26"/>
    </row>
    <row r="379" spans="1:9" ht="21" x14ac:dyDescent="0.3">
      <c r="A379" s="32"/>
      <c r="B379" s="33"/>
      <c r="C379" s="33"/>
      <c r="D379" s="33"/>
      <c r="E379" s="33"/>
      <c r="F379" s="33"/>
      <c r="G379" s="33"/>
      <c r="H379" s="33"/>
      <c r="I379" s="26"/>
    </row>
    <row r="380" spans="1:9" ht="21" x14ac:dyDescent="0.3">
      <c r="A380" s="32"/>
      <c r="B380" s="33"/>
      <c r="C380" s="33"/>
      <c r="D380" s="33"/>
      <c r="E380" s="33"/>
      <c r="F380" s="33"/>
      <c r="G380" s="33"/>
      <c r="H380" s="33"/>
      <c r="I380" s="26"/>
    </row>
    <row r="381" spans="1:9" ht="21" x14ac:dyDescent="0.3">
      <c r="A381" s="32"/>
      <c r="B381" s="33"/>
      <c r="C381" s="33"/>
      <c r="D381" s="33"/>
      <c r="E381" s="33"/>
      <c r="F381" s="33"/>
      <c r="G381" s="33"/>
      <c r="H381" s="33"/>
      <c r="I381" s="26"/>
    </row>
    <row r="382" spans="1:9" ht="21" x14ac:dyDescent="0.3">
      <c r="A382" s="32"/>
      <c r="B382" s="33"/>
      <c r="C382" s="33"/>
      <c r="D382" s="33"/>
      <c r="E382" s="33"/>
      <c r="F382" s="33"/>
      <c r="G382" s="33"/>
      <c r="H382" s="33"/>
      <c r="I382" s="26"/>
    </row>
    <row r="383" spans="1:9" ht="21" x14ac:dyDescent="0.3">
      <c r="A383" s="32"/>
      <c r="B383" s="33"/>
      <c r="C383" s="33"/>
      <c r="D383" s="33"/>
      <c r="E383" s="33"/>
      <c r="F383" s="33"/>
      <c r="G383" s="33"/>
      <c r="H383" s="33"/>
      <c r="I383" s="26"/>
    </row>
    <row r="384" spans="1:9" ht="21" x14ac:dyDescent="0.3">
      <c r="A384" s="32"/>
      <c r="B384" s="33"/>
      <c r="C384" s="33"/>
      <c r="D384" s="33"/>
      <c r="E384" s="33"/>
      <c r="F384" s="33"/>
      <c r="G384" s="33"/>
      <c r="H384" s="33"/>
      <c r="I384" s="26"/>
    </row>
    <row r="385" spans="1:9" ht="21" x14ac:dyDescent="0.3">
      <c r="A385" s="32"/>
      <c r="B385" s="33"/>
      <c r="C385" s="33"/>
      <c r="D385" s="33"/>
      <c r="E385" s="33"/>
      <c r="F385" s="33"/>
      <c r="G385" s="33"/>
      <c r="H385" s="33"/>
      <c r="I385" s="26"/>
    </row>
    <row r="386" spans="1:9" ht="21" x14ac:dyDescent="0.3">
      <c r="A386" s="32"/>
      <c r="B386" s="33"/>
      <c r="C386" s="33"/>
      <c r="D386" s="33"/>
      <c r="E386" s="33"/>
      <c r="F386" s="33"/>
      <c r="G386" s="33"/>
      <c r="H386" s="33"/>
      <c r="I386" s="26"/>
    </row>
    <row r="387" spans="1:9" ht="21" x14ac:dyDescent="0.3">
      <c r="A387" s="32"/>
      <c r="B387" s="33"/>
      <c r="C387" s="33"/>
      <c r="D387" s="33"/>
      <c r="E387" s="33"/>
      <c r="F387" s="33"/>
      <c r="G387" s="33"/>
      <c r="H387" s="33"/>
      <c r="I387" s="26"/>
    </row>
    <row r="388" spans="1:9" ht="21" x14ac:dyDescent="0.3">
      <c r="A388" s="32"/>
      <c r="B388" s="33"/>
      <c r="C388" s="33"/>
      <c r="D388" s="33"/>
      <c r="E388" s="33"/>
      <c r="F388" s="33"/>
      <c r="G388" s="33"/>
      <c r="H388" s="33"/>
      <c r="I388" s="26"/>
    </row>
    <row r="389" spans="1:9" ht="21" x14ac:dyDescent="0.3">
      <c r="A389" s="32"/>
      <c r="B389" s="33"/>
      <c r="C389" s="33"/>
      <c r="D389" s="33"/>
      <c r="E389" s="33"/>
      <c r="F389" s="33"/>
      <c r="G389" s="33"/>
      <c r="H389" s="33"/>
      <c r="I389" s="26"/>
    </row>
    <row r="390" spans="1:9" ht="21" x14ac:dyDescent="0.3">
      <c r="A390" s="32"/>
      <c r="B390" s="33"/>
      <c r="C390" s="33"/>
      <c r="D390" s="33"/>
      <c r="E390" s="33"/>
      <c r="F390" s="33"/>
      <c r="G390" s="33"/>
      <c r="H390" s="33"/>
      <c r="I390" s="26"/>
    </row>
    <row r="391" spans="1:9" ht="21" x14ac:dyDescent="0.3">
      <c r="A391" s="32"/>
      <c r="B391" s="33"/>
      <c r="C391" s="33"/>
      <c r="D391" s="33"/>
      <c r="E391" s="33"/>
      <c r="F391" s="33"/>
      <c r="G391" s="33"/>
      <c r="H391" s="33"/>
      <c r="I391" s="26"/>
    </row>
    <row r="392" spans="1:9" ht="21" x14ac:dyDescent="0.3">
      <c r="A392" s="32"/>
      <c r="B392" s="33"/>
      <c r="C392" s="33"/>
      <c r="D392" s="33"/>
      <c r="E392" s="33"/>
      <c r="F392" s="33"/>
      <c r="G392" s="33"/>
      <c r="H392" s="33"/>
      <c r="I392" s="26"/>
    </row>
    <row r="393" spans="1:9" ht="21" x14ac:dyDescent="0.3">
      <c r="A393" s="32"/>
      <c r="B393" s="33"/>
      <c r="C393" s="33"/>
      <c r="D393" s="33"/>
      <c r="E393" s="33"/>
      <c r="F393" s="33"/>
      <c r="G393" s="33"/>
      <c r="H393" s="33"/>
      <c r="I393" s="26"/>
    </row>
    <row r="394" spans="1:9" ht="21" x14ac:dyDescent="0.3">
      <c r="A394" s="32"/>
      <c r="B394" s="33"/>
      <c r="C394" s="33"/>
      <c r="D394" s="33"/>
      <c r="E394" s="33"/>
      <c r="F394" s="33"/>
      <c r="G394" s="33"/>
      <c r="H394" s="33"/>
      <c r="I394" s="26"/>
    </row>
    <row r="395" spans="1:9" ht="21" x14ac:dyDescent="0.3">
      <c r="A395" s="32"/>
      <c r="B395" s="33"/>
      <c r="C395" s="33"/>
      <c r="D395" s="33"/>
      <c r="E395" s="33"/>
      <c r="F395" s="33"/>
      <c r="G395" s="33"/>
      <c r="H395" s="33"/>
      <c r="I395" s="26"/>
    </row>
    <row r="396" spans="1:9" ht="21" x14ac:dyDescent="0.3">
      <c r="A396" s="32"/>
      <c r="B396" s="33"/>
      <c r="C396" s="33"/>
      <c r="D396" s="33"/>
      <c r="E396" s="33"/>
      <c r="F396" s="33"/>
      <c r="G396" s="33"/>
      <c r="H396" s="33"/>
      <c r="I396" s="26"/>
    </row>
    <row r="397" spans="1:9" ht="21" x14ac:dyDescent="0.3">
      <c r="A397" s="32"/>
      <c r="B397" s="33"/>
      <c r="C397" s="33"/>
      <c r="D397" s="33"/>
      <c r="E397" s="33"/>
      <c r="F397" s="33"/>
      <c r="G397" s="33"/>
      <c r="H397" s="33"/>
      <c r="I397" s="26"/>
    </row>
    <row r="398" spans="1:9" ht="21" x14ac:dyDescent="0.3">
      <c r="A398" s="32"/>
      <c r="B398" s="33"/>
      <c r="C398" s="33"/>
      <c r="D398" s="33"/>
      <c r="E398" s="33"/>
      <c r="F398" s="33"/>
      <c r="G398" s="33"/>
      <c r="H398" s="33"/>
      <c r="I398" s="26"/>
    </row>
    <row r="399" spans="1:9" ht="21" hidden="1" x14ac:dyDescent="0.3">
      <c r="A399" s="32"/>
      <c r="B399" s="33"/>
      <c r="C399" s="33"/>
      <c r="D399" s="33"/>
      <c r="E399" s="33"/>
      <c r="F399" s="33"/>
      <c r="G399" s="33"/>
      <c r="H399" s="33"/>
      <c r="I399" s="26"/>
    </row>
    <row r="400" spans="1:9" ht="21" hidden="1" x14ac:dyDescent="0.3">
      <c r="A400" s="32"/>
      <c r="B400" s="33"/>
      <c r="C400" s="33"/>
      <c r="D400" s="33"/>
      <c r="E400" s="33"/>
      <c r="F400" s="33"/>
      <c r="G400" s="33"/>
      <c r="H400" s="33"/>
      <c r="I400" s="26"/>
    </row>
    <row r="401" spans="1:9" ht="21" hidden="1" x14ac:dyDescent="0.3">
      <c r="A401" s="32"/>
      <c r="B401" s="33"/>
      <c r="C401" s="33"/>
      <c r="D401" s="33"/>
      <c r="E401" s="33"/>
      <c r="F401" s="33"/>
      <c r="G401" s="33"/>
      <c r="H401" s="33"/>
      <c r="I401" s="26"/>
    </row>
    <row r="402" spans="1:9" ht="21" hidden="1" x14ac:dyDescent="0.3">
      <c r="A402" s="32"/>
      <c r="B402" s="33"/>
      <c r="C402" s="33"/>
      <c r="D402" s="33"/>
      <c r="E402" s="33"/>
      <c r="F402" s="33"/>
      <c r="G402" s="33"/>
      <c r="H402" s="33"/>
      <c r="I402" s="26"/>
    </row>
    <row r="403" spans="1:9" ht="21" hidden="1" x14ac:dyDescent="0.3">
      <c r="A403" s="32"/>
      <c r="B403" s="33"/>
      <c r="C403" s="33"/>
      <c r="D403" s="33"/>
      <c r="E403" s="33"/>
      <c r="F403" s="33"/>
      <c r="G403" s="33"/>
      <c r="H403" s="33"/>
      <c r="I403" s="26"/>
    </row>
    <row r="404" spans="1:9" ht="21" x14ac:dyDescent="0.3">
      <c r="A404" s="32"/>
      <c r="B404" s="33"/>
      <c r="C404" s="33"/>
      <c r="D404" s="33"/>
      <c r="E404" s="33"/>
      <c r="F404" s="33"/>
      <c r="G404" s="33"/>
      <c r="H404" s="33"/>
      <c r="I404" s="26"/>
    </row>
    <row r="405" spans="1:9" ht="21" x14ac:dyDescent="0.3">
      <c r="A405" s="66" t="s">
        <v>29</v>
      </c>
      <c r="B405" s="66"/>
      <c r="C405" s="66"/>
      <c r="D405" s="66"/>
      <c r="E405" s="66"/>
      <c r="F405" s="66"/>
      <c r="G405" s="66"/>
      <c r="H405" s="66"/>
      <c r="I405" s="66"/>
    </row>
    <row r="406" spans="1:9" ht="21" x14ac:dyDescent="0.3">
      <c r="A406" s="124" t="s">
        <v>88</v>
      </c>
      <c r="B406" s="125"/>
      <c r="C406" s="125"/>
      <c r="D406" s="125"/>
      <c r="E406" s="125"/>
      <c r="F406" s="125"/>
      <c r="G406" s="125"/>
      <c r="H406" s="125"/>
      <c r="I406" s="126"/>
    </row>
    <row r="407" spans="1:9" ht="21" x14ac:dyDescent="0.3">
      <c r="A407" s="127" t="s">
        <v>89</v>
      </c>
      <c r="B407" s="128"/>
      <c r="C407" s="128"/>
      <c r="D407" s="128"/>
      <c r="E407" s="128"/>
      <c r="F407" s="128"/>
      <c r="G407" s="128"/>
      <c r="H407" s="128"/>
      <c r="I407" s="129"/>
    </row>
    <row r="408" spans="1:9" ht="45" customHeight="1" x14ac:dyDescent="0.3">
      <c r="A408" s="127" t="s">
        <v>90</v>
      </c>
      <c r="B408" s="128"/>
      <c r="C408" s="128"/>
      <c r="D408" s="128"/>
      <c r="E408" s="128"/>
      <c r="F408" s="128"/>
      <c r="G408" s="128"/>
      <c r="H408" s="128"/>
      <c r="I408" s="129"/>
    </row>
    <row r="409" spans="1:9" ht="42.75" customHeight="1" x14ac:dyDescent="0.3">
      <c r="A409" s="127" t="s">
        <v>91</v>
      </c>
      <c r="B409" s="128"/>
      <c r="C409" s="128"/>
      <c r="D409" s="128"/>
      <c r="E409" s="128"/>
      <c r="F409" s="128"/>
      <c r="G409" s="128"/>
      <c r="H409" s="128"/>
      <c r="I409" s="129"/>
    </row>
    <row r="410" spans="1:9" ht="21" x14ac:dyDescent="0.3">
      <c r="A410" s="127" t="s">
        <v>92</v>
      </c>
      <c r="B410" s="128"/>
      <c r="C410" s="128"/>
      <c r="D410" s="128"/>
      <c r="E410" s="128"/>
      <c r="F410" s="128"/>
      <c r="G410" s="128"/>
      <c r="H410" s="128"/>
      <c r="I410" s="129"/>
    </row>
    <row r="411" spans="1:9" ht="21" x14ac:dyDescent="0.3">
      <c r="A411" s="127" t="s">
        <v>93</v>
      </c>
      <c r="B411" s="128"/>
      <c r="C411" s="128"/>
      <c r="D411" s="128"/>
      <c r="E411" s="128"/>
      <c r="F411" s="128"/>
      <c r="G411" s="128"/>
      <c r="H411" s="128"/>
      <c r="I411" s="129"/>
    </row>
    <row r="412" spans="1:9" ht="45" customHeight="1" x14ac:dyDescent="0.3">
      <c r="A412" s="127" t="s">
        <v>94</v>
      </c>
      <c r="B412" s="128"/>
      <c r="C412" s="128"/>
      <c r="D412" s="128"/>
      <c r="E412" s="128"/>
      <c r="F412" s="128"/>
      <c r="G412" s="128"/>
      <c r="H412" s="128"/>
      <c r="I412" s="129"/>
    </row>
    <row r="413" spans="1:9" ht="45" customHeight="1" x14ac:dyDescent="0.3">
      <c r="A413" s="127" t="s">
        <v>95</v>
      </c>
      <c r="B413" s="128"/>
      <c r="C413" s="128"/>
      <c r="D413" s="128"/>
      <c r="E413" s="128"/>
      <c r="F413" s="128"/>
      <c r="G413" s="128"/>
      <c r="H413" s="128"/>
      <c r="I413" s="129"/>
    </row>
    <row r="414" spans="1:9" ht="21" x14ac:dyDescent="0.3">
      <c r="A414" s="130" t="s">
        <v>96</v>
      </c>
      <c r="B414" s="131"/>
      <c r="C414" s="131"/>
      <c r="D414" s="131"/>
      <c r="E414" s="131"/>
      <c r="F414" s="131"/>
      <c r="G414" s="131"/>
      <c r="H414" s="131"/>
      <c r="I414" s="132"/>
    </row>
    <row r="415" spans="1:9" ht="70.5" customHeight="1" x14ac:dyDescent="0.3">
      <c r="A415" s="122" t="s">
        <v>35</v>
      </c>
      <c r="B415" s="122"/>
      <c r="C415" s="122"/>
      <c r="D415" s="2" t="s">
        <v>4</v>
      </c>
      <c r="E415" s="55" t="s">
        <v>254</v>
      </c>
      <c r="F415" s="13" t="s">
        <v>10</v>
      </c>
      <c r="G415" s="2" t="s">
        <v>4</v>
      </c>
      <c r="H415" s="97"/>
      <c r="I415" s="97"/>
    </row>
    <row r="418" ht="12" customHeight="1" x14ac:dyDescent="0.3"/>
    <row r="419" ht="16.8" hidden="1" customHeight="1" x14ac:dyDescent="0.3"/>
    <row r="420" ht="16.8" hidden="1" customHeight="1" x14ac:dyDescent="0.3"/>
  </sheetData>
  <mergeCells count="668">
    <mergeCell ref="A131:F131"/>
    <mergeCell ref="H131:I131"/>
    <mergeCell ref="A130:F130"/>
    <mergeCell ref="A120:C120"/>
    <mergeCell ref="H120:I120"/>
    <mergeCell ref="A122:C122"/>
    <mergeCell ref="H122:I122"/>
    <mergeCell ref="A123:C123"/>
    <mergeCell ref="H123:I123"/>
    <mergeCell ref="H121:I121"/>
    <mergeCell ref="A128:I128"/>
    <mergeCell ref="A124:C124"/>
    <mergeCell ref="H124:I124"/>
    <mergeCell ref="A125:C125"/>
    <mergeCell ref="H125:I125"/>
    <mergeCell ref="A126:C126"/>
    <mergeCell ref="H126:I126"/>
    <mergeCell ref="A127:C127"/>
    <mergeCell ref="H127:I127"/>
    <mergeCell ref="A143:I143"/>
    <mergeCell ref="F137:G137"/>
    <mergeCell ref="F138:G138"/>
    <mergeCell ref="F139:G139"/>
    <mergeCell ref="F142:G142"/>
    <mergeCell ref="A137:B137"/>
    <mergeCell ref="C137:D137"/>
    <mergeCell ref="A138:B138"/>
    <mergeCell ref="C138:D138"/>
    <mergeCell ref="A139:B139"/>
    <mergeCell ref="C139:D139"/>
    <mergeCell ref="A142:B142"/>
    <mergeCell ref="C142:D142"/>
    <mergeCell ref="C44:D44"/>
    <mergeCell ref="E44:G44"/>
    <mergeCell ref="C27:E27"/>
    <mergeCell ref="C28:E28"/>
    <mergeCell ref="C29:E29"/>
    <mergeCell ref="C30:E30"/>
    <mergeCell ref="C31:I31"/>
    <mergeCell ref="C14:E14"/>
    <mergeCell ref="C15:E15"/>
    <mergeCell ref="C16:E16"/>
    <mergeCell ref="C17:E17"/>
    <mergeCell ref="C18:E18"/>
    <mergeCell ref="C19:E19"/>
    <mergeCell ref="C20:E20"/>
    <mergeCell ref="C21:E21"/>
    <mergeCell ref="C22:E22"/>
    <mergeCell ref="C23:I23"/>
    <mergeCell ref="C26:E26"/>
    <mergeCell ref="H44:I44"/>
    <mergeCell ref="A308:I308"/>
    <mergeCell ref="A118:I118"/>
    <mergeCell ref="A119:C119"/>
    <mergeCell ref="H119:I119"/>
    <mergeCell ref="H35:I35"/>
    <mergeCell ref="A35:C35"/>
    <mergeCell ref="H34:I34"/>
    <mergeCell ref="C157:D157"/>
    <mergeCell ref="A155:I155"/>
    <mergeCell ref="C156:D156"/>
    <mergeCell ref="C154:D154"/>
    <mergeCell ref="F154:G154"/>
    <mergeCell ref="A150:I150"/>
    <mergeCell ref="A42:B42"/>
    <mergeCell ref="A121:C121"/>
    <mergeCell ref="A43:B43"/>
    <mergeCell ref="A45:B45"/>
    <mergeCell ref="E43:G43"/>
    <mergeCell ref="E42:G42"/>
    <mergeCell ref="E45:G45"/>
    <mergeCell ref="C42:D42"/>
    <mergeCell ref="C43:D43"/>
    <mergeCell ref="C45:D45"/>
    <mergeCell ref="A44:B44"/>
    <mergeCell ref="E9:I9"/>
    <mergeCell ref="G2:H2"/>
    <mergeCell ref="G3:H3"/>
    <mergeCell ref="G4:H4"/>
    <mergeCell ref="H45:I45"/>
    <mergeCell ref="H42:I42"/>
    <mergeCell ref="A3:C3"/>
    <mergeCell ref="E3:F3"/>
    <mergeCell ref="A24:I24"/>
    <mergeCell ref="H25:I25"/>
    <mergeCell ref="G39:H39"/>
    <mergeCell ref="H20:I20"/>
    <mergeCell ref="H21:I21"/>
    <mergeCell ref="A9:A11"/>
    <mergeCell ref="E10:I10"/>
    <mergeCell ref="E11:I11"/>
    <mergeCell ref="H6:I6"/>
    <mergeCell ref="A5:I5"/>
    <mergeCell ref="A12:C12"/>
    <mergeCell ref="A32:I32"/>
    <mergeCell ref="H29:I29"/>
    <mergeCell ref="H28:I28"/>
    <mergeCell ref="A13:I13"/>
    <mergeCell ref="C25:E25"/>
    <mergeCell ref="C309:I309"/>
    <mergeCell ref="A1:I1"/>
    <mergeCell ref="A4:C4"/>
    <mergeCell ref="A311:C311"/>
    <mergeCell ref="H26:I26"/>
    <mergeCell ref="H27:I27"/>
    <mergeCell ref="A36:I36"/>
    <mergeCell ref="H48:I48"/>
    <mergeCell ref="H51:I51"/>
    <mergeCell ref="A41:I41"/>
    <mergeCell ref="A47:I47"/>
    <mergeCell ref="A132:I132"/>
    <mergeCell ref="H130:I130"/>
    <mergeCell ref="A2:C2"/>
    <mergeCell ref="E2:F2"/>
    <mergeCell ref="A40:C40"/>
    <mergeCell ref="H40:I40"/>
    <mergeCell ref="E4:F4"/>
    <mergeCell ref="E12:I12"/>
    <mergeCell ref="A6:C6"/>
    <mergeCell ref="A7:C7"/>
    <mergeCell ref="A8:C8"/>
    <mergeCell ref="E8:I8"/>
    <mergeCell ref="H7:I7"/>
    <mergeCell ref="A415:C415"/>
    <mergeCell ref="H415:I415"/>
    <mergeCell ref="A310:I310"/>
    <mergeCell ref="E312:I312"/>
    <mergeCell ref="A406:I406"/>
    <mergeCell ref="A412:I412"/>
    <mergeCell ref="A413:I413"/>
    <mergeCell ref="A414:I414"/>
    <mergeCell ref="A407:I407"/>
    <mergeCell ref="A408:I408"/>
    <mergeCell ref="A409:I409"/>
    <mergeCell ref="A410:I410"/>
    <mergeCell ref="A312:C312"/>
    <mergeCell ref="A405:I405"/>
    <mergeCell ref="A411:I411"/>
    <mergeCell ref="A368:I368"/>
    <mergeCell ref="E311:I311"/>
    <mergeCell ref="A313:C313"/>
    <mergeCell ref="E313:I313"/>
    <mergeCell ref="A136:B136"/>
    <mergeCell ref="C136:D136"/>
    <mergeCell ref="F136:G136"/>
    <mergeCell ref="F170:G170"/>
    <mergeCell ref="A33:C33"/>
    <mergeCell ref="H33:I33"/>
    <mergeCell ref="H129:I129"/>
    <mergeCell ref="H14:I14"/>
    <mergeCell ref="G37:H37"/>
    <mergeCell ref="A38:C38"/>
    <mergeCell ref="A34:C34"/>
    <mergeCell ref="A39:C39"/>
    <mergeCell ref="A37:C37"/>
    <mergeCell ref="H16:I16"/>
    <mergeCell ref="H17:I17"/>
    <mergeCell ref="H15:I15"/>
    <mergeCell ref="H18:I18"/>
    <mergeCell ref="H19:I19"/>
    <mergeCell ref="H43:I43"/>
    <mergeCell ref="H30:I30"/>
    <mergeCell ref="H22:I22"/>
    <mergeCell ref="G38:H38"/>
    <mergeCell ref="A129:F129"/>
    <mergeCell ref="H52:I52"/>
    <mergeCell ref="A174:I174"/>
    <mergeCell ref="C175:D175"/>
    <mergeCell ref="A164:I164"/>
    <mergeCell ref="C166:D166"/>
    <mergeCell ref="F166:G166"/>
    <mergeCell ref="C168:D168"/>
    <mergeCell ref="F168:G168"/>
    <mergeCell ref="C169:D169"/>
    <mergeCell ref="F169:G169"/>
    <mergeCell ref="C170:D170"/>
    <mergeCell ref="C172:D172"/>
    <mergeCell ref="F172:G172"/>
    <mergeCell ref="C167:I167"/>
    <mergeCell ref="C171:D171"/>
    <mergeCell ref="F171:G171"/>
    <mergeCell ref="C152:D152"/>
    <mergeCell ref="F152:G152"/>
    <mergeCell ref="C153:D153"/>
    <mergeCell ref="F156:G156"/>
    <mergeCell ref="F157:G157"/>
    <mergeCell ref="C160:D160"/>
    <mergeCell ref="F160:G160"/>
    <mergeCell ref="C165:D165"/>
    <mergeCell ref="F165:G165"/>
    <mergeCell ref="A117:G117"/>
    <mergeCell ref="H117:I117"/>
    <mergeCell ref="F162:G162"/>
    <mergeCell ref="C163:D163"/>
    <mergeCell ref="F163:G163"/>
    <mergeCell ref="C134:D134"/>
    <mergeCell ref="F134:G134"/>
    <mergeCell ref="A135:B135"/>
    <mergeCell ref="C135:D135"/>
    <mergeCell ref="F135:G135"/>
    <mergeCell ref="A147:I147"/>
    <mergeCell ref="A149:I149"/>
    <mergeCell ref="A148:I148"/>
    <mergeCell ref="H144:H145"/>
    <mergeCell ref="F144:G145"/>
    <mergeCell ref="E144:E145"/>
    <mergeCell ref="C144:D145"/>
    <mergeCell ref="A144:B145"/>
    <mergeCell ref="C161:D161"/>
    <mergeCell ref="F161:G161"/>
    <mergeCell ref="C159:D159"/>
    <mergeCell ref="F159:G159"/>
    <mergeCell ref="C158:D158"/>
    <mergeCell ref="F158:G158"/>
    <mergeCell ref="C183:D183"/>
    <mergeCell ref="F183:G183"/>
    <mergeCell ref="C184:D184"/>
    <mergeCell ref="A133:B133"/>
    <mergeCell ref="C133:D133"/>
    <mergeCell ref="F133:G133"/>
    <mergeCell ref="A134:B134"/>
    <mergeCell ref="C162:D162"/>
    <mergeCell ref="A173:I173"/>
    <mergeCell ref="C179:D179"/>
    <mergeCell ref="F179:G179"/>
    <mergeCell ref="C180:D180"/>
    <mergeCell ref="F180:G180"/>
    <mergeCell ref="C176:D176"/>
    <mergeCell ref="F176:G176"/>
    <mergeCell ref="C177:D177"/>
    <mergeCell ref="F177:G177"/>
    <mergeCell ref="C178:D178"/>
    <mergeCell ref="F184:G184"/>
    <mergeCell ref="F178:G178"/>
    <mergeCell ref="F175:G175"/>
    <mergeCell ref="F153:G153"/>
    <mergeCell ref="C151:D151"/>
    <mergeCell ref="F151:G151"/>
    <mergeCell ref="C182:D182"/>
    <mergeCell ref="F182:G182"/>
    <mergeCell ref="C181:D181"/>
    <mergeCell ref="F181:G181"/>
    <mergeCell ref="F189:G189"/>
    <mergeCell ref="C190:D190"/>
    <mergeCell ref="F190:G190"/>
    <mergeCell ref="C200:D200"/>
    <mergeCell ref="F200:G200"/>
    <mergeCell ref="F185:G185"/>
    <mergeCell ref="C186:D186"/>
    <mergeCell ref="F186:G186"/>
    <mergeCell ref="C195:D195"/>
    <mergeCell ref="F195:G195"/>
    <mergeCell ref="C196:D196"/>
    <mergeCell ref="F196:G196"/>
    <mergeCell ref="C192:D192"/>
    <mergeCell ref="F192:G192"/>
    <mergeCell ref="C193:D193"/>
    <mergeCell ref="F193:G193"/>
    <mergeCell ref="C194:D194"/>
    <mergeCell ref="F194:G194"/>
    <mergeCell ref="A188:I188"/>
    <mergeCell ref="A187:I187"/>
    <mergeCell ref="C185:D185"/>
    <mergeCell ref="C189:D189"/>
    <mergeCell ref="A197:I197"/>
    <mergeCell ref="C198:D198"/>
    <mergeCell ref="F198:G198"/>
    <mergeCell ref="C199:D199"/>
    <mergeCell ref="F199:G199"/>
    <mergeCell ref="C204:D204"/>
    <mergeCell ref="F204:G204"/>
    <mergeCell ref="C191:D191"/>
    <mergeCell ref="F191:G191"/>
    <mergeCell ref="C205:D205"/>
    <mergeCell ref="F205:G205"/>
    <mergeCell ref="C206:D206"/>
    <mergeCell ref="F206:G206"/>
    <mergeCell ref="C201:D201"/>
    <mergeCell ref="F201:G201"/>
    <mergeCell ref="C202:D202"/>
    <mergeCell ref="F202:G202"/>
    <mergeCell ref="C203:D203"/>
    <mergeCell ref="F203:G203"/>
    <mergeCell ref="C210:D210"/>
    <mergeCell ref="F210:G210"/>
    <mergeCell ref="A211:I211"/>
    <mergeCell ref="C212:D212"/>
    <mergeCell ref="F212:G212"/>
    <mergeCell ref="C213:D213"/>
    <mergeCell ref="F213:G213"/>
    <mergeCell ref="C207:D207"/>
    <mergeCell ref="F207:G207"/>
    <mergeCell ref="C208:D208"/>
    <mergeCell ref="F208:G208"/>
    <mergeCell ref="C209:D209"/>
    <mergeCell ref="F209:G209"/>
    <mergeCell ref="C223:D223"/>
    <mergeCell ref="F223:G223"/>
    <mergeCell ref="C224:D224"/>
    <mergeCell ref="F224:G224"/>
    <mergeCell ref="C221:I221"/>
    <mergeCell ref="A140:B140"/>
    <mergeCell ref="C140:D140"/>
    <mergeCell ref="F140:G140"/>
    <mergeCell ref="C220:D220"/>
    <mergeCell ref="F220:G220"/>
    <mergeCell ref="C222:D222"/>
    <mergeCell ref="F222:G222"/>
    <mergeCell ref="C217:D217"/>
    <mergeCell ref="F217:G217"/>
    <mergeCell ref="C218:D218"/>
    <mergeCell ref="F218:G218"/>
    <mergeCell ref="C219:D219"/>
    <mergeCell ref="F219:G219"/>
    <mergeCell ref="C214:D214"/>
    <mergeCell ref="F214:G214"/>
    <mergeCell ref="C215:D215"/>
    <mergeCell ref="F215:G215"/>
    <mergeCell ref="C216:D216"/>
    <mergeCell ref="F216:G216"/>
    <mergeCell ref="C230:D230"/>
    <mergeCell ref="F230:G230"/>
    <mergeCell ref="C231:D231"/>
    <mergeCell ref="F231:G231"/>
    <mergeCell ref="C232:D232"/>
    <mergeCell ref="F232:G232"/>
    <mergeCell ref="A225:I225"/>
    <mergeCell ref="A226:I226"/>
    <mergeCell ref="C227:D227"/>
    <mergeCell ref="F227:G227"/>
    <mergeCell ref="C228:D228"/>
    <mergeCell ref="F228:G228"/>
    <mergeCell ref="C229:D229"/>
    <mergeCell ref="F229:G229"/>
    <mergeCell ref="C236:D236"/>
    <mergeCell ref="F236:G236"/>
    <mergeCell ref="C237:D237"/>
    <mergeCell ref="F237:G237"/>
    <mergeCell ref="C238:D238"/>
    <mergeCell ref="F238:G238"/>
    <mergeCell ref="C233:D233"/>
    <mergeCell ref="F233:G233"/>
    <mergeCell ref="C234:D234"/>
    <mergeCell ref="F234:G234"/>
    <mergeCell ref="C235:D235"/>
    <mergeCell ref="F235:G235"/>
    <mergeCell ref="C246:D246"/>
    <mergeCell ref="F246:G246"/>
    <mergeCell ref="C244:D244"/>
    <mergeCell ref="F244:G244"/>
    <mergeCell ref="C247:D247"/>
    <mergeCell ref="F247:G247"/>
    <mergeCell ref="A239:I239"/>
    <mergeCell ref="A240:I240"/>
    <mergeCell ref="C241:D241"/>
    <mergeCell ref="F241:G241"/>
    <mergeCell ref="C242:D242"/>
    <mergeCell ref="F242:G242"/>
    <mergeCell ref="C243:D243"/>
    <mergeCell ref="F243:G243"/>
    <mergeCell ref="A46:B46"/>
    <mergeCell ref="C46:D46"/>
    <mergeCell ref="E46:G46"/>
    <mergeCell ref="H46:I46"/>
    <mergeCell ref="C48:E48"/>
    <mergeCell ref="C51:E51"/>
    <mergeCell ref="C52:E52"/>
    <mergeCell ref="C49:I49"/>
    <mergeCell ref="C50:I50"/>
    <mergeCell ref="A267:I267"/>
    <mergeCell ref="A227:B238"/>
    <mergeCell ref="A241:B244"/>
    <mergeCell ref="A246:B253"/>
    <mergeCell ref="A255:B262"/>
    <mergeCell ref="F259:G259"/>
    <mergeCell ref="C260:D260"/>
    <mergeCell ref="E260:I260"/>
    <mergeCell ref="A254:I254"/>
    <mergeCell ref="C255:D255"/>
    <mergeCell ref="F255:G255"/>
    <mergeCell ref="C256:D256"/>
    <mergeCell ref="F256:G256"/>
    <mergeCell ref="C257:D257"/>
    <mergeCell ref="F257:G257"/>
    <mergeCell ref="C251:D251"/>
    <mergeCell ref="F251:G251"/>
    <mergeCell ref="C252:D252"/>
    <mergeCell ref="F252:G252"/>
    <mergeCell ref="C248:D248"/>
    <mergeCell ref="F248:G248"/>
    <mergeCell ref="C249:D249"/>
    <mergeCell ref="F249:G249"/>
    <mergeCell ref="A245:I245"/>
    <mergeCell ref="A268:I268"/>
    <mergeCell ref="A269:I269"/>
    <mergeCell ref="A141:B141"/>
    <mergeCell ref="C141:D141"/>
    <mergeCell ref="F141:G141"/>
    <mergeCell ref="A146:I146"/>
    <mergeCell ref="C261:D261"/>
    <mergeCell ref="F261:G261"/>
    <mergeCell ref="C262:D262"/>
    <mergeCell ref="F262:G262"/>
    <mergeCell ref="C258:D258"/>
    <mergeCell ref="F258:G258"/>
    <mergeCell ref="C259:D259"/>
    <mergeCell ref="A151:B154"/>
    <mergeCell ref="A156:B163"/>
    <mergeCell ref="A165:B172"/>
    <mergeCell ref="A175:B186"/>
    <mergeCell ref="A189:B196"/>
    <mergeCell ref="A198:B210"/>
    <mergeCell ref="A212:B224"/>
    <mergeCell ref="C253:D253"/>
    <mergeCell ref="F253:G253"/>
    <mergeCell ref="C250:D250"/>
    <mergeCell ref="F250:G250"/>
    <mergeCell ref="A270:I270"/>
    <mergeCell ref="A271:B271"/>
    <mergeCell ref="C271:D271"/>
    <mergeCell ref="F271:G271"/>
    <mergeCell ref="A272:B272"/>
    <mergeCell ref="C272:D272"/>
    <mergeCell ref="F272:G272"/>
    <mergeCell ref="A273:B273"/>
    <mergeCell ref="C273:D273"/>
    <mergeCell ref="F273:G273"/>
    <mergeCell ref="A274:B274"/>
    <mergeCell ref="C274:D274"/>
    <mergeCell ref="F274:G274"/>
    <mergeCell ref="A275:B275"/>
    <mergeCell ref="C275:D275"/>
    <mergeCell ref="F275:G275"/>
    <mergeCell ref="A276:B276"/>
    <mergeCell ref="C276:D276"/>
    <mergeCell ref="F276:G276"/>
    <mergeCell ref="A277:B277"/>
    <mergeCell ref="C277:D277"/>
    <mergeCell ref="F277:G277"/>
    <mergeCell ref="A278:I278"/>
    <mergeCell ref="A279:B279"/>
    <mergeCell ref="C279:D279"/>
    <mergeCell ref="F279:G279"/>
    <mergeCell ref="A280:B280"/>
    <mergeCell ref="C280:D280"/>
    <mergeCell ref="F280:G280"/>
    <mergeCell ref="A281:B281"/>
    <mergeCell ref="C281:D281"/>
    <mergeCell ref="F281:G281"/>
    <mergeCell ref="A282:B282"/>
    <mergeCell ref="C282:D282"/>
    <mergeCell ref="F282:G282"/>
    <mergeCell ref="A283:B283"/>
    <mergeCell ref="C283:D283"/>
    <mergeCell ref="F283:G283"/>
    <mergeCell ref="A284:B284"/>
    <mergeCell ref="C284:D284"/>
    <mergeCell ref="F284:G284"/>
    <mergeCell ref="A285:B285"/>
    <mergeCell ref="C285:D285"/>
    <mergeCell ref="F285:G285"/>
    <mergeCell ref="A286:B286"/>
    <mergeCell ref="C286:D286"/>
    <mergeCell ref="F286:G286"/>
    <mergeCell ref="A287:B287"/>
    <mergeCell ref="C287:D287"/>
    <mergeCell ref="F287:G287"/>
    <mergeCell ref="A288:B288"/>
    <mergeCell ref="C288:D288"/>
    <mergeCell ref="F288:G288"/>
    <mergeCell ref="A289:B289"/>
    <mergeCell ref="C289:D289"/>
    <mergeCell ref="F289:G289"/>
    <mergeCell ref="A290:B290"/>
    <mergeCell ref="C290:D290"/>
    <mergeCell ref="F290:G290"/>
    <mergeCell ref="A291:B291"/>
    <mergeCell ref="C291:D291"/>
    <mergeCell ref="F291:G291"/>
    <mergeCell ref="A292:B292"/>
    <mergeCell ref="C292:D292"/>
    <mergeCell ref="F292:G292"/>
    <mergeCell ref="A293:I293"/>
    <mergeCell ref="A294:B294"/>
    <mergeCell ref="C294:D294"/>
    <mergeCell ref="F294:G294"/>
    <mergeCell ref="A295:B295"/>
    <mergeCell ref="C295:D295"/>
    <mergeCell ref="F295:G295"/>
    <mergeCell ref="A296:B296"/>
    <mergeCell ref="C296:D296"/>
    <mergeCell ref="F296:G296"/>
    <mergeCell ref="F300:G300"/>
    <mergeCell ref="A301:B301"/>
    <mergeCell ref="C301:D301"/>
    <mergeCell ref="E301:I301"/>
    <mergeCell ref="A302:B302"/>
    <mergeCell ref="C302:D302"/>
    <mergeCell ref="F302:G302"/>
    <mergeCell ref="A297:B297"/>
    <mergeCell ref="C297:D297"/>
    <mergeCell ref="F297:G297"/>
    <mergeCell ref="A298:B298"/>
    <mergeCell ref="C298:D298"/>
    <mergeCell ref="F298:G298"/>
    <mergeCell ref="A299:B299"/>
    <mergeCell ref="C299:D299"/>
    <mergeCell ref="F299:G299"/>
    <mergeCell ref="A306:B306"/>
    <mergeCell ref="C306:D306"/>
    <mergeCell ref="F306:G306"/>
    <mergeCell ref="A307:B307"/>
    <mergeCell ref="C307:D307"/>
    <mergeCell ref="F307:G307"/>
    <mergeCell ref="A266:I266"/>
    <mergeCell ref="A263:I263"/>
    <mergeCell ref="A264:B265"/>
    <mergeCell ref="C264:D265"/>
    <mergeCell ref="E264:E265"/>
    <mergeCell ref="F264:G265"/>
    <mergeCell ref="H264:H265"/>
    <mergeCell ref="A303:B303"/>
    <mergeCell ref="C303:D303"/>
    <mergeCell ref="F303:G303"/>
    <mergeCell ref="A304:B304"/>
    <mergeCell ref="C304:D304"/>
    <mergeCell ref="F304:G304"/>
    <mergeCell ref="A305:B305"/>
    <mergeCell ref="C305:D305"/>
    <mergeCell ref="F305:G305"/>
    <mergeCell ref="A300:B300"/>
    <mergeCell ref="C300:D300"/>
    <mergeCell ref="A53:I53"/>
    <mergeCell ref="A54:C55"/>
    <mergeCell ref="D54:D55"/>
    <mergeCell ref="F54:G54"/>
    <mergeCell ref="F55:G55"/>
    <mergeCell ref="A56:B56"/>
    <mergeCell ref="C56:D56"/>
    <mergeCell ref="F56:G56"/>
    <mergeCell ref="A57:B57"/>
    <mergeCell ref="C57:D57"/>
    <mergeCell ref="F57:G68"/>
    <mergeCell ref="H57:I68"/>
    <mergeCell ref="A58:B58"/>
    <mergeCell ref="C58:D58"/>
    <mergeCell ref="A59:B59"/>
    <mergeCell ref="C59:D59"/>
    <mergeCell ref="A60:B60"/>
    <mergeCell ref="C60:D60"/>
    <mergeCell ref="A61:B61"/>
    <mergeCell ref="C61:D61"/>
    <mergeCell ref="A62:B62"/>
    <mergeCell ref="C62:D62"/>
    <mergeCell ref="A63:B63"/>
    <mergeCell ref="C63:D63"/>
    <mergeCell ref="A64:B64"/>
    <mergeCell ref="C64:D64"/>
    <mergeCell ref="A65:B65"/>
    <mergeCell ref="C65:D65"/>
    <mergeCell ref="A66:B66"/>
    <mergeCell ref="C66:D66"/>
    <mergeCell ref="A67:B67"/>
    <mergeCell ref="C67:D67"/>
    <mergeCell ref="A68:B68"/>
    <mergeCell ref="C68:D68"/>
    <mergeCell ref="A101:I101"/>
    <mergeCell ref="A102:C103"/>
    <mergeCell ref="D102:D103"/>
    <mergeCell ref="F102:G102"/>
    <mergeCell ref="F103:G103"/>
    <mergeCell ref="A104:B104"/>
    <mergeCell ref="C104:D104"/>
    <mergeCell ref="F104:G104"/>
    <mergeCell ref="A105:B105"/>
    <mergeCell ref="C105:D105"/>
    <mergeCell ref="F105:G116"/>
    <mergeCell ref="H105:I116"/>
    <mergeCell ref="A106:B106"/>
    <mergeCell ref="C106:D106"/>
    <mergeCell ref="A107:B107"/>
    <mergeCell ref="C107:D107"/>
    <mergeCell ref="A108:B108"/>
    <mergeCell ref="C108:D108"/>
    <mergeCell ref="A109:B109"/>
    <mergeCell ref="C109:D109"/>
    <mergeCell ref="A110:B110"/>
    <mergeCell ref="C110:D110"/>
    <mergeCell ref="A111:B111"/>
    <mergeCell ref="C111:D111"/>
    <mergeCell ref="A112:B112"/>
    <mergeCell ref="C112:D112"/>
    <mergeCell ref="A113:B113"/>
    <mergeCell ref="C113:D113"/>
    <mergeCell ref="A114:B114"/>
    <mergeCell ref="C114:D114"/>
    <mergeCell ref="A115:B115"/>
    <mergeCell ref="C115:D115"/>
    <mergeCell ref="A116:B116"/>
    <mergeCell ref="C116:D116"/>
    <mergeCell ref="A69:I69"/>
    <mergeCell ref="A70:C71"/>
    <mergeCell ref="D70:D71"/>
    <mergeCell ref="F70:G70"/>
    <mergeCell ref="F71:G71"/>
    <mergeCell ref="A72:B72"/>
    <mergeCell ref="C72:D72"/>
    <mergeCell ref="F72:G72"/>
    <mergeCell ref="A73:B73"/>
    <mergeCell ref="C73:D73"/>
    <mergeCell ref="F73:G84"/>
    <mergeCell ref="H73:I84"/>
    <mergeCell ref="A74:B74"/>
    <mergeCell ref="C74:D74"/>
    <mergeCell ref="A75:B75"/>
    <mergeCell ref="C75:D75"/>
    <mergeCell ref="A76:B76"/>
    <mergeCell ref="C76:D76"/>
    <mergeCell ref="A77:B77"/>
    <mergeCell ref="C77:D77"/>
    <mergeCell ref="A78:B78"/>
    <mergeCell ref="C78:D78"/>
    <mergeCell ref="A79:B79"/>
    <mergeCell ref="C79:D79"/>
    <mergeCell ref="A80:B80"/>
    <mergeCell ref="C80:D80"/>
    <mergeCell ref="A81:B81"/>
    <mergeCell ref="C81:D81"/>
    <mergeCell ref="A82:B82"/>
    <mergeCell ref="C82:D82"/>
    <mergeCell ref="A83:B83"/>
    <mergeCell ref="C83:D83"/>
    <mergeCell ref="A84:B84"/>
    <mergeCell ref="C84:D84"/>
    <mergeCell ref="A85:I85"/>
    <mergeCell ref="A86:C87"/>
    <mergeCell ref="D86:D87"/>
    <mergeCell ref="F86:G86"/>
    <mergeCell ref="F87:G87"/>
    <mergeCell ref="A88:B88"/>
    <mergeCell ref="C88:D88"/>
    <mergeCell ref="F88:G88"/>
    <mergeCell ref="A89:B89"/>
    <mergeCell ref="C89:D89"/>
    <mergeCell ref="F89:G100"/>
    <mergeCell ref="H89:I100"/>
    <mergeCell ref="A90:B90"/>
    <mergeCell ref="C90:D90"/>
    <mergeCell ref="A91:B91"/>
    <mergeCell ref="C91:D91"/>
    <mergeCell ref="A92:B92"/>
    <mergeCell ref="C92:D92"/>
    <mergeCell ref="A93:B93"/>
    <mergeCell ref="C93:D93"/>
    <mergeCell ref="A94:B94"/>
    <mergeCell ref="C94:D94"/>
    <mergeCell ref="A95:B95"/>
    <mergeCell ref="C95:D95"/>
    <mergeCell ref="A96:B96"/>
    <mergeCell ref="C96:D96"/>
    <mergeCell ref="A97:B97"/>
    <mergeCell ref="C97:D97"/>
    <mergeCell ref="A98:B98"/>
    <mergeCell ref="C98:D98"/>
    <mergeCell ref="A99:B99"/>
    <mergeCell ref="C99:D99"/>
    <mergeCell ref="A100:B100"/>
    <mergeCell ref="C100:D100"/>
  </mergeCells>
  <hyperlinks>
    <hyperlink ref="L109" r:id="rId1" xr:uid="{F19A5BA7-71D5-403B-A47E-0E601D3EB5DB}"/>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2" manualBreakCount="2">
    <brk id="309" max="8" man="1"/>
    <brk id="367" max="16383"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2025-07-08T09:02:32Z</cp:lastPrinted>
  <dcterms:created xsi:type="dcterms:W3CDTF">2010-11-23T11:42:48Z</dcterms:created>
  <dcterms:modified xsi:type="dcterms:W3CDTF">2025-07-08T09:02:33Z</dcterms:modified>
</cp:coreProperties>
</file>