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86E2F83C-DC5A-4D3D-A7FC-C2DCD305F57E}"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s>
  <definedNames>
    <definedName name="_xlnm.Print_Area" localSheetId="0">Report!$A$1:$H$315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3" l="1"/>
  <c r="G84" i="3"/>
  <c r="C71" i="3" l="1"/>
  <c r="A65" i="3"/>
  <c r="H66" i="3"/>
  <c r="D78" i="3" l="1"/>
  <c r="D76" i="3"/>
  <c r="D74" i="3"/>
  <c r="D72" i="3"/>
  <c r="D70" i="3"/>
  <c r="J68" i="3"/>
  <c r="J67" i="3"/>
  <c r="D77" i="3"/>
  <c r="D73" i="3"/>
  <c r="D71" i="3"/>
  <c r="D79" i="3"/>
  <c r="J69" i="3"/>
  <c r="C68" i="3" s="1"/>
  <c r="D68" i="3" s="1"/>
  <c r="D75" i="3"/>
  <c r="J73" i="3"/>
  <c r="J75" i="3"/>
  <c r="J70" i="3"/>
  <c r="J71" i="3" s="1"/>
  <c r="J76" i="3" s="1"/>
  <c r="J72" i="3"/>
  <c r="J74" i="3"/>
  <c r="D69" i="3" l="1"/>
  <c r="E68" i="3"/>
  <c r="D184" i="3"/>
  <c r="D185" i="3"/>
  <c r="D183" i="3"/>
  <c r="G119" i="3"/>
  <c r="G118" i="3"/>
  <c r="I65" i="3" l="1"/>
  <c r="G68" i="3" s="1"/>
  <c r="C26" i="3"/>
  <c r="C18" i="3"/>
  <c r="H169" i="3"/>
  <c r="H168" i="3"/>
  <c r="H167" i="3"/>
  <c r="H166" i="3"/>
  <c r="H165" i="3"/>
  <c r="H164" i="3"/>
  <c r="H163" i="3"/>
  <c r="H162" i="3"/>
  <c r="H160" i="3"/>
  <c r="H159" i="3"/>
  <c r="H158" i="3"/>
  <c r="H157" i="3"/>
  <c r="H156" i="3"/>
  <c r="H155" i="3"/>
  <c r="H154" i="3"/>
  <c r="H153" i="3"/>
  <c r="H151" i="3"/>
  <c r="H150" i="3"/>
  <c r="H149" i="3"/>
  <c r="H148" i="3"/>
  <c r="H147" i="3"/>
  <c r="H146" i="3"/>
  <c r="H145" i="3"/>
  <c r="H144" i="3"/>
  <c r="E131" i="3"/>
  <c r="H130" i="3"/>
  <c r="G130" i="3"/>
  <c r="E130" i="3"/>
  <c r="H136" i="3"/>
  <c r="H137" i="3"/>
  <c r="H138" i="3"/>
  <c r="H139" i="3"/>
  <c r="H140" i="3"/>
  <c r="H141" i="3"/>
  <c r="H142" i="3"/>
  <c r="H135" i="3"/>
  <c r="G125" i="3" l="1"/>
  <c r="E125" i="3"/>
  <c r="A97" i="3"/>
  <c r="D98" i="3" s="1"/>
  <c r="J107" i="3" s="1"/>
  <c r="A81" i="3"/>
  <c r="D82" i="3" s="1"/>
  <c r="J106"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82" i="3"/>
  <c r="I5" i="4"/>
  <c r="F38" i="4" l="1"/>
  <c r="G38" i="4"/>
  <c r="E18" i="4"/>
  <c r="E15" i="4"/>
  <c r="E17" i="4"/>
  <c r="E11" i="4"/>
  <c r="K6" i="4"/>
  <c r="E9" i="4"/>
  <c r="K8" i="4"/>
  <c r="C7" i="4" s="1"/>
  <c r="E14" i="4"/>
  <c r="E12" i="4"/>
  <c r="E16" i="4"/>
  <c r="E10" i="4"/>
  <c r="K9" i="4"/>
  <c r="K10" i="4" s="1"/>
  <c r="K11" i="4" s="1"/>
  <c r="E13" i="4"/>
  <c r="K7" i="4"/>
  <c r="J91" i="3"/>
  <c r="J90" i="3"/>
  <c r="K12" i="4" l="1"/>
  <c r="K16" i="4" s="1"/>
  <c r="C8" i="4" s="1"/>
  <c r="E8" i="4" s="1"/>
  <c r="E7" i="4"/>
  <c r="A135" i="3"/>
  <c r="A136" i="3" s="1"/>
  <c r="A137" i="3" s="1"/>
  <c r="A138" i="3" s="1"/>
  <c r="A139" i="3" s="1"/>
  <c r="A140" i="3" s="1"/>
  <c r="A141" i="3" s="1"/>
  <c r="A142" i="3" s="1"/>
  <c r="F7" i="4" l="1"/>
  <c r="J4" i="4" s="1"/>
  <c r="H7" i="4" s="1"/>
  <c r="G4" i="3" l="1"/>
  <c r="H125" i="3" l="1"/>
  <c r="G131" i="3" s="1"/>
  <c r="G120" i="3" l="1"/>
  <c r="D95" i="3" l="1"/>
  <c r="D87" i="3"/>
  <c r="D90" i="3"/>
  <c r="J84" i="3"/>
  <c r="D94" i="3"/>
  <c r="D88" i="3"/>
  <c r="J83" i="3"/>
  <c r="D93" i="3"/>
  <c r="J86" i="3"/>
  <c r="J87" i="3" s="1"/>
  <c r="D92" i="3"/>
  <c r="D86" i="3"/>
  <c r="J85" i="3"/>
  <c r="C84" i="3" s="1"/>
  <c r="D84" i="3" s="1"/>
  <c r="D91" i="3"/>
  <c r="D89" i="3"/>
  <c r="J88" i="3" l="1"/>
  <c r="J92" i="3"/>
  <c r="J89" i="3"/>
  <c r="H98" i="3"/>
  <c r="J93" i="3" l="1"/>
  <c r="C85" i="3" s="1"/>
  <c r="D85" i="3" s="1"/>
  <c r="D111" i="3"/>
  <c r="D110" i="3"/>
  <c r="D104" i="3"/>
  <c r="J101" i="3"/>
  <c r="C100" i="3" s="1"/>
  <c r="D106" i="3"/>
  <c r="D105" i="3"/>
  <c r="J99" i="3"/>
  <c r="D109" i="3"/>
  <c r="D103" i="3"/>
  <c r="J102" i="3"/>
  <c r="J103" i="3" s="1"/>
  <c r="J104" i="3" s="1"/>
  <c r="J105" i="3" s="1"/>
  <c r="D108" i="3"/>
  <c r="D102" i="3"/>
  <c r="J100" i="3"/>
  <c r="D107" i="3"/>
  <c r="E84" i="3" l="1"/>
  <c r="G112" i="3" s="1"/>
  <c r="J108" i="3"/>
  <c r="J109" i="3" s="1"/>
  <c r="C101" i="3" s="1"/>
  <c r="D101" i="3" s="1"/>
  <c r="D100" i="3"/>
  <c r="V162" i="3"/>
  <c r="V144" i="3"/>
  <c r="U144" i="3"/>
  <c r="U162" i="3"/>
  <c r="U153" i="3"/>
  <c r="V153" i="3"/>
  <c r="I81" i="3" l="1"/>
  <c r="E100" i="3"/>
  <c r="I97" i="3" s="1"/>
  <c r="G100" i="3" s="1"/>
  <c r="T162" i="3"/>
  <c r="U163" i="3"/>
  <c r="V163" i="3"/>
  <c r="V164" i="3" s="1"/>
  <c r="V165" i="3" s="1"/>
  <c r="V166" i="3" s="1"/>
  <c r="V167" i="3" s="1"/>
  <c r="V168" i="3" s="1"/>
  <c r="V169" i="3" s="1"/>
  <c r="T153" i="3"/>
  <c r="U154" i="3"/>
  <c r="V154" i="3"/>
  <c r="V155" i="3" s="1"/>
  <c r="V156" i="3" s="1"/>
  <c r="V157" i="3" s="1"/>
  <c r="V158" i="3" s="1"/>
  <c r="V159" i="3" s="1"/>
  <c r="V160" i="3" s="1"/>
  <c r="V145" i="3"/>
  <c r="V146" i="3" s="1"/>
  <c r="V147" i="3" s="1"/>
  <c r="V148" i="3" s="1"/>
  <c r="V149" i="3" s="1"/>
  <c r="V150" i="3" s="1"/>
  <c r="V151" i="3" s="1"/>
  <c r="U145" i="3"/>
  <c r="T144" i="3"/>
  <c r="A162" i="3" l="1"/>
  <c r="A153" i="3"/>
  <c r="A144" i="3"/>
  <c r="T163" i="3"/>
  <c r="A163" i="3" s="1"/>
  <c r="U164" i="3"/>
  <c r="T164" i="3" s="1"/>
  <c r="T154" i="3"/>
  <c r="A154" i="3" s="1"/>
  <c r="U155" i="3"/>
  <c r="T155" i="3" s="1"/>
  <c r="U146" i="3"/>
  <c r="T145" i="3"/>
  <c r="A145" i="3" s="1"/>
  <c r="A164" i="3" l="1"/>
  <c r="A155" i="3"/>
  <c r="U165" i="3"/>
  <c r="T165" i="3" s="1"/>
  <c r="U156" i="3"/>
  <c r="T156" i="3" s="1"/>
  <c r="U147" i="3"/>
  <c r="T146" i="3"/>
  <c r="A146" i="3" s="1"/>
  <c r="A165" i="3" l="1"/>
  <c r="A156" i="3"/>
  <c r="U166" i="3"/>
  <c r="T166" i="3" s="1"/>
  <c r="U157" i="3"/>
  <c r="T157" i="3" s="1"/>
  <c r="U148" i="3"/>
  <c r="T147" i="3"/>
  <c r="A147" i="3" s="1"/>
  <c r="A166" i="3" l="1"/>
  <c r="A157" i="3"/>
  <c r="U167" i="3"/>
  <c r="T167" i="3" s="1"/>
  <c r="U158" i="3"/>
  <c r="T158" i="3" s="1"/>
  <c r="U149" i="3"/>
  <c r="T148" i="3"/>
  <c r="A148" i="3" s="1"/>
  <c r="A167" i="3" l="1"/>
  <c r="A158" i="3"/>
  <c r="U168" i="3"/>
  <c r="T168" i="3" s="1"/>
  <c r="U159" i="3"/>
  <c r="T159" i="3" s="1"/>
  <c r="U150" i="3"/>
  <c r="T149" i="3"/>
  <c r="A149" i="3" s="1"/>
  <c r="A168" i="3" l="1"/>
  <c r="A159" i="3"/>
  <c r="U169" i="3"/>
  <c r="T169" i="3" s="1"/>
  <c r="U160" i="3"/>
  <c r="T160" i="3" s="1"/>
  <c r="U151" i="3"/>
  <c r="T150" i="3"/>
  <c r="A150" i="3" s="1"/>
  <c r="A169" i="3" l="1"/>
  <c r="A160" i="3"/>
  <c r="T151" i="3"/>
  <c r="A15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7" authorId="0" shapeId="0" xr:uid="{00000000-0006-0000-0000-000002000000}">
      <text>
        <r>
          <rPr>
            <b/>
            <sz val="12"/>
            <color indexed="81"/>
            <rFont val="Tahoma"/>
            <family val="2"/>
          </rPr>
          <t>Maybe same as RERA Registration Validity or different</t>
        </r>
      </text>
    </comment>
    <comment ref="G17" authorId="0" shapeId="0" xr:uid="{00000000-0006-0000-0000-000003000000}">
      <text>
        <r>
          <rPr>
            <b/>
            <sz val="18"/>
            <color indexed="81"/>
            <rFont val="Tahoma"/>
            <family val="2"/>
          </rPr>
          <t>From Rera</t>
        </r>
      </text>
    </comment>
    <comment ref="G20" authorId="0" shapeId="0" xr:uid="{00000000-0006-0000-0000-000004000000}">
      <text>
        <r>
          <rPr>
            <b/>
            <sz val="16"/>
            <color indexed="81"/>
            <rFont val="Tahoma"/>
            <family val="2"/>
          </rPr>
          <t>From RERA</t>
        </r>
      </text>
    </comment>
    <comment ref="G21" authorId="0" shapeId="0" xr:uid="{00000000-0006-0000-0000-000005000000}">
      <text>
        <r>
          <rPr>
            <b/>
            <sz val="16"/>
            <color indexed="81"/>
            <rFont val="Tahoma"/>
            <family val="2"/>
          </rPr>
          <t>From RERA</t>
        </r>
      </text>
    </comment>
    <comment ref="G27" authorId="0" shapeId="0" xr:uid="{00000000-0006-0000-0000-000006000000}">
      <text>
        <r>
          <rPr>
            <b/>
            <sz val="12"/>
            <color indexed="81"/>
            <rFont val="Tahoma"/>
            <family val="2"/>
          </rPr>
          <t>SACHIN:</t>
        </r>
        <r>
          <rPr>
            <sz val="12"/>
            <color indexed="81"/>
            <rFont val="Tahoma"/>
            <family val="2"/>
          </rPr>
          <t xml:space="preserve">
Road size should be in metre</t>
        </r>
      </text>
    </comment>
    <comment ref="G118" authorId="0" shapeId="0" xr:uid="{00000000-0006-0000-0000-000007000000}">
      <text>
        <r>
          <rPr>
            <b/>
            <sz val="16"/>
            <color indexed="81"/>
            <rFont val="Tahoma"/>
            <family val="2"/>
          </rPr>
          <t>Ready Recknor</t>
        </r>
      </text>
    </comment>
  </commentList>
</comments>
</file>

<file path=xl/sharedStrings.xml><?xml version="1.0" encoding="utf-8"?>
<sst xmlns="http://schemas.openxmlformats.org/spreadsheetml/2006/main" count="510" uniqueCount="305">
  <si>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</si>
  <si>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</si>
  <si>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</si>
  <si>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</si>
  <si>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</si>
  <si>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</si>
  <si>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</si>
  <si>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</si>
  <si>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</si>
  <si>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</si>
  <si>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</si>
  <si>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</si>
  <si>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</si>
  <si>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</si>
  <si>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</si>
  <si>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</si>
  <si>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</si>
  <si>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</si>
  <si>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</si>
  <si>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</si>
  <si>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</si>
  <si>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</si>
  <si>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</si>
  <si>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</si>
  <si>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</si>
  <si>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</si>
  <si>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</si>
  <si>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</si>
  <si>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</si>
  <si>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</si>
  <si>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</si>
  <si>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</si>
  <si>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</si>
  <si>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</si>
  <si>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</si>
  <si>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</si>
  <si>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</si>
  <si>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</si>
  <si>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</si>
  <si>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</si>
  <si>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</si>
  <si>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</si>
  <si>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</si>
  <si>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</si>
  <si>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</si>
  <si>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</si>
  <si>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</si>
  <si>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</si>
  <si>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</si>
  <si>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</si>
  <si>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</si>
  <si>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</si>
  <si>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</si>
  <si>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</si>
  <si>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</si>
  <si>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</si>
  <si>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</si>
  <si>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</si>
  <si>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</si>
  <si>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</si>
  <si>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</si>
  <si>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</si>
  <si>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</si>
  <si>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</si>
  <si>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</si>
  <si>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</si>
  <si>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</si>
  <si>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</si>
  <si>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</si>
  <si>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</si>
  <si>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</si>
  <si>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</si>
  <si>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</si>
  <si>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</si>
  <si>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</si>
  <si>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</si>
  <si>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</si>
  <si>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</si>
  <si>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</si>
  <si>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</si>
  <si>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</si>
  <si>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</si>
  <si>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</si>
  <si>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</si>
  <si>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</si>
  <si>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</si>
  <si>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</si>
  <si>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</si>
  <si>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</si>
  <si>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</si>
  <si>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</si>
  <si>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</si>
  <si>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</si>
  <si>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</si>
  <si>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</si>
  <si>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</si>
  <si>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</si>
  <si>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</si>
  <si>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5.4KM from Somatne Railway Station
10.5KM from Panvel Railway Station</t>
  </si>
  <si>
    <t xml:space="preserve">Bitumen </t>
  </si>
  <si>
    <t>III</t>
  </si>
  <si>
    <t>No</t>
  </si>
  <si>
    <t>Low</t>
  </si>
  <si>
    <t>None</t>
  </si>
  <si>
    <t>Other Charges</t>
  </si>
  <si>
    <t>Ground</t>
  </si>
  <si>
    <t>Plinth</t>
  </si>
  <si>
    <t>1. Approx. 2KM from Village Market.
2. Approx. 10KM from Panvel Main Market.</t>
  </si>
  <si>
    <t>Project Site Address</t>
  </si>
  <si>
    <t>Distance from the nearest School (Km)</t>
  </si>
  <si>
    <t>About 4KM from School</t>
  </si>
  <si>
    <t>Distance from Hospital (Km)</t>
  </si>
  <si>
    <t>About 4K form Hospital</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</si>
  <si>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</si>
  <si>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</si>
  <si>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</si>
  <si>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</si>
  <si>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</si>
  <si>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</si>
  <si>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</si>
  <si>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</si>
  <si>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</si>
  <si>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</si>
  <si>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</si>
  <si>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</si>
  <si>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</si>
  <si>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</si>
  <si>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</si>
  <si>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</si>
  <si>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</si>
  <si>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</si>
  <si>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</si>
  <si>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</si>
  <si>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</si>
  <si>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</si>
  <si>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</si>
  <si>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</si>
  <si>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</si>
  <si>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</si>
  <si>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</si>
  <si>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</si>
  <si>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</si>
  <si>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</si>
  <si>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</si>
  <si>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</si>
  <si>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</si>
  <si>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</si>
  <si>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</si>
  <si>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</si>
  <si>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</si>
  <si>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</si>
  <si>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</si>
  <si>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</si>
  <si>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</si>
  <si>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</si>
  <si>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</si>
  <si>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</si>
  <si>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</si>
  <si>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</si>
  <si>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</si>
  <si>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</si>
  <si>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</si>
  <si>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</si>
  <si>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</si>
  <si>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</si>
  <si>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</si>
  <si>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Approved Layout &amp; Floor Plans, CC, RERA certificate, NOC</t>
  </si>
  <si>
    <t>On Carpet area</t>
  </si>
  <si>
    <t>Location Link</t>
  </si>
  <si>
    <t>(Building name, CTS No., Plot No., Survey No., Road., Locality/Village., Near by Landmark., City., District., Taluka., Pin Code -)</t>
  </si>
  <si>
    <t xml:space="preserve">Layout </t>
  </si>
  <si>
    <t xml:space="preserve">As per RERA Site Flats =  &amp; Shop =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</si>
  <si>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</si>
  <si>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</si>
  <si>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</si>
  <si>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</si>
  <si>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</si>
  <si>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</si>
  <si>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</si>
  <si>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</si>
  <si>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</si>
  <si>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</si>
  <si>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</si>
  <si>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</si>
  <si>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</si>
  <si>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</si>
  <si>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</si>
  <si>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</si>
  <si>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</si>
  <si>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</si>
  <si>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</si>
  <si>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</si>
  <si>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</si>
  <si>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</si>
  <si>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</si>
  <si>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</si>
  <si>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</si>
  <si>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</si>
  <si>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</si>
  <si>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</si>
  <si>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</si>
  <si>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</si>
  <si>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</si>
  <si>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</si>
  <si>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</si>
  <si>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</si>
  <si>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</si>
  <si>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</si>
  <si>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</si>
  <si>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</si>
  <si>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</si>
  <si>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</si>
  <si>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</si>
  <si>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</si>
  <si>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</si>
  <si>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</si>
  <si>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</si>
  <si>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</si>
  <si>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</si>
  <si>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</si>
  <si>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</si>
  <si>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</si>
  <si>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</si>
  <si>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</si>
  <si>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</si>
  <si>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</si>
  <si>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</si>
  <si>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</si>
  <si>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</si>
  <si>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</si>
  <si>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</si>
  <si>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</si>
  <si>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</si>
  <si>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</si>
  <si>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</si>
  <si>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</si>
  <si>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</si>
  <si>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</si>
  <si>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</si>
  <si>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</si>
  <si>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</si>
  <si>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</si>
  <si>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</si>
  <si>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</si>
  <si>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</si>
  <si>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</si>
  <si>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</si>
  <si>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</si>
  <si>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</si>
  <si>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considered Gross carpet area = Net carpet + Enclose balcony + D.B Area + F.B Area.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</si>
  <si>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</si>
  <si>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</si>
  <si>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</si>
  <si>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</si>
  <si>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</si>
  <si>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Flats =      &amp; 
Shop = </t>
  </si>
  <si>
    <t>9m</t>
  </si>
  <si>
    <t xml:space="preserve">CC Details
Valid Up to: </t>
  </si>
  <si>
    <t>Valid Upto 
Date</t>
  </si>
  <si>
    <t>Unit Details, Nomenclature and Area Details (Commercial)</t>
  </si>
  <si>
    <t>Grand Total</t>
  </si>
  <si>
    <t>Distance from Train stand (Km)</t>
  </si>
  <si>
    <t>We are releasing stage updation report</t>
  </si>
  <si>
    <t>Bella (Wing A to D)</t>
  </si>
  <si>
    <t>Luceat Realtors Private Limited</t>
  </si>
  <si>
    <t>Bella, CTS No.279, 280, 280/1, 282/A, 282/C &amp; 281/A/1/1, near Kalpataru Crest, LBS Marg, , Bhandup, Bhandup (West), Kurla, Mumbai - 400078</t>
  </si>
  <si>
    <t>Municipal Corporation of Greater Mumbai (MCGM)</t>
  </si>
  <si>
    <t>Wing A &amp; B = P51800031973
Wing C &amp; D = P51800029526</t>
  </si>
  <si>
    <t>STANDARD CHARTERED BANK
IFSC Code SCBL0036085</t>
  </si>
  <si>
    <t>19.1558544,72.9379579</t>
  </si>
  <si>
    <t>https://goo.gl/maps/ivcADK5Rsufi3ahXA</t>
  </si>
  <si>
    <t>Kalpataru Crest</t>
  </si>
  <si>
    <t>Upper</t>
  </si>
  <si>
    <t>1.9 KM from Bhandup Railway Station</t>
  </si>
  <si>
    <t>270 M from Shangrila Biscuit Factory Bus Stop</t>
  </si>
  <si>
    <t>Building</t>
  </si>
  <si>
    <t>Wing C</t>
  </si>
  <si>
    <t>Wing D</t>
  </si>
  <si>
    <t>B + Gr/Stilt + 1st to 22nd Floor</t>
  </si>
  <si>
    <t>Full C.C. is re endorsed for wing ‘C’ &amp; ‘D’ and further C.C. upto 18th floor is granted for wing ‘A’ &amp; ‘B’ as per amended approved plan dated 09.05.2024 by restricting C.C. of 19th to 22nd floor for wing ‘A’ &amp; ‘B’ subject to timely renewal of B.G, SWM NOC, Workmen’s compensation policy and taking all sorts of precautions during construction and for air pollution.</t>
  </si>
  <si>
    <t>CHE/ES/1674/S/337(NEW)/FCC/3/Amend</t>
  </si>
  <si>
    <t>12.20 M W Road</t>
  </si>
  <si>
    <t>Bhandup Sonapur Road</t>
  </si>
  <si>
    <t>Other Plot</t>
  </si>
  <si>
    <t xml:space="preserve">Wing A &amp; B </t>
  </si>
  <si>
    <t xml:space="preserve">Wing C &amp; D </t>
  </si>
  <si>
    <t xml:space="preserve">702, Natraj Building, M. V. Road Junction, Western Express Highway, Andheri East, Mumbai Suburban, Andheri – 400069.
</t>
  </si>
  <si>
    <t>26000 to 26500</t>
  </si>
  <si>
    <t>Ms Prasadi Sales 8657580976</t>
  </si>
  <si>
    <t>CHE/ES/1674/S/337(NEW)/FCC/4/Amend</t>
  </si>
  <si>
    <t>Mr.Nainesh Tambe</t>
  </si>
  <si>
    <t>Bella, CTS No.279, 280, 280/1, 282/A, 282/C &amp; 281/A/1/1, near Kalpataru Crest, LBS Marg, Bhandup, Bhandup (West), Kurla, Mumbai - 400078</t>
  </si>
  <si>
    <t>We have updated CC from MCGM site on 06/02/2025.</t>
  </si>
  <si>
    <t>CHE/ES/1674/S/337(NEW)/FCC/5/Amend</t>
  </si>
  <si>
    <t>Full C.C. is granted for Wing A &amp; Wing B as per last approved amended plans dated 09.05.2024, subject to timely renewal of B.G., SWM NOC, Workmen’s compensation policy and taking all sorts of precautions during construction along with precautionary measures for air pollution.</t>
  </si>
  <si>
    <t>Part O.Certificate No.: 
Approved upto :</t>
  </si>
  <si>
    <t xml:space="preserve">24/09/2024
</t>
  </si>
  <si>
    <t>We have updated CC &amp; OC from MCGM site on 28/04/2025.</t>
  </si>
  <si>
    <t>Wing A &amp; B = 01/01/2026
Wing C &amp; D = Completed</t>
  </si>
  <si>
    <t>Wing A &amp; B = Construction work is in process at the time of Visit. Internal photographs not allowed. 
Wing C &amp; D = All work completed. OC Received.</t>
  </si>
  <si>
    <r>
      <rPr>
        <b/>
        <sz val="16"/>
        <rFont val="Times New Roman"/>
        <family val="1"/>
      </rPr>
      <t>CHE/ES/1674/S/337(NEW)/OCC/1/New</t>
    </r>
    <r>
      <rPr>
        <sz val="16"/>
        <rFont val="Times New Roman"/>
        <family val="1"/>
      </rPr>
      <t xml:space="preserve">
</t>
    </r>
    <r>
      <rPr>
        <b/>
        <sz val="16"/>
        <rFont val="Times New Roman"/>
        <family val="1"/>
      </rPr>
      <t xml:space="preserve">Part OC for Wing ‘A’ - Part Basement + Part Ground for shops + part stilt + 1st to 3rd Part Commercial floors
Wing ‘C’ - Stilt &amp; part Ground floor + 1st to 22nd upper residential floors.
Wing ‘D’ - Ground for shops + part stilt + 1st to 3rd Part Commercial floors + 4th to 22nd upper floor upper residential floors.
</t>
    </r>
  </si>
  <si>
    <t>07/07/2025 @ 02:00PM</t>
  </si>
  <si>
    <t>Mr. Suraj Khare</t>
  </si>
  <si>
    <t>Further C.C. is granted for staircase, lift core, lobby area from 19th floor to terrace floor with OHT on terrace floor
of wing ‘A’ &amp; ‘B’ only as per last approved amended plans dated 09.05.2024 subject to timely renewal of B.G. ,SWM NOC, Workmen’s compensation policy and taking precaution during construction work.</t>
  </si>
  <si>
    <t>Validity of CC is expired on 23/05/2025. Please provide revised 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</si>
</sst>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u/>
      <sz val="11"/>
      <color theme="10"/>
      <name val="Calibri"/>
      <family val="2"/>
    </font>
    <font>
      <u/>
      <sz val="18"/>
      <color theme="10"/>
      <name val="Calibri"/>
      <family val="2"/>
    </font>
    <font>
      <sz val="18"/>
      <name val="Times New Roman"/>
      <family val="1"/>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3" fillId="0" borderId="0" applyNumberFormat="0" applyFill="0" applyBorder="0" applyAlignment="0" applyProtection="0"/>
  </cellStyleXfs>
  <cellXfs count="175">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1" fontId="22" fillId="0" borderId="1" xfId="1" applyNumberFormat="1" applyFont="1" applyBorder="1" applyAlignment="1">
      <alignment horizontal="center" vertical="top" wrapText="1"/>
    </xf>
    <xf numFmtId="0" fontId="6" fillId="4" borderId="1" xfId="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3" fillId="4" borderId="1" xfId="1" applyFont="1" applyFill="1" applyBorder="1" applyAlignment="1" applyProtection="1">
      <alignment horizontal="center" vertical="center" wrapText="1"/>
      <protection hidden="1"/>
    </xf>
    <xf numFmtId="0" fontId="3" fillId="2" borderId="1" xfId="0" applyFont="1" applyFill="1" applyBorder="1" applyAlignment="1">
      <alignment horizontal="center" vertical="top"/>
    </xf>
    <xf numFmtId="0" fontId="3" fillId="2" borderId="1" xfId="0" applyFont="1" applyFill="1" applyBorder="1" applyAlignment="1">
      <alignment vertical="top"/>
    </xf>
    <xf numFmtId="9" fontId="3" fillId="4" borderId="1" xfId="1" applyNumberFormat="1" applyFont="1" applyFill="1" applyBorder="1" applyAlignment="1" applyProtection="1">
      <alignment horizontal="center" vertical="center" wrapText="1"/>
      <protection hidden="1"/>
    </xf>
    <xf numFmtId="1" fontId="3" fillId="4" borderId="1" xfId="1" applyNumberFormat="1" applyFont="1" applyFill="1" applyBorder="1" applyAlignment="1" applyProtection="1">
      <alignment horizontal="center" vertical="center" wrapText="1"/>
      <protection hidden="1"/>
    </xf>
    <xf numFmtId="0" fontId="8" fillId="0" borderId="1" xfId="0" applyFont="1" applyBorder="1" applyAlignment="1">
      <alignment horizontal="center" vertical="top" wrapText="1"/>
    </xf>
    <xf numFmtId="14" fontId="3" fillId="0" borderId="0" xfId="0" applyNumberFormat="1" applyFont="1" applyAlignment="1">
      <alignment vertical="top"/>
    </xf>
    <xf numFmtId="0" fontId="2" fillId="4" borderId="1" xfId="0" applyFont="1" applyFill="1" applyBorder="1" applyAlignment="1">
      <alignment vertical="top" wrapText="1"/>
    </xf>
    <xf numFmtId="0" fontId="2" fillId="11" borderId="1" xfId="0" applyFont="1" applyFill="1" applyBorder="1" applyAlignment="1">
      <alignment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left" vertical="top" wrapText="1"/>
    </xf>
    <xf numFmtId="0" fontId="3" fillId="4"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0" fontId="9" fillId="4" borderId="1" xfId="0" applyFont="1" applyFill="1" applyBorder="1" applyAlignment="1">
      <alignment horizontal="left" vertical="top" wrapText="1"/>
    </xf>
    <xf numFmtId="0" fontId="3" fillId="0" borderId="1" xfId="0" applyFont="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0" xfId="0" applyFont="1" applyFill="1" applyAlignment="1">
      <alignment horizontal="center" vertical="top" wrapText="1"/>
    </xf>
    <xf numFmtId="0" fontId="2" fillId="4" borderId="1" xfId="0" applyFont="1" applyFill="1" applyBorder="1" applyAlignment="1">
      <alignment horizontal="left" vertical="top" wrapText="1"/>
    </xf>
    <xf numFmtId="9" fontId="3" fillId="4" borderId="1" xfId="1" applyNumberFormat="1" applyFont="1" applyFill="1" applyBorder="1" applyAlignment="1" applyProtection="1">
      <alignment horizontal="center" vertical="center" wrapText="1"/>
      <protection hidden="1"/>
    </xf>
    <xf numFmtId="9" fontId="3" fillId="4" borderId="2" xfId="1" applyNumberFormat="1" applyFont="1" applyFill="1" applyBorder="1" applyAlignment="1" applyProtection="1">
      <alignment horizontal="center" vertical="center" wrapText="1"/>
      <protection hidden="1"/>
    </xf>
    <xf numFmtId="9" fontId="3" fillId="4" borderId="5" xfId="1" applyNumberFormat="1" applyFont="1" applyFill="1" applyBorder="1" applyAlignment="1" applyProtection="1">
      <alignment horizontal="center" vertical="center" wrapText="1"/>
      <protection hidden="1"/>
    </xf>
    <xf numFmtId="17" fontId="4" fillId="4" borderId="1" xfId="0" applyNumberFormat="1" applyFont="1" applyFill="1" applyBorder="1" applyAlignment="1">
      <alignment horizontal="left" vertical="top" wrapText="1"/>
    </xf>
    <xf numFmtId="0" fontId="9"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3" fillId="4" borderId="3"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left" vertical="top" wrapText="1"/>
    </xf>
    <xf numFmtId="0" fontId="2" fillId="0" borderId="5" xfId="0" applyFont="1" applyBorder="1" applyAlignment="1">
      <alignment horizontal="left" vertical="top"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0" borderId="1" xfId="0" applyFont="1" applyBorder="1" applyAlignment="1">
      <alignment horizontal="left" vertical="top" wrapText="1"/>
    </xf>
    <xf numFmtId="0" fontId="4" fillId="4" borderId="1" xfId="0" applyFont="1" applyFill="1" applyBorder="1" applyAlignment="1">
      <alignment horizontal="left" vertical="top"/>
    </xf>
    <xf numFmtId="0" fontId="24" fillId="4" borderId="1" xfId="2" applyFont="1" applyFill="1" applyBorder="1" applyAlignment="1">
      <alignment horizontal="left" vertical="top" wrapText="1"/>
    </xf>
    <xf numFmtId="0" fontId="25" fillId="4" borderId="1" xfId="0" applyFont="1" applyFill="1" applyBorder="1" applyAlignment="1">
      <alignment horizontal="left" vertical="top" wrapText="1"/>
    </xf>
    <xf numFmtId="0" fontId="3" fillId="4" borderId="1" xfId="1" applyFont="1" applyFill="1" applyBorder="1" applyAlignment="1" applyProtection="1">
      <alignment horizontal="center" vertical="center" wrapText="1"/>
      <protection hidden="1"/>
    </xf>
    <xf numFmtId="0" fontId="3" fillId="2" borderId="1" xfId="0" applyFont="1" applyFill="1" applyBorder="1" applyAlignment="1">
      <alignment horizontal="center" vertical="top"/>
    </xf>
    <xf numFmtId="9" fontId="8" fillId="4" borderId="1" xfId="1" applyNumberFormat="1" applyFont="1" applyFill="1" applyBorder="1" applyAlignment="1" applyProtection="1">
      <alignment horizontal="left" vertical="top"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10</xdr:col>
      <xdr:colOff>503464</xdr:colOff>
      <xdr:row>111</xdr:row>
      <xdr:rowOff>95250</xdr:rowOff>
    </xdr:from>
    <xdr:to>
      <xdr:col>28</xdr:col>
      <xdr:colOff>303438</xdr:colOff>
      <xdr:row>170</xdr:row>
      <xdr:rowOff>161925</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3577207" y="31380793"/>
          <a:ext cx="9477374" cy="3626303"/>
          <a:chOff x="9552214" y="31065107"/>
          <a:chExt cx="8658225" cy="3648075"/>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552214" y="31065107"/>
            <a:ext cx="8658225" cy="3648075"/>
          </a:xfrm>
          <a:prstGeom prst="rect">
            <a:avLst/>
          </a:prstGeom>
        </xdr:spPr>
      </xdr:pic>
      <xdr:sp macro="" textlink="">
        <xdr:nvSpPr>
          <xdr:cNvPr id="3" name="Rectangle 2">
            <a:extLst>
              <a:ext uri="{FF2B5EF4-FFF2-40B4-BE49-F238E27FC236}">
                <a16:creationId xmlns:a16="http://schemas.microsoft.com/office/drawing/2014/main" id="{00000000-0008-0000-0000-000003000000}"/>
              </a:ext>
            </a:extLst>
          </xdr:cNvPr>
          <xdr:cNvSpPr/>
        </xdr:nvSpPr>
        <xdr:spPr>
          <a:xfrm>
            <a:off x="17417143" y="33664071"/>
            <a:ext cx="530678" cy="1905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 name="Rectangle 3">
            <a:extLst>
              <a:ext uri="{FF2B5EF4-FFF2-40B4-BE49-F238E27FC236}">
                <a16:creationId xmlns:a16="http://schemas.microsoft.com/office/drawing/2014/main" id="{00000000-0008-0000-0000-000004000000}"/>
              </a:ext>
            </a:extLst>
          </xdr:cNvPr>
          <xdr:cNvSpPr/>
        </xdr:nvSpPr>
        <xdr:spPr>
          <a:xfrm>
            <a:off x="9593036" y="33854571"/>
            <a:ext cx="258535" cy="20410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2</xdr:col>
      <xdr:colOff>93861</xdr:colOff>
      <xdr:row>240</xdr:row>
      <xdr:rowOff>75096</xdr:rowOff>
    </xdr:from>
    <xdr:to>
      <xdr:col>6</xdr:col>
      <xdr:colOff>175672</xdr:colOff>
      <xdr:row>261</xdr:row>
      <xdr:rowOff>45846</xdr:rowOff>
    </xdr:to>
    <xdr:pic>
      <xdr:nvPicPr>
        <xdr:cNvPr id="7" name="Picture 6">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434290" y="53891346"/>
          <a:ext cx="4762668" cy="5400000"/>
        </a:xfrm>
        <a:prstGeom prst="rect">
          <a:avLst/>
        </a:prstGeom>
        <a:ln>
          <a:solidFill>
            <a:schemeClr val="tx1"/>
          </a:solidFill>
        </a:ln>
      </xdr:spPr>
    </xdr:pic>
    <xdr:clientData/>
  </xdr:twoCellAnchor>
  <xdr:twoCellAnchor>
    <xdr:from>
      <xdr:col>1</xdr:col>
      <xdr:colOff>816429</xdr:colOff>
      <xdr:row>223</xdr:row>
      <xdr:rowOff>136071</xdr:rowOff>
    </xdr:from>
    <xdr:to>
      <xdr:col>6</xdr:col>
      <xdr:colOff>699379</xdr:colOff>
      <xdr:row>239</xdr:row>
      <xdr:rowOff>108682</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2024743" y="48795214"/>
          <a:ext cx="5924522" cy="4326897"/>
          <a:chOff x="1986643" y="49557214"/>
          <a:chExt cx="5734022" cy="4109182"/>
        </a:xfrm>
      </xdr:grpSpPr>
      <xdr:pic>
        <xdr:nvPicPr>
          <xdr:cNvPr id="6" name="Picture 5">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986643" y="49557214"/>
            <a:ext cx="5734022" cy="4109182"/>
          </a:xfrm>
          <a:prstGeom prst="rect">
            <a:avLst/>
          </a:prstGeom>
          <a:ln>
            <a:solidFill>
              <a:schemeClr val="tx1"/>
            </a:solidFill>
          </a:ln>
        </xdr:spPr>
      </xdr:pic>
      <xdr:sp macro="" textlink="">
        <xdr:nvSpPr>
          <xdr:cNvPr id="8" name="TextBox 7">
            <a:extLst>
              <a:ext uri="{FF2B5EF4-FFF2-40B4-BE49-F238E27FC236}">
                <a16:creationId xmlns:a16="http://schemas.microsoft.com/office/drawing/2014/main" id="{00000000-0008-0000-0000-000017000000}"/>
              </a:ext>
            </a:extLst>
          </xdr:cNvPr>
          <xdr:cNvSpPr txBox="1"/>
        </xdr:nvSpPr>
        <xdr:spPr>
          <a:xfrm>
            <a:off x="3401786" y="50564143"/>
            <a:ext cx="1030795" cy="311496"/>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A &amp; B</a:t>
            </a:r>
          </a:p>
        </xdr:txBody>
      </xdr:sp>
      <xdr:sp macro="" textlink="">
        <xdr:nvSpPr>
          <xdr:cNvPr id="9" name="TextBox 8">
            <a:extLst>
              <a:ext uri="{FF2B5EF4-FFF2-40B4-BE49-F238E27FC236}">
                <a16:creationId xmlns:a16="http://schemas.microsoft.com/office/drawing/2014/main" id="{00000000-0008-0000-0000-000017000000}"/>
              </a:ext>
            </a:extLst>
          </xdr:cNvPr>
          <xdr:cNvSpPr txBox="1"/>
        </xdr:nvSpPr>
        <xdr:spPr>
          <a:xfrm>
            <a:off x="5837465" y="52373892"/>
            <a:ext cx="1030795" cy="311496"/>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C &amp; D</a:t>
            </a:r>
          </a:p>
        </xdr:txBody>
      </xdr:sp>
    </xdr:grpSp>
    <xdr:clientData/>
  </xdr:twoCellAnchor>
  <xdr:twoCellAnchor editAs="oneCell">
    <xdr:from>
      <xdr:col>8</xdr:col>
      <xdr:colOff>462644</xdr:colOff>
      <xdr:row>56</xdr:row>
      <xdr:rowOff>925285</xdr:rowOff>
    </xdr:from>
    <xdr:to>
      <xdr:col>17</xdr:col>
      <xdr:colOff>106777</xdr:colOff>
      <xdr:row>58</xdr:row>
      <xdr:rowOff>1214844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9824358" y="16818428"/>
          <a:ext cx="7676190" cy="2180952"/>
        </a:xfrm>
        <a:prstGeom prst="rect">
          <a:avLst/>
        </a:prstGeom>
      </xdr:spPr>
    </xdr:pic>
    <xdr:clientData/>
  </xdr:twoCellAnchor>
  <xdr:twoCellAnchor>
    <xdr:from>
      <xdr:col>11</xdr:col>
      <xdr:colOff>280554</xdr:colOff>
      <xdr:row>185</xdr:row>
      <xdr:rowOff>246660</xdr:rowOff>
    </xdr:from>
    <xdr:to>
      <xdr:col>27</xdr:col>
      <xdr:colOff>318600</xdr:colOff>
      <xdr:row>220</xdr:row>
      <xdr:rowOff>218634</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13974783" y="38564374"/>
          <a:ext cx="8474474" cy="9496974"/>
          <a:chOff x="571499" y="38181642"/>
          <a:chExt cx="8257256" cy="11089010"/>
        </a:xfrm>
      </xdr:grpSpPr>
      <xdr:grpSp>
        <xdr:nvGrpSpPr>
          <xdr:cNvPr id="14" name="Group 13">
            <a:extLst>
              <a:ext uri="{FF2B5EF4-FFF2-40B4-BE49-F238E27FC236}">
                <a16:creationId xmlns:a16="http://schemas.microsoft.com/office/drawing/2014/main" id="{00000000-0008-0000-0000-00000E000000}"/>
              </a:ext>
            </a:extLst>
          </xdr:cNvPr>
          <xdr:cNvGrpSpPr/>
        </xdr:nvGrpSpPr>
        <xdr:grpSpPr>
          <a:xfrm>
            <a:off x="571499" y="38181642"/>
            <a:ext cx="8257256" cy="11089010"/>
            <a:chOff x="571499" y="38181642"/>
            <a:chExt cx="8257256" cy="11089010"/>
          </a:xfrm>
        </xdr:grpSpPr>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67201" y="38185215"/>
              <a:ext cx="3875357" cy="5167142"/>
            </a:xfrm>
            <a:prstGeom prst="rect">
              <a:avLst/>
            </a:prstGeom>
            <a:ln>
              <a:solidFill>
                <a:schemeClr val="tx1"/>
              </a:solidFill>
            </a:ln>
          </xdr:spPr>
        </xdr:pic>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571499" y="43455029"/>
              <a:ext cx="2667078" cy="3556104"/>
            </a:xfrm>
            <a:prstGeom prst="rect">
              <a:avLst/>
            </a:prstGeom>
            <a:ln>
              <a:solidFill>
                <a:schemeClr val="tx1"/>
              </a:solidFill>
            </a:ln>
          </xdr:spPr>
        </xdr:pic>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696068" y="47107053"/>
              <a:ext cx="1621011" cy="2160000"/>
            </a:xfrm>
            <a:prstGeom prst="rect">
              <a:avLst/>
            </a:prstGeom>
            <a:ln>
              <a:solidFill>
                <a:schemeClr val="tx1"/>
              </a:solidFill>
            </a:ln>
          </xdr:spPr>
        </xdr:pic>
        <xdr:pic>
          <xdr:nvPicPr>
            <xdr:cNvPr id="49" name="Picture 48" descr="https://vsjcllp.vsjadon.com/upload/insp-227329-916.jpg">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748893" y="38181642"/>
              <a:ext cx="3903856" cy="51843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27329-931.jpg">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966356" y="47107929"/>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27329-874.jpg">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166755" y="43463936"/>
              <a:ext cx="2662000" cy="353513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27329-880.jpg">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240971" y="47110652"/>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https://vsjcllp.vsjadon.com/upload/insp-227329-849.jpg">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366407" y="43466658"/>
              <a:ext cx="2671642" cy="355227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8" name="TextBox 30">
              <a:extLst>
                <a:ext uri="{FF2B5EF4-FFF2-40B4-BE49-F238E27FC236}">
                  <a16:creationId xmlns:a16="http://schemas.microsoft.com/office/drawing/2014/main" id="{00000000-0008-0000-0000-000017000000}"/>
                </a:ext>
              </a:extLst>
            </xdr:cNvPr>
            <xdr:cNvSpPr txBox="1"/>
          </xdr:nvSpPr>
          <xdr:spPr>
            <a:xfrm>
              <a:off x="4748893" y="38181642"/>
              <a:ext cx="1918607" cy="58510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solidFill>
                    <a:srgbClr val="FF0000"/>
                  </a:solidFill>
                </a:rPr>
                <a:t>Wing C &amp; D</a:t>
              </a:r>
            </a:p>
          </xdr:txBody>
        </xdr:sp>
        <xdr:sp macro="" textlink="">
          <xdr:nvSpPr>
            <xdr:cNvPr id="59" name="TextBox 29">
              <a:extLst>
                <a:ext uri="{FF2B5EF4-FFF2-40B4-BE49-F238E27FC236}">
                  <a16:creationId xmlns:a16="http://schemas.microsoft.com/office/drawing/2014/main" id="{00000000-0008-0000-0000-000017000000}"/>
                </a:ext>
              </a:extLst>
            </xdr:cNvPr>
            <xdr:cNvSpPr txBox="1"/>
          </xdr:nvSpPr>
          <xdr:spPr>
            <a:xfrm>
              <a:off x="2971558" y="38280465"/>
              <a:ext cx="1918607" cy="58510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solidFill>
                    <a:srgbClr val="FF0000"/>
                  </a:solidFill>
                </a:rPr>
                <a:t>Wing A &amp; B</a:t>
              </a:r>
            </a:p>
          </xdr:txBody>
        </xdr:sp>
      </xdr:grpSp>
      <xdr:pic>
        <xdr:nvPicPr>
          <xdr:cNvPr id="39" name="Picture 38" descr="https://vsjcllp.vsjadon.com/upload/insp-232759-1525.jpg">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6408963" y="47107929"/>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755072</xdr:colOff>
      <xdr:row>185</xdr:row>
      <xdr:rowOff>214746</xdr:rowOff>
    </xdr:from>
    <xdr:to>
      <xdr:col>7</xdr:col>
      <xdr:colOff>250372</xdr:colOff>
      <xdr:row>217</xdr:row>
      <xdr:rowOff>87085</xdr:rowOff>
    </xdr:to>
    <xdr:grpSp>
      <xdr:nvGrpSpPr>
        <xdr:cNvPr id="16" name="Group 15">
          <a:extLst>
            <a:ext uri="{FF2B5EF4-FFF2-40B4-BE49-F238E27FC236}">
              <a16:creationId xmlns:a16="http://schemas.microsoft.com/office/drawing/2014/main" id="{04378AEE-7397-A0AE-7993-281733BC994F}"/>
            </a:ext>
          </a:extLst>
        </xdr:cNvPr>
        <xdr:cNvGrpSpPr/>
      </xdr:nvGrpSpPr>
      <xdr:grpSpPr>
        <a:xfrm>
          <a:off x="755072" y="38532460"/>
          <a:ext cx="7953500" cy="8580911"/>
          <a:chOff x="420130" y="149058"/>
          <a:chExt cx="6017740" cy="7188813"/>
        </a:xfrm>
      </xdr:grpSpPr>
      <xdr:pic>
        <xdr:nvPicPr>
          <xdr:cNvPr id="17" name="Picture 16">
            <a:extLst>
              <a:ext uri="{FF2B5EF4-FFF2-40B4-BE49-F238E27FC236}">
                <a16:creationId xmlns:a16="http://schemas.microsoft.com/office/drawing/2014/main" id="{D89234BB-82AB-41DF-B344-4BE32E1EBC6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602870" y="5537871"/>
            <a:ext cx="1350000" cy="1800000"/>
          </a:xfrm>
          <a:prstGeom prst="rect">
            <a:avLst/>
          </a:prstGeom>
          <a:ln>
            <a:solidFill>
              <a:schemeClr val="tx1"/>
            </a:solidFill>
          </a:ln>
        </xdr:spPr>
      </xdr:pic>
      <xdr:pic>
        <xdr:nvPicPr>
          <xdr:cNvPr id="18" name="Picture 17">
            <a:extLst>
              <a:ext uri="{FF2B5EF4-FFF2-40B4-BE49-F238E27FC236}">
                <a16:creationId xmlns:a16="http://schemas.microsoft.com/office/drawing/2014/main" id="{225EC795-2464-F89F-DD72-0E38F160647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02870" y="2879125"/>
            <a:ext cx="1890000" cy="2520000"/>
          </a:xfrm>
          <a:prstGeom prst="rect">
            <a:avLst/>
          </a:prstGeom>
          <a:ln>
            <a:solidFill>
              <a:schemeClr val="tx1"/>
            </a:solidFill>
          </a:ln>
        </xdr:spPr>
      </xdr:pic>
      <xdr:pic>
        <xdr:nvPicPr>
          <xdr:cNvPr id="19" name="Picture 18">
            <a:extLst>
              <a:ext uri="{FF2B5EF4-FFF2-40B4-BE49-F238E27FC236}">
                <a16:creationId xmlns:a16="http://schemas.microsoft.com/office/drawing/2014/main" id="{DAFA90FC-1C8E-780A-D094-39BA33B1038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84000" y="186130"/>
            <a:ext cx="1890000"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C727A5E4-70A5-4521-6A4D-90BD4201B9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39000" y="2879125"/>
            <a:ext cx="1890000" cy="2520000"/>
          </a:xfrm>
          <a:prstGeom prst="rect">
            <a:avLst/>
          </a:prstGeom>
          <a:ln>
            <a:solidFill>
              <a:schemeClr val="tx1"/>
            </a:solidFill>
          </a:ln>
        </xdr:spPr>
      </xdr:pic>
      <xdr:pic>
        <xdr:nvPicPr>
          <xdr:cNvPr id="21" name="Picture 20">
            <a:extLst>
              <a:ext uri="{FF2B5EF4-FFF2-40B4-BE49-F238E27FC236}">
                <a16:creationId xmlns:a16="http://schemas.microsoft.com/office/drawing/2014/main" id="{B577C4D7-9CD4-4C95-51B0-171F883F609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20130" y="186129"/>
            <a:ext cx="1890000" cy="2520000"/>
          </a:xfrm>
          <a:prstGeom prst="rect">
            <a:avLst/>
          </a:prstGeom>
          <a:ln>
            <a:solidFill>
              <a:schemeClr val="tx1"/>
            </a:solidFill>
          </a:ln>
        </xdr:spPr>
      </xdr:pic>
      <xdr:pic>
        <xdr:nvPicPr>
          <xdr:cNvPr id="22" name="Picture 21">
            <a:extLst>
              <a:ext uri="{FF2B5EF4-FFF2-40B4-BE49-F238E27FC236}">
                <a16:creationId xmlns:a16="http://schemas.microsoft.com/office/drawing/2014/main" id="{55304FE2-F4D7-4404-6588-E47AF863AF7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080406" y="5537871"/>
            <a:ext cx="1348594" cy="1800000"/>
          </a:xfrm>
          <a:prstGeom prst="rect">
            <a:avLst/>
          </a:prstGeom>
          <a:ln>
            <a:solidFill>
              <a:schemeClr val="tx1"/>
            </a:solidFill>
          </a:ln>
        </xdr:spPr>
      </xdr:pic>
      <xdr:pic>
        <xdr:nvPicPr>
          <xdr:cNvPr id="32" name="Picture 31">
            <a:extLst>
              <a:ext uri="{FF2B5EF4-FFF2-40B4-BE49-F238E27FC236}">
                <a16:creationId xmlns:a16="http://schemas.microsoft.com/office/drawing/2014/main" id="{2EC60A18-8049-604B-5465-F654FEF989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547870" y="186129"/>
            <a:ext cx="1890000" cy="2520000"/>
          </a:xfrm>
          <a:prstGeom prst="rect">
            <a:avLst/>
          </a:prstGeom>
          <a:ln>
            <a:solidFill>
              <a:schemeClr val="tx1"/>
            </a:solidFill>
          </a:ln>
        </xdr:spPr>
      </xdr:pic>
      <xdr:sp macro="" textlink="">
        <xdr:nvSpPr>
          <xdr:cNvPr id="33" name="TextBox 24">
            <a:extLst>
              <a:ext uri="{FF2B5EF4-FFF2-40B4-BE49-F238E27FC236}">
                <a16:creationId xmlns:a16="http://schemas.microsoft.com/office/drawing/2014/main" id="{13E51C10-4B85-1AD9-F7BE-556EEDEEAA5D}"/>
              </a:ext>
            </a:extLst>
          </xdr:cNvPr>
          <xdr:cNvSpPr txBox="1"/>
        </xdr:nvSpPr>
        <xdr:spPr>
          <a:xfrm>
            <a:off x="1559454" y="3019168"/>
            <a:ext cx="1031051"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A &amp; B</a:t>
            </a:r>
            <a:endParaRPr lang="en-IN" sz="1400" b="1"/>
          </a:p>
        </xdr:txBody>
      </xdr:sp>
      <xdr:sp macro="" textlink="">
        <xdr:nvSpPr>
          <xdr:cNvPr id="34" name="TextBox 25">
            <a:extLst>
              <a:ext uri="{FF2B5EF4-FFF2-40B4-BE49-F238E27FC236}">
                <a16:creationId xmlns:a16="http://schemas.microsoft.com/office/drawing/2014/main" id="{62BD6751-A3D9-1742-C992-4C8217CD29D4}"/>
              </a:ext>
            </a:extLst>
          </xdr:cNvPr>
          <xdr:cNvSpPr txBox="1"/>
        </xdr:nvSpPr>
        <xdr:spPr>
          <a:xfrm>
            <a:off x="4632910" y="456835"/>
            <a:ext cx="641522"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a:t>
            </a:r>
          </a:p>
          <a:p>
            <a:r>
              <a:rPr lang="en-US" sz="1400" b="1"/>
              <a:t> A &amp; </a:t>
            </a:r>
            <a:r>
              <a:rPr lang="en-IN" sz="1400" b="1"/>
              <a:t>B</a:t>
            </a:r>
            <a:endParaRPr lang="en-US" sz="1400" b="1"/>
          </a:p>
        </xdr:txBody>
      </xdr:sp>
      <xdr:sp macro="" textlink="">
        <xdr:nvSpPr>
          <xdr:cNvPr id="35" name="TextBox 26">
            <a:extLst>
              <a:ext uri="{FF2B5EF4-FFF2-40B4-BE49-F238E27FC236}">
                <a16:creationId xmlns:a16="http://schemas.microsoft.com/office/drawing/2014/main" id="{C194B3B6-39C7-BA1E-203F-724A1C52CBA7}"/>
              </a:ext>
            </a:extLst>
          </xdr:cNvPr>
          <xdr:cNvSpPr txBox="1"/>
        </xdr:nvSpPr>
        <xdr:spPr>
          <a:xfrm>
            <a:off x="3431486" y="149058"/>
            <a:ext cx="102944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C &amp; D</a:t>
            </a:r>
            <a:endParaRPr lang="en-IN" sz="1400" b="1"/>
          </a:p>
        </xdr:txBody>
      </xdr:sp>
      <xdr:sp macro="" textlink="">
        <xdr:nvSpPr>
          <xdr:cNvPr id="36" name="TextBox 27">
            <a:extLst>
              <a:ext uri="{FF2B5EF4-FFF2-40B4-BE49-F238E27FC236}">
                <a16:creationId xmlns:a16="http://schemas.microsoft.com/office/drawing/2014/main" id="{B64944E2-3840-6747-6714-13EFD449AD26}"/>
              </a:ext>
            </a:extLst>
          </xdr:cNvPr>
          <xdr:cNvSpPr txBox="1"/>
        </xdr:nvSpPr>
        <xdr:spPr>
          <a:xfrm>
            <a:off x="639005" y="149059"/>
            <a:ext cx="102944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C &amp; D</a:t>
            </a:r>
            <a:endParaRPr lang="en-IN" sz="1400" b="1"/>
          </a:p>
        </xdr:txBody>
      </xdr:sp>
    </xdr:grpSp>
    <xdr:clientData/>
  </xdr:twoCellAnchor>
  <xdr:twoCellAnchor>
    <xdr:from>
      <xdr:col>2</xdr:col>
      <xdr:colOff>367394</xdr:colOff>
      <xdr:row>272</xdr:row>
      <xdr:rowOff>217714</xdr:rowOff>
    </xdr:from>
    <xdr:to>
      <xdr:col>5</xdr:col>
      <xdr:colOff>827316</xdr:colOff>
      <xdr:row>295</xdr:row>
      <xdr:rowOff>255814</xdr:rowOff>
    </xdr:to>
    <xdr:grpSp>
      <xdr:nvGrpSpPr>
        <xdr:cNvPr id="37" name="Group 36">
          <a:extLst>
            <a:ext uri="{FF2B5EF4-FFF2-40B4-BE49-F238E27FC236}">
              <a16:creationId xmlns:a16="http://schemas.microsoft.com/office/drawing/2014/main" id="{5D5CB43B-F98F-B0CE-A2D9-C53938CE0209}"/>
            </a:ext>
          </a:extLst>
        </xdr:cNvPr>
        <xdr:cNvGrpSpPr/>
      </xdr:nvGrpSpPr>
      <xdr:grpSpPr>
        <a:xfrm>
          <a:off x="2784023" y="60034714"/>
          <a:ext cx="4084864" cy="6297386"/>
          <a:chOff x="2675165" y="60211609"/>
          <a:chExt cx="4778828" cy="8014606"/>
        </a:xfrm>
      </xdr:grpSpPr>
      <xdr:pic>
        <xdr:nvPicPr>
          <xdr:cNvPr id="27" name="Picture 26">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a:stretch/>
        </xdr:blipFill>
        <xdr:spPr>
          <a:xfrm>
            <a:off x="2756807" y="60211609"/>
            <a:ext cx="4683579" cy="3796392"/>
          </a:xfrm>
          <a:prstGeom prst="rect">
            <a:avLst/>
          </a:prstGeom>
          <a:ln>
            <a:solidFill>
              <a:schemeClr val="tx1"/>
            </a:solidFill>
          </a:ln>
        </xdr:spPr>
      </xdr:pic>
      <xdr:grpSp>
        <xdr:nvGrpSpPr>
          <xdr:cNvPr id="29" name="Group 28">
            <a:extLst>
              <a:ext uri="{FF2B5EF4-FFF2-40B4-BE49-F238E27FC236}">
                <a16:creationId xmlns:a16="http://schemas.microsoft.com/office/drawing/2014/main" id="{00000000-0008-0000-0000-00001D000000}"/>
              </a:ext>
            </a:extLst>
          </xdr:cNvPr>
          <xdr:cNvGrpSpPr/>
        </xdr:nvGrpSpPr>
        <xdr:grpSpPr>
          <a:xfrm>
            <a:off x="2675165" y="64171288"/>
            <a:ext cx="4778828" cy="4054927"/>
            <a:chOff x="2558144" y="60864751"/>
            <a:chExt cx="4844860" cy="4320000"/>
          </a:xfrm>
        </xdr:grpSpPr>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2"/>
            <a:stretch>
              <a:fillRect/>
            </a:stretch>
          </xdr:blipFill>
          <xdr:spPr>
            <a:xfrm>
              <a:off x="2558144" y="60864751"/>
              <a:ext cx="4844860" cy="4320000"/>
            </a:xfrm>
            <a:prstGeom prst="rect">
              <a:avLst/>
            </a:prstGeom>
            <a:ln>
              <a:solidFill>
                <a:schemeClr val="tx1"/>
              </a:solidFill>
            </a:ln>
          </xdr:spPr>
        </xdr:pic>
        <xdr:sp macro="" textlink="">
          <xdr:nvSpPr>
            <xdr:cNvPr id="28" name="Rectangle 27">
              <a:extLst>
                <a:ext uri="{FF2B5EF4-FFF2-40B4-BE49-F238E27FC236}">
                  <a16:creationId xmlns:a16="http://schemas.microsoft.com/office/drawing/2014/main" id="{00000000-0008-0000-0000-00001C000000}"/>
                </a:ext>
              </a:extLst>
            </xdr:cNvPr>
            <xdr:cNvSpPr/>
          </xdr:nvSpPr>
          <xdr:spPr>
            <a:xfrm rot="1509556">
              <a:off x="4229133" y="62379377"/>
              <a:ext cx="1602041" cy="1639552"/>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ivcADK5Rsufi3ahX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15"/>
  <sheetViews>
    <sheetView tabSelected="1" view="pageBreakPreview" topLeftCell="A113" zoomScale="70" zoomScaleNormal="85" zoomScaleSheetLayoutView="70" zoomScalePageLayoutView="70" workbookViewId="0">
      <selection activeCell="J170" sqref="J170"/>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0" width="15.6640625" style="1" bestFit="1" customWidth="1"/>
    <col min="11" max="11" width="9.109375" style="1"/>
    <col min="12" max="12" width="15.5546875" style="1" bestFit="1" customWidth="1"/>
    <col min="13" max="19" width="9.109375" style="1"/>
    <col min="20" max="22" width="0" style="1" hidden="1" customWidth="1"/>
    <col min="23" max="25" width="9.109375" style="1"/>
    <col min="26" max="26" width="7.88671875" style="1" customWidth="1"/>
    <col min="27" max="16384" width="9.109375" style="1"/>
  </cols>
  <sheetData>
    <row r="1" spans="1:12" ht="21" x14ac:dyDescent="0.3">
      <c r="A1" s="138" t="s">
        <v>37</v>
      </c>
      <c r="B1" s="139"/>
      <c r="C1" s="139"/>
      <c r="D1" s="139"/>
      <c r="E1" s="139"/>
      <c r="F1" s="139"/>
      <c r="G1" s="139"/>
      <c r="H1" s="140"/>
    </row>
    <row r="2" spans="1:12" ht="42" customHeight="1" x14ac:dyDescent="0.3">
      <c r="A2" s="95" t="s">
        <v>10</v>
      </c>
      <c r="B2" s="95"/>
      <c r="C2" s="97" t="s">
        <v>85</v>
      </c>
      <c r="D2" s="97"/>
      <c r="E2" s="95" t="s">
        <v>12</v>
      </c>
      <c r="F2" s="95"/>
      <c r="G2" s="104">
        <v>45840</v>
      </c>
      <c r="H2" s="104"/>
      <c r="J2" s="105"/>
      <c r="K2" s="105"/>
    </row>
    <row r="3" spans="1:12" ht="42.75" customHeight="1" x14ac:dyDescent="0.3">
      <c r="A3" s="95" t="s">
        <v>38</v>
      </c>
      <c r="B3" s="95"/>
      <c r="C3" s="106" t="s">
        <v>263</v>
      </c>
      <c r="D3" s="97"/>
      <c r="E3" s="95" t="s">
        <v>165</v>
      </c>
      <c r="F3" s="95"/>
      <c r="G3" s="104" t="s">
        <v>301</v>
      </c>
      <c r="H3" s="104"/>
      <c r="I3" s="64"/>
      <c r="J3" s="64">
        <v>45775</v>
      </c>
      <c r="L3" s="64">
        <v>45845</v>
      </c>
    </row>
    <row r="4" spans="1:12" ht="43.5" customHeight="1" x14ac:dyDescent="0.3">
      <c r="A4" s="95" t="s">
        <v>35</v>
      </c>
      <c r="B4" s="95"/>
      <c r="C4" s="97" t="s">
        <v>288</v>
      </c>
      <c r="D4" s="97"/>
      <c r="E4" s="95" t="s">
        <v>32</v>
      </c>
      <c r="F4" s="95"/>
      <c r="G4" s="97" t="str">
        <f ca="1">TEXT(TODAY(),"DD/MM/YYYY")</f>
        <v>08/07/2025</v>
      </c>
      <c r="H4" s="97"/>
      <c r="L4" s="1">
        <f>L3-J3</f>
        <v>70</v>
      </c>
    </row>
    <row r="5" spans="1:12" ht="21" x14ac:dyDescent="0.3">
      <c r="A5" s="67" t="s">
        <v>39</v>
      </c>
      <c r="B5" s="67"/>
      <c r="C5" s="67"/>
      <c r="D5" s="67"/>
      <c r="E5" s="67"/>
      <c r="F5" s="67"/>
      <c r="G5" s="67"/>
      <c r="H5" s="67"/>
    </row>
    <row r="6" spans="1:12" ht="43.5" customHeight="1" x14ac:dyDescent="0.3">
      <c r="A6" s="95" t="s">
        <v>28</v>
      </c>
      <c r="B6" s="95"/>
      <c r="C6" s="97" t="s">
        <v>91</v>
      </c>
      <c r="D6" s="97"/>
      <c r="E6" s="95" t="s">
        <v>34</v>
      </c>
      <c r="F6" s="95"/>
      <c r="G6" s="96" t="s">
        <v>302</v>
      </c>
      <c r="H6" s="96"/>
    </row>
    <row r="7" spans="1:12" ht="42" customHeight="1" x14ac:dyDescent="0.3">
      <c r="A7" s="95" t="s">
        <v>41</v>
      </c>
      <c r="B7" s="95"/>
      <c r="C7" s="97" t="s">
        <v>264</v>
      </c>
      <c r="D7" s="97"/>
      <c r="E7" s="95" t="s">
        <v>42</v>
      </c>
      <c r="F7" s="95"/>
      <c r="G7" s="97" t="s">
        <v>264</v>
      </c>
      <c r="H7" s="97"/>
    </row>
    <row r="8" spans="1:12" ht="40.5" customHeight="1" x14ac:dyDescent="0.3">
      <c r="A8" s="95" t="s">
        <v>43</v>
      </c>
      <c r="B8" s="95"/>
      <c r="C8" s="97" t="s">
        <v>286</v>
      </c>
      <c r="D8" s="97"/>
      <c r="E8" s="97"/>
      <c r="F8" s="97"/>
      <c r="G8" s="97"/>
      <c r="H8" s="97"/>
    </row>
    <row r="9" spans="1:12" ht="45" hidden="1" customHeight="1" x14ac:dyDescent="0.3">
      <c r="A9" s="101" t="s">
        <v>156</v>
      </c>
      <c r="B9" s="36" t="s">
        <v>40</v>
      </c>
      <c r="C9" s="97" t="s">
        <v>169</v>
      </c>
      <c r="D9" s="97"/>
      <c r="E9" s="97"/>
      <c r="F9" s="97"/>
      <c r="G9" s="97"/>
      <c r="H9" s="97"/>
    </row>
    <row r="10" spans="1:12" ht="44.25" customHeight="1" x14ac:dyDescent="0.3">
      <c r="A10" s="101"/>
      <c r="B10" s="36" t="s">
        <v>11</v>
      </c>
      <c r="C10" s="97" t="s">
        <v>291</v>
      </c>
      <c r="D10" s="97"/>
      <c r="E10" s="97"/>
      <c r="F10" s="97"/>
      <c r="G10" s="97"/>
      <c r="H10" s="97"/>
    </row>
    <row r="11" spans="1:12" ht="42" customHeight="1" x14ac:dyDescent="0.3">
      <c r="A11" s="101"/>
      <c r="B11" s="36" t="s">
        <v>5</v>
      </c>
      <c r="C11" s="97" t="s">
        <v>265</v>
      </c>
      <c r="D11" s="97"/>
      <c r="E11" s="97"/>
      <c r="F11" s="97"/>
      <c r="G11" s="97"/>
      <c r="H11" s="97"/>
    </row>
    <row r="12" spans="1:12" ht="40.5" hidden="1" customHeight="1" x14ac:dyDescent="0.3">
      <c r="A12" s="95" t="s">
        <v>33</v>
      </c>
      <c r="B12" s="95"/>
      <c r="C12" s="102" t="s">
        <v>166</v>
      </c>
      <c r="D12" s="102"/>
      <c r="E12" s="102"/>
      <c r="F12" s="102"/>
      <c r="G12" s="102"/>
      <c r="H12" s="102"/>
    </row>
    <row r="13" spans="1:12" ht="20.100000000000001" customHeight="1" x14ac:dyDescent="0.3">
      <c r="A13" s="67" t="s">
        <v>44</v>
      </c>
      <c r="B13" s="67"/>
      <c r="C13" s="67"/>
      <c r="D13" s="67"/>
      <c r="E13" s="67"/>
      <c r="F13" s="67"/>
      <c r="G13" s="67"/>
      <c r="H13" s="67"/>
    </row>
    <row r="14" spans="1:12" ht="41.25" customHeight="1" x14ac:dyDescent="0.3">
      <c r="A14" s="95" t="s">
        <v>26</v>
      </c>
      <c r="B14" s="95" t="s">
        <v>4</v>
      </c>
      <c r="C14" s="97" t="s">
        <v>86</v>
      </c>
      <c r="D14" s="97"/>
      <c r="E14" s="95" t="s">
        <v>45</v>
      </c>
      <c r="F14" s="95" t="s">
        <v>4</v>
      </c>
      <c r="G14" s="97" t="s">
        <v>266</v>
      </c>
      <c r="H14" s="97"/>
    </row>
    <row r="15" spans="1:12" ht="81.75" customHeight="1" x14ac:dyDescent="0.3">
      <c r="A15" s="95" t="s">
        <v>46</v>
      </c>
      <c r="B15" s="95" t="s">
        <v>4</v>
      </c>
      <c r="C15" s="97" t="s">
        <v>267</v>
      </c>
      <c r="D15" s="97"/>
      <c r="E15" s="95" t="s">
        <v>47</v>
      </c>
      <c r="F15" s="95" t="s">
        <v>4</v>
      </c>
      <c r="G15" s="97" t="s">
        <v>298</v>
      </c>
      <c r="H15" s="97"/>
    </row>
    <row r="16" spans="1:12" ht="41.25" hidden="1" customHeight="1" x14ac:dyDescent="0.3">
      <c r="A16" s="95" t="s">
        <v>48</v>
      </c>
      <c r="B16" s="95" t="s">
        <v>4</v>
      </c>
      <c r="C16" s="97"/>
      <c r="D16" s="97"/>
      <c r="E16" s="95" t="s">
        <v>49</v>
      </c>
      <c r="F16" s="95" t="s">
        <v>4</v>
      </c>
      <c r="G16" s="110"/>
      <c r="H16" s="97"/>
    </row>
    <row r="17" spans="1:8" ht="63.75" customHeight="1" x14ac:dyDescent="0.3">
      <c r="A17" s="95" t="s">
        <v>50</v>
      </c>
      <c r="B17" s="95" t="s">
        <v>4</v>
      </c>
      <c r="C17" s="97" t="s">
        <v>298</v>
      </c>
      <c r="D17" s="97"/>
      <c r="E17" s="95" t="s">
        <v>51</v>
      </c>
      <c r="F17" s="95" t="s">
        <v>4</v>
      </c>
      <c r="G17" s="97" t="s">
        <v>268</v>
      </c>
      <c r="H17" s="97"/>
    </row>
    <row r="18" spans="1:8" ht="41.25" hidden="1" customHeight="1" x14ac:dyDescent="0.3">
      <c r="A18" s="95" t="s">
        <v>52</v>
      </c>
      <c r="B18" s="95" t="s">
        <v>4</v>
      </c>
      <c r="C18" s="97"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97"/>
      <c r="E18" s="95" t="s">
        <v>94</v>
      </c>
      <c r="F18" s="95" t="s">
        <v>4</v>
      </c>
      <c r="G18" s="97"/>
      <c r="H18" s="97"/>
    </row>
    <row r="19" spans="1:8" ht="41.25" hidden="1" customHeight="1" x14ac:dyDescent="0.3">
      <c r="A19" s="95" t="s">
        <v>53</v>
      </c>
      <c r="B19" s="95" t="s">
        <v>4</v>
      </c>
      <c r="C19" s="97"/>
      <c r="D19" s="97"/>
      <c r="E19" s="95" t="s">
        <v>254</v>
      </c>
      <c r="F19" s="95" t="s">
        <v>4</v>
      </c>
      <c r="G19" s="97"/>
      <c r="H19" s="97"/>
    </row>
    <row r="20" spans="1:8" ht="41.25" hidden="1" customHeight="1" x14ac:dyDescent="0.3">
      <c r="A20" s="95" t="s">
        <v>92</v>
      </c>
      <c r="B20" s="95" t="s">
        <v>4</v>
      </c>
      <c r="C20" s="97"/>
      <c r="D20" s="97"/>
      <c r="E20" s="95" t="s">
        <v>93</v>
      </c>
      <c r="F20" s="95" t="s">
        <v>4</v>
      </c>
      <c r="G20" s="97"/>
      <c r="H20" s="97"/>
    </row>
    <row r="21" spans="1:8" ht="41.25" hidden="1" customHeight="1" x14ac:dyDescent="0.3">
      <c r="A21" s="95" t="s">
        <v>55</v>
      </c>
      <c r="B21" s="95" t="s">
        <v>4</v>
      </c>
      <c r="C21" s="97" t="s">
        <v>255</v>
      </c>
      <c r="D21" s="97"/>
      <c r="E21" s="95" t="s">
        <v>54</v>
      </c>
      <c r="F21" s="95" t="s">
        <v>4</v>
      </c>
      <c r="G21" s="97" t="s">
        <v>171</v>
      </c>
      <c r="H21" s="97"/>
    </row>
    <row r="22" spans="1:8" ht="41.25" customHeight="1" x14ac:dyDescent="0.3">
      <c r="A22" s="95" t="s">
        <v>172</v>
      </c>
      <c r="B22" s="95" t="s">
        <v>4</v>
      </c>
      <c r="C22" s="97" t="s">
        <v>269</v>
      </c>
      <c r="D22" s="97"/>
      <c r="E22" s="95" t="s">
        <v>173</v>
      </c>
      <c r="F22" s="95" t="s">
        <v>4</v>
      </c>
      <c r="G22" s="97" t="s">
        <v>271</v>
      </c>
      <c r="H22" s="97"/>
    </row>
    <row r="23" spans="1:8" ht="38.25" customHeight="1" x14ac:dyDescent="0.3">
      <c r="A23" s="95" t="s">
        <v>168</v>
      </c>
      <c r="B23" s="95" t="s">
        <v>4</v>
      </c>
      <c r="C23" s="159" t="s">
        <v>270</v>
      </c>
      <c r="D23" s="160"/>
      <c r="E23" s="160"/>
      <c r="F23" s="160"/>
      <c r="G23" s="160"/>
      <c r="H23" s="160"/>
    </row>
    <row r="24" spans="1:8" ht="129.75" hidden="1" customHeight="1" x14ac:dyDescent="0.3">
      <c r="A24" s="95" t="s">
        <v>24</v>
      </c>
      <c r="B24" s="95" t="s">
        <v>4</v>
      </c>
      <c r="C24" s="102" t="s">
        <v>95</v>
      </c>
      <c r="D24" s="102"/>
      <c r="E24" s="102"/>
      <c r="F24" s="102"/>
      <c r="G24" s="102"/>
      <c r="H24" s="102"/>
    </row>
    <row r="25" spans="1:8" ht="24" customHeight="1" x14ac:dyDescent="0.3">
      <c r="A25" s="67" t="s">
        <v>20</v>
      </c>
      <c r="B25" s="67"/>
      <c r="C25" s="67"/>
      <c r="D25" s="67"/>
      <c r="E25" s="67"/>
      <c r="F25" s="67"/>
      <c r="G25" s="67"/>
      <c r="H25" s="67"/>
    </row>
    <row r="26" spans="1:8" ht="43.5" customHeight="1" x14ac:dyDescent="0.3">
      <c r="A26" s="95" t="s">
        <v>25</v>
      </c>
      <c r="B26" s="95" t="s">
        <v>4</v>
      </c>
      <c r="C26" s="97" t="str">
        <f>IF(AND(G26="Upper"),"Developed","Developing")</f>
        <v>Developed</v>
      </c>
      <c r="D26" s="97"/>
      <c r="E26" s="95" t="s">
        <v>13</v>
      </c>
      <c r="F26" s="95" t="s">
        <v>4</v>
      </c>
      <c r="G26" s="96" t="s">
        <v>272</v>
      </c>
      <c r="H26" s="96"/>
    </row>
    <row r="27" spans="1:8" ht="43.5" hidden="1" customHeight="1" x14ac:dyDescent="0.3">
      <c r="A27" s="95" t="s">
        <v>14</v>
      </c>
      <c r="B27" s="95" t="s">
        <v>4</v>
      </c>
      <c r="C27" s="102" t="s">
        <v>99</v>
      </c>
      <c r="D27" s="102"/>
      <c r="E27" s="95" t="s">
        <v>157</v>
      </c>
      <c r="F27" s="95" t="s">
        <v>4</v>
      </c>
      <c r="G27" s="102" t="s">
        <v>256</v>
      </c>
      <c r="H27" s="102"/>
    </row>
    <row r="28" spans="1:8" ht="43.5" customHeight="1" x14ac:dyDescent="0.3">
      <c r="A28" s="95" t="s">
        <v>261</v>
      </c>
      <c r="B28" s="95" t="s">
        <v>4</v>
      </c>
      <c r="C28" s="96" t="s">
        <v>273</v>
      </c>
      <c r="D28" s="96"/>
      <c r="E28" s="103" t="s">
        <v>16</v>
      </c>
      <c r="F28" s="103" t="s">
        <v>4</v>
      </c>
      <c r="G28" s="96" t="s">
        <v>274</v>
      </c>
      <c r="H28" s="96"/>
    </row>
    <row r="29" spans="1:8" ht="43.5" hidden="1" customHeight="1" x14ac:dyDescent="0.3">
      <c r="A29" s="95" t="s">
        <v>109</v>
      </c>
      <c r="B29" s="95" t="s">
        <v>4</v>
      </c>
      <c r="C29" s="102" t="s">
        <v>110</v>
      </c>
      <c r="D29" s="102"/>
      <c r="E29" s="95" t="s">
        <v>111</v>
      </c>
      <c r="F29" s="95" t="s">
        <v>4</v>
      </c>
      <c r="G29" s="102" t="s">
        <v>112</v>
      </c>
      <c r="H29" s="102"/>
    </row>
    <row r="30" spans="1:8" ht="84" hidden="1" customHeight="1" x14ac:dyDescent="0.3">
      <c r="A30" s="95" t="s">
        <v>17</v>
      </c>
      <c r="B30" s="95" t="s">
        <v>4</v>
      </c>
      <c r="C30" s="102" t="s">
        <v>107</v>
      </c>
      <c r="D30" s="102"/>
      <c r="E30" s="95" t="s">
        <v>15</v>
      </c>
      <c r="F30" s="95" t="s">
        <v>4</v>
      </c>
      <c r="G30" s="102" t="s">
        <v>98</v>
      </c>
      <c r="H30" s="102"/>
    </row>
    <row r="31" spans="1:8" ht="21" hidden="1" x14ac:dyDescent="0.3">
      <c r="A31" s="95" t="s">
        <v>117</v>
      </c>
      <c r="B31" s="95" t="s">
        <v>4</v>
      </c>
      <c r="C31" s="97" t="s">
        <v>118</v>
      </c>
      <c r="D31" s="97"/>
      <c r="E31" s="95" t="s">
        <v>119</v>
      </c>
      <c r="F31" s="95" t="s">
        <v>4</v>
      </c>
      <c r="G31" s="97" t="s">
        <v>118</v>
      </c>
      <c r="H31" s="97"/>
    </row>
    <row r="32" spans="1:8" ht="21.75" hidden="1" customHeight="1" x14ac:dyDescent="0.3">
      <c r="A32" s="95" t="s">
        <v>120</v>
      </c>
      <c r="B32" s="95" t="s">
        <v>4</v>
      </c>
      <c r="C32" s="97" t="s">
        <v>118</v>
      </c>
      <c r="D32" s="97"/>
      <c r="E32" s="97"/>
      <c r="F32" s="97"/>
      <c r="G32" s="97"/>
      <c r="H32" s="97"/>
    </row>
    <row r="33" spans="1:15" ht="21" hidden="1" x14ac:dyDescent="0.3">
      <c r="A33" s="150" t="s">
        <v>36</v>
      </c>
      <c r="B33" s="150"/>
      <c r="C33" s="150"/>
      <c r="D33" s="150"/>
      <c r="E33" s="150"/>
      <c r="F33" s="150"/>
      <c r="G33" s="150"/>
      <c r="H33" s="150"/>
    </row>
    <row r="34" spans="1:15" ht="43.5" hidden="1" customHeight="1" x14ac:dyDescent="0.3">
      <c r="A34" s="95" t="s">
        <v>18</v>
      </c>
      <c r="B34" s="95"/>
      <c r="C34" s="97" t="s">
        <v>100</v>
      </c>
      <c r="D34" s="97"/>
      <c r="E34" s="95" t="s">
        <v>19</v>
      </c>
      <c r="F34" s="95" t="s">
        <v>4</v>
      </c>
      <c r="G34" s="97" t="s">
        <v>101</v>
      </c>
      <c r="H34" s="97"/>
    </row>
    <row r="35" spans="1:15" ht="43.5" hidden="1" customHeight="1" x14ac:dyDescent="0.3">
      <c r="A35" s="95" t="s">
        <v>22</v>
      </c>
      <c r="B35" s="95"/>
      <c r="C35" s="97" t="s">
        <v>101</v>
      </c>
      <c r="D35" s="97"/>
      <c r="E35" s="95" t="s">
        <v>31</v>
      </c>
      <c r="F35" s="95" t="s">
        <v>4</v>
      </c>
      <c r="G35" s="102" t="s">
        <v>101</v>
      </c>
      <c r="H35" s="102"/>
    </row>
    <row r="36" spans="1:15" ht="21" hidden="1" x14ac:dyDescent="0.3">
      <c r="A36" s="95" t="s">
        <v>30</v>
      </c>
      <c r="B36" s="95"/>
      <c r="C36" s="97" t="s">
        <v>102</v>
      </c>
      <c r="D36" s="97"/>
      <c r="E36" s="95" t="s">
        <v>21</v>
      </c>
      <c r="F36" s="95" t="s">
        <v>4</v>
      </c>
      <c r="G36" s="97" t="s">
        <v>103</v>
      </c>
      <c r="H36" s="97"/>
    </row>
    <row r="37" spans="1:15" ht="21" x14ac:dyDescent="0.3">
      <c r="A37" s="67" t="s">
        <v>0</v>
      </c>
      <c r="B37" s="67"/>
      <c r="C37" s="67"/>
      <c r="D37" s="67"/>
      <c r="E37" s="67"/>
      <c r="F37" s="67"/>
      <c r="G37" s="67"/>
      <c r="H37" s="67"/>
    </row>
    <row r="38" spans="1:15" ht="21" x14ac:dyDescent="0.3">
      <c r="A38" s="100" t="s">
        <v>0</v>
      </c>
      <c r="B38" s="100"/>
      <c r="C38" s="100" t="s">
        <v>238</v>
      </c>
      <c r="D38" s="100"/>
      <c r="E38" s="100"/>
      <c r="F38" s="100" t="s">
        <v>7</v>
      </c>
      <c r="G38" s="100"/>
      <c r="H38" s="100"/>
      <c r="J38" s="98" t="s">
        <v>1</v>
      </c>
      <c r="K38" s="99"/>
      <c r="L38" s="2" t="s">
        <v>6</v>
      </c>
      <c r="M38" s="98" t="s">
        <v>2</v>
      </c>
      <c r="N38" s="99"/>
      <c r="O38" s="2" t="s">
        <v>3</v>
      </c>
    </row>
    <row r="39" spans="1:15" ht="21" x14ac:dyDescent="0.3">
      <c r="A39" s="101" t="s">
        <v>2</v>
      </c>
      <c r="B39" s="101"/>
      <c r="C39" s="94" t="s">
        <v>283</v>
      </c>
      <c r="D39" s="94"/>
      <c r="E39" s="94"/>
      <c r="F39" s="94" t="s">
        <v>275</v>
      </c>
      <c r="G39" s="94"/>
      <c r="H39" s="94"/>
    </row>
    <row r="40" spans="1:15" ht="21" x14ac:dyDescent="0.3">
      <c r="A40" s="101" t="s">
        <v>3</v>
      </c>
      <c r="B40" s="101"/>
      <c r="C40" s="94" t="s">
        <v>283</v>
      </c>
      <c r="D40" s="94"/>
      <c r="E40" s="94"/>
      <c r="F40" s="94" t="s">
        <v>275</v>
      </c>
      <c r="G40" s="94"/>
      <c r="H40" s="94"/>
    </row>
    <row r="41" spans="1:15" ht="21" x14ac:dyDescent="0.3">
      <c r="A41" s="101" t="s">
        <v>1</v>
      </c>
      <c r="B41" s="101"/>
      <c r="C41" s="94" t="s">
        <v>281</v>
      </c>
      <c r="D41" s="94"/>
      <c r="E41" s="94"/>
      <c r="F41" s="94" t="s">
        <v>282</v>
      </c>
      <c r="G41" s="94"/>
      <c r="H41" s="94"/>
    </row>
    <row r="42" spans="1:15" ht="21" x14ac:dyDescent="0.3">
      <c r="A42" s="101" t="s">
        <v>6</v>
      </c>
      <c r="B42" s="101"/>
      <c r="C42" s="94" t="s">
        <v>283</v>
      </c>
      <c r="D42" s="94"/>
      <c r="E42" s="94"/>
      <c r="F42" s="94" t="s">
        <v>275</v>
      </c>
      <c r="G42" s="94"/>
      <c r="H42" s="94"/>
    </row>
    <row r="43" spans="1:15" ht="21" x14ac:dyDescent="0.3">
      <c r="A43" s="95" t="s">
        <v>239</v>
      </c>
      <c r="B43" s="95"/>
      <c r="C43" s="97" t="s">
        <v>97</v>
      </c>
      <c r="D43" s="97"/>
      <c r="E43" s="97"/>
      <c r="F43" s="97"/>
      <c r="G43" s="97"/>
      <c r="H43" s="97"/>
    </row>
    <row r="44" spans="1:15" ht="21" x14ac:dyDescent="0.3">
      <c r="A44" s="67" t="s">
        <v>56</v>
      </c>
      <c r="B44" s="67"/>
      <c r="C44" s="67"/>
      <c r="D44" s="67"/>
      <c r="E44" s="67"/>
      <c r="F44" s="67"/>
      <c r="G44" s="67"/>
      <c r="H44" s="67"/>
    </row>
    <row r="45" spans="1:15" ht="21" customHeight="1" x14ac:dyDescent="0.3">
      <c r="A45" s="100" t="s">
        <v>57</v>
      </c>
      <c r="B45" s="100"/>
      <c r="C45" s="2" t="s">
        <v>58</v>
      </c>
      <c r="D45" s="100" t="s">
        <v>155</v>
      </c>
      <c r="E45" s="100"/>
      <c r="F45" s="100"/>
      <c r="G45" s="100" t="s">
        <v>59</v>
      </c>
      <c r="H45" s="100"/>
    </row>
    <row r="46" spans="1:15" ht="21" x14ac:dyDescent="0.3">
      <c r="A46" s="93" t="s">
        <v>284</v>
      </c>
      <c r="B46" s="93"/>
      <c r="C46" s="35" t="s">
        <v>87</v>
      </c>
      <c r="D46" s="94" t="s">
        <v>278</v>
      </c>
      <c r="E46" s="94"/>
      <c r="F46" s="94"/>
      <c r="G46" s="94" t="s">
        <v>278</v>
      </c>
      <c r="H46" s="94"/>
    </row>
    <row r="47" spans="1:15" ht="20.25" customHeight="1" x14ac:dyDescent="0.3">
      <c r="A47" s="93" t="s">
        <v>285</v>
      </c>
      <c r="B47" s="93"/>
      <c r="C47" s="35" t="s">
        <v>87</v>
      </c>
      <c r="D47" s="94" t="s">
        <v>278</v>
      </c>
      <c r="E47" s="94"/>
      <c r="F47" s="94"/>
      <c r="G47" s="91" t="s">
        <v>278</v>
      </c>
      <c r="H47" s="92"/>
    </row>
    <row r="48" spans="1:15" ht="20.25" hidden="1" customHeight="1" x14ac:dyDescent="0.3">
      <c r="A48" s="93" t="s">
        <v>276</v>
      </c>
      <c r="B48" s="93"/>
      <c r="C48" s="35" t="s">
        <v>87</v>
      </c>
      <c r="D48" s="94" t="s">
        <v>278</v>
      </c>
      <c r="E48" s="94"/>
      <c r="F48" s="94"/>
      <c r="G48" s="91" t="s">
        <v>278</v>
      </c>
      <c r="H48" s="92"/>
    </row>
    <row r="49" spans="1:8" ht="20.25" hidden="1" customHeight="1" x14ac:dyDescent="0.3">
      <c r="A49" s="93" t="s">
        <v>277</v>
      </c>
      <c r="B49" s="93"/>
      <c r="C49" s="35" t="s">
        <v>87</v>
      </c>
      <c r="D49" s="94" t="s">
        <v>278</v>
      </c>
      <c r="E49" s="94"/>
      <c r="F49" s="94"/>
      <c r="G49" s="91" t="s">
        <v>278</v>
      </c>
      <c r="H49" s="92"/>
    </row>
    <row r="50" spans="1:8" ht="21" x14ac:dyDescent="0.3">
      <c r="A50" s="67" t="s">
        <v>60</v>
      </c>
      <c r="B50" s="67"/>
      <c r="C50" s="67"/>
      <c r="D50" s="67"/>
      <c r="E50" s="67"/>
      <c r="F50" s="67"/>
      <c r="G50" s="67"/>
      <c r="H50" s="67"/>
    </row>
    <row r="51" spans="1:8" ht="42.75" customHeight="1" x14ac:dyDescent="0.3">
      <c r="A51" s="95" t="s">
        <v>61</v>
      </c>
      <c r="B51" s="95" t="s">
        <v>4</v>
      </c>
      <c r="C51" s="96" t="s">
        <v>97</v>
      </c>
      <c r="D51" s="96"/>
      <c r="E51" s="96"/>
      <c r="F51" s="96"/>
      <c r="G51" s="96"/>
      <c r="H51" s="96"/>
    </row>
    <row r="52" spans="1:8" ht="44.25" hidden="1" customHeight="1" x14ac:dyDescent="0.3">
      <c r="A52" s="95" t="s">
        <v>62</v>
      </c>
      <c r="B52" s="95" t="s">
        <v>4</v>
      </c>
      <c r="C52" s="97"/>
      <c r="D52" s="97"/>
      <c r="E52" s="97"/>
      <c r="F52" s="97"/>
      <c r="G52" s="52" t="s">
        <v>240</v>
      </c>
      <c r="H52" s="37"/>
    </row>
    <row r="53" spans="1:8" ht="44.25" hidden="1" customHeight="1" x14ac:dyDescent="0.3">
      <c r="A53" s="95" t="s">
        <v>63</v>
      </c>
      <c r="B53" s="95" t="s">
        <v>4</v>
      </c>
      <c r="C53" s="97"/>
      <c r="D53" s="97"/>
      <c r="E53" s="97"/>
      <c r="F53" s="97"/>
      <c r="G53" s="52" t="s">
        <v>240</v>
      </c>
      <c r="H53" s="37"/>
    </row>
    <row r="54" spans="1:8" ht="21" x14ac:dyDescent="0.3">
      <c r="A54" s="95" t="s">
        <v>257</v>
      </c>
      <c r="B54" s="95"/>
      <c r="C54" s="97" t="s">
        <v>280</v>
      </c>
      <c r="D54" s="97"/>
      <c r="E54" s="97"/>
      <c r="F54" s="97"/>
      <c r="G54" s="52" t="s">
        <v>240</v>
      </c>
      <c r="H54" s="57">
        <v>45425</v>
      </c>
    </row>
    <row r="55" spans="1:8" ht="142.5" customHeight="1" x14ac:dyDescent="0.3">
      <c r="A55" s="95"/>
      <c r="B55" s="95"/>
      <c r="C55" s="97" t="s">
        <v>279</v>
      </c>
      <c r="D55" s="97"/>
      <c r="E55" s="97"/>
      <c r="F55" s="97"/>
      <c r="G55" s="52" t="s">
        <v>258</v>
      </c>
      <c r="H55" s="57">
        <v>45789</v>
      </c>
    </row>
    <row r="56" spans="1:8" ht="21" x14ac:dyDescent="0.3">
      <c r="A56" s="95" t="s">
        <v>257</v>
      </c>
      <c r="B56" s="95"/>
      <c r="C56" s="97" t="s">
        <v>289</v>
      </c>
      <c r="D56" s="97"/>
      <c r="E56" s="97"/>
      <c r="F56" s="97"/>
      <c r="G56" s="52" t="s">
        <v>240</v>
      </c>
      <c r="H56" s="57">
        <v>45590</v>
      </c>
    </row>
    <row r="57" spans="1:8" ht="128.25" customHeight="1" x14ac:dyDescent="0.3">
      <c r="A57" s="95"/>
      <c r="B57" s="95"/>
      <c r="C57" s="97" t="s">
        <v>303</v>
      </c>
      <c r="D57" s="97"/>
      <c r="E57" s="97"/>
      <c r="F57" s="97"/>
      <c r="G57" s="52" t="s">
        <v>258</v>
      </c>
      <c r="H57" s="57">
        <v>45800</v>
      </c>
    </row>
    <row r="58" spans="1:8" ht="21" x14ac:dyDescent="0.3">
      <c r="A58" s="95" t="s">
        <v>257</v>
      </c>
      <c r="B58" s="95"/>
      <c r="C58" s="97" t="s">
        <v>293</v>
      </c>
      <c r="D58" s="97"/>
      <c r="E58" s="97"/>
      <c r="F58" s="97"/>
      <c r="G58" s="52" t="s">
        <v>240</v>
      </c>
      <c r="H58" s="57">
        <v>45749</v>
      </c>
    </row>
    <row r="59" spans="1:8" ht="109.8" customHeight="1" x14ac:dyDescent="0.3">
      <c r="A59" s="95"/>
      <c r="B59" s="95"/>
      <c r="C59" s="97" t="s">
        <v>294</v>
      </c>
      <c r="D59" s="97"/>
      <c r="E59" s="97"/>
      <c r="F59" s="97"/>
      <c r="G59" s="52" t="s">
        <v>258</v>
      </c>
      <c r="H59" s="57">
        <v>45800</v>
      </c>
    </row>
    <row r="60" spans="1:8" ht="46.5" hidden="1" customHeight="1" x14ac:dyDescent="0.3">
      <c r="A60" s="95" t="s">
        <v>64</v>
      </c>
      <c r="B60" s="95" t="s">
        <v>4</v>
      </c>
      <c r="C60" s="97"/>
      <c r="D60" s="97"/>
      <c r="E60" s="97"/>
      <c r="F60" s="97"/>
      <c r="G60" s="52" t="s">
        <v>241</v>
      </c>
      <c r="H60" s="37"/>
    </row>
    <row r="61" spans="1:8" ht="45" hidden="1" customHeight="1" x14ac:dyDescent="0.3">
      <c r="A61" s="95" t="s">
        <v>66</v>
      </c>
      <c r="B61" s="95" t="s">
        <v>4</v>
      </c>
      <c r="C61" s="97"/>
      <c r="D61" s="97"/>
      <c r="E61" s="97"/>
      <c r="F61" s="97"/>
      <c r="G61" s="52" t="s">
        <v>241</v>
      </c>
      <c r="H61" s="37"/>
    </row>
    <row r="62" spans="1:8" ht="46.5" hidden="1" customHeight="1" x14ac:dyDescent="0.3">
      <c r="A62" s="95" t="s">
        <v>65</v>
      </c>
      <c r="B62" s="95" t="s">
        <v>4</v>
      </c>
      <c r="C62" s="97"/>
      <c r="D62" s="97"/>
      <c r="E62" s="97"/>
      <c r="F62" s="97"/>
      <c r="G62" s="52" t="s">
        <v>241</v>
      </c>
      <c r="H62" s="37"/>
    </row>
    <row r="63" spans="1:8" ht="190.5" customHeight="1" x14ac:dyDescent="0.3">
      <c r="A63" s="157" t="s">
        <v>295</v>
      </c>
      <c r="B63" s="157" t="s">
        <v>4</v>
      </c>
      <c r="C63" s="97" t="s">
        <v>300</v>
      </c>
      <c r="D63" s="97"/>
      <c r="E63" s="97"/>
      <c r="F63" s="97"/>
      <c r="G63" s="66" t="s">
        <v>241</v>
      </c>
      <c r="H63" s="65" t="s">
        <v>296</v>
      </c>
    </row>
    <row r="64" spans="1:8" ht="21.6" thickBot="1" x14ac:dyDescent="0.35">
      <c r="A64" s="67" t="s">
        <v>67</v>
      </c>
      <c r="B64" s="67"/>
      <c r="C64" s="67"/>
      <c r="D64" s="67"/>
      <c r="E64" s="67"/>
      <c r="F64" s="67"/>
      <c r="G64" s="67"/>
      <c r="H64" s="67"/>
    </row>
    <row r="65" spans="1:10" ht="20.25" customHeight="1" x14ac:dyDescent="0.4">
      <c r="A65" s="68" t="str">
        <f>CONCATENATE((IF(OR(A46="",A46="NA"),"",A46)),"= ",(IF(OR(D46="",D46="NA"),"",D46)),".")</f>
        <v>Wing A &amp; B = B + Gr/Stilt + 1st to 22nd Floor.</v>
      </c>
      <c r="B65" s="68"/>
      <c r="C65" s="68"/>
      <c r="D65" s="30" t="s">
        <v>121</v>
      </c>
      <c r="E65" s="69" t="s">
        <v>105</v>
      </c>
      <c r="F65" s="69"/>
      <c r="G65" s="30" t="s">
        <v>122</v>
      </c>
      <c r="H65" s="30" t="s">
        <v>123</v>
      </c>
      <c r="I65" s="16" t="str">
        <f ca="1">(IF(E68&gt;99%,"All work completed. Please provide OC.",IF(E68&gt;89.8%,"Plinth, RCC, Brick, Plaster, Flooring, Wooden, Plumbing, Electrification, etc.,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completed","0")))))))))))&amp;(IF(C70=(E66+G66+H66),", RCC Slab",IF(C70&gt;0,", RCC upto "&amp;C70&amp;" Slab",""))&amp;(IF(C71=H66,", Brickwork",IF(C71&gt;0,", Brickwork upto "&amp;C71&amp;" Floor",""))&amp;(IF(C72=H66,", Internal Plaster",IF(C72&gt;0,", Internal Plaster upto "&amp;C72&amp;" Floor",""))&amp;(IF(C73=H66,", External Plaster",IF(C73&gt;0,", External Plaster upto "&amp;C73&amp;" Floor",""))&amp;(IF(C74=H66,", External Plumbing, Elevation and Waterproofing",IF(C74&gt;0,", External Plumbing, Elevation and Waterproofing upto "&amp;C74&amp;" Floor",""))&amp;(IF(C75=H66,", Flooring &amp; Fitting",IF(C75&gt;0,", Flooring &amp; Fitting upto "&amp;C75&amp;" Floor",""))&amp;(IF(C76=H66,", Wooden Work",IF(C76&gt;0,", Wooden Work upto "&amp;C76&amp;" Floor",""))&amp;(IF(C77=H66,", Electrical &amp; Sanitary fittings",IF(C77&gt;0,", Electrical &amp; Sanitary fittings upto "&amp;C77&amp;" Floor",""))&amp;(IF(C78&gt;0,", Finishing upto "&amp;C78&amp;" Floor","")&amp;(IF(C70&gt;0.5," Completed",""))))))))))))))))</f>
        <v>Excavation work Completed. Plinth work completed, RCC upto 22 Slab, Brickwork upto 21 Floor, Internal Plaster upto 18 Floor, External Plaster upto 18 Floor, External Plumbing, Elevation and Waterproofing upto 12 Floor, Flooring &amp; Fitting upto 12 Floor, Wooden Work upto 8 Floor, Electrical &amp; Sanitary fittings upto 8 Floor Completed</v>
      </c>
      <c r="J65" s="18"/>
    </row>
    <row r="66" spans="1:10" ht="21" x14ac:dyDescent="0.4">
      <c r="A66" s="68"/>
      <c r="B66" s="68"/>
      <c r="C66" s="68"/>
      <c r="D66" s="30">
        <v>1</v>
      </c>
      <c r="E66" s="69">
        <v>1</v>
      </c>
      <c r="F66" s="69"/>
      <c r="G66" s="30">
        <v>0</v>
      </c>
      <c r="H66" s="30">
        <f ca="1">--TRIM(RIGHT(SUBSTITUTE(LEFT(A65,_xlfn.AGGREGATE(16,6,FIND({0,1,2,3,4,5,6,7,8,9},A65,ROW(INDIRECT("1:"&amp;LEN(A65)))),1))," ",REPT(" ",LEN(A65))),LEN(A65)))</f>
        <v>22</v>
      </c>
      <c r="I66" s="17" t="s">
        <v>127</v>
      </c>
      <c r="J66" s="18"/>
    </row>
    <row r="67" spans="1:10" ht="20.25" customHeight="1" x14ac:dyDescent="0.4">
      <c r="A67" s="70" t="s">
        <v>125</v>
      </c>
      <c r="B67" s="70"/>
      <c r="C67" s="28" t="s">
        <v>139</v>
      </c>
      <c r="D67" s="28" t="s">
        <v>140</v>
      </c>
      <c r="E67" s="70" t="s">
        <v>126</v>
      </c>
      <c r="F67" s="70"/>
      <c r="G67" s="29" t="s">
        <v>124</v>
      </c>
      <c r="H67" s="29"/>
      <c r="I67" s="20" t="s">
        <v>141</v>
      </c>
      <c r="J67" s="19">
        <f ca="1">H66*25%</f>
        <v>5.5</v>
      </c>
    </row>
    <row r="68" spans="1:10" ht="20.25" customHeight="1" x14ac:dyDescent="0.4">
      <c r="A68" s="71" t="s">
        <v>142</v>
      </c>
      <c r="B68" s="71"/>
      <c r="C68" s="30">
        <f ca="1">J69</f>
        <v>22</v>
      </c>
      <c r="D68" s="5">
        <f ca="1">((100/H66)*C68)/100</f>
        <v>1.0000000000000002</v>
      </c>
      <c r="E68" s="72">
        <f ca="1">(((C68/H66*10)+(C69/H66*15)+(25/(E66+G66+H66)*C70)+(5/(H66)*C71)+(2.5/(H66)*C72)+(2.5/(H66)*C73)+(5/H66*C74)+(10/H66*C75)+(2.5/H66*C76)+(2.5/H66*C77)+(10/H66*C78)+(10/H66*C79))/100)</f>
        <v>0.67776679841897236</v>
      </c>
      <c r="F68" s="73"/>
      <c r="G68" s="71" t="str">
        <f ca="1">I65</f>
        <v>Excavation work Completed. Plinth work completed, RCC upto 22 Slab, Brickwork upto 21 Floor, Internal Plaster upto 18 Floor, External Plaster upto 18 Floor, External Plumbing, Elevation and Waterproofing upto 12 Floor, Flooring &amp; Fitting upto 12 Floor, Wooden Work upto 8 Floor, Electrical &amp; Sanitary fittings upto 8 Floor Completed</v>
      </c>
      <c r="H68" s="71"/>
      <c r="I68" s="20" t="s">
        <v>128</v>
      </c>
      <c r="J68" s="24">
        <f ca="1">H66*50%</f>
        <v>11</v>
      </c>
    </row>
    <row r="69" spans="1:10" ht="21" x14ac:dyDescent="0.4">
      <c r="A69" s="71" t="s">
        <v>106</v>
      </c>
      <c r="B69" s="71"/>
      <c r="C69" s="32">
        <v>22</v>
      </c>
      <c r="D69" s="5">
        <f ca="1">((100/H66)*C69)/100</f>
        <v>1.0000000000000002</v>
      </c>
      <c r="E69" s="74"/>
      <c r="F69" s="75"/>
      <c r="G69" s="71"/>
      <c r="H69" s="71"/>
      <c r="I69" s="20" t="s">
        <v>129</v>
      </c>
      <c r="J69" s="24">
        <f ca="1">H66</f>
        <v>22</v>
      </c>
    </row>
    <row r="70" spans="1:10" ht="21" customHeight="1" x14ac:dyDescent="0.4">
      <c r="A70" s="71" t="s">
        <v>143</v>
      </c>
      <c r="B70" s="71"/>
      <c r="C70" s="58">
        <v>22</v>
      </c>
      <c r="D70" s="5">
        <f ca="1">((100/(E66+G66+H66))*C70)/100</f>
        <v>0.9565217391304347</v>
      </c>
      <c r="E70" s="74"/>
      <c r="F70" s="75"/>
      <c r="G70" s="71"/>
      <c r="H70" s="71"/>
      <c r="I70" s="20" t="s">
        <v>130</v>
      </c>
      <c r="J70" s="25">
        <f ca="1">(IF(D66&gt;1,(H66/(D66+2)),H66*0.2))</f>
        <v>4.4000000000000004</v>
      </c>
    </row>
    <row r="71" spans="1:10" ht="21" customHeight="1" x14ac:dyDescent="0.4">
      <c r="A71" s="71" t="s">
        <v>144</v>
      </c>
      <c r="B71" s="71"/>
      <c r="C71" s="58">
        <f>C70-1</f>
        <v>21</v>
      </c>
      <c r="D71" s="5">
        <f ca="1">((100/H66)*C71)/100</f>
        <v>0.9545454545454547</v>
      </c>
      <c r="E71" s="74"/>
      <c r="F71" s="75"/>
      <c r="G71" s="71"/>
      <c r="H71" s="71"/>
      <c r="I71" s="20" t="s">
        <v>131</v>
      </c>
      <c r="J71" s="25">
        <f ca="1">(IF(D66&gt;1,(H66/(D66+2)+J70),H66*0.2+J70))</f>
        <v>8.8000000000000007</v>
      </c>
    </row>
    <row r="72" spans="1:10" ht="21" customHeight="1" x14ac:dyDescent="0.4">
      <c r="A72" s="78" t="s">
        <v>145</v>
      </c>
      <c r="B72" s="79"/>
      <c r="C72" s="62">
        <v>18</v>
      </c>
      <c r="D72" s="5">
        <f ca="1">((100/H66)*C72)/100</f>
        <v>0.81818181818181823</v>
      </c>
      <c r="E72" s="74"/>
      <c r="F72" s="75"/>
      <c r="G72" s="71"/>
      <c r="H72" s="71"/>
      <c r="I72" s="20" t="s">
        <v>146</v>
      </c>
      <c r="J72" s="25">
        <f>(IF(D66&gt;1,(H66/(D66+2)+J71),0))</f>
        <v>0</v>
      </c>
    </row>
    <row r="73" spans="1:10" ht="21" customHeight="1" x14ac:dyDescent="0.4">
      <c r="A73" s="78" t="s">
        <v>179</v>
      </c>
      <c r="B73" s="79"/>
      <c r="C73" s="62">
        <v>18</v>
      </c>
      <c r="D73" s="5">
        <f ca="1">((100/H66)*C73)/100</f>
        <v>0.81818181818181823</v>
      </c>
      <c r="E73" s="74"/>
      <c r="F73" s="75"/>
      <c r="G73" s="71"/>
      <c r="H73" s="71"/>
      <c r="I73" s="20" t="s">
        <v>147</v>
      </c>
      <c r="J73" s="25">
        <f>(IF(D66&gt;2,(H66/(D66+2)+J72),0))</f>
        <v>0</v>
      </c>
    </row>
    <row r="74" spans="1:10" ht="65.25" customHeight="1" x14ac:dyDescent="0.4">
      <c r="A74" s="78" t="s">
        <v>176</v>
      </c>
      <c r="B74" s="79"/>
      <c r="C74" s="30">
        <v>12</v>
      </c>
      <c r="D74" s="5">
        <f ca="1">((100/(H66))*C74)/100</f>
        <v>0.54545454545454541</v>
      </c>
      <c r="E74" s="74"/>
      <c r="F74" s="75"/>
      <c r="G74" s="71"/>
      <c r="H74" s="71"/>
      <c r="I74" s="20" t="s">
        <v>149</v>
      </c>
      <c r="J74" s="26">
        <f>(IF(D66&gt;3,(H66/(D66+2)+J73),0))</f>
        <v>0</v>
      </c>
    </row>
    <row r="75" spans="1:10" ht="21" x14ac:dyDescent="0.4">
      <c r="A75" s="71" t="s">
        <v>148</v>
      </c>
      <c r="B75" s="71"/>
      <c r="C75" s="30">
        <v>12</v>
      </c>
      <c r="D75" s="5">
        <f ca="1">((100/(H66))*C75)/100</f>
        <v>0.54545454545454541</v>
      </c>
      <c r="E75" s="74"/>
      <c r="F75" s="75"/>
      <c r="G75" s="71"/>
      <c r="H75" s="71"/>
      <c r="I75" s="20" t="s">
        <v>150</v>
      </c>
      <c r="J75" s="25">
        <f>(IF(D66&gt;4,(H66/(D66+2)+J74),0))</f>
        <v>0</v>
      </c>
    </row>
    <row r="76" spans="1:10" ht="21" customHeight="1" x14ac:dyDescent="0.4">
      <c r="A76" s="71" t="s">
        <v>178</v>
      </c>
      <c r="B76" s="71"/>
      <c r="C76" s="30">
        <v>8</v>
      </c>
      <c r="D76" s="5">
        <f ca="1">((100/H66)*C76)/100</f>
        <v>0.36363636363636365</v>
      </c>
      <c r="E76" s="74"/>
      <c r="F76" s="75"/>
      <c r="G76" s="71"/>
      <c r="H76" s="71"/>
      <c r="I76" s="20" t="s">
        <v>132</v>
      </c>
      <c r="J76" s="25">
        <f ca="1">(IF(D66=1,(H66/(D66+3)+J71),IF(D66=0,(H66*0.3+J71),IF(D66&gt;1,0))))</f>
        <v>14.3</v>
      </c>
    </row>
    <row r="77" spans="1:10" ht="21.6" thickBot="1" x14ac:dyDescent="0.45">
      <c r="A77" s="71" t="s">
        <v>177</v>
      </c>
      <c r="B77" s="71"/>
      <c r="C77" s="30">
        <v>8</v>
      </c>
      <c r="D77" s="5">
        <f ca="1">((100/H66)*C77)/100</f>
        <v>0.36363636363636365</v>
      </c>
      <c r="E77" s="74"/>
      <c r="F77" s="75"/>
      <c r="G77" s="71"/>
      <c r="H77" s="71"/>
      <c r="I77" s="22" t="s">
        <v>133</v>
      </c>
      <c r="J77" s="27">
        <v>22</v>
      </c>
    </row>
    <row r="78" spans="1:10" ht="21" x14ac:dyDescent="0.3">
      <c r="A78" s="71" t="s">
        <v>151</v>
      </c>
      <c r="B78" s="71"/>
      <c r="C78" s="30">
        <v>0</v>
      </c>
      <c r="D78" s="5">
        <f ca="1">((100/(H66))*C78)/100</f>
        <v>0</v>
      </c>
      <c r="E78" s="74"/>
      <c r="F78" s="75"/>
      <c r="G78" s="71"/>
      <c r="H78" s="71"/>
    </row>
    <row r="79" spans="1:10" ht="21" x14ac:dyDescent="0.3">
      <c r="A79" s="71" t="s">
        <v>152</v>
      </c>
      <c r="B79" s="71"/>
      <c r="C79" s="30">
        <v>0</v>
      </c>
      <c r="D79" s="5">
        <f ca="1">((100/(H66))*C79)/100</f>
        <v>0</v>
      </c>
      <c r="E79" s="76"/>
      <c r="F79" s="77"/>
      <c r="G79" s="71"/>
      <c r="H79" s="71"/>
    </row>
    <row r="80" spans="1:10" ht="21.6" thickBot="1" x14ac:dyDescent="0.35">
      <c r="A80" s="67" t="s">
        <v>67</v>
      </c>
      <c r="B80" s="67"/>
      <c r="C80" s="67"/>
      <c r="D80" s="67"/>
      <c r="E80" s="67"/>
      <c r="F80" s="67"/>
      <c r="G80" s="67"/>
      <c r="H80" s="67"/>
    </row>
    <row r="81" spans="1:10" ht="20.25" customHeight="1" x14ac:dyDescent="0.4">
      <c r="A81" s="163" t="str">
        <f>CONCATENATE((IF(OR(A47="",A47="NA"),"",A47)),"= ",(IF(OR(D47="",D47="NA"),"",D47)),".")</f>
        <v>Wing C &amp; D = B + Gr/Stilt + 1st to 22nd Floor.</v>
      </c>
      <c r="B81" s="163"/>
      <c r="C81" s="163"/>
      <c r="D81" s="58" t="s">
        <v>121</v>
      </c>
      <c r="E81" s="161" t="s">
        <v>105</v>
      </c>
      <c r="F81" s="161"/>
      <c r="G81" s="58" t="s">
        <v>122</v>
      </c>
      <c r="H81" s="58" t="s">
        <v>123</v>
      </c>
      <c r="I81" s="16" t="str">
        <f ca="1">(IF(E84&gt;99%,"All work completed. Please provide OC.",IF(E84&gt;89.8%,"Plinth, RCC, Brick, Plaster, Flooring, Wooden, Plumbing, Electrification, etc., work Completed. Finishing work is in process.",IF(E84&lt;94%,(IF(C84=0,"Work not yet Started.",IF(D84=25%,"Piling work in process",IF(D84=50%,"Excavation work in process",IF(D84=100%,"Excavation work Completed. ","0")))&amp;(IF(C85=0%,"",IF(C85=J86,"Footing work is process",IF(C85=J87,"Footing work Completed",IF(C85=J88,"1st Basement Completed",IF(C85=J89,"1st &amp; 2nd Basement Completed",IF(C85=J90,"1st to 3rd Basement Completed",IF(C85=J91,"1st to 4th Basement Completed",IF(C85=J92,"Plinth work is process",IF(C85=J93,"Plinth work completed","0")))))))))))&amp;(IF(C86=(E82+G82+H82),", RCC Slab",IF(C86&gt;0,", RCC upto "&amp;C86&amp;" Slab",""))&amp;(IF(C87=H82,", Brickwork",IF(C87&gt;0,", Brickwork upto "&amp;C87&amp;" Floor",""))&amp;(IF(C88=H82,", Internal Plaster",IF(C88&gt;0,", Internal Plaster upto "&amp;C88&amp;" Floor",""))&amp;(IF(C89=H82,", External Plaster",IF(C89&gt;0,", External Plaster upto "&amp;C89&amp;" Floor",""))&amp;(IF(C90=H82,", External Plumbing, Elevation and Waterproofing",IF(C90&gt;0,", External Plumbing, Elevation and Waterproofing upto "&amp;C90&amp;" Floor",""))&amp;(IF(C91=H82,", Flooring &amp; Fitting",IF(C91&gt;0,", Flooring &amp; Fitting upto "&amp;C91&amp;" Floor",""))&amp;(IF(C92=H82,", Wooden Work",IF(C92&gt;0,", Wooden Work upto "&amp;C92&amp;" Floor",""))&amp;(IF(C93=H82,", Electrical &amp; Sanitary fittings",IF(C93&gt;0,", Electrical &amp; Sanitary fittings upto "&amp;C93&amp;" Floor",""))&amp;(IF(C94&gt;0,", Finishing upto "&amp;C94&amp;" Floor","")&amp;(IF(C86&gt;0.5," Completed",""))))))))))))))))</f>
        <v>All work completed. Please provide OC.</v>
      </c>
      <c r="J81" s="18"/>
    </row>
    <row r="82" spans="1:10" ht="21" x14ac:dyDescent="0.4">
      <c r="A82" s="163"/>
      <c r="B82" s="163"/>
      <c r="C82" s="163"/>
      <c r="D82" s="58">
        <f>IF(AND(ISNUMBER(SEARCH("1B",A81))),1,IF(AND(ISNUMBER(SEARCH("2B",A81))),2,IF(AND(ISNUMBER(SEARCH("3B",A81))),3,IF(AND(ISNUMBER(SEARCH("4B",A81))),4,IF(ISNUMBER(SEARCH("5B",A81)),5,0)))))</f>
        <v>0</v>
      </c>
      <c r="E82" s="161">
        <v>1</v>
      </c>
      <c r="F82" s="161"/>
      <c r="G82" s="58">
        <v>0</v>
      </c>
      <c r="H82" s="58">
        <f ca="1">--TRIM(RIGHT(SUBSTITUTE(LEFT(A81,_xlfn.AGGREGATE(16,6,FIND({0,1,2,3,4,5,6,7,8,9},A81,ROW(INDIRECT("1:"&amp;LEN(A81)))),1))," ",REPT(" ",LEN(A81))),LEN(A81)))</f>
        <v>22</v>
      </c>
      <c r="I82" s="17" t="s">
        <v>127</v>
      </c>
      <c r="J82" s="18"/>
    </row>
    <row r="83" spans="1:10" ht="20.25" customHeight="1" x14ac:dyDescent="0.4">
      <c r="A83" s="162" t="s">
        <v>125</v>
      </c>
      <c r="B83" s="162"/>
      <c r="C83" s="59" t="s">
        <v>139</v>
      </c>
      <c r="D83" s="59" t="s">
        <v>140</v>
      </c>
      <c r="E83" s="162" t="s">
        <v>126</v>
      </c>
      <c r="F83" s="162"/>
      <c r="G83" s="60" t="s">
        <v>124</v>
      </c>
      <c r="H83" s="60"/>
      <c r="I83" s="20" t="s">
        <v>141</v>
      </c>
      <c r="J83" s="19">
        <f ca="1">H82*25%</f>
        <v>5.5</v>
      </c>
    </row>
    <row r="84" spans="1:10" ht="20.25" customHeight="1" x14ac:dyDescent="0.4">
      <c r="A84" s="107" t="s">
        <v>142</v>
      </c>
      <c r="B84" s="107"/>
      <c r="C84" s="58">
        <f ca="1">J85</f>
        <v>22</v>
      </c>
      <c r="D84" s="61">
        <f ca="1">((100/H82)*C84)/100</f>
        <v>1.0000000000000002</v>
      </c>
      <c r="E84" s="107">
        <f ca="1">(((C84/H82*10)+(C85/H82*25)+(25/(E82+G82+H82)*C86)+(5/(H82)*C87)+(2.5/(H82)*C88)+(2.5/(H82)*C89)+(5/H82*C90)+(2.5/H82*C91)+(2.5/H82*C92)+(5/H82*C93)+(10/H82*C94)+(5/H82*C95))/100)</f>
        <v>1</v>
      </c>
      <c r="F84" s="107"/>
      <c r="G84" s="107" t="str">
        <f>I82</f>
        <v>All work Completed. OC Received.</v>
      </c>
      <c r="H84" s="107"/>
      <c r="I84" s="20" t="s">
        <v>128</v>
      </c>
      <c r="J84" s="24">
        <f ca="1">H82*50%</f>
        <v>11</v>
      </c>
    </row>
    <row r="85" spans="1:10" ht="21" x14ac:dyDescent="0.4">
      <c r="A85" s="107" t="s">
        <v>106</v>
      </c>
      <c r="B85" s="107"/>
      <c r="C85" s="62">
        <f ca="1">J93</f>
        <v>22</v>
      </c>
      <c r="D85" s="61">
        <f ca="1">((100/H82)*C85)/100</f>
        <v>1.0000000000000002</v>
      </c>
      <c r="E85" s="107"/>
      <c r="F85" s="107"/>
      <c r="G85" s="107"/>
      <c r="H85" s="107"/>
      <c r="I85" s="20" t="s">
        <v>129</v>
      </c>
      <c r="J85" s="24">
        <f ca="1">H82</f>
        <v>22</v>
      </c>
    </row>
    <row r="86" spans="1:10" ht="21" customHeight="1" x14ac:dyDescent="0.4">
      <c r="A86" s="107" t="s">
        <v>143</v>
      </c>
      <c r="B86" s="107"/>
      <c r="C86" s="58">
        <v>23</v>
      </c>
      <c r="D86" s="61">
        <f ca="1">((100/(E82+G82+H82))*C86)/100</f>
        <v>1</v>
      </c>
      <c r="E86" s="107"/>
      <c r="F86" s="107"/>
      <c r="G86" s="107"/>
      <c r="H86" s="107"/>
      <c r="I86" s="20" t="s">
        <v>130</v>
      </c>
      <c r="J86" s="25">
        <f ca="1">(IF(D82&gt;1,(H82/(D82+2)),H82*0.2))</f>
        <v>4.4000000000000004</v>
      </c>
    </row>
    <row r="87" spans="1:10" ht="21" customHeight="1" x14ac:dyDescent="0.4">
      <c r="A87" s="107" t="s">
        <v>144</v>
      </c>
      <c r="B87" s="107"/>
      <c r="C87" s="58">
        <v>22</v>
      </c>
      <c r="D87" s="61">
        <f ca="1">((100/H82)*C87)/100</f>
        <v>1.0000000000000002</v>
      </c>
      <c r="E87" s="107"/>
      <c r="F87" s="107"/>
      <c r="G87" s="107"/>
      <c r="H87" s="107"/>
      <c r="I87" s="20" t="s">
        <v>131</v>
      </c>
      <c r="J87" s="25">
        <f ca="1">(IF(D82&gt;1,(H82/(D82+2)+J86),H82*0.2+J86))</f>
        <v>8.8000000000000007</v>
      </c>
    </row>
    <row r="88" spans="1:10" ht="21" customHeight="1" x14ac:dyDescent="0.4">
      <c r="A88" s="108" t="s">
        <v>145</v>
      </c>
      <c r="B88" s="109"/>
      <c r="C88" s="62">
        <v>22</v>
      </c>
      <c r="D88" s="61">
        <f ca="1">((100/H82)*C88)/100</f>
        <v>1.0000000000000002</v>
      </c>
      <c r="E88" s="107"/>
      <c r="F88" s="107"/>
      <c r="G88" s="107"/>
      <c r="H88" s="107"/>
      <c r="I88" s="20" t="s">
        <v>146</v>
      </c>
      <c r="J88" s="25">
        <f>(IF(D82&gt;1,(H82/(D82+2)+J87),0))</f>
        <v>0</v>
      </c>
    </row>
    <row r="89" spans="1:10" ht="21" customHeight="1" x14ac:dyDescent="0.4">
      <c r="A89" s="108" t="s">
        <v>179</v>
      </c>
      <c r="B89" s="109"/>
      <c r="C89" s="62">
        <v>22</v>
      </c>
      <c r="D89" s="61">
        <f ca="1">((100/H82)*C89)/100</f>
        <v>1.0000000000000002</v>
      </c>
      <c r="E89" s="107"/>
      <c r="F89" s="107"/>
      <c r="G89" s="107"/>
      <c r="H89" s="107"/>
      <c r="I89" s="20" t="s">
        <v>147</v>
      </c>
      <c r="J89" s="25">
        <f>(IF(D82&gt;2,(H82/(D82+2)+J88),0))</f>
        <v>0</v>
      </c>
    </row>
    <row r="90" spans="1:10" ht="57.75" customHeight="1" x14ac:dyDescent="0.4">
      <c r="A90" s="108" t="s">
        <v>176</v>
      </c>
      <c r="B90" s="109"/>
      <c r="C90" s="58">
        <v>22</v>
      </c>
      <c r="D90" s="61">
        <f ca="1">((100/(H82))*C90)/100</f>
        <v>1.0000000000000002</v>
      </c>
      <c r="E90" s="107"/>
      <c r="F90" s="107"/>
      <c r="G90" s="107"/>
      <c r="H90" s="107"/>
      <c r="I90" s="20" t="s">
        <v>149</v>
      </c>
      <c r="J90" s="26">
        <f>(IF(D82&gt;3,(H82/(D82+2)+J89),0))</f>
        <v>0</v>
      </c>
    </row>
    <row r="91" spans="1:10" ht="21" x14ac:dyDescent="0.4">
      <c r="A91" s="107" t="s">
        <v>148</v>
      </c>
      <c r="B91" s="107"/>
      <c r="C91" s="58">
        <v>22</v>
      </c>
      <c r="D91" s="61">
        <f ca="1">((100/(H82))*C91)/100</f>
        <v>1.0000000000000002</v>
      </c>
      <c r="E91" s="107"/>
      <c r="F91" s="107"/>
      <c r="G91" s="107"/>
      <c r="H91" s="107"/>
      <c r="I91" s="20" t="s">
        <v>150</v>
      </c>
      <c r="J91" s="25">
        <f>(IF(D82&gt;4,(H82/(D82+2)+J90),0))</f>
        <v>0</v>
      </c>
    </row>
    <row r="92" spans="1:10" ht="21" customHeight="1" x14ac:dyDescent="0.4">
      <c r="A92" s="107" t="s">
        <v>178</v>
      </c>
      <c r="B92" s="107"/>
      <c r="C92" s="58">
        <v>22</v>
      </c>
      <c r="D92" s="61">
        <f ca="1">((100/H82)*C92)/100</f>
        <v>1.0000000000000002</v>
      </c>
      <c r="E92" s="107"/>
      <c r="F92" s="107"/>
      <c r="G92" s="107"/>
      <c r="H92" s="107"/>
      <c r="I92" s="20" t="s">
        <v>132</v>
      </c>
      <c r="J92" s="25">
        <f ca="1">(IF(D82=1,(H82/(D82+3)+J87),IF(D82=0,(H82*0.3+J87),IF(D82&gt;1,0))))</f>
        <v>15.4</v>
      </c>
    </row>
    <row r="93" spans="1:10" ht="21.6" thickBot="1" x14ac:dyDescent="0.45">
      <c r="A93" s="107" t="s">
        <v>177</v>
      </c>
      <c r="B93" s="107"/>
      <c r="C93" s="58">
        <v>22</v>
      </c>
      <c r="D93" s="61">
        <f ca="1">((100/H82)*C93)/100</f>
        <v>1.0000000000000002</v>
      </c>
      <c r="E93" s="107"/>
      <c r="F93" s="107"/>
      <c r="G93" s="107"/>
      <c r="H93" s="107"/>
      <c r="I93" s="22" t="s">
        <v>133</v>
      </c>
      <c r="J93" s="27">
        <f ca="1">(IF(D82&gt;1.5,(H82/(D82+2)+J87+MAX(0,J88-J87)+MAX(0,J89-J88)+MAX(0,J90-J89)+MAX(0,J91-J90)+MAX(0,J92-J91)),IF(D82=1,(H82/(D82+3)+J92),IF(D82=0,H82*0.3+J92))))</f>
        <v>22</v>
      </c>
    </row>
    <row r="94" spans="1:10" ht="21" x14ac:dyDescent="0.3">
      <c r="A94" s="107" t="s">
        <v>151</v>
      </c>
      <c r="B94" s="107"/>
      <c r="C94" s="58">
        <v>22</v>
      </c>
      <c r="D94" s="61">
        <f ca="1">((100/(H82))*C94)/100</f>
        <v>1.0000000000000002</v>
      </c>
      <c r="E94" s="107"/>
      <c r="F94" s="107"/>
      <c r="G94" s="107"/>
      <c r="H94" s="107"/>
    </row>
    <row r="95" spans="1:10" ht="21" x14ac:dyDescent="0.3">
      <c r="A95" s="107" t="s">
        <v>152</v>
      </c>
      <c r="B95" s="107"/>
      <c r="C95" s="58">
        <v>22</v>
      </c>
      <c r="D95" s="61">
        <f ca="1">((100/(H82))*C95)/100</f>
        <v>1.0000000000000002</v>
      </c>
      <c r="E95" s="107"/>
      <c r="F95" s="107"/>
      <c r="G95" s="107"/>
      <c r="H95" s="107"/>
    </row>
    <row r="96" spans="1:10" ht="21.6" hidden="1" thickBot="1" x14ac:dyDescent="0.35">
      <c r="A96" s="67" t="s">
        <v>67</v>
      </c>
      <c r="B96" s="67"/>
      <c r="C96" s="67"/>
      <c r="D96" s="67"/>
      <c r="E96" s="67"/>
      <c r="F96" s="67"/>
      <c r="G96" s="67"/>
      <c r="H96" s="67"/>
    </row>
    <row r="97" spans="1:11" ht="20.25" hidden="1" customHeight="1" x14ac:dyDescent="0.4">
      <c r="A97" s="68" t="str">
        <f>CONCATENATE((IF(OR(A48="",A48="NA"),"",A48)),"= ",(IF(OR(D48="",D48="NA"),"",D48)),".")</f>
        <v>Wing C= B + Gr/Stilt + 1st to 22nd Floor.</v>
      </c>
      <c r="B97" s="68"/>
      <c r="C97" s="68"/>
      <c r="D97" s="30" t="s">
        <v>121</v>
      </c>
      <c r="E97" s="69" t="s">
        <v>105</v>
      </c>
      <c r="F97" s="69"/>
      <c r="G97" s="30" t="s">
        <v>122</v>
      </c>
      <c r="H97" s="30" t="s">
        <v>123</v>
      </c>
      <c r="I97" s="16" t="str">
        <f ca="1">(IF(E100&gt;99%,"All work completed. Please provide OC.",IF(E100&gt;89.8%,"Plinth, RCC, Brick, Plaster, Flooring, Wooden, Plumbing, Electrification, etc., work Completed. Finishing work is in process.",IF(E100&lt;94%,(IF(C100=0,"Work not yet Started.",IF(D100=25%,"Piling work in process",IF(D100=50%,"Excavation work in process",IF(D100=100%,"Excavation work Completed. ","0")))&amp;(IF(C101=0%,"",IF(C101=J102,"Footing work is process",IF(C101=J103,"Footing work Completed",IF(C101=J104,"1st Basement Completed",IF(C101=J105,"1st &amp; 2nd Basement Completed",IF(C101=J106,"1st to 3rd Basement Completed",IF(C101=J107,"1st to 4th Basement Completed",IF(C101=J108,"Plinth work is process",IF(C101=J109,"Plinth work completed","0")))))))))))&amp;(IF(C102=(E98+G98+H98),", RCC Slab",IF(C102&gt;0,", RCC upto "&amp;C102&amp;" Slab",""))&amp;(IF(C103=H98,", Brickwork",IF(C103&gt;0,", Brickwork upto "&amp;C103&amp;" Floor",""))&amp;(IF(C104=H98,", Internal Plaster",IF(C104&gt;0,", Internal Plaster upto "&amp;C104&amp;" Floor",""))&amp;(IF(C105=H98,", External Plaster",IF(C105&gt;0,", External Plaster upto "&amp;C105&amp;" Floor",""))&amp;(IF(C106=H98,", External Plumbing, Elevation and Waterproofing",IF(C106&gt;0,", External Plumbing, Elevation and Waterproofing upto "&amp;C106&amp;" Floor",""))&amp;(IF(C107=H98,", Flooring &amp; Fitting",IF(C107&gt;0,", Flooring &amp; Fitting upto "&amp;C107&amp;" Floor",""))&amp;(IF(C108=H98,", Wooden Work",IF(C108&gt;0,", Wooden Work upto "&amp;C108&amp;" Floor",""))&amp;(IF(C109=H98,", Electrical &amp; Sanitary fittings",IF(C109&gt;0,", Electrical &amp; Sanitary fittings upto "&amp;C109&amp;" Floor",""))&amp;(IF(C110&gt;0,", Finishing upto "&amp;C110&amp;" Floor","")&amp;(IF(C102&gt;0.5," Completed",""))))))))))))))))</f>
        <v>Excavation work Completed. Plinth work completed</v>
      </c>
      <c r="J97" s="18"/>
    </row>
    <row r="98" spans="1:11" ht="21" hidden="1" x14ac:dyDescent="0.4">
      <c r="A98" s="68"/>
      <c r="B98" s="68"/>
      <c r="C98" s="68"/>
      <c r="D98" s="53">
        <f>IF(AND(ISNUMBER(SEARCH("1B",A97))),1,IF(AND(ISNUMBER(SEARCH("2B",A97))),2,IF(AND(ISNUMBER(SEARCH("3B",A97))),3,IF(AND(ISNUMBER(SEARCH("4B",A97))),4,IF(ISNUMBER(SEARCH("5B",A97)),5,0)))))</f>
        <v>0</v>
      </c>
      <c r="E98" s="69">
        <v>1</v>
      </c>
      <c r="F98" s="69"/>
      <c r="G98" s="53">
        <v>0</v>
      </c>
      <c r="H98" s="30">
        <f ca="1">--TRIM(RIGHT(SUBSTITUTE(LEFT(A97,_xlfn.AGGREGATE(16,6,FIND({0,1,2,3,4,5,6,7,8,9},A97,ROW(INDIRECT("1:"&amp;LEN(A97)))),1))," ",REPT(" ",LEN(A97))),LEN(A97)))</f>
        <v>22</v>
      </c>
      <c r="I98" s="17" t="s">
        <v>127</v>
      </c>
      <c r="J98" s="18"/>
    </row>
    <row r="99" spans="1:11" ht="20.25" hidden="1" customHeight="1" x14ac:dyDescent="0.4">
      <c r="A99" s="70" t="s">
        <v>125</v>
      </c>
      <c r="B99" s="70"/>
      <c r="C99" s="28" t="s">
        <v>139</v>
      </c>
      <c r="D99" s="28" t="s">
        <v>140</v>
      </c>
      <c r="E99" s="70" t="s">
        <v>126</v>
      </c>
      <c r="F99" s="70"/>
      <c r="G99" s="29" t="s">
        <v>124</v>
      </c>
      <c r="H99" s="29"/>
      <c r="I99" s="20" t="s">
        <v>141</v>
      </c>
      <c r="J99" s="19">
        <f ca="1">H98*25%</f>
        <v>5.5</v>
      </c>
    </row>
    <row r="100" spans="1:11" ht="20.25" hidden="1" customHeight="1" x14ac:dyDescent="0.4">
      <c r="A100" s="71" t="s">
        <v>142</v>
      </c>
      <c r="B100" s="71"/>
      <c r="C100" s="30">
        <f ca="1">J101</f>
        <v>22</v>
      </c>
      <c r="D100" s="5">
        <f ca="1">((100/H98)*C100)/100</f>
        <v>1.0000000000000002</v>
      </c>
      <c r="E100" s="71">
        <f ca="1">(((C100/H98*10)+(C101/H98*25)+(25/(E98+G98+H98)*C102)+(5/(H98)*C103)+(2.5/(H98)*C104)+(2.5/(H98)*C105)+(5/H98*C106)+(2.5/H98*C107)+(2.5/H98*C108)+(5/H98*C109)+(10/H98*C110)+(5/H98*C111))/100)</f>
        <v>0.35</v>
      </c>
      <c r="F100" s="71"/>
      <c r="G100" s="71" t="str">
        <f ca="1">I97</f>
        <v>Excavation work Completed. Plinth work completed</v>
      </c>
      <c r="H100" s="71"/>
      <c r="I100" s="20" t="s">
        <v>128</v>
      </c>
      <c r="J100" s="24">
        <f ca="1">H98*50%</f>
        <v>11</v>
      </c>
    </row>
    <row r="101" spans="1:11" ht="21" hidden="1" x14ac:dyDescent="0.4">
      <c r="A101" s="71" t="s">
        <v>106</v>
      </c>
      <c r="B101" s="71"/>
      <c r="C101" s="32">
        <f ca="1">J109</f>
        <v>22</v>
      </c>
      <c r="D101" s="5">
        <f ca="1">((100/H98)*C101)/100</f>
        <v>1.0000000000000002</v>
      </c>
      <c r="E101" s="71"/>
      <c r="F101" s="71"/>
      <c r="G101" s="71"/>
      <c r="H101" s="71"/>
      <c r="I101" s="20" t="s">
        <v>129</v>
      </c>
      <c r="J101" s="24">
        <f ca="1">H98</f>
        <v>22</v>
      </c>
    </row>
    <row r="102" spans="1:11" ht="21" hidden="1" customHeight="1" x14ac:dyDescent="0.4">
      <c r="A102" s="71" t="s">
        <v>143</v>
      </c>
      <c r="B102" s="71"/>
      <c r="C102" s="30">
        <v>0</v>
      </c>
      <c r="D102" s="5">
        <f ca="1">((100/(E98+G98+H98))*C102)/100</f>
        <v>0</v>
      </c>
      <c r="E102" s="71"/>
      <c r="F102" s="71"/>
      <c r="G102" s="71"/>
      <c r="H102" s="71"/>
      <c r="I102" s="20" t="s">
        <v>130</v>
      </c>
      <c r="J102" s="25">
        <f ca="1">(IF(D98&gt;1,(H98/(D98+2)),H98*0.2))</f>
        <v>4.4000000000000004</v>
      </c>
    </row>
    <row r="103" spans="1:11" ht="21" hidden="1" customHeight="1" x14ac:dyDescent="0.4">
      <c r="A103" s="71" t="s">
        <v>144</v>
      </c>
      <c r="B103" s="71"/>
      <c r="C103" s="30">
        <v>0</v>
      </c>
      <c r="D103" s="5">
        <f ca="1">((100/H98)*C103)/100</f>
        <v>0</v>
      </c>
      <c r="E103" s="71"/>
      <c r="F103" s="71"/>
      <c r="G103" s="71"/>
      <c r="H103" s="71"/>
      <c r="I103" s="20" t="s">
        <v>131</v>
      </c>
      <c r="J103" s="25">
        <f ca="1">(IF(D98&gt;1,(H98/(D98+2)+J102),H98*0.2+J102))</f>
        <v>8.8000000000000007</v>
      </c>
    </row>
    <row r="104" spans="1:11" ht="21" hidden="1" customHeight="1" x14ac:dyDescent="0.4">
      <c r="A104" s="78" t="s">
        <v>145</v>
      </c>
      <c r="B104" s="79"/>
      <c r="C104" s="30">
        <v>0</v>
      </c>
      <c r="D104" s="5">
        <f ca="1">((100/H98)*C104)/100</f>
        <v>0</v>
      </c>
      <c r="E104" s="71"/>
      <c r="F104" s="71"/>
      <c r="G104" s="71"/>
      <c r="H104" s="71"/>
      <c r="I104" s="20" t="s">
        <v>146</v>
      </c>
      <c r="J104" s="25">
        <f>(IF(D98&gt;1,(H98/(D98+2)+J103),0))</f>
        <v>0</v>
      </c>
    </row>
    <row r="105" spans="1:11" ht="21" hidden="1" customHeight="1" x14ac:dyDescent="0.4">
      <c r="A105" s="78" t="s">
        <v>179</v>
      </c>
      <c r="B105" s="79"/>
      <c r="C105" s="30">
        <v>0</v>
      </c>
      <c r="D105" s="5">
        <f ca="1">((100/H98)*C105)/100</f>
        <v>0</v>
      </c>
      <c r="E105" s="71"/>
      <c r="F105" s="71"/>
      <c r="G105" s="71"/>
      <c r="H105" s="71"/>
      <c r="I105" s="20" t="s">
        <v>147</v>
      </c>
      <c r="J105" s="25">
        <f>(IF(D98&gt;2,(H98/(D98+2)+J104),0))</f>
        <v>0</v>
      </c>
    </row>
    <row r="106" spans="1:11" ht="57.75" hidden="1" customHeight="1" x14ac:dyDescent="0.4">
      <c r="A106" s="78" t="s">
        <v>176</v>
      </c>
      <c r="B106" s="79"/>
      <c r="C106" s="30">
        <v>0</v>
      </c>
      <c r="D106" s="5">
        <f ca="1">((100/(H98))*C106)/100</f>
        <v>0</v>
      </c>
      <c r="E106" s="71"/>
      <c r="F106" s="71"/>
      <c r="G106" s="71"/>
      <c r="H106" s="71"/>
      <c r="I106" s="20" t="s">
        <v>149</v>
      </c>
      <c r="J106" s="26">
        <f>(IF(D98&gt;3,(H98/(D98+2)+J105),0))</f>
        <v>0</v>
      </c>
    </row>
    <row r="107" spans="1:11" ht="21" hidden="1" x14ac:dyDescent="0.4">
      <c r="A107" s="71" t="s">
        <v>148</v>
      </c>
      <c r="B107" s="71"/>
      <c r="C107" s="30">
        <v>0</v>
      </c>
      <c r="D107" s="5">
        <f ca="1">((100/(H98))*C107)/100</f>
        <v>0</v>
      </c>
      <c r="E107" s="71"/>
      <c r="F107" s="71"/>
      <c r="G107" s="71"/>
      <c r="H107" s="71"/>
      <c r="I107" s="20" t="s">
        <v>150</v>
      </c>
      <c r="J107" s="25">
        <f>(IF(D98&gt;4,(H98/(D98+2)+J106),0))</f>
        <v>0</v>
      </c>
    </row>
    <row r="108" spans="1:11" ht="21" hidden="1" customHeight="1" x14ac:dyDescent="0.4">
      <c r="A108" s="71" t="s">
        <v>178</v>
      </c>
      <c r="B108" s="71"/>
      <c r="C108" s="30">
        <v>0</v>
      </c>
      <c r="D108" s="5">
        <f ca="1">((100/H98)*C108)/100</f>
        <v>0</v>
      </c>
      <c r="E108" s="71"/>
      <c r="F108" s="71"/>
      <c r="G108" s="71"/>
      <c r="H108" s="71"/>
      <c r="I108" s="20" t="s">
        <v>132</v>
      </c>
      <c r="J108" s="25">
        <f ca="1">(IF(D98=1,(H98/(D98+3)+J103),IF(D98=0,(H98*0.3+J103),IF(D98&gt;1,0))))</f>
        <v>15.4</v>
      </c>
    </row>
    <row r="109" spans="1:11" ht="21.6" hidden="1" thickBot="1" x14ac:dyDescent="0.45">
      <c r="A109" s="71" t="s">
        <v>177</v>
      </c>
      <c r="B109" s="71"/>
      <c r="C109" s="30">
        <v>0</v>
      </c>
      <c r="D109" s="5">
        <f ca="1">((100/H98)*C109)/100</f>
        <v>0</v>
      </c>
      <c r="E109" s="71"/>
      <c r="F109" s="71"/>
      <c r="G109" s="71"/>
      <c r="H109" s="71"/>
      <c r="I109" s="22" t="s">
        <v>133</v>
      </c>
      <c r="J109" s="27">
        <f ca="1">(IF(D98&gt;1.5,(H98/(D98+2)+J103+MAX(0,J104-J103)+MAX(0,J105-J104)+MAX(0,J106-J105)+MAX(0,J107-J106)+MAX(0,J108-J107)),IF(D98=1,(H98/(D98+3)+J108),IF(D98=0,H98*0.3+J108))))</f>
        <v>22</v>
      </c>
    </row>
    <row r="110" spans="1:11" ht="21" hidden="1" x14ac:dyDescent="0.3">
      <c r="A110" s="71" t="s">
        <v>151</v>
      </c>
      <c r="B110" s="71"/>
      <c r="C110" s="30">
        <v>0</v>
      </c>
      <c r="D110" s="5">
        <f ca="1">((100/(H98))*C110)/100</f>
        <v>0</v>
      </c>
      <c r="E110" s="71"/>
      <c r="F110" s="71"/>
      <c r="G110" s="71"/>
      <c r="H110" s="71"/>
    </row>
    <row r="111" spans="1:11" ht="21" hidden="1" x14ac:dyDescent="0.3">
      <c r="A111" s="71" t="s">
        <v>152</v>
      </c>
      <c r="B111" s="71"/>
      <c r="C111" s="30">
        <v>0</v>
      </c>
      <c r="D111" s="5">
        <f ca="1">((100/(H98))*C111)/100</f>
        <v>0</v>
      </c>
      <c r="E111" s="71"/>
      <c r="F111" s="71"/>
      <c r="G111" s="71"/>
      <c r="H111" s="71"/>
    </row>
    <row r="112" spans="1:11" ht="36.75" customHeight="1" x14ac:dyDescent="0.4">
      <c r="A112" s="155" t="s">
        <v>134</v>
      </c>
      <c r="B112" s="156"/>
      <c r="C112" s="156"/>
      <c r="D112" s="156"/>
      <c r="E112" s="156"/>
      <c r="F112" s="156"/>
      <c r="G112" s="153">
        <f ca="1">AVERAGE(E68,E84)</f>
        <v>0.83888339920948618</v>
      </c>
      <c r="H112" s="154"/>
      <c r="I112" s="20"/>
      <c r="J112" s="21"/>
      <c r="K112" s="21"/>
    </row>
    <row r="113" spans="1:150 16226:16383" ht="21" x14ac:dyDescent="0.3">
      <c r="A113" s="138" t="s">
        <v>71</v>
      </c>
      <c r="B113" s="139"/>
      <c r="C113" s="139"/>
      <c r="D113" s="139"/>
      <c r="E113" s="139"/>
      <c r="F113" s="139"/>
      <c r="G113" s="139"/>
      <c r="H113" s="140"/>
    </row>
    <row r="114" spans="1:150 16226:16383" ht="54.75" customHeight="1" x14ac:dyDescent="0.3">
      <c r="A114" s="80" t="s">
        <v>72</v>
      </c>
      <c r="B114" s="82"/>
      <c r="C114" s="85" t="s">
        <v>113</v>
      </c>
      <c r="D114" s="86"/>
      <c r="E114" s="80" t="s">
        <v>153</v>
      </c>
      <c r="F114" s="82" t="s">
        <v>4</v>
      </c>
      <c r="G114" s="158" t="s">
        <v>167</v>
      </c>
      <c r="H114" s="158"/>
    </row>
    <row r="115" spans="1:150 16226:16383" ht="44.25" customHeight="1" x14ac:dyDescent="0.3">
      <c r="A115" s="80" t="s">
        <v>163</v>
      </c>
      <c r="B115" s="82"/>
      <c r="C115" s="85" t="s">
        <v>287</v>
      </c>
      <c r="D115" s="86"/>
      <c r="E115" s="80" t="s">
        <v>164</v>
      </c>
      <c r="F115" s="82" t="s">
        <v>4</v>
      </c>
      <c r="G115" s="97" t="s">
        <v>154</v>
      </c>
      <c r="H115" s="97"/>
    </row>
    <row r="116" spans="1:150 16226:16383" ht="21" x14ac:dyDescent="0.3">
      <c r="A116" s="80" t="s">
        <v>73</v>
      </c>
      <c r="B116" s="82"/>
      <c r="C116" s="87">
        <v>700000</v>
      </c>
      <c r="D116" s="88"/>
      <c r="E116" s="80" t="s">
        <v>104</v>
      </c>
      <c r="F116" s="82" t="s">
        <v>4</v>
      </c>
      <c r="G116" s="85" t="s">
        <v>114</v>
      </c>
      <c r="H116" s="86"/>
    </row>
    <row r="117" spans="1:150 16226:16383" ht="21" x14ac:dyDescent="0.3">
      <c r="A117" s="138" t="s">
        <v>70</v>
      </c>
      <c r="B117" s="139"/>
      <c r="C117" s="139"/>
      <c r="D117" s="139"/>
      <c r="E117" s="139"/>
      <c r="F117" s="139"/>
      <c r="G117" s="139"/>
      <c r="H117" s="140"/>
    </row>
    <row r="118" spans="1:150 16226:16383" ht="20.25" customHeight="1" x14ac:dyDescent="0.3">
      <c r="A118" s="80" t="s">
        <v>8</v>
      </c>
      <c r="B118" s="81"/>
      <c r="C118" s="81"/>
      <c r="D118" s="81"/>
      <c r="E118" s="81"/>
      <c r="F118" s="82"/>
      <c r="G118" s="151">
        <f>58050/10.764</f>
        <v>5392.9765886287632</v>
      </c>
      <c r="H118" s="152"/>
    </row>
    <row r="119" spans="1:150 16226:16383" ht="20.25" customHeight="1" x14ac:dyDescent="0.3">
      <c r="A119" s="80" t="s">
        <v>27</v>
      </c>
      <c r="B119" s="81"/>
      <c r="C119" s="81"/>
      <c r="D119" s="81"/>
      <c r="E119" s="81"/>
      <c r="F119" s="82" t="s">
        <v>4</v>
      </c>
      <c r="G119" s="149">
        <f>142230/10.764</f>
        <v>13213.489409141584</v>
      </c>
      <c r="H119" s="149"/>
    </row>
    <row r="120" spans="1:150 16226:16383" ht="20.25" customHeight="1" x14ac:dyDescent="0.3">
      <c r="A120" s="80" t="s">
        <v>115</v>
      </c>
      <c r="B120" s="81"/>
      <c r="C120" s="81"/>
      <c r="D120" s="81"/>
      <c r="E120" s="81"/>
      <c r="F120" s="82" t="s">
        <v>4</v>
      </c>
      <c r="G120" s="149">
        <f>G118*0.8</f>
        <v>4314.3812709030108</v>
      </c>
      <c r="H120" s="149"/>
    </row>
    <row r="121" spans="1:150 16226:16383" ht="21" hidden="1" x14ac:dyDescent="0.3">
      <c r="A121" s="147" t="s">
        <v>259</v>
      </c>
      <c r="B121" s="148"/>
      <c r="C121" s="148"/>
      <c r="D121" s="148"/>
      <c r="E121" s="148"/>
      <c r="F121" s="148"/>
      <c r="G121" s="148"/>
      <c r="H121" s="123"/>
    </row>
    <row r="122" spans="1:150 16226:16383" s="3" customFormat="1" ht="21" hidden="1" x14ac:dyDescent="0.3">
      <c r="A122" s="89" t="s">
        <v>160</v>
      </c>
      <c r="B122" s="90"/>
      <c r="C122" s="89" t="s">
        <v>161</v>
      </c>
      <c r="D122" s="90"/>
      <c r="E122" s="89" t="s">
        <v>159</v>
      </c>
      <c r="F122" s="90"/>
      <c r="G122" s="89" t="s">
        <v>174</v>
      </c>
      <c r="H122" s="9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1" hidden="1" x14ac:dyDescent="0.3">
      <c r="A123" s="83"/>
      <c r="B123" s="84"/>
      <c r="C123" s="83"/>
      <c r="D123" s="84"/>
      <c r="E123" s="83"/>
      <c r="F123" s="84"/>
      <c r="G123" s="83"/>
      <c r="H123" s="8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1" hidden="1" x14ac:dyDescent="0.3">
      <c r="A124" s="83"/>
      <c r="B124" s="84"/>
      <c r="C124" s="83"/>
      <c r="D124" s="84"/>
      <c r="E124" s="83"/>
      <c r="F124" s="84"/>
      <c r="G124" s="83"/>
      <c r="H124" s="8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1" hidden="1" x14ac:dyDescent="0.3">
      <c r="A125" s="89" t="s">
        <v>162</v>
      </c>
      <c r="B125" s="90"/>
      <c r="C125" s="89" t="s">
        <v>96</v>
      </c>
      <c r="D125" s="90"/>
      <c r="E125" s="89">
        <f>SUM(F123:F124)</f>
        <v>0</v>
      </c>
      <c r="F125" s="90"/>
      <c r="G125" s="89">
        <f>SUM(H123:H124)</f>
        <v>0</v>
      </c>
      <c r="H125" s="90">
        <f>SUM(H123:H124)</f>
        <v>0</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ht="21" hidden="1" x14ac:dyDescent="0.3">
      <c r="A126" s="147" t="s">
        <v>242</v>
      </c>
      <c r="B126" s="148"/>
      <c r="C126" s="148"/>
      <c r="D126" s="148"/>
      <c r="E126" s="148"/>
      <c r="F126" s="148"/>
      <c r="G126" s="148"/>
      <c r="H126" s="123"/>
    </row>
    <row r="127" spans="1:150 16226:16383" s="3" customFormat="1" ht="21" hidden="1" x14ac:dyDescent="0.3">
      <c r="A127" s="89" t="s">
        <v>160</v>
      </c>
      <c r="B127" s="90"/>
      <c r="C127" s="89" t="s">
        <v>161</v>
      </c>
      <c r="D127" s="90"/>
      <c r="E127" s="89" t="s">
        <v>159</v>
      </c>
      <c r="F127" s="90"/>
      <c r="G127" s="89" t="s">
        <v>174</v>
      </c>
      <c r="H127" s="9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1" hidden="1" x14ac:dyDescent="0.3">
      <c r="A128" s="83"/>
      <c r="B128" s="84"/>
      <c r="C128" s="83"/>
      <c r="D128" s="84"/>
      <c r="E128" s="83"/>
      <c r="F128" s="84"/>
      <c r="G128" s="83"/>
      <c r="H128" s="8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1" hidden="1" x14ac:dyDescent="0.3">
      <c r="A129" s="83"/>
      <c r="B129" s="84"/>
      <c r="C129" s="83"/>
      <c r="D129" s="84"/>
      <c r="E129" s="83"/>
      <c r="F129" s="84"/>
      <c r="G129" s="83"/>
      <c r="H129" s="8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1" hidden="1" x14ac:dyDescent="0.3">
      <c r="A130" s="89" t="s">
        <v>162</v>
      </c>
      <c r="B130" s="90"/>
      <c r="C130" s="89" t="s">
        <v>96</v>
      </c>
      <c r="D130" s="90"/>
      <c r="E130" s="89">
        <f>SUM(F128:F129)</f>
        <v>0</v>
      </c>
      <c r="F130" s="90"/>
      <c r="G130" s="89">
        <f>SUM(H128:H129)</f>
        <v>0</v>
      </c>
      <c r="H130" s="90">
        <f>SUM(H128:H129)</f>
        <v>0</v>
      </c>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1" hidden="1" x14ac:dyDescent="0.3">
      <c r="A131" s="89" t="s">
        <v>260</v>
      </c>
      <c r="B131" s="90"/>
      <c r="C131" s="89" t="s">
        <v>96</v>
      </c>
      <c r="D131" s="90"/>
      <c r="E131" s="89">
        <f>SUM(F125,F130)</f>
        <v>0</v>
      </c>
      <c r="F131" s="90"/>
      <c r="G131" s="89">
        <f>SUM(H125,H130)</f>
        <v>0</v>
      </c>
      <c r="H131" s="9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ht="21" hidden="1" x14ac:dyDescent="0.3">
      <c r="A132" s="121" t="s">
        <v>158</v>
      </c>
      <c r="B132" s="122"/>
      <c r="C132" s="122"/>
      <c r="D132" s="122"/>
      <c r="E132" s="122"/>
      <c r="F132" s="122"/>
      <c r="G132" s="122"/>
      <c r="H132" s="123"/>
    </row>
    <row r="133" spans="1:150 16226:16383" ht="66" hidden="1" customHeight="1" x14ac:dyDescent="0.3">
      <c r="A133" s="54" t="s">
        <v>243</v>
      </c>
      <c r="B133" s="31" t="s">
        <v>244</v>
      </c>
      <c r="C133" s="55" t="s">
        <v>245</v>
      </c>
      <c r="D133" s="31" t="s">
        <v>88</v>
      </c>
      <c r="E133" s="31" t="s">
        <v>175</v>
      </c>
      <c r="F133" s="34" t="s">
        <v>246</v>
      </c>
      <c r="G133" s="31" t="s">
        <v>90</v>
      </c>
      <c r="H133" s="31" t="s">
        <v>89</v>
      </c>
    </row>
    <row r="134" spans="1:150 16226:16383" s="3" customFormat="1" ht="21" hidden="1" x14ac:dyDescent="0.3">
      <c r="A134" s="124" t="s">
        <v>135</v>
      </c>
      <c r="B134" s="125"/>
      <c r="C134" s="125"/>
      <c r="D134" s="125"/>
      <c r="E134" s="125"/>
      <c r="F134" s="125"/>
      <c r="G134" s="125"/>
      <c r="H134" s="126"/>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1" hidden="1" x14ac:dyDescent="0.3">
      <c r="A135" s="115">
        <f>LEFT(A134,SUM(LEN(A134)-LEN(SUBSTITUTE(A134,{"0","1","2","3","4","5","6","7","8","9"},""))))*100+1</f>
        <v>101</v>
      </c>
      <c r="B135" s="115"/>
      <c r="C135" s="56"/>
      <c r="D135" s="56"/>
      <c r="E135" s="33">
        <v>0</v>
      </c>
      <c r="F135" s="6">
        <v>0</v>
      </c>
      <c r="G135" s="6">
        <v>0</v>
      </c>
      <c r="H135" s="6">
        <f>E135+F135+(IF(G135&lt;101,G135,IF(G135&lt;201,G135/2,IF(G135&lt;=301,G135/3,G135/4))))</f>
        <v>0</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1" hidden="1" x14ac:dyDescent="0.3">
      <c r="A136" s="119">
        <f>A135+1</f>
        <v>102</v>
      </c>
      <c r="B136" s="120"/>
      <c r="C136" s="56"/>
      <c r="D136" s="56"/>
      <c r="E136" s="33"/>
      <c r="F136" s="6"/>
      <c r="G136" s="6"/>
      <c r="H136" s="6">
        <f t="shared" ref="H136:H142" si="0">E136+F136+(IF(G136&lt;101,G136,IF(G136&lt;201,G136/2,IF(G136&lt;=301,G136/3,G136/4))))</f>
        <v>0</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1" hidden="1" x14ac:dyDescent="0.3">
      <c r="A137" s="119">
        <f t="shared" ref="A137:A142" si="1">A136+1</f>
        <v>103</v>
      </c>
      <c r="B137" s="120"/>
      <c r="C137" s="56"/>
      <c r="D137" s="56"/>
      <c r="E137" s="33"/>
      <c r="F137" s="6"/>
      <c r="G137" s="6"/>
      <c r="H137" s="6">
        <f t="shared" si="0"/>
        <v>0</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hidden="1" customHeight="1" x14ac:dyDescent="0.3">
      <c r="A138" s="119">
        <f t="shared" si="1"/>
        <v>104</v>
      </c>
      <c r="B138" s="120"/>
      <c r="C138" s="56"/>
      <c r="D138" s="56"/>
      <c r="E138" s="33"/>
      <c r="F138" s="6"/>
      <c r="G138" s="6"/>
      <c r="H138" s="6">
        <f t="shared" si="0"/>
        <v>0</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hidden="1" customHeight="1" x14ac:dyDescent="0.3">
      <c r="A139" s="119">
        <f t="shared" si="1"/>
        <v>105</v>
      </c>
      <c r="B139" s="120"/>
      <c r="C139" s="56"/>
      <c r="D139" s="56"/>
      <c r="E139" s="33"/>
      <c r="F139" s="6"/>
      <c r="G139" s="6"/>
      <c r="H139" s="6">
        <f t="shared" si="0"/>
        <v>0</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hidden="1" customHeight="1" x14ac:dyDescent="0.3">
      <c r="A140" s="119">
        <f t="shared" si="1"/>
        <v>106</v>
      </c>
      <c r="B140" s="120"/>
      <c r="C140" s="56"/>
      <c r="D140" s="56"/>
      <c r="E140" s="33"/>
      <c r="F140" s="6"/>
      <c r="G140" s="6"/>
      <c r="H140" s="6">
        <f t="shared" si="0"/>
        <v>0</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hidden="1" customHeight="1" x14ac:dyDescent="0.3">
      <c r="A141" s="119">
        <f t="shared" si="1"/>
        <v>107</v>
      </c>
      <c r="B141" s="120"/>
      <c r="C141" s="56"/>
      <c r="D141" s="56"/>
      <c r="E141" s="33"/>
      <c r="F141" s="6"/>
      <c r="G141" s="6"/>
      <c r="H141" s="6">
        <f t="shared" si="0"/>
        <v>0</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hidden="1" customHeight="1" x14ac:dyDescent="0.3">
      <c r="A142" s="119">
        <f t="shared" si="1"/>
        <v>108</v>
      </c>
      <c r="B142" s="120"/>
      <c r="C142" s="56"/>
      <c r="D142" s="56"/>
      <c r="E142" s="33"/>
      <c r="F142" s="6"/>
      <c r="G142" s="6"/>
      <c r="H142" s="6">
        <f t="shared" si="0"/>
        <v>0</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1" hidden="1" x14ac:dyDescent="0.3">
      <c r="A143" s="116" t="s">
        <v>136</v>
      </c>
      <c r="B143" s="117"/>
      <c r="C143" s="117"/>
      <c r="D143" s="117"/>
      <c r="E143" s="117"/>
      <c r="F143" s="117"/>
      <c r="G143" s="117"/>
      <c r="H143" s="118"/>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hidden="1" customHeight="1" x14ac:dyDescent="0.3">
      <c r="A144" s="115" t="str">
        <f ca="1">T144</f>
        <v>201,..,901</v>
      </c>
      <c r="B144" s="115"/>
      <c r="C144" s="56"/>
      <c r="D144" s="56"/>
      <c r="E144" s="33">
        <v>0</v>
      </c>
      <c r="F144" s="6">
        <v>0</v>
      </c>
      <c r="G144" s="6">
        <v>0</v>
      </c>
      <c r="H144" s="6">
        <f>E144+F144+(IF(G144&lt;101,G144,IF(G144&lt;201,G144/2,IF(G144&lt;=301,G144/3,G144/4))))</f>
        <v>0</v>
      </c>
      <c r="I144" s="1"/>
      <c r="J144" s="1"/>
      <c r="K144" s="1"/>
      <c r="L144" s="1"/>
      <c r="M144" s="1"/>
      <c r="N144" s="1"/>
      <c r="O144" s="1"/>
      <c r="P144" s="1"/>
      <c r="Q144" s="1"/>
      <c r="R144" s="1"/>
      <c r="S144" s="1"/>
      <c r="T144" s="23" t="str">
        <f t="shared" ref="T144:T151" ca="1" si="2">U144&amp;""&amp;",..,"&amp;""&amp;V144</f>
        <v>201,..,901</v>
      </c>
      <c r="U144" s="23">
        <f ca="1">(SUMPRODUCT(MID(0&amp;(LEFT(A143,SUM(LEN(A143)-LEN(SUBSTITUTE(A143,{"0","1","2","3"},""))))), LARGE(INDEX(ISNUMBER(--MID((LEFT(A143,SUM(LEN(A143)-LEN(SUBSTITUTE(A143,{"0","1","2","3"},""))))), ROW(INDIRECT("1:"&amp;LEN((LEFT(A143,SUM(LEN(A143)-LEN(SUBSTITUTE(A143,{"0","1","2","3"},"")))))))), 1)) * ROW(INDIRECT("1:"&amp;LEN((LEFT(A143,SUM(LEN(A143)-LEN(SUBSTITUTE(A143,{"0","1","2","3"},"")))))))), 0), ROW(INDIRECT("1:"&amp;LEN((LEFT(A143,SUM(LEN(A143)-LEN(SUBSTITUTE(A143,{"0","1","2","3"},"")))))))))+1, 1) * 10^ROW(INDIRECT("1:"&amp;LEN((LEFT(A143,SUM(LEN(A143)-LEN(SUBSTITUTE(A143,{"0","1","2","3"},""))))))))/10))*100+1</f>
        <v>201</v>
      </c>
      <c r="V144" s="23">
        <f ca="1">(SUMPRODUCT(MID(0&amp;(--TRIM(RIGHT(SUBSTITUTE(LEFT(A143,_xlfn.AGGREGATE(16,6,FIND({0,1,2,3,4,5,6,7,8,9},A143,ROW(INDIRECT("1:"&amp;LEN(A143)))),1))," ",REPT(" ",LEN(A143))),LEN(A143)))), LARGE(INDEX(ISNUMBER(--MID((--TRIM(RIGHT(SUBSTITUTE(LEFT(A143,_xlfn.AGGREGATE(16,6,FIND({0,1,2,3,4,5,6,7,8,9},A143,ROW(INDIRECT("1:"&amp;LEN(A143)))),1))," ",REPT(" ",LEN(A143))),LEN(A143)))), ROW(INDIRECT("1:"&amp;LEN((--TRIM(RIGHT(SUBSTITUTE(LEFT(A143,_xlfn.AGGREGATE(16,6,FIND({0,1,2,3,4,5,6,7,8,9},A143,ROW(INDIRECT("1:"&amp;LEN(A143)))),1))," ",REPT(" ",LEN(A143))),LEN(A143))))))), 1)) * ROW(INDIRECT("1:"&amp;LEN((--TRIM(RIGHT(SUBSTITUTE(LEFT(A143,_xlfn.AGGREGATE(16,6,FIND({0,1,2,3,4,5,6,7,8,9},A143,ROW(INDIRECT("1:"&amp;LEN(A143)))),1))," ",REPT(" ",LEN(A143))),LEN(A143))))))), 0), ROW(INDIRECT("1:"&amp;LEN((--TRIM(RIGHT(SUBSTITUTE(LEFT(A143,_xlfn.AGGREGATE(16,6,FIND({0,1,2,3,4,5,6,7,8,9},A143,ROW(INDIRECT("1:"&amp;LEN(A143)))),1))," ",REPT(" ",LEN(A143))),LEN(A143))))))))+1, 1) * 10^ROW(INDIRECT("1:"&amp;LEN((--TRIM(RIGHT(SUBSTITUTE(LEFT(A143,_xlfn.AGGREGATE(16,6,FIND({0,1,2,3,4,5,6,7,8,9},A143,ROW(INDIRECT("1:"&amp;LEN(A143)))),1))," ",REPT(" ",LEN(A143))),LEN(A143)))))))/10))*100+1</f>
        <v>901</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hidden="1" customHeight="1" x14ac:dyDescent="0.3">
      <c r="A145" s="115" t="str">
        <f t="shared" ref="A145:A151" ca="1" si="3">T145</f>
        <v>202,..,902</v>
      </c>
      <c r="B145" s="115"/>
      <c r="C145" s="56"/>
      <c r="D145" s="56"/>
      <c r="E145" s="33"/>
      <c r="F145" s="6"/>
      <c r="G145" s="6"/>
      <c r="H145" s="6">
        <f t="shared" ref="H145:H151" si="4">E145+F145+(IF(G145&lt;101,G145,IF(G145&lt;201,G145/2,IF(G145&lt;=301,G145/3,G145/4))))</f>
        <v>0</v>
      </c>
      <c r="I145" s="1"/>
      <c r="J145" s="1"/>
      <c r="K145" s="1"/>
      <c r="L145" s="1"/>
      <c r="M145" s="1"/>
      <c r="N145" s="1"/>
      <c r="O145" s="1"/>
      <c r="P145" s="1"/>
      <c r="Q145" s="1"/>
      <c r="R145" s="1"/>
      <c r="S145" s="1"/>
      <c r="T145" s="23" t="str">
        <f t="shared" ca="1" si="2"/>
        <v>202,..,902</v>
      </c>
      <c r="U145" s="23">
        <f ca="1">U144+1</f>
        <v>202</v>
      </c>
      <c r="V145" s="23">
        <f ca="1">V144+1</f>
        <v>902</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hidden="1" customHeight="1" x14ac:dyDescent="0.3">
      <c r="A146" s="115" t="str">
        <f t="shared" ca="1" si="3"/>
        <v>203,..,903</v>
      </c>
      <c r="B146" s="115"/>
      <c r="C146" s="56"/>
      <c r="D146" s="56"/>
      <c r="E146" s="33"/>
      <c r="F146" s="6"/>
      <c r="G146" s="6"/>
      <c r="H146" s="6">
        <f t="shared" si="4"/>
        <v>0</v>
      </c>
      <c r="I146" s="1"/>
      <c r="J146" s="1"/>
      <c r="K146" s="1"/>
      <c r="L146" s="1"/>
      <c r="M146" s="1"/>
      <c r="N146" s="1"/>
      <c r="O146" s="1"/>
      <c r="P146" s="1"/>
      <c r="Q146" s="1"/>
      <c r="R146" s="1"/>
      <c r="S146" s="1"/>
      <c r="T146" s="23" t="str">
        <f t="shared" ca="1" si="2"/>
        <v>203,..,903</v>
      </c>
      <c r="U146" s="23">
        <f t="shared" ref="U146:U151" ca="1" si="5">U145+1</f>
        <v>203</v>
      </c>
      <c r="V146" s="23">
        <f t="shared" ref="V146:V151" ca="1" si="6">V145+1</f>
        <v>903</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hidden="1" customHeight="1" x14ac:dyDescent="0.3">
      <c r="A147" s="115" t="str">
        <f t="shared" ca="1" si="3"/>
        <v>204,..,904</v>
      </c>
      <c r="B147" s="115"/>
      <c r="C147" s="56"/>
      <c r="D147" s="56"/>
      <c r="E147" s="33"/>
      <c r="F147" s="6"/>
      <c r="G147" s="6"/>
      <c r="H147" s="6">
        <f t="shared" si="4"/>
        <v>0</v>
      </c>
      <c r="I147" s="1"/>
      <c r="J147" s="1"/>
      <c r="K147" s="1"/>
      <c r="L147" s="1"/>
      <c r="M147" s="1"/>
      <c r="N147" s="1"/>
      <c r="O147" s="1"/>
      <c r="P147" s="1"/>
      <c r="Q147" s="1"/>
      <c r="R147" s="1"/>
      <c r="S147" s="1"/>
      <c r="T147" s="23" t="str">
        <f t="shared" ca="1" si="2"/>
        <v>204,..,904</v>
      </c>
      <c r="U147" s="23">
        <f t="shared" ca="1" si="5"/>
        <v>204</v>
      </c>
      <c r="V147" s="23">
        <f t="shared" ca="1" si="6"/>
        <v>904</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hidden="1" customHeight="1" x14ac:dyDescent="0.3">
      <c r="A148" s="115" t="str">
        <f t="shared" ca="1" si="3"/>
        <v>205,..,905</v>
      </c>
      <c r="B148" s="115"/>
      <c r="C148" s="56"/>
      <c r="D148" s="56"/>
      <c r="E148" s="33"/>
      <c r="F148" s="6"/>
      <c r="G148" s="6"/>
      <c r="H148" s="6">
        <f t="shared" si="4"/>
        <v>0</v>
      </c>
      <c r="I148" s="1"/>
      <c r="J148" s="1"/>
      <c r="K148" s="1"/>
      <c r="L148" s="1"/>
      <c r="M148" s="1"/>
      <c r="N148" s="1"/>
      <c r="O148" s="1"/>
      <c r="P148" s="1"/>
      <c r="Q148" s="1"/>
      <c r="R148" s="1"/>
      <c r="S148" s="1"/>
      <c r="T148" s="23" t="str">
        <f t="shared" ca="1" si="2"/>
        <v>205,..,905</v>
      </c>
      <c r="U148" s="23">
        <f t="shared" ca="1" si="5"/>
        <v>205</v>
      </c>
      <c r="V148" s="23">
        <f t="shared" ca="1" si="6"/>
        <v>905</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hidden="1" customHeight="1" x14ac:dyDescent="0.3">
      <c r="A149" s="115" t="str">
        <f t="shared" ca="1" si="3"/>
        <v>206,..,906</v>
      </c>
      <c r="B149" s="115"/>
      <c r="C149" s="56"/>
      <c r="D149" s="56"/>
      <c r="E149" s="33"/>
      <c r="F149" s="6"/>
      <c r="G149" s="6"/>
      <c r="H149" s="6">
        <f t="shared" si="4"/>
        <v>0</v>
      </c>
      <c r="I149" s="1"/>
      <c r="J149" s="1"/>
      <c r="K149" s="1"/>
      <c r="L149" s="1"/>
      <c r="M149" s="1"/>
      <c r="N149" s="1"/>
      <c r="O149" s="1"/>
      <c r="P149" s="1"/>
      <c r="Q149" s="1"/>
      <c r="R149" s="1"/>
      <c r="S149" s="1"/>
      <c r="T149" s="23" t="str">
        <f t="shared" ca="1" si="2"/>
        <v>206,..,906</v>
      </c>
      <c r="U149" s="23">
        <f t="shared" ca="1" si="5"/>
        <v>206</v>
      </c>
      <c r="V149" s="23">
        <f t="shared" ca="1" si="6"/>
        <v>906</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hidden="1" customHeight="1" x14ac:dyDescent="0.3">
      <c r="A150" s="115" t="str">
        <f t="shared" ca="1" si="3"/>
        <v>207,..,907</v>
      </c>
      <c r="B150" s="115"/>
      <c r="C150" s="56"/>
      <c r="D150" s="56"/>
      <c r="E150" s="33"/>
      <c r="F150" s="6"/>
      <c r="G150" s="6"/>
      <c r="H150" s="6">
        <f t="shared" si="4"/>
        <v>0</v>
      </c>
      <c r="I150" s="1"/>
      <c r="J150" s="1"/>
      <c r="K150" s="1"/>
      <c r="L150" s="1"/>
      <c r="M150" s="1"/>
      <c r="N150" s="1"/>
      <c r="O150" s="1"/>
      <c r="P150" s="1"/>
      <c r="Q150" s="1"/>
      <c r="R150" s="1"/>
      <c r="S150" s="1"/>
      <c r="T150" s="23" t="str">
        <f t="shared" ca="1" si="2"/>
        <v>207,..,907</v>
      </c>
      <c r="U150" s="23">
        <f t="shared" ca="1" si="5"/>
        <v>207</v>
      </c>
      <c r="V150" s="23">
        <f t="shared" ca="1" si="6"/>
        <v>907</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hidden="1" customHeight="1" x14ac:dyDescent="0.3">
      <c r="A151" s="115" t="str">
        <f t="shared" ca="1" si="3"/>
        <v>208,..,908</v>
      </c>
      <c r="B151" s="115"/>
      <c r="C151" s="56"/>
      <c r="D151" s="56"/>
      <c r="E151" s="33"/>
      <c r="F151" s="6"/>
      <c r="G151" s="6"/>
      <c r="H151" s="6">
        <f t="shared" si="4"/>
        <v>0</v>
      </c>
      <c r="I151" s="1"/>
      <c r="J151" s="1"/>
      <c r="K151" s="1"/>
      <c r="L151" s="1"/>
      <c r="M151" s="1"/>
      <c r="N151" s="1"/>
      <c r="O151" s="1"/>
      <c r="P151" s="1"/>
      <c r="Q151" s="1"/>
      <c r="R151" s="1"/>
      <c r="S151" s="1"/>
      <c r="T151" s="23" t="str">
        <f t="shared" ca="1" si="2"/>
        <v>208,..,908</v>
      </c>
      <c r="U151" s="23">
        <f t="shared" ca="1" si="5"/>
        <v>208</v>
      </c>
      <c r="V151" s="23">
        <f t="shared" ca="1" si="6"/>
        <v>908</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1" hidden="1" x14ac:dyDescent="0.3">
      <c r="A152" s="116" t="s">
        <v>137</v>
      </c>
      <c r="B152" s="117"/>
      <c r="C152" s="117"/>
      <c r="D152" s="117"/>
      <c r="E152" s="117"/>
      <c r="F152" s="117"/>
      <c r="G152" s="117"/>
      <c r="H152" s="118"/>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hidden="1" customHeight="1" x14ac:dyDescent="0.3">
      <c r="A153" s="115" t="str">
        <f ca="1">T153</f>
        <v>201 to 501</v>
      </c>
      <c r="B153" s="115"/>
      <c r="C153" s="56"/>
      <c r="D153" s="56"/>
      <c r="E153" s="33">
        <v>0</v>
      </c>
      <c r="F153" s="6">
        <v>0</v>
      </c>
      <c r="G153" s="6">
        <v>0</v>
      </c>
      <c r="H153" s="6">
        <f>E153+F153+(IF(G153&lt;101,G153,IF(G153&lt;201,G153/2,IF(G153&lt;=301,G153/3,G153/4))))</f>
        <v>0</v>
      </c>
      <c r="I153" s="1"/>
      <c r="J153" s="1"/>
      <c r="K153" s="1"/>
      <c r="L153" s="1"/>
      <c r="M153" s="1"/>
      <c r="N153" s="1"/>
      <c r="O153" s="1"/>
      <c r="P153" s="1"/>
      <c r="Q153" s="1"/>
      <c r="R153" s="1"/>
      <c r="S153" s="1"/>
      <c r="T153" s="23" t="str">
        <f ca="1">U153&amp;""&amp;" to "&amp;""&amp;V153</f>
        <v>201 to 501</v>
      </c>
      <c r="U153" s="23">
        <f ca="1">(SUMPRODUCT(MID(0&amp;(LEFT(A152,SUM(LEN(A152)-LEN(SUBSTITUTE(A152,{"0","1","2","3"},""))))), LARGE(INDEX(ISNUMBER(--MID((LEFT(A152,SUM(LEN(A152)-LEN(SUBSTITUTE(A152,{"0","1","2","3"},""))))), ROW(INDIRECT("1:"&amp;LEN((LEFT(A152,SUM(LEN(A152)-LEN(SUBSTITUTE(A152,{"0","1","2","3"},"")))))))), 1)) * ROW(INDIRECT("1:"&amp;LEN((LEFT(A152,SUM(LEN(A152)-LEN(SUBSTITUTE(A152,{"0","1","2","3"},"")))))))), 0), ROW(INDIRECT("1:"&amp;LEN((LEFT(A152,SUM(LEN(A152)-LEN(SUBSTITUTE(A152,{"0","1","2","3"},"")))))))))+1, 1) * 10^ROW(INDIRECT("1:"&amp;LEN((LEFT(A152,SUM(LEN(A152)-LEN(SUBSTITUTE(A152,{"0","1","2","3"},""))))))))/10))*100+1</f>
        <v>201</v>
      </c>
      <c r="V153" s="23">
        <f ca="1">(SUMPRODUCT(MID(0&amp;(--TRIM(RIGHT(SUBSTITUTE(LEFT(A152,_xlfn.AGGREGATE(16,6,FIND({0,1,2,3,4,5,6,7,8,9},A152,ROW(INDIRECT("1:"&amp;LEN(A152)))),1)),"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",LEN(A152))),LEN(A152)))))))/10))*100+1</f>
        <v>501</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hidden="1" customHeight="1" x14ac:dyDescent="0.3">
      <c r="A154" s="115" t="str">
        <f t="shared" ref="A154:A160" ca="1" si="7">T154</f>
        <v>202 to 502</v>
      </c>
      <c r="B154" s="115"/>
      <c r="C154" s="56"/>
      <c r="D154" s="56"/>
      <c r="E154" s="33"/>
      <c r="F154" s="6"/>
      <c r="G154" s="6"/>
      <c r="H154" s="6">
        <f t="shared" ref="H154:H160" si="8">E154+F154+(IF(G154&lt;101,G154,IF(G154&lt;201,G154/2,IF(G154&lt;=301,G154/3,G154/4))))</f>
        <v>0</v>
      </c>
      <c r="I154" s="1"/>
      <c r="J154" s="1"/>
      <c r="K154" s="1"/>
      <c r="L154" s="1"/>
      <c r="M154" s="1"/>
      <c r="N154" s="1"/>
      <c r="O154" s="1"/>
      <c r="P154" s="1"/>
      <c r="Q154" s="1"/>
      <c r="R154" s="1"/>
      <c r="S154" s="1"/>
      <c r="T154" s="23" t="str">
        <f t="shared" ref="T154:T160" ca="1" si="9">U154&amp;""&amp;" to "&amp;""&amp;V154</f>
        <v>202 to 502</v>
      </c>
      <c r="U154" s="23">
        <f ca="1">U153+1</f>
        <v>202</v>
      </c>
      <c r="V154" s="23">
        <f ca="1">V153+1</f>
        <v>502</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hidden="1" customHeight="1" x14ac:dyDescent="0.3">
      <c r="A155" s="115" t="str">
        <f t="shared" ca="1" si="7"/>
        <v>203 to 503</v>
      </c>
      <c r="B155" s="115"/>
      <c r="C155" s="56"/>
      <c r="D155" s="56"/>
      <c r="E155" s="33"/>
      <c r="F155" s="6"/>
      <c r="G155" s="6"/>
      <c r="H155" s="6">
        <f t="shared" si="8"/>
        <v>0</v>
      </c>
      <c r="I155" s="1"/>
      <c r="J155" s="1"/>
      <c r="K155" s="1"/>
      <c r="L155" s="1"/>
      <c r="M155" s="1"/>
      <c r="N155" s="1"/>
      <c r="O155" s="1"/>
      <c r="P155" s="1"/>
      <c r="Q155" s="1"/>
      <c r="R155" s="1"/>
      <c r="S155" s="1"/>
      <c r="T155" s="23" t="str">
        <f t="shared" ca="1" si="9"/>
        <v>203 to 503</v>
      </c>
      <c r="U155" s="23">
        <f t="shared" ref="U155:U160" ca="1" si="10">U154+1</f>
        <v>203</v>
      </c>
      <c r="V155" s="23">
        <f t="shared" ref="V155:V160" ca="1" si="11">V154+1</f>
        <v>503</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hidden="1" customHeight="1" x14ac:dyDescent="0.3">
      <c r="A156" s="115" t="str">
        <f t="shared" ca="1" si="7"/>
        <v>204 to 504</v>
      </c>
      <c r="B156" s="115"/>
      <c r="C156" s="56"/>
      <c r="D156" s="56"/>
      <c r="E156" s="33"/>
      <c r="F156" s="6"/>
      <c r="G156" s="6"/>
      <c r="H156" s="6">
        <f t="shared" si="8"/>
        <v>0</v>
      </c>
      <c r="I156" s="1"/>
      <c r="J156" s="1"/>
      <c r="K156" s="1"/>
      <c r="L156" s="1"/>
      <c r="M156" s="1"/>
      <c r="N156" s="1"/>
      <c r="O156" s="1"/>
      <c r="P156" s="1"/>
      <c r="Q156" s="1"/>
      <c r="R156" s="1"/>
      <c r="S156" s="1"/>
      <c r="T156" s="23" t="str">
        <f t="shared" ca="1" si="9"/>
        <v>204 to 504</v>
      </c>
      <c r="U156" s="23">
        <f t="shared" ca="1" si="10"/>
        <v>204</v>
      </c>
      <c r="V156" s="23">
        <f t="shared" ca="1" si="11"/>
        <v>504</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hidden="1" customHeight="1" x14ac:dyDescent="0.3">
      <c r="A157" s="115" t="str">
        <f t="shared" ca="1" si="7"/>
        <v>205 to 505</v>
      </c>
      <c r="B157" s="115"/>
      <c r="C157" s="56"/>
      <c r="D157" s="56"/>
      <c r="E157" s="33"/>
      <c r="F157" s="6"/>
      <c r="G157" s="6"/>
      <c r="H157" s="6">
        <f t="shared" si="8"/>
        <v>0</v>
      </c>
      <c r="I157" s="1"/>
      <c r="J157" s="1"/>
      <c r="K157" s="1"/>
      <c r="L157" s="1"/>
      <c r="M157" s="1"/>
      <c r="N157" s="1"/>
      <c r="O157" s="1"/>
      <c r="P157" s="1"/>
      <c r="Q157" s="1"/>
      <c r="R157" s="1"/>
      <c r="S157" s="1"/>
      <c r="T157" s="23" t="str">
        <f t="shared" ca="1" si="9"/>
        <v>205 to 505</v>
      </c>
      <c r="U157" s="23">
        <f t="shared" ca="1" si="10"/>
        <v>205</v>
      </c>
      <c r="V157" s="23">
        <f t="shared" ca="1" si="11"/>
        <v>505</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hidden="1" customHeight="1" x14ac:dyDescent="0.3">
      <c r="A158" s="115" t="str">
        <f t="shared" ca="1" si="7"/>
        <v>206 to 506</v>
      </c>
      <c r="B158" s="115"/>
      <c r="C158" s="56"/>
      <c r="D158" s="56"/>
      <c r="E158" s="33"/>
      <c r="F158" s="6"/>
      <c r="G158" s="6"/>
      <c r="H158" s="6">
        <f t="shared" si="8"/>
        <v>0</v>
      </c>
      <c r="I158" s="1"/>
      <c r="J158" s="1"/>
      <c r="K158" s="1"/>
      <c r="L158" s="1"/>
      <c r="M158" s="1"/>
      <c r="N158" s="1"/>
      <c r="O158" s="1"/>
      <c r="P158" s="1"/>
      <c r="Q158" s="1"/>
      <c r="R158" s="1"/>
      <c r="S158" s="1"/>
      <c r="T158" s="23" t="str">
        <f t="shared" ca="1" si="9"/>
        <v>206 to 506</v>
      </c>
      <c r="U158" s="23">
        <f t="shared" ca="1" si="10"/>
        <v>206</v>
      </c>
      <c r="V158" s="23">
        <f t="shared" ca="1" si="11"/>
        <v>506</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hidden="1" customHeight="1" x14ac:dyDescent="0.3">
      <c r="A159" s="115" t="str">
        <f t="shared" ca="1" si="7"/>
        <v>207 to 507</v>
      </c>
      <c r="B159" s="115"/>
      <c r="C159" s="56"/>
      <c r="D159" s="56"/>
      <c r="E159" s="33"/>
      <c r="F159" s="6"/>
      <c r="G159" s="6"/>
      <c r="H159" s="6">
        <f t="shared" si="8"/>
        <v>0</v>
      </c>
      <c r="I159" s="1"/>
      <c r="J159" s="1"/>
      <c r="K159" s="1"/>
      <c r="L159" s="1"/>
      <c r="M159" s="1"/>
      <c r="N159" s="1"/>
      <c r="O159" s="1"/>
      <c r="P159" s="1"/>
      <c r="Q159" s="1"/>
      <c r="R159" s="1"/>
      <c r="S159" s="1"/>
      <c r="T159" s="23" t="str">
        <f t="shared" ca="1" si="9"/>
        <v>207 to 507</v>
      </c>
      <c r="U159" s="23">
        <f t="shared" ca="1" si="10"/>
        <v>207</v>
      </c>
      <c r="V159" s="23">
        <f t="shared" ca="1" si="11"/>
        <v>507</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hidden="1" customHeight="1" x14ac:dyDescent="0.3">
      <c r="A160" s="115" t="str">
        <f t="shared" ca="1" si="7"/>
        <v>208 to 508</v>
      </c>
      <c r="B160" s="115"/>
      <c r="C160" s="56"/>
      <c r="D160" s="56"/>
      <c r="E160" s="33"/>
      <c r="F160" s="6"/>
      <c r="G160" s="6"/>
      <c r="H160" s="6">
        <f t="shared" si="8"/>
        <v>0</v>
      </c>
      <c r="I160" s="1"/>
      <c r="J160" s="1"/>
      <c r="K160" s="1"/>
      <c r="L160" s="1"/>
      <c r="M160" s="1"/>
      <c r="N160" s="1"/>
      <c r="O160" s="1"/>
      <c r="P160" s="1"/>
      <c r="Q160" s="1"/>
      <c r="R160" s="1"/>
      <c r="S160" s="1"/>
      <c r="T160" s="23" t="str">
        <f t="shared" ca="1" si="9"/>
        <v>208 to 508</v>
      </c>
      <c r="U160" s="23">
        <f t="shared" ca="1" si="10"/>
        <v>208</v>
      </c>
      <c r="V160" s="23">
        <f t="shared" ca="1" si="11"/>
        <v>508</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1" hidden="1" x14ac:dyDescent="0.3">
      <c r="A161" s="116" t="s">
        <v>138</v>
      </c>
      <c r="B161" s="117"/>
      <c r="C161" s="117"/>
      <c r="D161" s="117"/>
      <c r="E161" s="117"/>
      <c r="F161" s="117"/>
      <c r="G161" s="117"/>
      <c r="H161" s="118"/>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hidden="1" customHeight="1" x14ac:dyDescent="0.3">
      <c r="A162" s="115" t="str">
        <f ca="1">T162</f>
        <v>201 &amp; 501</v>
      </c>
      <c r="B162" s="115"/>
      <c r="C162" s="56"/>
      <c r="D162" s="56"/>
      <c r="E162" s="33">
        <v>0</v>
      </c>
      <c r="F162" s="6">
        <v>0</v>
      </c>
      <c r="G162" s="6">
        <v>0</v>
      </c>
      <c r="H162" s="6">
        <f>E162+F162+(IF(G162&lt;101,G162,IF(G162&lt;201,G162/2,IF(G162&lt;=301,G162/3,G162/4))))</f>
        <v>0</v>
      </c>
      <c r="I162" s="1"/>
      <c r="J162" s="1"/>
      <c r="K162" s="1"/>
      <c r="L162" s="1"/>
      <c r="M162" s="1"/>
      <c r="N162" s="1"/>
      <c r="O162" s="1"/>
      <c r="P162" s="1"/>
      <c r="Q162" s="1"/>
      <c r="R162" s="1"/>
      <c r="S162" s="1"/>
      <c r="T162" s="23" t="str">
        <f ca="1">U162&amp;""&amp;" &amp; "&amp;""&amp;V162</f>
        <v>201 &amp; 501</v>
      </c>
      <c r="U162" s="23">
        <f ca="1">(SUMPRODUCT(MID(0&amp;(LEFT(A161,SUM(LEN(A161)-LEN(SUBSTITUTE(A161,{"0","1","2","3"},""))))), LARGE(INDEX(ISNUMBER(--MID((LEFT(A161,SUM(LEN(A161)-LEN(SUBSTITUTE(A161,{"0","1","2","3"},""))))), ROW(INDIRECT("1:"&amp;LEN((LEFT(A161,SUM(LEN(A161)-LEN(SUBSTITUTE(A161,{"0","1","2","3"},"")))))))), 1)) * ROW(INDIRECT("1:"&amp;LEN((LEFT(A161,SUM(LEN(A161)-LEN(SUBSTITUTE(A161,{"0","1","2","3"},"")))))))), 0), ROW(INDIRECT("1:"&amp;LEN((LEFT(A161,SUM(LEN(A161)-LEN(SUBSTITUTE(A161,{"0","1","2","3"},"")))))))))+1, 1) * 10^ROW(INDIRECT("1:"&amp;LEN((LEFT(A161,SUM(LEN(A161)-LEN(SUBSTITUTE(A161,{"0","1","2","3"},""))))))))/10))*100+1</f>
        <v>201</v>
      </c>
      <c r="V162" s="23">
        <f ca="1">(SUMPRODUCT(MID(0&amp;(--TRIM(RIGHT(SUBSTITUTE(LEFT(A161,_xlfn.AGGREGATE(16,6,FIND({0,1,2,3,4,5,6,7,8,9},A161,ROW(INDIRECT("1:"&amp;LEN(A161)))),1)),"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",LEN(A161))),LEN(A161)))))))/10))*100+1</f>
        <v>501</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hidden="1" customHeight="1" x14ac:dyDescent="0.3">
      <c r="A163" s="115" t="str">
        <f t="shared" ref="A163:A169" ca="1" si="12">T163</f>
        <v>202 &amp; 502</v>
      </c>
      <c r="B163" s="115"/>
      <c r="C163" s="56"/>
      <c r="D163" s="56"/>
      <c r="E163" s="33"/>
      <c r="F163" s="6"/>
      <c r="G163" s="6"/>
      <c r="H163" s="6">
        <f t="shared" ref="H163:H169" si="13">E163+F163+(IF(G163&lt;101,G163,IF(G163&lt;201,G163/2,IF(G163&lt;=301,G163/3,G163/4))))</f>
        <v>0</v>
      </c>
      <c r="I163" s="1"/>
      <c r="J163" s="1"/>
      <c r="K163" s="1"/>
      <c r="L163" s="1"/>
      <c r="M163" s="1"/>
      <c r="N163" s="1"/>
      <c r="O163" s="1"/>
      <c r="P163" s="1"/>
      <c r="Q163" s="1"/>
      <c r="R163" s="1"/>
      <c r="S163" s="1"/>
      <c r="T163" s="23" t="str">
        <f t="shared" ref="T163:T169" ca="1" si="14">U163&amp;""&amp;" &amp; "&amp;""&amp;V163</f>
        <v>202 &amp; 502</v>
      </c>
      <c r="U163" s="23">
        <f ca="1">U162+1</f>
        <v>202</v>
      </c>
      <c r="V163" s="23">
        <f ca="1">V162+1</f>
        <v>502</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hidden="1" customHeight="1" x14ac:dyDescent="0.3">
      <c r="A164" s="115" t="str">
        <f t="shared" ca="1" si="12"/>
        <v>203 &amp; 503</v>
      </c>
      <c r="B164" s="115"/>
      <c r="C164" s="56"/>
      <c r="D164" s="56"/>
      <c r="E164" s="33"/>
      <c r="F164" s="6"/>
      <c r="G164" s="6"/>
      <c r="H164" s="6">
        <f t="shared" si="13"/>
        <v>0</v>
      </c>
      <c r="I164" s="1"/>
      <c r="J164" s="1"/>
      <c r="K164" s="1"/>
      <c r="L164" s="1"/>
      <c r="M164" s="1"/>
      <c r="N164" s="1"/>
      <c r="O164" s="1"/>
      <c r="P164" s="1"/>
      <c r="Q164" s="1"/>
      <c r="R164" s="1"/>
      <c r="S164" s="1"/>
      <c r="T164" s="23" t="str">
        <f t="shared" ca="1" si="14"/>
        <v>203 &amp; 503</v>
      </c>
      <c r="U164" s="23">
        <f t="shared" ref="U164:U169" ca="1" si="15">U163+1</f>
        <v>203</v>
      </c>
      <c r="V164" s="23">
        <f t="shared" ref="V164:V169" ca="1" si="16">V163+1</f>
        <v>503</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hidden="1" customHeight="1" x14ac:dyDescent="0.3">
      <c r="A165" s="115" t="str">
        <f t="shared" ca="1" si="12"/>
        <v>204 &amp; 504</v>
      </c>
      <c r="B165" s="115"/>
      <c r="C165" s="56"/>
      <c r="D165" s="56"/>
      <c r="E165" s="33"/>
      <c r="F165" s="6"/>
      <c r="G165" s="6"/>
      <c r="H165" s="6">
        <f t="shared" si="13"/>
        <v>0</v>
      </c>
      <c r="I165" s="1"/>
      <c r="J165" s="1"/>
      <c r="K165" s="1"/>
      <c r="L165" s="1"/>
      <c r="M165" s="1"/>
      <c r="N165" s="1"/>
      <c r="O165" s="1"/>
      <c r="P165" s="1"/>
      <c r="Q165" s="1"/>
      <c r="R165" s="1"/>
      <c r="S165" s="1"/>
      <c r="T165" s="23" t="str">
        <f t="shared" ca="1" si="14"/>
        <v>204 &amp; 504</v>
      </c>
      <c r="U165" s="23">
        <f t="shared" ca="1" si="15"/>
        <v>204</v>
      </c>
      <c r="V165" s="23">
        <f t="shared" ca="1" si="16"/>
        <v>504</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hidden="1" customHeight="1" x14ac:dyDescent="0.3">
      <c r="A166" s="115" t="str">
        <f t="shared" ca="1" si="12"/>
        <v>205 &amp; 505</v>
      </c>
      <c r="B166" s="115"/>
      <c r="C166" s="56"/>
      <c r="D166" s="56"/>
      <c r="E166" s="33"/>
      <c r="F166" s="6"/>
      <c r="G166" s="6"/>
      <c r="H166" s="6">
        <f t="shared" si="13"/>
        <v>0</v>
      </c>
      <c r="I166" s="1"/>
      <c r="J166" s="1"/>
      <c r="K166" s="1"/>
      <c r="L166" s="1"/>
      <c r="M166" s="1"/>
      <c r="N166" s="1"/>
      <c r="O166" s="1"/>
      <c r="P166" s="1"/>
      <c r="Q166" s="1"/>
      <c r="R166" s="1"/>
      <c r="S166" s="1"/>
      <c r="T166" s="23" t="str">
        <f t="shared" ca="1" si="14"/>
        <v>205 &amp; 505</v>
      </c>
      <c r="U166" s="23">
        <f t="shared" ca="1" si="15"/>
        <v>205</v>
      </c>
      <c r="V166" s="23">
        <f t="shared" ca="1" si="16"/>
        <v>505</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hidden="1" customHeight="1" x14ac:dyDescent="0.3">
      <c r="A167" s="115" t="str">
        <f t="shared" ca="1" si="12"/>
        <v>206 &amp; 506</v>
      </c>
      <c r="B167" s="115"/>
      <c r="C167" s="56"/>
      <c r="D167" s="56"/>
      <c r="E167" s="33"/>
      <c r="F167" s="6"/>
      <c r="G167" s="6"/>
      <c r="H167" s="6">
        <f t="shared" si="13"/>
        <v>0</v>
      </c>
      <c r="I167" s="1"/>
      <c r="J167" s="1"/>
      <c r="K167" s="1"/>
      <c r="L167" s="1"/>
      <c r="M167" s="1"/>
      <c r="N167" s="1"/>
      <c r="O167" s="1"/>
      <c r="P167" s="1"/>
      <c r="Q167" s="1"/>
      <c r="R167" s="1"/>
      <c r="S167" s="1"/>
      <c r="T167" s="23" t="str">
        <f t="shared" ca="1" si="14"/>
        <v>206 &amp; 506</v>
      </c>
      <c r="U167" s="23">
        <f t="shared" ca="1" si="15"/>
        <v>206</v>
      </c>
      <c r="V167" s="23">
        <f t="shared" ca="1" si="16"/>
        <v>506</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hidden="1" customHeight="1" x14ac:dyDescent="0.3">
      <c r="A168" s="115" t="str">
        <f t="shared" ca="1" si="12"/>
        <v>207 &amp; 507</v>
      </c>
      <c r="B168" s="115"/>
      <c r="C168" s="56"/>
      <c r="D168" s="56"/>
      <c r="E168" s="33"/>
      <c r="F168" s="6"/>
      <c r="G168" s="6"/>
      <c r="H168" s="6">
        <f t="shared" si="13"/>
        <v>0</v>
      </c>
      <c r="I168" s="1"/>
      <c r="J168" s="1"/>
      <c r="K168" s="1"/>
      <c r="L168" s="1"/>
      <c r="M168" s="1"/>
      <c r="N168" s="1"/>
      <c r="O168" s="1"/>
      <c r="P168" s="1"/>
      <c r="Q168" s="1"/>
      <c r="R168" s="1"/>
      <c r="S168" s="1"/>
      <c r="T168" s="23" t="str">
        <f t="shared" ca="1" si="14"/>
        <v>207 &amp; 507</v>
      </c>
      <c r="U168" s="23">
        <f t="shared" ca="1" si="15"/>
        <v>207</v>
      </c>
      <c r="V168" s="23">
        <f t="shared" ca="1" si="16"/>
        <v>507</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hidden="1" customHeight="1" x14ac:dyDescent="0.3">
      <c r="A169" s="115" t="str">
        <f t="shared" ca="1" si="12"/>
        <v>208 &amp; 508</v>
      </c>
      <c r="B169" s="115"/>
      <c r="C169" s="56"/>
      <c r="D169" s="56"/>
      <c r="E169" s="33"/>
      <c r="F169" s="6"/>
      <c r="G169" s="6"/>
      <c r="H169" s="6">
        <f t="shared" si="13"/>
        <v>0</v>
      </c>
      <c r="I169" s="1"/>
      <c r="J169" s="1"/>
      <c r="K169" s="1"/>
      <c r="L169" s="1"/>
      <c r="M169" s="1"/>
      <c r="N169" s="1"/>
      <c r="O169" s="1"/>
      <c r="P169" s="1"/>
      <c r="Q169" s="1"/>
      <c r="R169" s="1"/>
      <c r="S169" s="1"/>
      <c r="T169" s="23" t="str">
        <f t="shared" ca="1" si="14"/>
        <v>208 &amp; 508</v>
      </c>
      <c r="U169" s="23">
        <f t="shared" ca="1" si="15"/>
        <v>208</v>
      </c>
      <c r="V169" s="23">
        <f t="shared" ca="1" si="16"/>
        <v>508</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ht="21" x14ac:dyDescent="0.3">
      <c r="A170" s="67" t="s">
        <v>68</v>
      </c>
      <c r="B170" s="67"/>
      <c r="C170" s="67"/>
      <c r="D170" s="67"/>
      <c r="E170" s="67"/>
      <c r="F170" s="67"/>
      <c r="G170" s="67"/>
      <c r="H170" s="67"/>
    </row>
    <row r="171" spans="1:150 16226:16383" ht="40.5" customHeight="1" x14ac:dyDescent="0.3">
      <c r="A171" s="63" t="s">
        <v>247</v>
      </c>
      <c r="B171" s="87" t="s">
        <v>299</v>
      </c>
      <c r="C171" s="114"/>
      <c r="D171" s="114"/>
      <c r="E171" s="114"/>
      <c r="F171" s="114"/>
      <c r="G171" s="114"/>
      <c r="H171" s="88"/>
    </row>
    <row r="172" spans="1:150 16226:16383" ht="21" hidden="1" x14ac:dyDescent="0.3">
      <c r="A172" s="63" t="s">
        <v>247</v>
      </c>
      <c r="B172" s="87" t="s">
        <v>248</v>
      </c>
      <c r="C172" s="114"/>
      <c r="D172" s="114"/>
      <c r="E172" s="114"/>
      <c r="F172" s="114"/>
      <c r="G172" s="114"/>
      <c r="H172" s="88"/>
    </row>
    <row r="173" spans="1:150 16226:16383" ht="21" hidden="1" x14ac:dyDescent="0.3">
      <c r="A173" s="63" t="s">
        <v>247</v>
      </c>
      <c r="B173" s="87" t="s">
        <v>249</v>
      </c>
      <c r="C173" s="114"/>
      <c r="D173" s="114"/>
      <c r="E173" s="114"/>
      <c r="F173" s="114"/>
      <c r="G173" s="114"/>
      <c r="H173" s="88"/>
    </row>
    <row r="174" spans="1:150 16226:16383" ht="21" x14ac:dyDescent="0.3">
      <c r="A174" s="63" t="s">
        <v>247</v>
      </c>
      <c r="B174" s="87" t="s">
        <v>250</v>
      </c>
      <c r="C174" s="114"/>
      <c r="D174" s="114"/>
      <c r="E174" s="114"/>
      <c r="F174" s="114"/>
      <c r="G174" s="114"/>
      <c r="H174" s="88"/>
    </row>
    <row r="175" spans="1:150 16226:16383" ht="21" x14ac:dyDescent="0.3">
      <c r="A175" s="63" t="s">
        <v>247</v>
      </c>
      <c r="B175" s="87" t="s">
        <v>251</v>
      </c>
      <c r="C175" s="114"/>
      <c r="D175" s="114"/>
      <c r="E175" s="114"/>
      <c r="F175" s="114"/>
      <c r="G175" s="114"/>
      <c r="H175" s="88"/>
    </row>
    <row r="176" spans="1:150 16226:16383" ht="21" x14ac:dyDescent="0.3">
      <c r="A176" s="63" t="s">
        <v>247</v>
      </c>
      <c r="B176" s="87" t="s">
        <v>262</v>
      </c>
      <c r="C176" s="114"/>
      <c r="D176" s="114"/>
      <c r="E176" s="114"/>
      <c r="F176" s="114"/>
      <c r="G176" s="114"/>
      <c r="H176" s="88"/>
    </row>
    <row r="177" spans="1:8" ht="21" hidden="1" x14ac:dyDescent="0.3">
      <c r="A177" s="63" t="s">
        <v>247</v>
      </c>
      <c r="B177" s="87" t="s">
        <v>292</v>
      </c>
      <c r="C177" s="114"/>
      <c r="D177" s="114"/>
      <c r="E177" s="114"/>
      <c r="F177" s="114"/>
      <c r="G177" s="114"/>
      <c r="H177" s="88"/>
    </row>
    <row r="178" spans="1:8" ht="21" x14ac:dyDescent="0.3">
      <c r="A178" s="63" t="s">
        <v>247</v>
      </c>
      <c r="B178" s="87" t="s">
        <v>297</v>
      </c>
      <c r="C178" s="114"/>
      <c r="D178" s="114"/>
      <c r="E178" s="114"/>
      <c r="F178" s="114"/>
      <c r="G178" s="114"/>
      <c r="H178" s="88"/>
    </row>
    <row r="179" spans="1:8" ht="24.75" hidden="1" customHeight="1" x14ac:dyDescent="0.3">
      <c r="A179" s="2" t="s">
        <v>247</v>
      </c>
      <c r="B179" s="111" t="s">
        <v>253</v>
      </c>
      <c r="C179" s="112"/>
      <c r="D179" s="112"/>
      <c r="E179" s="112"/>
      <c r="F179" s="112"/>
      <c r="G179" s="112"/>
      <c r="H179" s="113"/>
    </row>
    <row r="180" spans="1:8" ht="46.5" hidden="1" customHeight="1" x14ac:dyDescent="0.3">
      <c r="A180" s="2" t="s">
        <v>247</v>
      </c>
      <c r="B180" s="111" t="s">
        <v>252</v>
      </c>
      <c r="C180" s="112"/>
      <c r="D180" s="112"/>
      <c r="E180" s="112"/>
      <c r="F180" s="112"/>
      <c r="G180" s="112"/>
      <c r="H180" s="113"/>
    </row>
    <row r="181" spans="1:8" ht="21" x14ac:dyDescent="0.3">
      <c r="A181" s="63" t="s">
        <v>247</v>
      </c>
      <c r="B181" s="87" t="s">
        <v>304</v>
      </c>
      <c r="C181" s="114"/>
      <c r="D181" s="114"/>
      <c r="E181" s="114"/>
      <c r="F181" s="114"/>
      <c r="G181" s="114"/>
      <c r="H181" s="88"/>
    </row>
    <row r="182" spans="1:8" ht="21" x14ac:dyDescent="0.3">
      <c r="A182" s="127" t="s">
        <v>74</v>
      </c>
      <c r="B182" s="127"/>
      <c r="C182" s="127"/>
      <c r="D182" s="127"/>
      <c r="E182" s="127"/>
      <c r="F182" s="127"/>
      <c r="G182" s="127"/>
      <c r="H182" s="127"/>
    </row>
    <row r="183" spans="1:8" ht="21" x14ac:dyDescent="0.3">
      <c r="A183" s="95" t="s">
        <v>69</v>
      </c>
      <c r="B183" s="95"/>
      <c r="C183" s="95"/>
      <c r="D183" s="128" t="str">
        <f>C3</f>
        <v>Bella (Wing A to D)</v>
      </c>
      <c r="E183" s="112"/>
      <c r="F183" s="112"/>
      <c r="G183" s="112"/>
      <c r="H183" s="113"/>
    </row>
    <row r="184" spans="1:8" ht="63.75" customHeight="1" x14ac:dyDescent="0.3">
      <c r="A184" s="95" t="s">
        <v>108</v>
      </c>
      <c r="B184" s="95"/>
      <c r="C184" s="95"/>
      <c r="D184" s="128" t="str">
        <f>C10</f>
        <v>Bella, CTS No.279, 280, 280/1, 282/A, 282/C &amp; 281/A/1/1, near Kalpataru Crest, LBS Marg, Bhandup, Bhandup (West), Kurla, Mumbai - 400078</v>
      </c>
      <c r="E184" s="112"/>
      <c r="F184" s="112"/>
      <c r="G184" s="112"/>
      <c r="H184" s="113"/>
    </row>
    <row r="185" spans="1:8" ht="20.25" customHeight="1" x14ac:dyDescent="0.3">
      <c r="A185" s="141" t="s">
        <v>116</v>
      </c>
      <c r="B185" s="141"/>
      <c r="C185" s="141"/>
      <c r="D185" s="142" t="str">
        <f>G3</f>
        <v>07/07/2025 @ 02:00PM</v>
      </c>
      <c r="E185" s="112"/>
      <c r="F185" s="112"/>
      <c r="G185" s="112"/>
      <c r="H185" s="113"/>
    </row>
    <row r="186" spans="1:8" ht="21" x14ac:dyDescent="0.3">
      <c r="A186" s="10"/>
      <c r="B186" s="11"/>
      <c r="C186" s="11"/>
      <c r="D186" s="11"/>
      <c r="E186" s="11"/>
      <c r="F186" s="11"/>
      <c r="G186" s="11"/>
      <c r="H186" s="7"/>
    </row>
    <row r="187" spans="1:8" ht="21" x14ac:dyDescent="0.3">
      <c r="A187" s="12"/>
      <c r="B187" s="13"/>
      <c r="C187" s="13"/>
      <c r="D187" s="13"/>
      <c r="E187" s="13"/>
      <c r="F187" s="13"/>
      <c r="G187" s="13"/>
      <c r="H187" s="8"/>
    </row>
    <row r="188" spans="1:8" ht="21" x14ac:dyDescent="0.3">
      <c r="A188" s="12"/>
      <c r="B188" s="13"/>
      <c r="C188" s="13"/>
      <c r="D188" s="13"/>
      <c r="E188" s="13"/>
      <c r="F188" s="13"/>
      <c r="G188" s="13"/>
      <c r="H188" s="8"/>
    </row>
    <row r="189" spans="1:8" ht="21" x14ac:dyDescent="0.3">
      <c r="A189" s="12"/>
      <c r="B189" s="13"/>
      <c r="C189" s="13"/>
      <c r="D189" s="13"/>
      <c r="E189" s="13"/>
      <c r="F189" s="13"/>
      <c r="G189" s="13"/>
      <c r="H189" s="8"/>
    </row>
    <row r="190" spans="1:8" ht="21" x14ac:dyDescent="0.3">
      <c r="A190" s="12"/>
      <c r="B190" s="13"/>
      <c r="C190" s="13"/>
      <c r="D190" s="13"/>
      <c r="E190" s="13"/>
      <c r="F190" s="13"/>
      <c r="G190" s="13"/>
      <c r="H190" s="8"/>
    </row>
    <row r="191" spans="1:8" ht="21" x14ac:dyDescent="0.3">
      <c r="A191" s="12"/>
      <c r="B191" s="13"/>
      <c r="C191" s="13"/>
      <c r="D191" s="13"/>
      <c r="E191" s="13"/>
      <c r="F191" s="13"/>
      <c r="G191" s="13"/>
      <c r="H191" s="8"/>
    </row>
    <row r="192" spans="1:8" ht="21" x14ac:dyDescent="0.3">
      <c r="A192" s="12"/>
      <c r="B192" s="13"/>
      <c r="C192" s="13"/>
      <c r="D192" s="13"/>
      <c r="E192" s="13"/>
      <c r="F192" s="13"/>
      <c r="G192" s="13"/>
      <c r="H192" s="8"/>
    </row>
    <row r="193" spans="1:8" ht="21" x14ac:dyDescent="0.3">
      <c r="A193" s="12"/>
      <c r="B193" s="13"/>
      <c r="C193" s="13"/>
      <c r="D193" s="13"/>
      <c r="E193" s="13"/>
      <c r="F193" s="13"/>
      <c r="G193" s="13"/>
      <c r="H193" s="8"/>
    </row>
    <row r="194" spans="1:8" ht="21" x14ac:dyDescent="0.3">
      <c r="A194" s="12"/>
      <c r="B194" s="13"/>
      <c r="C194" s="13"/>
      <c r="D194" s="13"/>
      <c r="E194" s="13"/>
      <c r="F194" s="13"/>
      <c r="G194" s="13"/>
      <c r="H194" s="8"/>
    </row>
    <row r="195" spans="1:8" ht="21" x14ac:dyDescent="0.3">
      <c r="A195" s="12"/>
      <c r="B195" s="13"/>
      <c r="C195" s="13"/>
      <c r="D195" s="13"/>
      <c r="E195" s="13"/>
      <c r="F195" s="13"/>
      <c r="G195" s="13"/>
      <c r="H195" s="8"/>
    </row>
    <row r="196" spans="1:8" ht="21" x14ac:dyDescent="0.3">
      <c r="A196" s="12"/>
      <c r="B196" s="13"/>
      <c r="C196" s="13"/>
      <c r="D196" s="13"/>
      <c r="E196" s="13"/>
      <c r="F196" s="13"/>
      <c r="G196" s="13"/>
      <c r="H196" s="8"/>
    </row>
    <row r="197" spans="1:8" ht="21" x14ac:dyDescent="0.3">
      <c r="A197" s="12"/>
      <c r="B197" s="13"/>
      <c r="C197" s="13"/>
      <c r="D197" s="13"/>
      <c r="E197" s="13"/>
      <c r="F197" s="13"/>
      <c r="G197" s="13"/>
      <c r="H197" s="8"/>
    </row>
    <row r="198" spans="1:8" ht="21" x14ac:dyDescent="0.3">
      <c r="A198" s="12"/>
      <c r="B198" s="13"/>
      <c r="C198" s="13"/>
      <c r="D198" s="13"/>
      <c r="E198" s="13"/>
      <c r="F198" s="13"/>
      <c r="G198" s="13"/>
      <c r="H198" s="8"/>
    </row>
    <row r="199" spans="1:8" ht="21" x14ac:dyDescent="0.3">
      <c r="A199" s="12"/>
      <c r="B199" s="13"/>
      <c r="C199" s="13"/>
      <c r="D199" s="13"/>
      <c r="E199" s="13"/>
      <c r="F199" s="13"/>
      <c r="G199" s="13"/>
      <c r="H199" s="8"/>
    </row>
    <row r="200" spans="1:8" ht="21" x14ac:dyDescent="0.3">
      <c r="A200" s="12"/>
      <c r="B200" s="13"/>
      <c r="C200" s="13"/>
      <c r="D200" s="13"/>
      <c r="E200" s="13"/>
      <c r="F200" s="13"/>
      <c r="G200" s="13"/>
      <c r="H200" s="8"/>
    </row>
    <row r="201" spans="1:8" ht="21" x14ac:dyDescent="0.3">
      <c r="A201" s="12"/>
      <c r="B201" s="13"/>
      <c r="C201" s="13"/>
      <c r="D201" s="13"/>
      <c r="E201" s="13"/>
      <c r="F201" s="13"/>
      <c r="G201" s="13"/>
      <c r="H201" s="8"/>
    </row>
    <row r="202" spans="1:8" ht="21" x14ac:dyDescent="0.3">
      <c r="A202" s="12"/>
      <c r="B202" s="13"/>
      <c r="C202" s="13"/>
      <c r="D202" s="13"/>
      <c r="E202" s="13"/>
      <c r="F202" s="13"/>
      <c r="G202" s="13"/>
      <c r="H202" s="8"/>
    </row>
    <row r="203" spans="1:8" ht="21" x14ac:dyDescent="0.3">
      <c r="A203" s="12"/>
      <c r="B203" s="13"/>
      <c r="C203" s="13"/>
      <c r="D203" s="13"/>
      <c r="E203" s="13"/>
      <c r="F203" s="13"/>
      <c r="G203" s="13"/>
      <c r="H203" s="8"/>
    </row>
    <row r="204" spans="1:8" ht="21" x14ac:dyDescent="0.3">
      <c r="A204" s="12"/>
      <c r="B204" s="13"/>
      <c r="C204" s="13"/>
      <c r="D204" s="13"/>
      <c r="E204" s="13"/>
      <c r="F204" s="13"/>
      <c r="G204" s="13"/>
      <c r="H204" s="8"/>
    </row>
    <row r="205" spans="1:8" ht="21" x14ac:dyDescent="0.3">
      <c r="A205" s="12"/>
      <c r="B205" s="13"/>
      <c r="C205" s="13"/>
      <c r="D205" s="13"/>
      <c r="E205" s="13"/>
      <c r="F205" s="13"/>
      <c r="G205" s="13"/>
      <c r="H205" s="8"/>
    </row>
    <row r="206" spans="1:8" ht="21" x14ac:dyDescent="0.3">
      <c r="A206" s="12"/>
      <c r="B206" s="13"/>
      <c r="C206" s="13"/>
      <c r="D206" s="13"/>
      <c r="E206" s="13"/>
      <c r="F206" s="13"/>
      <c r="G206" s="13"/>
      <c r="H206" s="8"/>
    </row>
    <row r="207" spans="1:8" ht="21" x14ac:dyDescent="0.3">
      <c r="A207" s="12"/>
      <c r="B207" s="13"/>
      <c r="C207" s="13"/>
      <c r="D207" s="13"/>
      <c r="E207" s="13"/>
      <c r="F207" s="13"/>
      <c r="G207" s="13"/>
      <c r="H207" s="8"/>
    </row>
    <row r="208" spans="1:8" ht="21" x14ac:dyDescent="0.3">
      <c r="A208" s="12"/>
      <c r="B208" s="13"/>
      <c r="C208" s="13"/>
      <c r="D208" s="13"/>
      <c r="E208" s="13"/>
      <c r="F208" s="13"/>
      <c r="G208" s="13"/>
      <c r="H208" s="8"/>
    </row>
    <row r="209" spans="1:8" ht="21" x14ac:dyDescent="0.3">
      <c r="A209" s="12"/>
      <c r="B209" s="13"/>
      <c r="C209" s="13"/>
      <c r="D209" s="13"/>
      <c r="E209" s="13"/>
      <c r="F209" s="13"/>
      <c r="G209" s="13"/>
      <c r="H209" s="8"/>
    </row>
    <row r="210" spans="1:8" ht="21" x14ac:dyDescent="0.3">
      <c r="A210" s="12"/>
      <c r="B210" s="13"/>
      <c r="C210" s="13"/>
      <c r="D210" s="13"/>
      <c r="E210" s="13"/>
      <c r="F210" s="13"/>
      <c r="G210" s="13"/>
      <c r="H210" s="8"/>
    </row>
    <row r="211" spans="1:8" ht="21" x14ac:dyDescent="0.3">
      <c r="A211" s="12"/>
      <c r="B211" s="13"/>
      <c r="C211" s="13"/>
      <c r="D211" s="13"/>
      <c r="E211" s="13"/>
      <c r="F211" s="13"/>
      <c r="G211" s="13"/>
      <c r="H211" s="8"/>
    </row>
    <row r="212" spans="1:8" ht="21" x14ac:dyDescent="0.3">
      <c r="A212" s="12"/>
      <c r="B212" s="13"/>
      <c r="C212" s="13"/>
      <c r="D212" s="13"/>
      <c r="E212" s="13"/>
      <c r="F212" s="13"/>
      <c r="G212" s="13"/>
      <c r="H212" s="8"/>
    </row>
    <row r="213" spans="1:8" ht="21" x14ac:dyDescent="0.3">
      <c r="A213" s="12"/>
      <c r="B213" s="13"/>
      <c r="C213" s="13"/>
      <c r="D213" s="13"/>
      <c r="E213" s="13"/>
      <c r="F213" s="13"/>
      <c r="G213" s="13"/>
      <c r="H213" s="8"/>
    </row>
    <row r="214" spans="1:8" ht="21" x14ac:dyDescent="0.3">
      <c r="A214" s="12"/>
      <c r="B214" s="13"/>
      <c r="C214" s="13"/>
      <c r="D214" s="13"/>
      <c r="E214" s="13"/>
      <c r="F214" s="13"/>
      <c r="G214" s="13"/>
      <c r="H214" s="8"/>
    </row>
    <row r="215" spans="1:8" ht="21" x14ac:dyDescent="0.3">
      <c r="A215" s="12"/>
      <c r="B215" s="13"/>
      <c r="C215" s="13"/>
      <c r="D215" s="13"/>
      <c r="E215" s="13"/>
      <c r="F215" s="13"/>
      <c r="G215" s="13"/>
      <c r="H215" s="8"/>
    </row>
    <row r="216" spans="1:8" ht="21" x14ac:dyDescent="0.3">
      <c r="A216" s="12"/>
      <c r="B216" s="13"/>
      <c r="C216" s="13"/>
      <c r="D216" s="13"/>
      <c r="E216" s="13"/>
      <c r="F216" s="13"/>
      <c r="G216" s="13"/>
      <c r="H216" s="8"/>
    </row>
    <row r="217" spans="1:8" ht="21" x14ac:dyDescent="0.3">
      <c r="A217" s="12"/>
      <c r="B217" s="13"/>
      <c r="C217" s="13"/>
      <c r="D217" s="13"/>
      <c r="E217" s="13"/>
      <c r="F217" s="13"/>
      <c r="G217" s="13"/>
      <c r="H217" s="8"/>
    </row>
    <row r="218" spans="1:8" ht="21" x14ac:dyDescent="0.3">
      <c r="A218" s="12"/>
      <c r="B218" s="13"/>
      <c r="C218" s="13"/>
      <c r="D218" s="13"/>
      <c r="E218" s="13"/>
      <c r="F218" s="13"/>
      <c r="G218" s="13"/>
      <c r="H218" s="8"/>
    </row>
    <row r="219" spans="1:8" ht="21" x14ac:dyDescent="0.3">
      <c r="A219" s="12"/>
      <c r="B219" s="13"/>
      <c r="C219" s="13"/>
      <c r="D219" s="13"/>
      <c r="E219" s="13"/>
      <c r="F219" s="13"/>
      <c r="G219" s="13"/>
      <c r="H219" s="8"/>
    </row>
    <row r="220" spans="1:8" ht="21" x14ac:dyDescent="0.3">
      <c r="A220" s="12"/>
      <c r="B220" s="13"/>
      <c r="C220" s="13"/>
      <c r="D220" s="13"/>
      <c r="E220" s="13"/>
      <c r="F220" s="13"/>
      <c r="G220" s="13"/>
      <c r="H220" s="8"/>
    </row>
    <row r="221" spans="1:8" ht="21" x14ac:dyDescent="0.3">
      <c r="A221" s="14"/>
      <c r="B221" s="15"/>
      <c r="C221" s="15"/>
      <c r="D221" s="15"/>
      <c r="E221" s="15"/>
      <c r="F221" s="15"/>
      <c r="G221" s="15"/>
      <c r="H221" s="9"/>
    </row>
    <row r="222" spans="1:8" ht="21" x14ac:dyDescent="0.3">
      <c r="A222" s="67" t="s">
        <v>170</v>
      </c>
      <c r="B222" s="67"/>
      <c r="C222" s="67"/>
      <c r="D222" s="67"/>
      <c r="E222" s="67"/>
      <c r="F222" s="67"/>
      <c r="G222" s="67"/>
      <c r="H222" s="67"/>
    </row>
    <row r="223" spans="1:8" ht="21" x14ac:dyDescent="0.3">
      <c r="A223" s="10"/>
      <c r="B223" s="11"/>
      <c r="C223" s="11"/>
      <c r="D223" s="11"/>
      <c r="E223" s="11"/>
      <c r="F223" s="11"/>
      <c r="G223" s="11"/>
      <c r="H223" s="7"/>
    </row>
    <row r="224" spans="1:8" ht="21" x14ac:dyDescent="0.3">
      <c r="A224" s="12"/>
      <c r="B224" s="13"/>
      <c r="C224" s="13"/>
      <c r="D224" s="13"/>
      <c r="E224" s="13"/>
      <c r="F224" s="13"/>
      <c r="G224" s="13"/>
      <c r="H224" s="8"/>
    </row>
    <row r="225" spans="1:8" ht="21" x14ac:dyDescent="0.3">
      <c r="A225" s="12"/>
      <c r="B225" s="13"/>
      <c r="C225" s="13"/>
      <c r="D225" s="13"/>
      <c r="E225" s="13"/>
      <c r="F225" s="13"/>
      <c r="G225" s="13"/>
      <c r="H225" s="8"/>
    </row>
    <row r="226" spans="1:8" ht="21" x14ac:dyDescent="0.3">
      <c r="A226" s="12"/>
      <c r="B226" s="13"/>
      <c r="C226" s="13"/>
      <c r="D226" s="13"/>
      <c r="E226" s="13"/>
      <c r="F226" s="13"/>
      <c r="G226" s="13"/>
      <c r="H226" s="8"/>
    </row>
    <row r="227" spans="1:8" ht="21" x14ac:dyDescent="0.3">
      <c r="A227" s="12"/>
      <c r="B227" s="13"/>
      <c r="C227" s="13"/>
      <c r="D227" s="13"/>
      <c r="E227" s="13"/>
      <c r="F227" s="13"/>
      <c r="G227" s="13"/>
      <c r="H227" s="8"/>
    </row>
    <row r="228" spans="1:8" ht="21" x14ac:dyDescent="0.3">
      <c r="A228" s="12"/>
      <c r="B228" s="13"/>
      <c r="C228" s="13"/>
      <c r="D228" s="13"/>
      <c r="E228" s="13"/>
      <c r="F228" s="13"/>
      <c r="G228" s="13"/>
      <c r="H228" s="8"/>
    </row>
    <row r="229" spans="1:8" ht="21" x14ac:dyDescent="0.3">
      <c r="A229" s="12"/>
      <c r="B229" s="13"/>
      <c r="C229" s="13"/>
      <c r="D229" s="13"/>
      <c r="E229" s="13"/>
      <c r="F229" s="13"/>
      <c r="G229" s="13"/>
      <c r="H229" s="8"/>
    </row>
    <row r="230" spans="1:8" ht="21" x14ac:dyDescent="0.3">
      <c r="A230" s="12"/>
      <c r="B230" s="13"/>
      <c r="C230" s="13"/>
      <c r="D230" s="13"/>
      <c r="E230" s="13"/>
      <c r="F230" s="13"/>
      <c r="G230" s="13"/>
      <c r="H230" s="8"/>
    </row>
    <row r="231" spans="1:8" ht="21" x14ac:dyDescent="0.3">
      <c r="A231" s="12"/>
      <c r="B231" s="13"/>
      <c r="C231" s="13"/>
      <c r="D231" s="13"/>
      <c r="E231" s="13"/>
      <c r="F231" s="13"/>
      <c r="G231" s="13"/>
      <c r="H231" s="8"/>
    </row>
    <row r="232" spans="1:8" ht="21" x14ac:dyDescent="0.3">
      <c r="A232" s="12"/>
      <c r="B232" s="13"/>
      <c r="C232" s="13"/>
      <c r="D232" s="13"/>
      <c r="E232" s="13"/>
      <c r="F232" s="13"/>
      <c r="G232" s="13"/>
      <c r="H232" s="8"/>
    </row>
    <row r="233" spans="1:8" ht="21" x14ac:dyDescent="0.3">
      <c r="A233" s="12"/>
      <c r="B233" s="13"/>
      <c r="C233" s="13"/>
      <c r="D233" s="13"/>
      <c r="E233" s="13"/>
      <c r="F233" s="13"/>
      <c r="G233" s="13"/>
      <c r="H233" s="8"/>
    </row>
    <row r="234" spans="1:8" ht="21" x14ac:dyDescent="0.3">
      <c r="A234" s="12"/>
      <c r="B234" s="13"/>
      <c r="C234" s="13"/>
      <c r="D234" s="13"/>
      <c r="E234" s="13"/>
      <c r="F234" s="13"/>
      <c r="G234" s="13"/>
      <c r="H234" s="8"/>
    </row>
    <row r="235" spans="1:8" ht="21" x14ac:dyDescent="0.3">
      <c r="A235" s="12"/>
      <c r="B235" s="13"/>
      <c r="C235" s="13"/>
      <c r="D235" s="13"/>
      <c r="E235" s="13"/>
      <c r="F235" s="13"/>
      <c r="G235" s="13"/>
      <c r="H235" s="8"/>
    </row>
    <row r="236" spans="1:8" ht="21" x14ac:dyDescent="0.3">
      <c r="A236" s="12"/>
      <c r="B236" s="13"/>
      <c r="C236" s="13"/>
      <c r="D236" s="13"/>
      <c r="E236" s="13"/>
      <c r="F236" s="13"/>
      <c r="G236" s="13"/>
      <c r="H236" s="8"/>
    </row>
    <row r="237" spans="1:8" ht="21" x14ac:dyDescent="0.3">
      <c r="A237" s="12"/>
      <c r="B237" s="13"/>
      <c r="C237" s="13"/>
      <c r="D237" s="13"/>
      <c r="E237" s="13"/>
      <c r="F237" s="13"/>
      <c r="G237" s="13"/>
      <c r="H237" s="8"/>
    </row>
    <row r="238" spans="1:8" ht="21" x14ac:dyDescent="0.3">
      <c r="A238" s="12"/>
      <c r="B238" s="13"/>
      <c r="C238" s="13"/>
      <c r="D238" s="13"/>
      <c r="E238" s="13"/>
      <c r="F238" s="13"/>
      <c r="G238" s="13"/>
      <c r="H238" s="8"/>
    </row>
    <row r="239" spans="1:8" ht="21" x14ac:dyDescent="0.3">
      <c r="A239" s="12"/>
      <c r="B239" s="13"/>
      <c r="C239" s="13"/>
      <c r="D239" s="13"/>
      <c r="E239" s="13"/>
      <c r="F239" s="13"/>
      <c r="G239" s="13"/>
      <c r="H239" s="8"/>
    </row>
    <row r="240" spans="1:8" ht="21" x14ac:dyDescent="0.3">
      <c r="A240" s="12"/>
      <c r="B240" s="13"/>
      <c r="C240" s="13"/>
      <c r="D240" s="13"/>
      <c r="E240" s="13"/>
      <c r="F240" s="13"/>
      <c r="G240" s="13"/>
      <c r="H240" s="8"/>
    </row>
    <row r="241" spans="1:8" ht="21" x14ac:dyDescent="0.3">
      <c r="A241" s="12"/>
      <c r="B241" s="13"/>
      <c r="C241" s="13"/>
      <c r="D241" s="13"/>
      <c r="E241" s="13"/>
      <c r="F241" s="13"/>
      <c r="G241" s="13"/>
      <c r="H241" s="8"/>
    </row>
    <row r="242" spans="1:8" ht="21" x14ac:dyDescent="0.3">
      <c r="A242" s="12"/>
      <c r="B242" s="13"/>
      <c r="C242" s="13"/>
      <c r="D242" s="13"/>
      <c r="E242" s="13"/>
      <c r="F242" s="13"/>
      <c r="G242" s="13"/>
      <c r="H242" s="8"/>
    </row>
    <row r="243" spans="1:8" ht="21" x14ac:dyDescent="0.3">
      <c r="A243" s="12"/>
      <c r="B243" s="13"/>
      <c r="C243" s="13"/>
      <c r="D243" s="13"/>
      <c r="E243" s="13"/>
      <c r="F243" s="13"/>
      <c r="G243" s="13"/>
      <c r="H243" s="8"/>
    </row>
    <row r="244" spans="1:8" ht="21" x14ac:dyDescent="0.3">
      <c r="A244" s="12"/>
      <c r="B244" s="13"/>
      <c r="C244" s="13"/>
      <c r="D244" s="13"/>
      <c r="E244" s="13"/>
      <c r="F244" s="13"/>
      <c r="G244" s="13"/>
      <c r="H244" s="8"/>
    </row>
    <row r="245" spans="1:8" ht="21" x14ac:dyDescent="0.3">
      <c r="A245" s="12"/>
      <c r="B245" s="13"/>
      <c r="C245" s="13"/>
      <c r="D245" s="13"/>
      <c r="E245" s="13"/>
      <c r="F245" s="13"/>
      <c r="G245" s="13"/>
      <c r="H245" s="8"/>
    </row>
    <row r="246" spans="1:8" ht="21" x14ac:dyDescent="0.3">
      <c r="A246" s="12"/>
      <c r="B246" s="13"/>
      <c r="C246" s="13"/>
      <c r="D246" s="13"/>
      <c r="E246" s="13"/>
      <c r="F246" s="13"/>
      <c r="G246" s="13"/>
      <c r="H246" s="8"/>
    </row>
    <row r="247" spans="1:8" ht="21" x14ac:dyDescent="0.3">
      <c r="A247" s="12"/>
      <c r="B247" s="13"/>
      <c r="C247" s="13"/>
      <c r="D247" s="13"/>
      <c r="E247" s="13"/>
      <c r="F247" s="13"/>
      <c r="G247" s="13"/>
      <c r="H247" s="8"/>
    </row>
    <row r="248" spans="1:8" ht="21" x14ac:dyDescent="0.3">
      <c r="A248" s="12"/>
      <c r="B248" s="13"/>
      <c r="C248" s="13"/>
      <c r="D248" s="13"/>
      <c r="E248" s="13"/>
      <c r="F248" s="13"/>
      <c r="G248" s="13"/>
      <c r="H248" s="8"/>
    </row>
    <row r="249" spans="1:8" ht="21" x14ac:dyDescent="0.3">
      <c r="A249" s="12"/>
      <c r="B249" s="13"/>
      <c r="C249" s="13"/>
      <c r="D249" s="13"/>
      <c r="E249" s="13"/>
      <c r="F249" s="13"/>
      <c r="G249" s="13"/>
      <c r="H249" s="8"/>
    </row>
    <row r="250" spans="1:8" ht="21" x14ac:dyDescent="0.3">
      <c r="A250" s="12"/>
      <c r="B250" s="13"/>
      <c r="C250" s="13"/>
      <c r="D250" s="13"/>
      <c r="E250" s="13"/>
      <c r="F250" s="13"/>
      <c r="G250" s="13"/>
      <c r="H250" s="8"/>
    </row>
    <row r="251" spans="1:8" ht="21" x14ac:dyDescent="0.3">
      <c r="A251" s="12"/>
      <c r="B251" s="13"/>
      <c r="C251" s="13"/>
      <c r="D251" s="13"/>
      <c r="E251" s="13"/>
      <c r="F251" s="13"/>
      <c r="G251" s="13"/>
      <c r="H251" s="8"/>
    </row>
    <row r="252" spans="1:8" ht="21" x14ac:dyDescent="0.3">
      <c r="A252" s="12"/>
      <c r="B252" s="13"/>
      <c r="C252" s="13"/>
      <c r="D252" s="13"/>
      <c r="E252" s="13"/>
      <c r="F252" s="13"/>
      <c r="G252" s="13"/>
      <c r="H252" s="8"/>
    </row>
    <row r="253" spans="1:8" ht="21" x14ac:dyDescent="0.3">
      <c r="A253" s="12"/>
      <c r="B253" s="13"/>
      <c r="C253" s="13"/>
      <c r="D253" s="13"/>
      <c r="E253" s="13"/>
      <c r="F253" s="13"/>
      <c r="G253" s="13"/>
      <c r="H253" s="8"/>
    </row>
    <row r="254" spans="1:8" ht="21" x14ac:dyDescent="0.3">
      <c r="A254" s="12"/>
      <c r="B254" s="13"/>
      <c r="C254" s="13"/>
      <c r="D254" s="13"/>
      <c r="E254" s="13"/>
      <c r="F254" s="13"/>
      <c r="G254" s="13"/>
      <c r="H254" s="8"/>
    </row>
    <row r="255" spans="1:8" ht="21" x14ac:dyDescent="0.3">
      <c r="A255" s="12"/>
      <c r="B255" s="13"/>
      <c r="C255" s="13"/>
      <c r="D255" s="13"/>
      <c r="E255" s="13"/>
      <c r="F255" s="13"/>
      <c r="G255" s="13"/>
      <c r="H255" s="8"/>
    </row>
    <row r="256" spans="1:8" ht="21" x14ac:dyDescent="0.3">
      <c r="A256" s="12"/>
      <c r="B256" s="13"/>
      <c r="C256" s="13"/>
      <c r="D256" s="13"/>
      <c r="E256" s="13"/>
      <c r="F256" s="13"/>
      <c r="G256" s="13"/>
      <c r="H256" s="8"/>
    </row>
    <row r="257" spans="1:8" ht="21" x14ac:dyDescent="0.3">
      <c r="A257" s="12"/>
      <c r="B257" s="13"/>
      <c r="C257" s="13"/>
      <c r="D257" s="13"/>
      <c r="E257" s="13"/>
      <c r="F257" s="13"/>
      <c r="G257" s="13"/>
      <c r="H257" s="8"/>
    </row>
    <row r="258" spans="1:8" ht="21" x14ac:dyDescent="0.3">
      <c r="A258" s="12"/>
      <c r="B258" s="13"/>
      <c r="C258" s="13"/>
      <c r="D258" s="13"/>
      <c r="E258" s="13"/>
      <c r="F258" s="13"/>
      <c r="G258" s="13"/>
      <c r="H258" s="8"/>
    </row>
    <row r="259" spans="1:8" ht="21" x14ac:dyDescent="0.3">
      <c r="A259" s="12"/>
      <c r="B259" s="13"/>
      <c r="C259" s="13"/>
      <c r="D259" s="13"/>
      <c r="E259" s="13"/>
      <c r="F259" s="13"/>
      <c r="G259" s="13"/>
      <c r="H259" s="8"/>
    </row>
    <row r="260" spans="1:8" ht="21" x14ac:dyDescent="0.3">
      <c r="A260" s="12"/>
      <c r="B260" s="13"/>
      <c r="C260" s="13"/>
      <c r="D260" s="13"/>
      <c r="E260" s="13"/>
      <c r="F260" s="13"/>
      <c r="G260" s="13"/>
      <c r="H260" s="8"/>
    </row>
    <row r="261" spans="1:8" ht="21" x14ac:dyDescent="0.3">
      <c r="A261" s="12"/>
      <c r="B261" s="13"/>
      <c r="C261" s="13"/>
      <c r="D261" s="13"/>
      <c r="E261" s="13"/>
      <c r="F261" s="13"/>
      <c r="G261" s="13"/>
      <c r="H261" s="8"/>
    </row>
    <row r="262" spans="1:8" ht="21" x14ac:dyDescent="0.3">
      <c r="A262" s="12"/>
      <c r="B262" s="13"/>
      <c r="C262" s="13"/>
      <c r="D262" s="13"/>
      <c r="E262" s="13"/>
      <c r="F262" s="13"/>
      <c r="G262" s="13"/>
      <c r="H262" s="8"/>
    </row>
    <row r="263" spans="1:8" ht="21" hidden="1" x14ac:dyDescent="0.3">
      <c r="A263" s="12"/>
      <c r="B263" s="13"/>
      <c r="C263" s="13"/>
      <c r="D263" s="13"/>
      <c r="E263" s="13"/>
      <c r="F263" s="13"/>
      <c r="G263" s="13"/>
      <c r="H263" s="8"/>
    </row>
    <row r="264" spans="1:8" ht="21" hidden="1" x14ac:dyDescent="0.3">
      <c r="A264" s="12"/>
      <c r="B264" s="13"/>
      <c r="C264" s="13"/>
      <c r="D264" s="13"/>
      <c r="E264" s="13"/>
      <c r="F264" s="13"/>
      <c r="G264" s="13"/>
      <c r="H264" s="8"/>
    </row>
    <row r="265" spans="1:8" ht="21" hidden="1" x14ac:dyDescent="0.3">
      <c r="A265" s="12"/>
      <c r="B265" s="13"/>
      <c r="C265" s="13"/>
      <c r="D265" s="13"/>
      <c r="E265" s="13"/>
      <c r="F265" s="13"/>
      <c r="G265" s="13"/>
      <c r="H265" s="8"/>
    </row>
    <row r="266" spans="1:8" ht="21" hidden="1" x14ac:dyDescent="0.3">
      <c r="A266" s="12"/>
      <c r="B266" s="13"/>
      <c r="C266" s="13"/>
      <c r="D266" s="13"/>
      <c r="E266" s="13"/>
      <c r="F266" s="13"/>
      <c r="G266" s="13"/>
      <c r="H266" s="8"/>
    </row>
    <row r="267" spans="1:8" ht="21" hidden="1" x14ac:dyDescent="0.3">
      <c r="A267" s="12"/>
      <c r="B267" s="13"/>
      <c r="C267" s="13"/>
      <c r="D267" s="13"/>
      <c r="E267" s="13"/>
      <c r="F267" s="13"/>
      <c r="G267" s="13"/>
      <c r="H267" s="8"/>
    </row>
    <row r="268" spans="1:8" ht="21" hidden="1" x14ac:dyDescent="0.3">
      <c r="A268" s="12"/>
      <c r="B268" s="13"/>
      <c r="C268" s="13"/>
      <c r="D268" s="13"/>
      <c r="E268" s="13"/>
      <c r="F268" s="13"/>
      <c r="G268" s="13"/>
      <c r="H268" s="8"/>
    </row>
    <row r="269" spans="1:8" ht="21" hidden="1" x14ac:dyDescent="0.3">
      <c r="A269" s="12"/>
      <c r="B269" s="13"/>
      <c r="C269" s="13"/>
      <c r="D269" s="13"/>
      <c r="E269" s="13"/>
      <c r="F269" s="13"/>
      <c r="G269" s="13"/>
      <c r="H269" s="8"/>
    </row>
    <row r="270" spans="1:8" ht="21" hidden="1" x14ac:dyDescent="0.3">
      <c r="A270" s="12"/>
      <c r="B270" s="13"/>
      <c r="C270" s="13"/>
      <c r="D270" s="13"/>
      <c r="E270" s="13"/>
      <c r="F270" s="13"/>
      <c r="G270" s="13"/>
      <c r="H270" s="8"/>
    </row>
    <row r="271" spans="1:8" ht="21" x14ac:dyDescent="0.3">
      <c r="A271" s="14"/>
      <c r="B271" s="15"/>
      <c r="C271" s="15"/>
      <c r="D271" s="15"/>
      <c r="E271" s="15"/>
      <c r="F271" s="15"/>
      <c r="G271" s="15"/>
      <c r="H271" s="9"/>
    </row>
    <row r="272" spans="1:8" ht="21" x14ac:dyDescent="0.3">
      <c r="A272" s="138" t="s">
        <v>75</v>
      </c>
      <c r="B272" s="139"/>
      <c r="C272" s="139"/>
      <c r="D272" s="139"/>
      <c r="E272" s="139"/>
      <c r="F272" s="139"/>
      <c r="G272" s="139"/>
      <c r="H272" s="140"/>
    </row>
    <row r="273" spans="1:8" ht="21" x14ac:dyDescent="0.3">
      <c r="A273" s="10"/>
      <c r="B273" s="11"/>
      <c r="C273" s="11"/>
      <c r="D273" s="11"/>
      <c r="E273" s="11"/>
      <c r="F273" s="11"/>
      <c r="G273" s="11"/>
      <c r="H273" s="7"/>
    </row>
    <row r="274" spans="1:8" ht="21" x14ac:dyDescent="0.3">
      <c r="A274" s="12"/>
      <c r="B274" s="13"/>
      <c r="C274" s="13"/>
      <c r="D274" s="13"/>
      <c r="E274" s="13"/>
      <c r="F274" s="13"/>
      <c r="G274" s="13"/>
      <c r="H274" s="8"/>
    </row>
    <row r="275" spans="1:8" ht="21" x14ac:dyDescent="0.3">
      <c r="A275" s="12"/>
      <c r="B275" s="13"/>
      <c r="C275" s="13"/>
      <c r="D275" s="13"/>
      <c r="E275" s="13"/>
      <c r="F275" s="13"/>
      <c r="G275" s="13"/>
      <c r="H275" s="8"/>
    </row>
    <row r="276" spans="1:8" ht="21" x14ac:dyDescent="0.3">
      <c r="A276" s="12"/>
      <c r="B276" s="13"/>
      <c r="C276" s="13"/>
      <c r="D276" s="13"/>
      <c r="E276" s="13"/>
      <c r="F276" s="13"/>
      <c r="G276" s="13"/>
      <c r="H276" s="8"/>
    </row>
    <row r="277" spans="1:8" ht="21" x14ac:dyDescent="0.3">
      <c r="A277" s="12"/>
      <c r="B277" s="13"/>
      <c r="C277" s="13"/>
      <c r="D277" s="13"/>
      <c r="E277" s="13"/>
      <c r="F277" s="13"/>
      <c r="G277" s="13"/>
      <c r="H277" s="8"/>
    </row>
    <row r="278" spans="1:8" ht="21" x14ac:dyDescent="0.3">
      <c r="A278" s="12"/>
      <c r="B278" s="13"/>
      <c r="C278" s="13"/>
      <c r="D278" s="13"/>
      <c r="E278" s="13"/>
      <c r="F278" s="13"/>
      <c r="G278" s="13"/>
      <c r="H278" s="8"/>
    </row>
    <row r="279" spans="1:8" ht="21" x14ac:dyDescent="0.3">
      <c r="A279" s="12"/>
      <c r="B279" s="13"/>
      <c r="C279" s="13"/>
      <c r="D279" s="13"/>
      <c r="E279" s="13"/>
      <c r="F279" s="13"/>
      <c r="G279" s="13"/>
      <c r="H279" s="8"/>
    </row>
    <row r="280" spans="1:8" ht="21" x14ac:dyDescent="0.3">
      <c r="A280" s="12"/>
      <c r="B280" s="13"/>
      <c r="C280" s="13"/>
      <c r="D280" s="13"/>
      <c r="E280" s="13"/>
      <c r="F280" s="13"/>
      <c r="G280" s="13"/>
      <c r="H280" s="8"/>
    </row>
    <row r="281" spans="1:8" ht="21" x14ac:dyDescent="0.3">
      <c r="A281" s="12"/>
      <c r="B281" s="13"/>
      <c r="C281" s="13"/>
      <c r="D281" s="13"/>
      <c r="E281" s="13"/>
      <c r="F281" s="13"/>
      <c r="G281" s="13"/>
      <c r="H281" s="8"/>
    </row>
    <row r="282" spans="1:8" ht="21" x14ac:dyDescent="0.3">
      <c r="A282" s="12"/>
      <c r="B282" s="13"/>
      <c r="C282" s="13"/>
      <c r="D282" s="13"/>
      <c r="E282" s="13"/>
      <c r="F282" s="13"/>
      <c r="G282" s="13"/>
      <c r="H282" s="8"/>
    </row>
    <row r="283" spans="1:8" ht="21" x14ac:dyDescent="0.3">
      <c r="A283" s="12"/>
      <c r="B283" s="13"/>
      <c r="C283" s="13"/>
      <c r="D283" s="13"/>
      <c r="E283" s="13"/>
      <c r="F283" s="13"/>
      <c r="G283" s="13"/>
      <c r="H283" s="8"/>
    </row>
    <row r="284" spans="1:8" ht="21" x14ac:dyDescent="0.3">
      <c r="A284" s="12"/>
      <c r="B284" s="13"/>
      <c r="C284" s="13"/>
      <c r="D284" s="13"/>
      <c r="E284" s="13"/>
      <c r="F284" s="13"/>
      <c r="G284" s="13"/>
      <c r="H284" s="8"/>
    </row>
    <row r="285" spans="1:8" ht="21" x14ac:dyDescent="0.3">
      <c r="A285" s="12"/>
      <c r="B285" s="13"/>
      <c r="C285" s="13"/>
      <c r="D285" s="13"/>
      <c r="E285" s="13"/>
      <c r="F285" s="13"/>
      <c r="G285" s="13"/>
      <c r="H285" s="8"/>
    </row>
    <row r="286" spans="1:8" ht="21" x14ac:dyDescent="0.3">
      <c r="A286" s="12"/>
      <c r="B286" s="13"/>
      <c r="C286" s="13"/>
      <c r="D286" s="13"/>
      <c r="E286" s="13"/>
      <c r="F286" s="13"/>
      <c r="G286" s="13"/>
      <c r="H286" s="8"/>
    </row>
    <row r="287" spans="1:8" ht="21" x14ac:dyDescent="0.3">
      <c r="A287" s="12"/>
      <c r="B287" s="13"/>
      <c r="C287" s="13"/>
      <c r="D287" s="13"/>
      <c r="E287" s="13"/>
      <c r="F287" s="13"/>
      <c r="G287" s="13"/>
      <c r="H287" s="8"/>
    </row>
    <row r="288" spans="1:8" ht="21" x14ac:dyDescent="0.3">
      <c r="A288" s="12"/>
      <c r="B288" s="13"/>
      <c r="C288" s="13"/>
      <c r="D288" s="13"/>
      <c r="E288" s="13"/>
      <c r="F288" s="13"/>
      <c r="G288" s="13"/>
      <c r="H288" s="8"/>
    </row>
    <row r="289" spans="1:8" ht="21" x14ac:dyDescent="0.3">
      <c r="A289" s="12"/>
      <c r="B289" s="13"/>
      <c r="C289" s="13"/>
      <c r="D289" s="13"/>
      <c r="E289" s="13"/>
      <c r="F289" s="13"/>
      <c r="G289" s="13"/>
      <c r="H289" s="8"/>
    </row>
    <row r="290" spans="1:8" ht="21" x14ac:dyDescent="0.3">
      <c r="A290" s="12"/>
      <c r="B290" s="13"/>
      <c r="C290" s="13"/>
      <c r="D290" s="13"/>
      <c r="E290" s="13"/>
      <c r="F290" s="13"/>
      <c r="G290" s="13"/>
      <c r="H290" s="8"/>
    </row>
    <row r="291" spans="1:8" ht="21" x14ac:dyDescent="0.3">
      <c r="A291" s="12"/>
      <c r="B291" s="13"/>
      <c r="C291" s="13"/>
      <c r="D291" s="13"/>
      <c r="E291" s="13"/>
      <c r="F291" s="13"/>
      <c r="G291" s="13"/>
      <c r="H291" s="8"/>
    </row>
    <row r="292" spans="1:8" ht="21" x14ac:dyDescent="0.3">
      <c r="A292" s="12"/>
      <c r="B292" s="13"/>
      <c r="C292" s="13"/>
      <c r="D292" s="13"/>
      <c r="E292" s="13"/>
      <c r="F292" s="13"/>
      <c r="G292" s="13"/>
      <c r="H292" s="8"/>
    </row>
    <row r="293" spans="1:8" ht="21" x14ac:dyDescent="0.3">
      <c r="A293" s="12"/>
      <c r="B293" s="13"/>
      <c r="C293" s="13"/>
      <c r="D293" s="13"/>
      <c r="E293" s="13"/>
      <c r="F293" s="13"/>
      <c r="G293" s="13"/>
      <c r="H293" s="8"/>
    </row>
    <row r="294" spans="1:8" ht="21" x14ac:dyDescent="0.3">
      <c r="A294" s="12"/>
      <c r="B294" s="13"/>
      <c r="C294" s="13"/>
      <c r="D294" s="13"/>
      <c r="E294" s="13"/>
      <c r="F294" s="13"/>
      <c r="G294" s="13"/>
      <c r="H294" s="8"/>
    </row>
    <row r="295" spans="1:8" ht="21" x14ac:dyDescent="0.3">
      <c r="A295" s="12"/>
      <c r="B295" s="13"/>
      <c r="C295" s="13"/>
      <c r="D295" s="13"/>
      <c r="E295" s="13"/>
      <c r="F295" s="13"/>
      <c r="G295" s="13"/>
      <c r="H295" s="8"/>
    </row>
    <row r="296" spans="1:8" ht="21" x14ac:dyDescent="0.3">
      <c r="A296" s="12"/>
      <c r="B296" s="13"/>
      <c r="C296" s="13"/>
      <c r="D296" s="13"/>
      <c r="E296" s="13"/>
      <c r="F296" s="13"/>
      <c r="G296" s="13"/>
      <c r="H296" s="8"/>
    </row>
    <row r="297" spans="1:8" ht="21" x14ac:dyDescent="0.3">
      <c r="A297" s="12"/>
      <c r="B297" s="13"/>
      <c r="C297" s="13"/>
      <c r="D297" s="13"/>
      <c r="E297" s="13"/>
      <c r="F297" s="13"/>
      <c r="G297" s="13"/>
      <c r="H297" s="8"/>
    </row>
    <row r="298" spans="1:8" ht="21" hidden="1" x14ac:dyDescent="0.3">
      <c r="A298" s="12"/>
      <c r="B298" s="13"/>
      <c r="C298" s="13"/>
      <c r="D298" s="13"/>
      <c r="E298" s="13"/>
      <c r="F298" s="13"/>
      <c r="G298" s="13"/>
      <c r="H298" s="8"/>
    </row>
    <row r="299" spans="1:8" ht="21" hidden="1" x14ac:dyDescent="0.3">
      <c r="A299" s="12"/>
      <c r="B299" s="13"/>
      <c r="C299" s="13"/>
      <c r="D299" s="13"/>
      <c r="E299" s="13"/>
      <c r="F299" s="13"/>
      <c r="G299" s="13"/>
      <c r="H299" s="8"/>
    </row>
    <row r="300" spans="1:8" ht="21" hidden="1" x14ac:dyDescent="0.3">
      <c r="A300" s="12"/>
      <c r="B300" s="13"/>
      <c r="C300" s="13"/>
      <c r="D300" s="13"/>
      <c r="E300" s="13"/>
      <c r="F300" s="13"/>
      <c r="G300" s="13"/>
      <c r="H300" s="8"/>
    </row>
    <row r="301" spans="1:8" ht="21" hidden="1" x14ac:dyDescent="0.3">
      <c r="A301" s="12"/>
      <c r="B301" s="13"/>
      <c r="C301" s="13"/>
      <c r="D301" s="13"/>
      <c r="E301" s="13"/>
      <c r="F301" s="13"/>
      <c r="G301" s="13"/>
      <c r="H301" s="8"/>
    </row>
    <row r="302" spans="1:8" ht="21" hidden="1" x14ac:dyDescent="0.3">
      <c r="A302" s="12"/>
      <c r="B302" s="13"/>
      <c r="C302" s="13"/>
      <c r="D302" s="13"/>
      <c r="E302" s="13"/>
      <c r="F302" s="13"/>
      <c r="G302" s="13"/>
      <c r="H302" s="8"/>
    </row>
    <row r="303" spans="1:8" ht="21" hidden="1" x14ac:dyDescent="0.3">
      <c r="A303" s="12"/>
      <c r="B303" s="13"/>
      <c r="C303" s="13"/>
      <c r="D303" s="13"/>
      <c r="E303" s="13"/>
      <c r="F303" s="13"/>
      <c r="G303" s="13"/>
      <c r="H303" s="8"/>
    </row>
    <row r="304" spans="1:8" ht="21" x14ac:dyDescent="0.3">
      <c r="A304" s="12"/>
      <c r="B304" s="13"/>
      <c r="C304" s="13"/>
      <c r="D304" s="13"/>
      <c r="E304" s="13"/>
      <c r="F304" s="13"/>
      <c r="G304" s="13"/>
      <c r="H304" s="8"/>
    </row>
    <row r="305" spans="1:8" ht="21" x14ac:dyDescent="0.3">
      <c r="A305" s="67" t="s">
        <v>23</v>
      </c>
      <c r="B305" s="67"/>
      <c r="C305" s="67"/>
      <c r="D305" s="67"/>
      <c r="E305" s="67"/>
      <c r="F305" s="67"/>
      <c r="G305" s="67"/>
      <c r="H305" s="67"/>
    </row>
    <row r="306" spans="1:8" ht="21" x14ac:dyDescent="0.3">
      <c r="A306" s="129" t="s">
        <v>76</v>
      </c>
      <c r="B306" s="130"/>
      <c r="C306" s="130"/>
      <c r="D306" s="130"/>
      <c r="E306" s="130"/>
      <c r="F306" s="130"/>
      <c r="G306" s="130"/>
      <c r="H306" s="131"/>
    </row>
    <row r="307" spans="1:8" ht="21" x14ac:dyDescent="0.3">
      <c r="A307" s="132" t="s">
        <v>77</v>
      </c>
      <c r="B307" s="133"/>
      <c r="C307" s="133"/>
      <c r="D307" s="133"/>
      <c r="E307" s="133"/>
      <c r="F307" s="133"/>
      <c r="G307" s="133"/>
      <c r="H307" s="134"/>
    </row>
    <row r="308" spans="1:8" ht="45" customHeight="1" x14ac:dyDescent="0.3">
      <c r="A308" s="132" t="s">
        <v>78</v>
      </c>
      <c r="B308" s="133"/>
      <c r="C308" s="133"/>
      <c r="D308" s="133"/>
      <c r="E308" s="133"/>
      <c r="F308" s="133"/>
      <c r="G308" s="133"/>
      <c r="H308" s="134"/>
    </row>
    <row r="309" spans="1:8" ht="42.75" customHeight="1" x14ac:dyDescent="0.3">
      <c r="A309" s="132" t="s">
        <v>79</v>
      </c>
      <c r="B309" s="133"/>
      <c r="C309" s="133"/>
      <c r="D309" s="133"/>
      <c r="E309" s="133"/>
      <c r="F309" s="133"/>
      <c r="G309" s="133"/>
      <c r="H309" s="134"/>
    </row>
    <row r="310" spans="1:8" ht="21" x14ac:dyDescent="0.3">
      <c r="A310" s="132" t="s">
        <v>80</v>
      </c>
      <c r="B310" s="133"/>
      <c r="C310" s="133"/>
      <c r="D310" s="133"/>
      <c r="E310" s="133"/>
      <c r="F310" s="133"/>
      <c r="G310" s="133"/>
      <c r="H310" s="134"/>
    </row>
    <row r="311" spans="1:8" ht="21" x14ac:dyDescent="0.3">
      <c r="A311" s="132" t="s">
        <v>81</v>
      </c>
      <c r="B311" s="133"/>
      <c r="C311" s="133"/>
      <c r="D311" s="133"/>
      <c r="E311" s="133"/>
      <c r="F311" s="133"/>
      <c r="G311" s="133"/>
      <c r="H311" s="134"/>
    </row>
    <row r="312" spans="1:8" ht="45" customHeight="1" x14ac:dyDescent="0.3">
      <c r="A312" s="132" t="s">
        <v>82</v>
      </c>
      <c r="B312" s="133"/>
      <c r="C312" s="133"/>
      <c r="D312" s="133"/>
      <c r="E312" s="133"/>
      <c r="F312" s="133"/>
      <c r="G312" s="133"/>
      <c r="H312" s="134"/>
    </row>
    <row r="313" spans="1:8" ht="45" customHeight="1" x14ac:dyDescent="0.3">
      <c r="A313" s="132" t="s">
        <v>83</v>
      </c>
      <c r="B313" s="133"/>
      <c r="C313" s="133"/>
      <c r="D313" s="133"/>
      <c r="E313" s="133"/>
      <c r="F313" s="133"/>
      <c r="G313" s="133"/>
      <c r="H313" s="134"/>
    </row>
    <row r="314" spans="1:8" ht="21" x14ac:dyDescent="0.3">
      <c r="A314" s="135" t="s">
        <v>84</v>
      </c>
      <c r="B314" s="136"/>
      <c r="C314" s="136"/>
      <c r="D314" s="136"/>
      <c r="E314" s="136"/>
      <c r="F314" s="136"/>
      <c r="G314" s="136"/>
      <c r="H314" s="137"/>
    </row>
    <row r="315" spans="1:8" ht="57" customHeight="1" x14ac:dyDescent="0.3">
      <c r="A315" s="143" t="s">
        <v>29</v>
      </c>
      <c r="B315" s="144"/>
      <c r="C315" s="145" t="s">
        <v>290</v>
      </c>
      <c r="D315" s="146"/>
      <c r="E315" s="143" t="s">
        <v>9</v>
      </c>
      <c r="F315" s="144"/>
      <c r="G315" s="94"/>
      <c r="H315" s="94"/>
    </row>
  </sheetData>
  <mergeCells count="364">
    <mergeCell ref="B181:H181"/>
    <mergeCell ref="A96:H96"/>
    <mergeCell ref="C18:D18"/>
    <mergeCell ref="C19:D19"/>
    <mergeCell ref="C20:D20"/>
    <mergeCell ref="C21:D21"/>
    <mergeCell ref="C22:D22"/>
    <mergeCell ref="C24:H24"/>
    <mergeCell ref="C23:H23"/>
    <mergeCell ref="E82:F82"/>
    <mergeCell ref="A83:B83"/>
    <mergeCell ref="E83:F83"/>
    <mergeCell ref="A45:B45"/>
    <mergeCell ref="A46:B46"/>
    <mergeCell ref="A47:B47"/>
    <mergeCell ref="D46:F46"/>
    <mergeCell ref="D45:F45"/>
    <mergeCell ref="D47:F47"/>
    <mergeCell ref="A48:B48"/>
    <mergeCell ref="D48:F48"/>
    <mergeCell ref="A80:H80"/>
    <mergeCell ref="A81:C82"/>
    <mergeCell ref="E81:F81"/>
    <mergeCell ref="G22:H22"/>
    <mergeCell ref="G36:H36"/>
    <mergeCell ref="A84:B84"/>
    <mergeCell ref="G116:H116"/>
    <mergeCell ref="G120:H120"/>
    <mergeCell ref="A117:H117"/>
    <mergeCell ref="E114:F114"/>
    <mergeCell ref="A116:B116"/>
    <mergeCell ref="E115:F115"/>
    <mergeCell ref="G115:H115"/>
    <mergeCell ref="A62:B62"/>
    <mergeCell ref="A63:B63"/>
    <mergeCell ref="C62:F62"/>
    <mergeCell ref="C63:F63"/>
    <mergeCell ref="A113:H113"/>
    <mergeCell ref="G114:H114"/>
    <mergeCell ref="A99:B99"/>
    <mergeCell ref="E99:F99"/>
    <mergeCell ref="A100:B100"/>
    <mergeCell ref="E100:F111"/>
    <mergeCell ref="G100:H111"/>
    <mergeCell ref="A101:B101"/>
    <mergeCell ref="A102:B102"/>
    <mergeCell ref="A103:B103"/>
    <mergeCell ref="A104:B104"/>
    <mergeCell ref="A105:B105"/>
    <mergeCell ref="A156:B156"/>
    <mergeCell ref="A149:B149"/>
    <mergeCell ref="G112:H112"/>
    <mergeCell ref="E97:F97"/>
    <mergeCell ref="E98:F98"/>
    <mergeCell ref="A106:B106"/>
    <mergeCell ref="A107:B107"/>
    <mergeCell ref="A108:B108"/>
    <mergeCell ref="A112:F112"/>
    <mergeCell ref="A97:C98"/>
    <mergeCell ref="E125:F125"/>
    <mergeCell ref="A122:B122"/>
    <mergeCell ref="A123:B123"/>
    <mergeCell ref="A124:B124"/>
    <mergeCell ref="C122:D122"/>
    <mergeCell ref="A125:B125"/>
    <mergeCell ref="C123:D123"/>
    <mergeCell ref="G122:H122"/>
    <mergeCell ref="G123:H123"/>
    <mergeCell ref="G124:H124"/>
    <mergeCell ref="G125:H125"/>
    <mergeCell ref="C125:D125"/>
    <mergeCell ref="A148:B148"/>
    <mergeCell ref="A150:B150"/>
    <mergeCell ref="A151:B151"/>
    <mergeCell ref="A146:B146"/>
    <mergeCell ref="A152:H152"/>
    <mergeCell ref="A153:B153"/>
    <mergeCell ref="A145:B145"/>
    <mergeCell ref="A143:H143"/>
    <mergeCell ref="A139:B139"/>
    <mergeCell ref="A126:H126"/>
    <mergeCell ref="A127:B127"/>
    <mergeCell ref="E127:F127"/>
    <mergeCell ref="A140:B140"/>
    <mergeCell ref="A141:B141"/>
    <mergeCell ref="A142:B142"/>
    <mergeCell ref="A135:B135"/>
    <mergeCell ref="C128:D128"/>
    <mergeCell ref="C131:D131"/>
    <mergeCell ref="A136:B136"/>
    <mergeCell ref="A1:H1"/>
    <mergeCell ref="A183:C183"/>
    <mergeCell ref="G27:H27"/>
    <mergeCell ref="G28:H28"/>
    <mergeCell ref="A37:H37"/>
    <mergeCell ref="A44:H44"/>
    <mergeCell ref="A50:H50"/>
    <mergeCell ref="A121:H121"/>
    <mergeCell ref="G119:H119"/>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G118:H118"/>
    <mergeCell ref="G315:H315"/>
    <mergeCell ref="A182:H182"/>
    <mergeCell ref="D184:H184"/>
    <mergeCell ref="A306:H306"/>
    <mergeCell ref="A312:H312"/>
    <mergeCell ref="A313:H313"/>
    <mergeCell ref="A314:H314"/>
    <mergeCell ref="A307:H307"/>
    <mergeCell ref="A308:H308"/>
    <mergeCell ref="A309:H309"/>
    <mergeCell ref="A310:H310"/>
    <mergeCell ref="A184:C184"/>
    <mergeCell ref="A305:H305"/>
    <mergeCell ref="A311:H311"/>
    <mergeCell ref="A272:H272"/>
    <mergeCell ref="D183:H183"/>
    <mergeCell ref="A185:C185"/>
    <mergeCell ref="D185:H185"/>
    <mergeCell ref="A222:H222"/>
    <mergeCell ref="E315:F315"/>
    <mergeCell ref="A315:B315"/>
    <mergeCell ref="C315:D315"/>
    <mergeCell ref="A154:B154"/>
    <mergeCell ref="A155:B155"/>
    <mergeCell ref="A137:B137"/>
    <mergeCell ref="A138:B138"/>
    <mergeCell ref="A132:H132"/>
    <mergeCell ref="G127:H127"/>
    <mergeCell ref="A128:B128"/>
    <mergeCell ref="G128:H128"/>
    <mergeCell ref="A129:B129"/>
    <mergeCell ref="G129:H129"/>
    <mergeCell ref="A130:B130"/>
    <mergeCell ref="G130:H130"/>
    <mergeCell ref="A134:H134"/>
    <mergeCell ref="A147:B147"/>
    <mergeCell ref="E130:F130"/>
    <mergeCell ref="E128:F128"/>
    <mergeCell ref="C127:D127"/>
    <mergeCell ref="E129:F129"/>
    <mergeCell ref="A144:B144"/>
    <mergeCell ref="C129:D129"/>
    <mergeCell ref="E131:F131"/>
    <mergeCell ref="C130:D130"/>
    <mergeCell ref="A131:B131"/>
    <mergeCell ref="G131:H131"/>
    <mergeCell ref="B180:H180"/>
    <mergeCell ref="B172:H172"/>
    <mergeCell ref="B171:H171"/>
    <mergeCell ref="B175:H175"/>
    <mergeCell ref="B174:H174"/>
    <mergeCell ref="B173:H173"/>
    <mergeCell ref="B178:H178"/>
    <mergeCell ref="A157:B157"/>
    <mergeCell ref="A158:B158"/>
    <mergeCell ref="A159:B159"/>
    <mergeCell ref="A168:B168"/>
    <mergeCell ref="A169:B169"/>
    <mergeCell ref="A165:B165"/>
    <mergeCell ref="A166:B166"/>
    <mergeCell ref="A167:B167"/>
    <mergeCell ref="A161:H161"/>
    <mergeCell ref="A162:B162"/>
    <mergeCell ref="A163:B163"/>
    <mergeCell ref="A164:B164"/>
    <mergeCell ref="B179:H179"/>
    <mergeCell ref="A170:H170"/>
    <mergeCell ref="B176:H176"/>
    <mergeCell ref="A160:B160"/>
    <mergeCell ref="B177:H177"/>
    <mergeCell ref="E3:F3"/>
    <mergeCell ref="E4:F4"/>
    <mergeCell ref="E84:F95"/>
    <mergeCell ref="G84:H95"/>
    <mergeCell ref="A85:B85"/>
    <mergeCell ref="A86:B86"/>
    <mergeCell ref="A87:B87"/>
    <mergeCell ref="A88:B88"/>
    <mergeCell ref="A89:B89"/>
    <mergeCell ref="A90:B90"/>
    <mergeCell ref="A91:B91"/>
    <mergeCell ref="A92:B92"/>
    <mergeCell ref="A93:B93"/>
    <mergeCell ref="A94:B94"/>
    <mergeCell ref="A95:B95"/>
    <mergeCell ref="C27:D27"/>
    <mergeCell ref="G14:H14"/>
    <mergeCell ref="G16:H16"/>
    <mergeCell ref="G17:H17"/>
    <mergeCell ref="G15:H15"/>
    <mergeCell ref="G18:H18"/>
    <mergeCell ref="G19:H19"/>
    <mergeCell ref="G46:H46"/>
    <mergeCell ref="G31:H31"/>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C26:D26"/>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G35:H35"/>
    <mergeCell ref="J38:K38"/>
    <mergeCell ref="M38:N38"/>
    <mergeCell ref="C38:E38"/>
    <mergeCell ref="F38:H38"/>
    <mergeCell ref="C39:E39"/>
    <mergeCell ref="F39:H39"/>
    <mergeCell ref="F40:H40"/>
    <mergeCell ref="C40:E40"/>
    <mergeCell ref="A41:B41"/>
    <mergeCell ref="C41:E41"/>
    <mergeCell ref="F41:H41"/>
    <mergeCell ref="A39:B39"/>
    <mergeCell ref="A40:B40"/>
    <mergeCell ref="G48:H48"/>
    <mergeCell ref="A49:B49"/>
    <mergeCell ref="D49:F49"/>
    <mergeCell ref="G49:H49"/>
    <mergeCell ref="A51:B51"/>
    <mergeCell ref="A53:B53"/>
    <mergeCell ref="A60:B60"/>
    <mergeCell ref="A61:B61"/>
    <mergeCell ref="A52:B52"/>
    <mergeCell ref="C51:H51"/>
    <mergeCell ref="C52:F52"/>
    <mergeCell ref="C53:F53"/>
    <mergeCell ref="C59:F59"/>
    <mergeCell ref="C58:F58"/>
    <mergeCell ref="A58:B59"/>
    <mergeCell ref="C60:F60"/>
    <mergeCell ref="C61:F61"/>
    <mergeCell ref="A54:B55"/>
    <mergeCell ref="C54:F54"/>
    <mergeCell ref="C55:F55"/>
    <mergeCell ref="A56:B57"/>
    <mergeCell ref="C56:F56"/>
    <mergeCell ref="C57:F57"/>
    <mergeCell ref="A119:F119"/>
    <mergeCell ref="A120:F120"/>
    <mergeCell ref="C124:D124"/>
    <mergeCell ref="A115:B115"/>
    <mergeCell ref="A109:B109"/>
    <mergeCell ref="A110:B110"/>
    <mergeCell ref="A111:B111"/>
    <mergeCell ref="A114:B114"/>
    <mergeCell ref="C114:D114"/>
    <mergeCell ref="C115:D115"/>
    <mergeCell ref="C116:D116"/>
    <mergeCell ref="E116:F116"/>
    <mergeCell ref="A118:F118"/>
    <mergeCell ref="E122:F122"/>
    <mergeCell ref="E123:F123"/>
    <mergeCell ref="E124:F124"/>
    <mergeCell ref="A64:H64"/>
    <mergeCell ref="A65:C66"/>
    <mergeCell ref="E65:F65"/>
    <mergeCell ref="E66:F66"/>
    <mergeCell ref="A67:B67"/>
    <mergeCell ref="E67:F67"/>
    <mergeCell ref="A68:B68"/>
    <mergeCell ref="E68:F79"/>
    <mergeCell ref="G68:H79"/>
    <mergeCell ref="A69:B69"/>
    <mergeCell ref="A70:B70"/>
    <mergeCell ref="A71:B71"/>
    <mergeCell ref="A72:B72"/>
    <mergeCell ref="A73:B73"/>
    <mergeCell ref="A74:B74"/>
    <mergeCell ref="A75:B75"/>
    <mergeCell ref="A76:B76"/>
    <mergeCell ref="A77:B77"/>
    <mergeCell ref="A78:B78"/>
    <mergeCell ref="A79:B79"/>
  </mergeCells>
  <dataValidations count="7">
    <dataValidation type="list" allowBlank="1" showInputMessage="1" showErrorMessage="1" sqref="G6:H6" xr:uid="{00000000-0002-0000-0000-000000000000}">
      <formula1>"Mr.Manish,Mr.Vaibhav Gite,Miss. Ankita Mohite, Mr. Suraj Khare"</formula1>
    </dataValidation>
    <dataValidation type="list" allowBlank="1" showInputMessage="1" showErrorMessage="1" sqref="G26:H26" xr:uid="{00000000-0002-0000-0000-000001000000}">
      <formula1>"Middle,Upper"</formula1>
    </dataValidation>
    <dataValidation type="list" allowBlank="1" showInputMessage="1" showErrorMessage="1" sqref="C116" xr:uid="{00000000-0002-0000-0000-000002000000}">
      <formula1>"300000,350000,400000,500000,600000,700000,800000,900000,1000000,1200000,1400000,1500000,1600000"</formula1>
    </dataValidation>
    <dataValidation type="list" allowBlank="1" showInputMessage="1" showErrorMessage="1" sqref="F133"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33"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63" max="16383" man="1"/>
    <brk id="181" max="8" man="1"/>
    <brk id="221" max="16383" man="1"/>
    <brk id="27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H20" sqref="H20"/>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67" t="s">
        <v>67</v>
      </c>
      <c r="B3" s="67"/>
      <c r="C3" s="67"/>
      <c r="D3" s="67"/>
      <c r="E3" s="67"/>
      <c r="F3" s="67"/>
      <c r="G3" s="67"/>
      <c r="H3" s="67"/>
      <c r="I3" s="67"/>
    </row>
    <row r="4" spans="1:11" s="1" customFormat="1" ht="20.25" customHeight="1" x14ac:dyDescent="0.4">
      <c r="A4" s="164">
        <v>1</v>
      </c>
      <c r="B4" s="164"/>
      <c r="C4" s="164"/>
      <c r="D4" s="165" t="s">
        <v>4</v>
      </c>
      <c r="E4" s="30" t="s">
        <v>121</v>
      </c>
      <c r="F4" s="69" t="s">
        <v>105</v>
      </c>
      <c r="G4" s="69"/>
      <c r="H4" s="30" t="s">
        <v>122</v>
      </c>
      <c r="I4" s="30" t="s">
        <v>123</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64"/>
      <c r="B5" s="164"/>
      <c r="C5" s="164"/>
      <c r="D5" s="165"/>
      <c r="E5" s="30">
        <v>3</v>
      </c>
      <c r="F5" s="69">
        <v>1</v>
      </c>
      <c r="G5" s="69"/>
      <c r="H5" s="30">
        <v>0</v>
      </c>
      <c r="I5" s="30">
        <f ca="1">--TRIM(RIGHT(SUBSTITUTE(LEFT(A4,_xlfn.AGGREGATE(16,6,FIND({0,1,2,3,4,5,6,7,8,9},A4,ROW(INDIRECT("1:"&amp;LEN(A4)))),1))," ",REPT(" ",LEN(A4))),LEN(A4)))</f>
        <v>1</v>
      </c>
      <c r="J5" s="17" t="s">
        <v>127</v>
      </c>
      <c r="K5" s="18"/>
    </row>
    <row r="6" spans="1:11" s="1" customFormat="1" ht="20.25" customHeight="1" x14ac:dyDescent="0.4">
      <c r="A6" s="70" t="s">
        <v>125</v>
      </c>
      <c r="B6" s="70"/>
      <c r="C6" s="70" t="s">
        <v>139</v>
      </c>
      <c r="D6" s="70"/>
      <c r="E6" s="28" t="s">
        <v>140</v>
      </c>
      <c r="F6" s="70" t="s">
        <v>126</v>
      </c>
      <c r="G6" s="70"/>
      <c r="H6" s="29" t="s">
        <v>124</v>
      </c>
      <c r="I6" s="29"/>
      <c r="J6" s="20" t="s">
        <v>141</v>
      </c>
      <c r="K6" s="19">
        <f ca="1">I5*25%</f>
        <v>0.25</v>
      </c>
    </row>
    <row r="7" spans="1:11" s="1" customFormat="1" ht="20.25" customHeight="1" x14ac:dyDescent="0.4">
      <c r="A7" s="71" t="s">
        <v>142</v>
      </c>
      <c r="B7" s="71"/>
      <c r="C7" s="69">
        <f ca="1">K8</f>
        <v>1</v>
      </c>
      <c r="D7" s="69"/>
      <c r="E7" s="5">
        <f ca="1">((100/I5)*C7)/100</f>
        <v>1</v>
      </c>
      <c r="F7" s="71">
        <f ca="1">(((C7/I5*10)+(C8/I5*25)+(25/(F5+H5+I5)*C9)+(5/(I5)*C10)+(2.5/(I5)*C11)+(2.5/(I5)*C12)+(5/I5*C13)+(2.5/I5*C14)+(2.5/I5*C15)+(5/I5*C16)+(10/I5*C17)+(5/I5*C18))/100)</f>
        <v>0.35</v>
      </c>
      <c r="G7" s="71"/>
      <c r="H7" s="71" t="str">
        <f ca="1">J4</f>
        <v>Excavation work Completed. Plinth work completed</v>
      </c>
      <c r="I7" s="71"/>
      <c r="J7" s="20" t="s">
        <v>128</v>
      </c>
      <c r="K7" s="24">
        <f ca="1">I5*50%</f>
        <v>0.5</v>
      </c>
    </row>
    <row r="8" spans="1:11" s="1" customFormat="1" ht="21" x14ac:dyDescent="0.4">
      <c r="A8" s="71" t="s">
        <v>106</v>
      </c>
      <c r="B8" s="71"/>
      <c r="C8" s="166">
        <f ca="1">K16</f>
        <v>1</v>
      </c>
      <c r="D8" s="69"/>
      <c r="E8" s="5">
        <f ca="1">((100/I5)*C8)/100</f>
        <v>1</v>
      </c>
      <c r="F8" s="71"/>
      <c r="G8" s="71"/>
      <c r="H8" s="71"/>
      <c r="I8" s="71"/>
      <c r="J8" s="20" t="s">
        <v>129</v>
      </c>
      <c r="K8" s="24">
        <f ca="1">I5</f>
        <v>1</v>
      </c>
    </row>
    <row r="9" spans="1:11" s="1" customFormat="1" ht="21" customHeight="1" x14ac:dyDescent="0.4">
      <c r="A9" s="71" t="s">
        <v>143</v>
      </c>
      <c r="B9" s="71"/>
      <c r="C9" s="69">
        <v>0</v>
      </c>
      <c r="D9" s="69"/>
      <c r="E9" s="5">
        <f ca="1">((100/(F5+H5+I5))*C9)/100</f>
        <v>0</v>
      </c>
      <c r="F9" s="71"/>
      <c r="G9" s="71"/>
      <c r="H9" s="71"/>
      <c r="I9" s="71"/>
      <c r="J9" s="20" t="s">
        <v>130</v>
      </c>
      <c r="K9" s="25">
        <f ca="1">(IF(E5&gt;1,(I5/(E5+2)),I5*0.2))</f>
        <v>0.2</v>
      </c>
    </row>
    <row r="10" spans="1:11" s="1" customFormat="1" ht="21" customHeight="1" x14ac:dyDescent="0.4">
      <c r="A10" s="71" t="s">
        <v>144</v>
      </c>
      <c r="B10" s="71"/>
      <c r="C10" s="69">
        <v>0</v>
      </c>
      <c r="D10" s="69"/>
      <c r="E10" s="5">
        <f ca="1">((100/I5)*C10)/100</f>
        <v>0</v>
      </c>
      <c r="F10" s="71"/>
      <c r="G10" s="71"/>
      <c r="H10" s="71"/>
      <c r="I10" s="71"/>
      <c r="J10" s="20" t="s">
        <v>131</v>
      </c>
      <c r="K10" s="25">
        <f ca="1">(IF(E5&gt;1,(I5/(E5+2)+K9),I5*0.2+K9))</f>
        <v>0.4</v>
      </c>
    </row>
    <row r="11" spans="1:11" s="1" customFormat="1" ht="21" customHeight="1" x14ac:dyDescent="0.4">
      <c r="A11" s="78" t="s">
        <v>145</v>
      </c>
      <c r="B11" s="79"/>
      <c r="C11" s="69">
        <v>0</v>
      </c>
      <c r="D11" s="69"/>
      <c r="E11" s="5">
        <f ca="1">((100/I5)*C11)/100</f>
        <v>0</v>
      </c>
      <c r="F11" s="71"/>
      <c r="G11" s="71"/>
      <c r="H11" s="71"/>
      <c r="I11" s="71"/>
      <c r="J11" s="20" t="s">
        <v>146</v>
      </c>
      <c r="K11" s="25">
        <f ca="1">(IF(E5&gt;1,(I5/(E5+2)+K10),0))</f>
        <v>0.60000000000000009</v>
      </c>
    </row>
    <row r="12" spans="1:11" s="1" customFormat="1" ht="21" customHeight="1" x14ac:dyDescent="0.4">
      <c r="A12" s="78" t="s">
        <v>179</v>
      </c>
      <c r="B12" s="79"/>
      <c r="C12" s="69">
        <v>0</v>
      </c>
      <c r="D12" s="69"/>
      <c r="E12" s="5">
        <f ca="1">((100/I5)*C12)/100</f>
        <v>0</v>
      </c>
      <c r="F12" s="71"/>
      <c r="G12" s="71"/>
      <c r="H12" s="71"/>
      <c r="I12" s="71"/>
      <c r="J12" s="20" t="s">
        <v>147</v>
      </c>
      <c r="K12" s="25">
        <f ca="1">(IF(E5&gt;2,(I5/(E5+2)+K11),0))</f>
        <v>0.8</v>
      </c>
    </row>
    <row r="13" spans="1:11" s="1" customFormat="1" ht="57.75" customHeight="1" x14ac:dyDescent="0.4">
      <c r="A13" s="78" t="s">
        <v>176</v>
      </c>
      <c r="B13" s="79"/>
      <c r="C13" s="69">
        <v>0</v>
      </c>
      <c r="D13" s="69"/>
      <c r="E13" s="5">
        <f ca="1">((100/(I5))*C13)/100</f>
        <v>0</v>
      </c>
      <c r="F13" s="71"/>
      <c r="G13" s="71"/>
      <c r="H13" s="71"/>
      <c r="I13" s="71"/>
      <c r="J13" s="20" t="s">
        <v>149</v>
      </c>
      <c r="K13" s="26">
        <f>(IF(E5&gt;3,(I5/(E5+2)+K12),0))</f>
        <v>0</v>
      </c>
    </row>
    <row r="14" spans="1:11" s="1" customFormat="1" ht="21" x14ac:dyDescent="0.4">
      <c r="A14" s="71" t="s">
        <v>148</v>
      </c>
      <c r="B14" s="71"/>
      <c r="C14" s="69">
        <v>0</v>
      </c>
      <c r="D14" s="69"/>
      <c r="E14" s="5">
        <f ca="1">((100/(I5))*C14)/100</f>
        <v>0</v>
      </c>
      <c r="F14" s="71"/>
      <c r="G14" s="71"/>
      <c r="H14" s="71"/>
      <c r="I14" s="71"/>
      <c r="J14" s="20" t="s">
        <v>150</v>
      </c>
      <c r="K14" s="25">
        <f>(IF(E5&gt;4,(I5/(E5+2)+K13),0))</f>
        <v>0</v>
      </c>
    </row>
    <row r="15" spans="1:11" s="1" customFormat="1" ht="21" customHeight="1" x14ac:dyDescent="0.4">
      <c r="A15" s="71" t="s">
        <v>178</v>
      </c>
      <c r="B15" s="71"/>
      <c r="C15" s="69">
        <v>0</v>
      </c>
      <c r="D15" s="69"/>
      <c r="E15" s="5">
        <f ca="1">((100/I5)*C15)/100</f>
        <v>0</v>
      </c>
      <c r="F15" s="71"/>
      <c r="G15" s="71"/>
      <c r="H15" s="71"/>
      <c r="I15" s="71"/>
      <c r="J15" s="20" t="s">
        <v>132</v>
      </c>
      <c r="K15" s="25">
        <f>(IF(E5=1,(I5/(E5+3)+K10),IF(E5=0,(I5*0.3+K10),IF(E5&gt;1,0))))</f>
        <v>0</v>
      </c>
    </row>
    <row r="16" spans="1:11" s="1" customFormat="1" ht="21.6" thickBot="1" x14ac:dyDescent="0.45">
      <c r="A16" s="71" t="s">
        <v>177</v>
      </c>
      <c r="B16" s="71"/>
      <c r="C16" s="69">
        <v>0</v>
      </c>
      <c r="D16" s="69"/>
      <c r="E16" s="5">
        <f ca="1">((100/I5)*C16)/100</f>
        <v>0</v>
      </c>
      <c r="F16" s="71"/>
      <c r="G16" s="71"/>
      <c r="H16" s="71"/>
      <c r="I16" s="71"/>
      <c r="J16" s="22" t="s">
        <v>133</v>
      </c>
      <c r="K16" s="27">
        <f ca="1">(IF(E5&gt;1.5,(I5/(E5+2)+K10+MAX(0,K11-K10)+MAX(0,K12-K11)+MAX(0,K13-K12)+MAX(0,K14-K13)+MAX(0,K15-K14)),IF(E5=1,(I5/(E5+3)+K15),IF(E5=0,I5*0.3+K15))))</f>
        <v>1</v>
      </c>
    </row>
    <row r="17" spans="1:9" s="1" customFormat="1" ht="21" x14ac:dyDescent="0.3">
      <c r="A17" s="71" t="s">
        <v>151</v>
      </c>
      <c r="B17" s="71"/>
      <c r="C17" s="69">
        <v>0</v>
      </c>
      <c r="D17" s="69"/>
      <c r="E17" s="5">
        <f ca="1">((100/(I5))*C17)/100</f>
        <v>0</v>
      </c>
      <c r="F17" s="71"/>
      <c r="G17" s="71"/>
      <c r="H17" s="71"/>
      <c r="I17" s="71"/>
    </row>
    <row r="18" spans="1:9" s="1" customFormat="1" ht="21" x14ac:dyDescent="0.3">
      <c r="A18" s="71" t="s">
        <v>152</v>
      </c>
      <c r="B18" s="71"/>
      <c r="C18" s="69">
        <v>0</v>
      </c>
      <c r="D18" s="69"/>
      <c r="E18" s="5">
        <f ca="1">((100/(I5))*C18)/100</f>
        <v>0</v>
      </c>
      <c r="F18" s="71"/>
      <c r="G18" s="71"/>
      <c r="H18" s="71"/>
      <c r="I18" s="71"/>
    </row>
    <row r="23" spans="1:9" x14ac:dyDescent="0.3">
      <c r="B23" s="167" t="s">
        <v>180</v>
      </c>
      <c r="C23" s="167"/>
      <c r="D23" s="167"/>
      <c r="E23" s="167"/>
      <c r="F23" s="167"/>
      <c r="G23" s="167"/>
    </row>
    <row r="24" spans="1:9" ht="14.4" customHeight="1" x14ac:dyDescent="0.3">
      <c r="B24" s="170" t="s">
        <v>181</v>
      </c>
      <c r="C24" s="170" t="s">
        <v>182</v>
      </c>
      <c r="D24" s="173" t="s">
        <v>183</v>
      </c>
      <c r="E24" s="174" t="s">
        <v>184</v>
      </c>
      <c r="F24" s="171" t="s">
        <v>185</v>
      </c>
      <c r="G24" s="170" t="s">
        <v>186</v>
      </c>
    </row>
    <row r="25" spans="1:9" x14ac:dyDescent="0.3">
      <c r="B25" s="170"/>
      <c r="C25" s="170"/>
      <c r="D25" s="173"/>
      <c r="E25" s="174"/>
      <c r="F25" s="171"/>
      <c r="G25" s="170"/>
    </row>
    <row r="26" spans="1:9" x14ac:dyDescent="0.3">
      <c r="B26" s="38" t="s">
        <v>187</v>
      </c>
      <c r="C26" s="39">
        <v>10</v>
      </c>
      <c r="D26" s="39">
        <v>1</v>
      </c>
      <c r="E26" s="40"/>
      <c r="F26" s="41">
        <f>((E26/D26)*0.05)*100</f>
        <v>0</v>
      </c>
      <c r="G26" s="41">
        <f t="shared" ref="G26:G37" si="0">((E26/D26)*(C26/100))*100</f>
        <v>0</v>
      </c>
    </row>
    <row r="27" spans="1:9" x14ac:dyDescent="0.3">
      <c r="B27" s="38" t="s">
        <v>188</v>
      </c>
      <c r="C27" s="40">
        <v>10</v>
      </c>
      <c r="D27" s="40">
        <v>1</v>
      </c>
      <c r="E27" s="40"/>
      <c r="F27" s="41">
        <f>((E27/D27)*0.05)*100</f>
        <v>0</v>
      </c>
      <c r="G27" s="41">
        <f t="shared" si="0"/>
        <v>0</v>
      </c>
    </row>
    <row r="28" spans="1:9" x14ac:dyDescent="0.3">
      <c r="B28" s="38" t="s">
        <v>189</v>
      </c>
      <c r="C28" s="40">
        <v>15</v>
      </c>
      <c r="D28" s="40">
        <v>1</v>
      </c>
      <c r="E28" s="40"/>
      <c r="F28" s="41">
        <f>((E28/D28)*0.15)*100</f>
        <v>0</v>
      </c>
      <c r="G28" s="41">
        <f t="shared" si="0"/>
        <v>0</v>
      </c>
    </row>
    <row r="29" spans="1:9" x14ac:dyDescent="0.3">
      <c r="B29" s="42" t="s">
        <v>190</v>
      </c>
      <c r="C29" s="40">
        <v>25</v>
      </c>
      <c r="D29" s="40">
        <v>40</v>
      </c>
      <c r="E29" s="40"/>
      <c r="F29" s="41">
        <f>((E29/D29)*0.25)*100</f>
        <v>0</v>
      </c>
      <c r="G29" s="41">
        <f t="shared" si="0"/>
        <v>0</v>
      </c>
    </row>
    <row r="30" spans="1:9" x14ac:dyDescent="0.3">
      <c r="B30" s="42" t="s">
        <v>191</v>
      </c>
      <c r="C30" s="40">
        <v>5</v>
      </c>
      <c r="D30" s="40">
        <v>39</v>
      </c>
      <c r="E30" s="40"/>
      <c r="F30" s="41">
        <f>((E30/D30)*0.05)*100</f>
        <v>0</v>
      </c>
      <c r="G30" s="41">
        <f t="shared" si="0"/>
        <v>0</v>
      </c>
    </row>
    <row r="31" spans="1:9" ht="28.8" x14ac:dyDescent="0.3">
      <c r="B31" s="42" t="s">
        <v>192</v>
      </c>
      <c r="C31" s="40">
        <v>2.5</v>
      </c>
      <c r="D31" s="40">
        <v>39</v>
      </c>
      <c r="E31" s="40"/>
      <c r="F31" s="41">
        <f>((E31/D31)*0.025)*100</f>
        <v>0</v>
      </c>
      <c r="G31" s="41">
        <f t="shared" si="0"/>
        <v>0</v>
      </c>
    </row>
    <row r="32" spans="1:9" ht="28.8" x14ac:dyDescent="0.3">
      <c r="B32" s="42" t="s">
        <v>193</v>
      </c>
      <c r="C32" s="40">
        <v>2.5</v>
      </c>
      <c r="D32" s="40">
        <v>39</v>
      </c>
      <c r="E32" s="40"/>
      <c r="F32" s="41">
        <f>((E32/D32)*0.025)*100</f>
        <v>0</v>
      </c>
      <c r="G32" s="41">
        <f t="shared" si="0"/>
        <v>0</v>
      </c>
    </row>
    <row r="33" spans="1:7" ht="43.2" x14ac:dyDescent="0.3">
      <c r="B33" s="43" t="s">
        <v>194</v>
      </c>
      <c r="C33" s="40">
        <v>5</v>
      </c>
      <c r="D33" s="40">
        <v>39</v>
      </c>
      <c r="E33" s="40"/>
      <c r="F33" s="41">
        <f>((E33/D33)*0.05)*100</f>
        <v>0</v>
      </c>
      <c r="G33" s="41">
        <f t="shared" si="0"/>
        <v>0</v>
      </c>
    </row>
    <row r="34" spans="1:7" ht="28.8" x14ac:dyDescent="0.3">
      <c r="B34" s="43" t="s">
        <v>195</v>
      </c>
      <c r="C34" s="40">
        <v>5</v>
      </c>
      <c r="D34" s="40">
        <v>39</v>
      </c>
      <c r="E34" s="40"/>
      <c r="F34" s="41">
        <f>((E34/D34)*0.1)*100</f>
        <v>0</v>
      </c>
      <c r="G34" s="41">
        <f t="shared" si="0"/>
        <v>0</v>
      </c>
    </row>
    <row r="35" spans="1:7" ht="28.8" x14ac:dyDescent="0.3">
      <c r="B35" s="43" t="s">
        <v>196</v>
      </c>
      <c r="C35" s="40">
        <v>5</v>
      </c>
      <c r="D35" s="40">
        <v>39</v>
      </c>
      <c r="E35" s="40"/>
      <c r="F35" s="41">
        <f>((E35/D35)*0.05)*100</f>
        <v>0</v>
      </c>
      <c r="G35" s="41">
        <f t="shared" si="0"/>
        <v>0</v>
      </c>
    </row>
    <row r="36" spans="1:7" ht="43.2" x14ac:dyDescent="0.3">
      <c r="B36" s="43" t="s">
        <v>197</v>
      </c>
      <c r="C36" s="40">
        <v>10</v>
      </c>
      <c r="D36" s="40">
        <v>39</v>
      </c>
      <c r="E36" s="40"/>
      <c r="F36" s="41">
        <f>((E36/D36)*0.1)*100</f>
        <v>0</v>
      </c>
      <c r="G36" s="41">
        <f t="shared" si="0"/>
        <v>0</v>
      </c>
    </row>
    <row r="37" spans="1:7" ht="43.2" x14ac:dyDescent="0.3">
      <c r="B37" s="43" t="s">
        <v>198</v>
      </c>
      <c r="C37" s="40">
        <v>5</v>
      </c>
      <c r="D37" s="40">
        <v>39</v>
      </c>
      <c r="E37" s="40"/>
      <c r="F37" s="41">
        <f>((E37/D37)*0.1)*100</f>
        <v>0</v>
      </c>
      <c r="G37" s="41">
        <f t="shared" si="0"/>
        <v>0</v>
      </c>
    </row>
    <row r="38" spans="1:7" ht="15.6" x14ac:dyDescent="0.3">
      <c r="B38" s="44" t="s">
        <v>199</v>
      </c>
      <c r="C38" s="45">
        <f>SUM(C26:C37)</f>
        <v>100</v>
      </c>
      <c r="D38" s="44"/>
      <c r="E38" s="44"/>
      <c r="F38" s="45">
        <f>SUM(F26:F37)</f>
        <v>0</v>
      </c>
      <c r="G38" s="45">
        <f>SUM(G26:G37)</f>
        <v>0</v>
      </c>
    </row>
    <row r="39" spans="1:7" x14ac:dyDescent="0.3">
      <c r="B39" s="171" t="s">
        <v>200</v>
      </c>
      <c r="C39" s="171"/>
      <c r="D39" s="171"/>
      <c r="E39" s="171"/>
      <c r="F39" s="171"/>
      <c r="G39" s="171"/>
    </row>
    <row r="40" spans="1:7" x14ac:dyDescent="0.3">
      <c r="B40" s="172" t="s">
        <v>201</v>
      </c>
      <c r="C40" s="172"/>
      <c r="D40" s="172"/>
      <c r="E40" s="172" t="s">
        <v>202</v>
      </c>
      <c r="F40" s="172"/>
      <c r="G40" s="172"/>
    </row>
    <row r="41" spans="1:7" x14ac:dyDescent="0.3">
      <c r="B41" s="168" t="s">
        <v>203</v>
      </c>
      <c r="C41" s="168"/>
      <c r="D41" s="168"/>
      <c r="E41" s="168" t="s">
        <v>204</v>
      </c>
      <c r="F41" s="168"/>
      <c r="G41" s="168"/>
    </row>
    <row r="42" spans="1:7" x14ac:dyDescent="0.3">
      <c r="B42" s="168" t="s">
        <v>205</v>
      </c>
      <c r="C42" s="168"/>
      <c r="D42" s="168"/>
      <c r="E42" s="168" t="s">
        <v>206</v>
      </c>
      <c r="F42" s="168"/>
      <c r="G42" s="168"/>
    </row>
    <row r="43" spans="1:7" x14ac:dyDescent="0.3">
      <c r="B43" s="169" t="s">
        <v>207</v>
      </c>
      <c r="C43" s="169"/>
      <c r="D43" s="169"/>
      <c r="E43" s="169" t="s">
        <v>208</v>
      </c>
      <c r="F43" s="169"/>
      <c r="G43" s="169"/>
    </row>
    <row r="45" spans="1:7" ht="15" thickBot="1" x14ac:dyDescent="0.35"/>
    <row r="46" spans="1:7" ht="16.8" thickTop="1" thickBot="1" x14ac:dyDescent="0.35">
      <c r="A46" s="46" t="s">
        <v>209</v>
      </c>
      <c r="B46" s="46" t="s">
        <v>181</v>
      </c>
      <c r="C46" s="47" t="s">
        <v>210</v>
      </c>
      <c r="D46" s="47" t="s">
        <v>211</v>
      </c>
      <c r="E46" s="47" t="s">
        <v>212</v>
      </c>
    </row>
    <row r="47" spans="1:7" ht="30" thickTop="1" thickBot="1" x14ac:dyDescent="0.35">
      <c r="A47" s="48">
        <v>1</v>
      </c>
      <c r="B47" s="49" t="s">
        <v>213</v>
      </c>
      <c r="C47" s="50">
        <v>0</v>
      </c>
      <c r="D47" s="51">
        <v>0.1</v>
      </c>
      <c r="E47" s="50">
        <v>0.1</v>
      </c>
    </row>
    <row r="48" spans="1:7" ht="15.6" thickTop="1" thickBot="1" x14ac:dyDescent="0.35">
      <c r="A48" s="48">
        <v>2</v>
      </c>
      <c r="B48" s="49" t="s">
        <v>214</v>
      </c>
      <c r="C48" s="50" t="s">
        <v>215</v>
      </c>
      <c r="D48" s="51" t="s">
        <v>216</v>
      </c>
      <c r="E48" s="50">
        <v>0.3</v>
      </c>
    </row>
    <row r="49" spans="1:5" ht="58.8" thickTop="1" thickBot="1" x14ac:dyDescent="0.35">
      <c r="A49" s="48">
        <v>3</v>
      </c>
      <c r="B49" s="49" t="s">
        <v>217</v>
      </c>
      <c r="C49" s="50" t="s">
        <v>218</v>
      </c>
      <c r="D49" s="51" t="s">
        <v>219</v>
      </c>
      <c r="E49" s="50">
        <v>0.45</v>
      </c>
    </row>
    <row r="50" spans="1:5" ht="73.2" thickTop="1" thickBot="1" x14ac:dyDescent="0.35">
      <c r="A50" s="48">
        <v>4</v>
      </c>
      <c r="B50" s="49" t="s">
        <v>220</v>
      </c>
      <c r="C50" s="50" t="s">
        <v>221</v>
      </c>
      <c r="D50" s="51" t="s">
        <v>222</v>
      </c>
      <c r="E50" s="50">
        <v>0.7</v>
      </c>
    </row>
    <row r="51" spans="1:5" ht="58.8" thickTop="1" thickBot="1" x14ac:dyDescent="0.35">
      <c r="A51" s="48">
        <v>5</v>
      </c>
      <c r="B51" s="49" t="s">
        <v>223</v>
      </c>
      <c r="C51" s="50" t="s">
        <v>224</v>
      </c>
      <c r="D51" s="51" t="s">
        <v>225</v>
      </c>
      <c r="E51" s="50">
        <v>0.75</v>
      </c>
    </row>
    <row r="52" spans="1:5" ht="73.2" thickTop="1" thickBot="1" x14ac:dyDescent="0.35">
      <c r="A52" s="48">
        <v>6</v>
      </c>
      <c r="B52" s="49" t="s">
        <v>226</v>
      </c>
      <c r="C52" s="50" t="s">
        <v>227</v>
      </c>
      <c r="D52" s="51" t="s">
        <v>228</v>
      </c>
      <c r="E52" s="50">
        <v>0.8</v>
      </c>
    </row>
    <row r="53" spans="1:5" ht="102" thickTop="1" thickBot="1" x14ac:dyDescent="0.35">
      <c r="A53" s="48">
        <v>7</v>
      </c>
      <c r="B53" s="49" t="s">
        <v>229</v>
      </c>
      <c r="C53" s="50" t="s">
        <v>230</v>
      </c>
      <c r="D53" s="51" t="s">
        <v>231</v>
      </c>
      <c r="E53" s="50">
        <v>0.85</v>
      </c>
    </row>
    <row r="54" spans="1:5" ht="174" thickTop="1" thickBot="1" x14ac:dyDescent="0.35">
      <c r="A54" s="48">
        <v>8</v>
      </c>
      <c r="B54" s="49" t="s">
        <v>232</v>
      </c>
      <c r="C54" s="50" t="s">
        <v>233</v>
      </c>
      <c r="D54" s="51" t="s">
        <v>234</v>
      </c>
      <c r="E54" s="50">
        <v>0.95</v>
      </c>
    </row>
    <row r="55" spans="1:5" ht="87.6" thickTop="1" thickBot="1" x14ac:dyDescent="0.35">
      <c r="A55" s="48">
        <v>9</v>
      </c>
      <c r="B55" s="49" t="s">
        <v>235</v>
      </c>
      <c r="C55" s="50" t="s">
        <v>236</v>
      </c>
      <c r="D55" s="51" t="s">
        <v>237</v>
      </c>
      <c r="E55" s="50">
        <v>1</v>
      </c>
    </row>
    <row r="56" spans="1:5" ht="15" thickTop="1" x14ac:dyDescent="0.3"/>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2025-07-08T07:44:58Z</cp:lastPrinted>
  <dcterms:created xsi:type="dcterms:W3CDTF">2010-11-23T11:42:48Z</dcterms:created>
  <dcterms:modified xsi:type="dcterms:W3CDTF">2025-07-08T07:44:58Z</dcterms:modified>
</cp:coreProperties>
</file>