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July 25\OLD\GHF\"/>
    </mc:Choice>
  </mc:AlternateContent>
  <xr:revisionPtr revIDLastSave="0" documentId="13_ncr:1_{21C85471-BC8D-405D-BF79-61333164F85D}" xr6:coauthVersionLast="36" xr6:coauthVersionMax="47" xr10:uidLastSave="{00000000-0000-0000-0000-000000000000}"/>
  <bookViews>
    <workbookView xWindow="0" yWindow="0" windowWidth="20490" windowHeight="7125" xr2:uid="{00000000-000D-0000-FFFF-FFFF00000000}"/>
  </bookViews>
  <sheets>
    <sheet name="Report" sheetId="3" r:id="rId1"/>
    <sheet name="Construction table" sheetId="4" r:id="rId2"/>
  </sheets>
  <definedNames>
    <definedName name="_xlnm.Print_Area" localSheetId="0">Report!$A$1:$I$306</definedName>
  </definedNames>
  <calcPr calcId="191029"/>
</workbook>
</file>

<file path=xl/calcChain.xml><?xml version="1.0" encoding="utf-8"?>
<calcChain xmlns="http://schemas.openxmlformats.org/spreadsheetml/2006/main">
  <c r="J2" i="3" l="1"/>
  <c r="A51" i="3" l="1"/>
  <c r="M63" i="3"/>
  <c r="K61" i="3"/>
  <c r="K60" i="3"/>
  <c r="K59" i="3"/>
  <c r="K58" i="3"/>
  <c r="I52" i="3"/>
  <c r="E65" i="3" l="1"/>
  <c r="E63" i="3"/>
  <c r="E61" i="3"/>
  <c r="E59" i="3"/>
  <c r="E57" i="3"/>
  <c r="E55" i="3"/>
  <c r="K54" i="3"/>
  <c r="E62" i="3"/>
  <c r="E58" i="3"/>
  <c r="E56" i="3"/>
  <c r="K53" i="3"/>
  <c r="K55" i="3"/>
  <c r="C54" i="3" s="1"/>
  <c r="F54" i="3" s="1"/>
  <c r="E64" i="3"/>
  <c r="K56" i="3"/>
  <c r="K57" i="3" s="1"/>
  <c r="K62" i="3" s="1"/>
  <c r="K63" i="3" s="1"/>
  <c r="E60" i="3"/>
  <c r="A67" i="3"/>
  <c r="H47" i="3"/>
  <c r="E54" i="3" l="1"/>
  <c r="J51" i="3" s="1"/>
  <c r="H54" i="3" s="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G38" i="4" l="1"/>
  <c r="F38" i="4"/>
  <c r="E18" i="4"/>
  <c r="E15" i="4"/>
  <c r="E17" i="4"/>
  <c r="E11" i="4"/>
  <c r="K6" i="4"/>
  <c r="E9" i="4"/>
  <c r="K8" i="4"/>
  <c r="C7" i="4" s="1"/>
  <c r="E14" i="4"/>
  <c r="E12" i="4"/>
  <c r="E16" i="4"/>
  <c r="E10" i="4"/>
  <c r="K9" i="4"/>
  <c r="K10" i="4" s="1"/>
  <c r="K11" i="4" s="1"/>
  <c r="E13" i="4"/>
  <c r="K7" i="4"/>
  <c r="K12" i="4" l="1"/>
  <c r="K16" i="4" s="1"/>
  <c r="C8" i="4" s="1"/>
  <c r="E8" i="4" s="1"/>
  <c r="E7" i="4"/>
  <c r="I145" i="3"/>
  <c r="I144" i="3"/>
  <c r="I143" i="3"/>
  <c r="I142" i="3"/>
  <c r="I141" i="3"/>
  <c r="I140" i="3"/>
  <c r="I139" i="3"/>
  <c r="I138" i="3"/>
  <c r="I137" i="3"/>
  <c r="I136" i="3"/>
  <c r="I134" i="3"/>
  <c r="I133" i="3"/>
  <c r="I132" i="3"/>
  <c r="I131" i="3"/>
  <c r="I130" i="3"/>
  <c r="I129" i="3"/>
  <c r="I128" i="3"/>
  <c r="I127" i="3"/>
  <c r="I126" i="3"/>
  <c r="I125" i="3"/>
  <c r="I123" i="3"/>
  <c r="I122" i="3"/>
  <c r="I121" i="3"/>
  <c r="I120" i="3"/>
  <c r="I119" i="3"/>
  <c r="I118" i="3"/>
  <c r="I117" i="3"/>
  <c r="I116" i="3"/>
  <c r="I115" i="3"/>
  <c r="I114" i="3"/>
  <c r="I106" i="3"/>
  <c r="I107" i="3"/>
  <c r="I108" i="3"/>
  <c r="I109" i="3"/>
  <c r="I110" i="3"/>
  <c r="I111" i="3"/>
  <c r="I112" i="3"/>
  <c r="I105" i="3"/>
  <c r="A105" i="3"/>
  <c r="A106" i="3" s="1"/>
  <c r="A107" i="3" s="1"/>
  <c r="A108" i="3" s="1"/>
  <c r="A109" i="3" s="1"/>
  <c r="A110" i="3" s="1"/>
  <c r="A111" i="3" s="1"/>
  <c r="A112" i="3" s="1"/>
  <c r="H101" i="3"/>
  <c r="F7" i="4" l="1"/>
  <c r="J4" i="4" s="1"/>
  <c r="H7" i="4" s="1"/>
  <c r="I4" i="3" l="1"/>
  <c r="I101" i="3" l="1"/>
  <c r="F101" i="3"/>
  <c r="E101" i="3"/>
  <c r="C101" i="3"/>
  <c r="E150" i="3" l="1"/>
  <c r="E149" i="3"/>
  <c r="H96" i="3"/>
  <c r="K77" i="3"/>
  <c r="K76" i="3"/>
  <c r="I68" i="3"/>
  <c r="K72" i="3" l="1"/>
  <c r="E77" i="3"/>
  <c r="E74" i="3"/>
  <c r="E72" i="3"/>
  <c r="K70" i="3"/>
  <c r="E81" i="3"/>
  <c r="E79" i="3"/>
  <c r="E76" i="3"/>
  <c r="E73" i="3"/>
  <c r="K71" i="3"/>
  <c r="K69" i="3"/>
  <c r="E80" i="3"/>
  <c r="E78" i="3"/>
  <c r="E75" i="3"/>
  <c r="K73" i="3" l="1"/>
  <c r="K78" i="3" s="1"/>
  <c r="C70" i="3"/>
  <c r="E70" i="3" l="1"/>
  <c r="K74" i="3"/>
  <c r="K75" i="3" l="1"/>
  <c r="K79" i="3" l="1"/>
  <c r="C71" i="3" s="1"/>
  <c r="F70" i="3" s="1"/>
  <c r="V125" i="3"/>
  <c r="W136" i="3"/>
  <c r="V114" i="3"/>
  <c r="W125" i="3"/>
  <c r="W114" i="3"/>
  <c r="V136" i="3"/>
  <c r="J67" i="3" l="1"/>
  <c r="H82" i="3"/>
  <c r="E71" i="3"/>
  <c r="U136" i="3"/>
  <c r="V137" i="3"/>
  <c r="W137" i="3"/>
  <c r="W138" i="3" s="1"/>
  <c r="W139" i="3" s="1"/>
  <c r="W140" i="3" s="1"/>
  <c r="W141" i="3" s="1"/>
  <c r="W142" i="3" s="1"/>
  <c r="W143" i="3" s="1"/>
  <c r="W144" i="3" s="1"/>
  <c r="W145" i="3" s="1"/>
  <c r="U125" i="3"/>
  <c r="V126" i="3"/>
  <c r="W126" i="3"/>
  <c r="W127" i="3" s="1"/>
  <c r="W128" i="3" s="1"/>
  <c r="W129" i="3" s="1"/>
  <c r="W130" i="3" s="1"/>
  <c r="W131" i="3" s="1"/>
  <c r="W132" i="3" s="1"/>
  <c r="W133" i="3" s="1"/>
  <c r="W134" i="3" s="1"/>
  <c r="W115" i="3"/>
  <c r="W116" i="3" s="1"/>
  <c r="W117" i="3" s="1"/>
  <c r="W118" i="3" s="1"/>
  <c r="W119" i="3" s="1"/>
  <c r="W120" i="3" s="1"/>
  <c r="W121" i="3" s="1"/>
  <c r="W122" i="3" s="1"/>
  <c r="W123" i="3" s="1"/>
  <c r="V115" i="3"/>
  <c r="U114" i="3"/>
  <c r="H70" i="3" l="1"/>
  <c r="A136" i="3"/>
  <c r="A125" i="3"/>
  <c r="A114" i="3"/>
  <c r="U137" i="3"/>
  <c r="A137" i="3" s="1"/>
  <c r="V138" i="3"/>
  <c r="U138" i="3" s="1"/>
  <c r="U126" i="3"/>
  <c r="A126" i="3" s="1"/>
  <c r="V127" i="3"/>
  <c r="U127" i="3" s="1"/>
  <c r="V116" i="3"/>
  <c r="U115" i="3"/>
  <c r="A115" i="3" s="1"/>
  <c r="A138" i="3" l="1"/>
  <c r="A127" i="3"/>
  <c r="V139" i="3"/>
  <c r="U139" i="3" s="1"/>
  <c r="V128" i="3"/>
  <c r="U128" i="3" s="1"/>
  <c r="V117" i="3"/>
  <c r="U116" i="3"/>
  <c r="A116" i="3" s="1"/>
  <c r="A139" i="3" l="1"/>
  <c r="A128" i="3"/>
  <c r="V140" i="3"/>
  <c r="U140" i="3" s="1"/>
  <c r="V129" i="3"/>
  <c r="U129" i="3" s="1"/>
  <c r="V118" i="3"/>
  <c r="U117" i="3"/>
  <c r="A117" i="3" s="1"/>
  <c r="A140" i="3" l="1"/>
  <c r="A129" i="3"/>
  <c r="V141" i="3"/>
  <c r="U141" i="3" s="1"/>
  <c r="V130" i="3"/>
  <c r="U130" i="3" s="1"/>
  <c r="V119" i="3"/>
  <c r="U118" i="3"/>
  <c r="A118" i="3" s="1"/>
  <c r="A141" i="3" l="1"/>
  <c r="A130" i="3"/>
  <c r="V142" i="3"/>
  <c r="U142" i="3" s="1"/>
  <c r="V131" i="3"/>
  <c r="U131" i="3" s="1"/>
  <c r="V120" i="3"/>
  <c r="U119" i="3"/>
  <c r="A119" i="3" s="1"/>
  <c r="A142" i="3" l="1"/>
  <c r="A131" i="3"/>
  <c r="V143" i="3"/>
  <c r="U143" i="3" s="1"/>
  <c r="V132" i="3"/>
  <c r="U132" i="3" s="1"/>
  <c r="V121" i="3"/>
  <c r="U120" i="3"/>
  <c r="A120" i="3" s="1"/>
  <c r="A143" i="3" l="1"/>
  <c r="A132" i="3"/>
  <c r="V144" i="3"/>
  <c r="U144" i="3" s="1"/>
  <c r="V133" i="3"/>
  <c r="U133" i="3" s="1"/>
  <c r="V122" i="3"/>
  <c r="U121" i="3"/>
  <c r="A121" i="3" s="1"/>
  <c r="A144" i="3" l="1"/>
  <c r="A133" i="3"/>
  <c r="V145" i="3"/>
  <c r="V134" i="3"/>
  <c r="V123" i="3"/>
  <c r="U123" i="3" s="1"/>
  <c r="A123" i="3" s="1"/>
  <c r="U122" i="3"/>
  <c r="A122" i="3" s="1"/>
  <c r="U145" i="3" l="1"/>
  <c r="A145" i="3" s="1"/>
  <c r="U134" i="3"/>
  <c r="A134" i="3" s="1"/>
  <c r="E15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E9" authorId="0" shapeId="0" xr:uid="{00000000-0006-0000-0000-000001000000}">
      <text>
        <r>
          <rPr>
            <b/>
            <sz val="18"/>
            <color indexed="81"/>
            <rFont val="Tahoma"/>
            <family val="2"/>
          </rPr>
          <t>Initiation  Address</t>
        </r>
      </text>
    </comment>
    <comment ref="E10" authorId="0" shapeId="0" xr:uid="{00000000-0006-0000-0000-000002000000}">
      <text>
        <r>
          <rPr>
            <b/>
            <sz val="18"/>
            <color indexed="81"/>
            <rFont val="Tahoma"/>
            <family val="2"/>
          </rPr>
          <t>Plan Address</t>
        </r>
      </text>
    </comment>
    <comment ref="E11" authorId="0" shapeId="0" xr:uid="{00000000-0006-0000-0000-000003000000}">
      <text>
        <r>
          <rPr>
            <b/>
            <sz val="16"/>
            <color indexed="81"/>
            <rFont val="Tahoma"/>
            <family val="2"/>
          </rPr>
          <t>Map Address</t>
        </r>
      </text>
    </comment>
    <comment ref="C17" authorId="0" shapeId="0" xr:uid="{00000000-0006-0000-0000-000004000000}">
      <text>
        <r>
          <rPr>
            <b/>
            <sz val="12"/>
            <color indexed="81"/>
            <rFont val="Tahoma"/>
            <family val="2"/>
          </rPr>
          <t>Maybe same as RERA Registration Validity or different</t>
        </r>
      </text>
    </comment>
    <comment ref="H17" authorId="0" shapeId="0" xr:uid="{00000000-0006-0000-0000-000005000000}">
      <text>
        <r>
          <rPr>
            <b/>
            <sz val="18"/>
            <color indexed="81"/>
            <rFont val="Tahoma"/>
            <family val="2"/>
          </rPr>
          <t>From Rera</t>
        </r>
      </text>
    </comment>
    <comment ref="H20" authorId="0" shapeId="0" xr:uid="{00000000-0006-0000-0000-000006000000}">
      <text>
        <r>
          <rPr>
            <b/>
            <sz val="16"/>
            <color indexed="81"/>
            <rFont val="Tahoma"/>
            <family val="2"/>
          </rPr>
          <t>From RERA</t>
        </r>
      </text>
    </comment>
    <comment ref="A39" authorId="0" shapeId="0" xr:uid="{00000000-0006-0000-0000-000007000000}">
      <text>
        <r>
          <rPr>
            <b/>
            <sz val="16"/>
            <color indexed="81"/>
            <rFont val="Tahoma"/>
            <family val="2"/>
          </rPr>
          <t>As per Layout</t>
        </r>
      </text>
    </comment>
    <comment ref="H94" authorId="0" shapeId="0" xr:uid="{00000000-0006-0000-0000-000008000000}">
      <text>
        <r>
          <rPr>
            <b/>
            <sz val="16"/>
            <color indexed="81"/>
            <rFont val="Tahoma"/>
            <family val="2"/>
          </rPr>
          <t>Ready Recknor</t>
        </r>
      </text>
    </comment>
  </commentList>
</comments>
</file>

<file path=xl/sharedStrings.xml><?xml version="1.0" encoding="utf-8"?>
<sst xmlns="http://schemas.openxmlformats.org/spreadsheetml/2006/main" count="479" uniqueCount="293">
  <si>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</si>
  <si>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</si>
  <si>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</si>
  <si>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</si>
  <si>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</si>
  <si>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</si>
  <si>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</si>
  <si>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</si>
  <si>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</si>
  <si>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</si>
  <si>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</si>
  <si>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</si>
  <si>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</si>
  <si>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</si>
  <si>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</si>
  <si>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</si>
  <si>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</si>
  <si>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</si>
  <si>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</si>
  <si>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</si>
  <si>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</si>
  <si>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</si>
  <si>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</si>
  <si>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</si>
  <si>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</si>
  <si>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</si>
  <si>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</si>
  <si>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</si>
  <si>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</si>
  <si>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</si>
  <si>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</si>
  <si>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</si>
  <si>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</si>
  <si>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</si>
  <si>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</si>
  <si>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</si>
  <si>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</si>
  <si>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</si>
  <si>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</si>
  <si>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</si>
  <si>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</si>
  <si>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</si>
  <si>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</si>
  <si>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</si>
  <si>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</si>
  <si>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</si>
  <si>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</si>
  <si>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</si>
  <si>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</si>
  <si>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</si>
  <si>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</si>
  <si>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</si>
  <si>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</si>
  <si>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</si>
  <si>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</si>
  <si>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</si>
  <si>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</si>
  <si>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</si>
  <si>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</si>
  <si>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</si>
  <si>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</si>
  <si>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</si>
  <si>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</si>
  <si>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</si>
  <si>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</si>
  <si>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</si>
  <si>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</si>
  <si>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</si>
  <si>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</si>
  <si>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</si>
  <si>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</si>
  <si>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</si>
  <si>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</si>
  <si>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</si>
  <si>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</si>
  <si>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</si>
  <si>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</si>
  <si>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</si>
  <si>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</si>
  <si>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</si>
  <si>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</si>
  <si>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</si>
  <si>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</si>
  <si>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</si>
  <si>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</si>
  <si>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</si>
  <si>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</si>
  <si>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</si>
  <si>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</si>
  <si>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</si>
  <si>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</si>
  <si>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</si>
  <si>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</si>
  <si>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</si>
  <si>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</si>
  <si>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</si>
  <si>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CC Details</t>
  </si>
  <si>
    <t>150000/-</t>
  </si>
  <si>
    <t>75000/-</t>
  </si>
  <si>
    <t>25000/-</t>
  </si>
  <si>
    <t>Flat/Shop No.</t>
  </si>
  <si>
    <t>Description</t>
  </si>
  <si>
    <t>Gross Carpet area</t>
  </si>
  <si>
    <t>Attached Terrace area</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</si>
  <si>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</si>
  <si>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</si>
  <si>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</si>
  <si>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</si>
  <si>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</si>
  <si>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</si>
  <si>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</si>
  <si>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5.4KM from Somatne Railway Station
10.5KM from Panvel Railway Station</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</si>
  <si>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</si>
  <si>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</si>
  <si>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</si>
  <si>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</si>
  <si>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</si>
  <si>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</si>
  <si>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</si>
  <si>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</si>
  <si>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</si>
  <si>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</si>
  <si>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</si>
  <si>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</si>
  <si>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</si>
  <si>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</si>
  <si>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</si>
  <si>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</si>
  <si>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</si>
  <si>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</si>
  <si>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</si>
  <si>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1. Approx. 2KM from Village Market.
2. Approx. 10KM from Panvel Main Market.</t>
  </si>
  <si>
    <t>Project Site Address</t>
  </si>
  <si>
    <t>Distance from the nearest School (Km)</t>
  </si>
  <si>
    <t>About 4KM from School</t>
  </si>
  <si>
    <t>Distance from Hospital (Km)</t>
  </si>
  <si>
    <t>About 4K form Hospital</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</si>
  <si>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</si>
  <si>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</si>
  <si>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</si>
  <si>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</si>
  <si>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</si>
  <si>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</si>
  <si>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</si>
  <si>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</si>
  <si>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</si>
  <si>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</si>
  <si>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</si>
  <si>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</si>
  <si>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</si>
  <si>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</si>
  <si>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</si>
  <si>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</si>
  <si>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</si>
  <si>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</si>
  <si>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</si>
  <si>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</si>
  <si>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</si>
  <si>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</si>
  <si>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</si>
  <si>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</si>
  <si>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</si>
  <si>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</si>
  <si>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</si>
  <si>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</si>
  <si>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</si>
  <si>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</si>
  <si>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</si>
  <si>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</si>
  <si>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</si>
  <si>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</si>
  <si>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</si>
  <si>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</si>
  <si>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</si>
  <si>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</si>
  <si>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</si>
  <si>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</si>
  <si>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</si>
  <si>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</si>
  <si>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</si>
  <si>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 xml:space="preserve">Flats = </t>
  </si>
  <si>
    <t xml:space="preserve">Shop = </t>
  </si>
  <si>
    <t>Project Address</t>
  </si>
  <si>
    <t>Width of the Road</t>
  </si>
  <si>
    <t>Details of Flats in Building</t>
  </si>
  <si>
    <t>No. of Unit</t>
  </si>
  <si>
    <t>Building &amp; Wing</t>
  </si>
  <si>
    <t>Sale / Rehab</t>
  </si>
  <si>
    <t>Flats/ Shops/ Offices</t>
  </si>
  <si>
    <t>Total</t>
  </si>
  <si>
    <t>Rate of Flat Per Sq. Ft. 
(on Carpet area)</t>
  </si>
  <si>
    <t>Floor Rise Per Sq. Ft.
(on Carpet area)</t>
  </si>
  <si>
    <t>Date &amp; Time of Site Visit</t>
  </si>
  <si>
    <t>Residential + Commercial</t>
  </si>
  <si>
    <t>On Carpet area</t>
  </si>
  <si>
    <t xml:space="preserve">
Date:</t>
  </si>
  <si>
    <t>Location Link</t>
  </si>
  <si>
    <t>(Building name, CTS No., Plot No., Survey No., Road., Locality/Village., District., Taluka., Pin Code - )</t>
  </si>
  <si>
    <t xml:space="preserve">Layout </t>
  </si>
  <si>
    <t xml:space="preserve">As per RERA Site Flats =  &amp; Shop = </t>
  </si>
  <si>
    <t>Latitude, Longitude</t>
  </si>
  <si>
    <t>Landmark</t>
  </si>
  <si>
    <t>Total Gross Carpet Area</t>
  </si>
  <si>
    <t>Carpet area</t>
  </si>
  <si>
    <t>Fungible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</si>
  <si>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</si>
  <si>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</si>
  <si>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</si>
  <si>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</si>
  <si>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</si>
  <si>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</si>
  <si>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</si>
  <si>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</si>
  <si>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</si>
  <si>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</si>
  <si>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</si>
  <si>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</si>
  <si>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</si>
  <si>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</si>
  <si>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</si>
  <si>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</si>
  <si>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</si>
  <si>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</si>
  <si>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</si>
  <si>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</si>
  <si>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</si>
  <si>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</si>
  <si>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</si>
  <si>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</si>
  <si>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</si>
  <si>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</si>
  <si>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</si>
  <si>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</si>
  <si>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</si>
  <si>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</si>
  <si>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</si>
  <si>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</si>
  <si>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</si>
  <si>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</si>
  <si>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</si>
  <si>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</si>
  <si>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</si>
  <si>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</si>
  <si>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</si>
  <si>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</si>
  <si>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</si>
  <si>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</si>
  <si>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</si>
  <si>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</si>
  <si>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</si>
  <si>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</si>
  <si>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</si>
  <si>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</si>
  <si>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</si>
  <si>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</si>
  <si>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</si>
  <si>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</si>
  <si>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</si>
  <si>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</si>
  <si>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</si>
  <si>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</si>
  <si>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</si>
  <si>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</si>
  <si>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</si>
  <si>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</si>
  <si>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</si>
  <si>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</si>
  <si>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 xml:space="preserve">Shraddha Priva
</t>
  </si>
  <si>
    <t>Shree Mangesh Constructions</t>
  </si>
  <si>
    <t>Refer Data</t>
  </si>
  <si>
    <t>Shraddha Priva, Plot Bearing CTS No.791, 791/1, Dr Rajendra Prasad Road, Parvati Kutir, Mulund, Mulund (West), Kurla, Mumbai - 400080.</t>
  </si>
  <si>
    <t>P51800048242</t>
  </si>
  <si>
    <t>Project Type (Mixed, Residential, Comm.)
Construction Start Date</t>
  </si>
  <si>
    <t>https://maps.app.goo.gl/VhTdtg1MmAuyJ73M9</t>
  </si>
  <si>
    <t>Parvati Kutir</t>
  </si>
  <si>
    <t>19.177753,72.952373</t>
  </si>
  <si>
    <t>Upper</t>
  </si>
  <si>
    <t>Developed</t>
  </si>
  <si>
    <t>Concrete</t>
  </si>
  <si>
    <t>9M</t>
  </si>
  <si>
    <t>T/PVT/0119/20211224/AP
Date: 27/04/2023
Valid Up to: This C.C is further extended for RCC frame work only from Ground  + 1st to 3rd Podium/floor + 5th to 10th Floor +11th (pt) to 20th upper floors including LMR &amp; OHWT and regular C.C for PTC portion and Regular C.C for sale portion up to 7th Floor excluding hatched portion marked on plan at PG- 683of non - composite building u/ref as per approved amended plans dated 19/04/2022</t>
  </si>
  <si>
    <t>Road</t>
  </si>
  <si>
    <t>Other Plot</t>
  </si>
  <si>
    <t>Sale Building</t>
  </si>
  <si>
    <t>Gr + 1st to 20th Floor</t>
  </si>
  <si>
    <t>Distance from   Railway Station  (Km)</t>
  </si>
  <si>
    <t>1.2 KM from Mulund Railway Station</t>
  </si>
  <si>
    <t>Mr.Nainesh Tambe</t>
  </si>
  <si>
    <t xml:space="preserve">1. Construction work is in process at the time of Visit. Internal visit not allowed. 
2. We have considered rate by verifying it from market inquire.
3. Car parking is subjected to authentic documentation.
4. CC refered from RERA.
4. As the project is redevelopement project but rehab statement or rehab flats is not mentioned approved layout plan &amp; floor plan.
2. We considered  Saleable area as per our calculation.
3. We considered Carpet area as per Approved Plan.
4. We considered Gross carpet area = Net carpet + Enclose balcony + D.B Area + F.B Area.
7. On Site, we meet Mr........(........).
8. </t>
  </si>
  <si>
    <t>Slum Rehabiltitaion Authority (SRA)</t>
  </si>
  <si>
    <t>Mr Rupesh (sales) 7219681403</t>
  </si>
  <si>
    <t>03/07/2025 at 04:27PM</t>
  </si>
  <si>
    <t>Mr. 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</si>
</sst>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u/>
      <sz val="11"/>
      <color theme="10"/>
      <name val="Calibri"/>
      <family val="2"/>
    </font>
    <font>
      <u/>
      <sz val="16"/>
      <color theme="10"/>
      <name val="Calibri"/>
      <family val="2"/>
    </font>
  </fonts>
  <fills count="11">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0" fillId="0" borderId="0" applyNumberFormat="0" applyFill="0" applyBorder="0" applyAlignment="0" applyProtection="0"/>
  </cellStyleXfs>
  <cellXfs count="180">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8" xfId="0" applyFont="1" applyBorder="1" applyProtection="1">
      <protection hidden="1"/>
    </xf>
    <xf numFmtId="0" fontId="7" fillId="0" borderId="0" xfId="1" applyFont="1" applyAlignment="1">
      <alignment horizontal="center" vertical="center"/>
    </xf>
    <xf numFmtId="0" fontId="10" fillId="0" borderId="17" xfId="0" applyFont="1" applyBorder="1" applyProtection="1">
      <protection hidden="1"/>
    </xf>
    <xf numFmtId="1" fontId="11" fillId="0" borderId="17" xfId="0" applyNumberFormat="1" applyFont="1" applyBorder="1"/>
    <xf numFmtId="1" fontId="11" fillId="0" borderId="17" xfId="0" applyNumberFormat="1" applyFont="1" applyBorder="1" applyAlignment="1">
      <alignment horizontal="right"/>
    </xf>
    <xf numFmtId="1" fontId="11" fillId="0" borderId="19"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0" borderId="2" xfId="0" applyFont="1" applyBorder="1" applyAlignment="1">
      <alignment vertical="top" wrapText="1"/>
    </xf>
    <xf numFmtId="0" fontId="4" fillId="4" borderId="1" xfId="1" applyFont="1" applyFill="1" applyBorder="1" applyAlignment="1" applyProtection="1">
      <alignment horizontal="center" vertical="center" wrapText="1"/>
      <protection hidden="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5" fillId="0" borderId="1" xfId="1" applyNumberFormat="1"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20" xfId="0" applyFont="1" applyFill="1" applyBorder="1" applyAlignment="1">
      <alignment vertical="center"/>
    </xf>
    <xf numFmtId="0" fontId="19" fillId="10" borderId="20" xfId="0" applyFont="1" applyFill="1" applyBorder="1" applyAlignment="1">
      <alignment horizontal="center" vertical="center"/>
    </xf>
    <xf numFmtId="0" fontId="17" fillId="0" borderId="20" xfId="0" applyFont="1" applyBorder="1" applyAlignment="1">
      <alignment horizontal="right" vertical="center"/>
    </xf>
    <xf numFmtId="0" fontId="17" fillId="0" borderId="20" xfId="0" applyFont="1" applyBorder="1" applyAlignment="1">
      <alignment vertical="center" wrapText="1"/>
    </xf>
    <xf numFmtId="9" fontId="17" fillId="0" borderId="20" xfId="0" applyNumberFormat="1" applyFont="1" applyBorder="1" applyAlignment="1">
      <alignment horizontal="center" vertical="center"/>
    </xf>
    <xf numFmtId="9" fontId="17" fillId="0" borderId="21" xfId="0" applyNumberFormat="1" applyFont="1" applyBorder="1" applyAlignment="1">
      <alignment horizontal="center" vertical="center"/>
    </xf>
    <xf numFmtId="14" fontId="4" fillId="4" borderId="1" xfId="0" applyNumberFormat="1" applyFont="1" applyFill="1" applyBorder="1" applyAlignment="1">
      <alignment horizontal="left" vertical="top" wrapText="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3" fillId="0" borderId="9" xfId="0" applyFont="1" applyBorder="1" applyAlignment="1">
      <alignment vertical="top"/>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1" xfId="0" applyFont="1" applyBorder="1" applyAlignment="1">
      <alignment horizontal="left"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0" fontId="2" fillId="2" borderId="8"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4" borderId="1" xfId="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9" fillId="4" borderId="1" xfId="0" applyFont="1" applyFill="1" applyBorder="1" applyAlignment="1">
      <alignment horizontal="left" vertical="top" wrapText="1"/>
    </xf>
    <xf numFmtId="0" fontId="9" fillId="4" borderId="2" xfId="0" applyFont="1" applyFill="1" applyBorder="1" applyAlignment="1">
      <alignment horizontal="left" vertical="top" wrapText="1"/>
    </xf>
    <xf numFmtId="0" fontId="9" fillId="4" borderId="5" xfId="0"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 fontId="5" fillId="4" borderId="14" xfId="1" applyNumberFormat="1" applyFont="1" applyFill="1" applyBorder="1" applyAlignment="1">
      <alignment horizontal="center" vertical="center" wrapText="1"/>
    </xf>
    <xf numFmtId="1" fontId="5" fillId="4" borderId="9"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4" fillId="2" borderId="1" xfId="0" applyFont="1" applyFill="1" applyBorder="1" applyAlignment="1">
      <alignment horizontal="center" vertical="top"/>
    </xf>
    <xf numFmtId="0" fontId="4" fillId="4" borderId="1"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9"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0" fontId="2" fillId="4" borderId="1" xfId="1" applyNumberFormat="1" applyFont="1" applyFill="1" applyBorder="1" applyAlignment="1" applyProtection="1">
      <alignment horizontal="left" vertical="top" wrapText="1"/>
      <protection hidden="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21" fillId="4" borderId="2" xfId="2" applyFont="1" applyFill="1" applyBorder="1" applyAlignment="1">
      <alignment horizontal="left"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4" borderId="1" xfId="1" applyFont="1" applyFill="1" applyBorder="1" applyAlignment="1" applyProtection="1">
      <alignment horizontal="left" vertical="top"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2</xdr:col>
      <xdr:colOff>132699</xdr:colOff>
      <xdr:row>258</xdr:row>
      <xdr:rowOff>81643</xdr:rowOff>
    </xdr:from>
    <xdr:to>
      <xdr:col>7</xdr:col>
      <xdr:colOff>1135709</xdr:colOff>
      <xdr:row>276</xdr:row>
      <xdr:rowOff>18287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459520" y="82486500"/>
          <a:ext cx="6364225" cy="4590288"/>
        </a:xfrm>
        <a:prstGeom prst="rect">
          <a:avLst/>
        </a:prstGeom>
        <a:ln>
          <a:solidFill>
            <a:schemeClr val="tx1"/>
          </a:solidFill>
        </a:ln>
      </xdr:spPr>
    </xdr:pic>
    <xdr:clientData/>
  </xdr:twoCellAnchor>
  <xdr:twoCellAnchor editAs="oneCell">
    <xdr:from>
      <xdr:col>2</xdr:col>
      <xdr:colOff>34019</xdr:colOff>
      <xdr:row>276</xdr:row>
      <xdr:rowOff>75057</xdr:rowOff>
    </xdr:from>
    <xdr:to>
      <xdr:col>7</xdr:col>
      <xdr:colOff>1320112</xdr:colOff>
      <xdr:row>290</xdr:row>
      <xdr:rowOff>111796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196194" y="56053482"/>
          <a:ext cx="6258143" cy="3637189"/>
        </a:xfrm>
        <a:prstGeom prst="rect">
          <a:avLst/>
        </a:prstGeom>
        <a:ln>
          <a:solidFill>
            <a:schemeClr val="tx1"/>
          </a:solidFill>
        </a:ln>
      </xdr:spPr>
    </xdr:pic>
    <xdr:clientData/>
  </xdr:twoCellAnchor>
  <xdr:twoCellAnchor>
    <xdr:from>
      <xdr:col>5</xdr:col>
      <xdr:colOff>349329</xdr:colOff>
      <xdr:row>282</xdr:row>
      <xdr:rowOff>36276</xdr:rowOff>
    </xdr:from>
    <xdr:to>
      <xdr:col>5</xdr:col>
      <xdr:colOff>774463</xdr:colOff>
      <xdr:row>284</xdr:row>
      <xdr:rowOff>12980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rot="2729294">
          <a:off x="5545594" y="57590711"/>
          <a:ext cx="491054" cy="4251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2</xdr:col>
      <xdr:colOff>1047751</xdr:colOff>
      <xdr:row>203</xdr:row>
      <xdr:rowOff>163285</xdr:rowOff>
    </xdr:from>
    <xdr:to>
      <xdr:col>7</xdr:col>
      <xdr:colOff>344911</xdr:colOff>
      <xdr:row>218</xdr:row>
      <xdr:rowOff>105308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3374572" y="68348678"/>
          <a:ext cx="4658375" cy="3820058"/>
        </a:xfrm>
        <a:prstGeom prst="rect">
          <a:avLst/>
        </a:prstGeom>
        <a:ln>
          <a:solidFill>
            <a:schemeClr val="tx1"/>
          </a:solidFill>
        </a:ln>
      </xdr:spPr>
    </xdr:pic>
    <xdr:clientData/>
  </xdr:twoCellAnchor>
  <xdr:twoCellAnchor editAs="oneCell">
    <xdr:from>
      <xdr:col>2</xdr:col>
      <xdr:colOff>1047751</xdr:colOff>
      <xdr:row>219</xdr:row>
      <xdr:rowOff>37664</xdr:rowOff>
    </xdr:from>
    <xdr:to>
      <xdr:col>7</xdr:col>
      <xdr:colOff>392543</xdr:colOff>
      <xdr:row>235</xdr:row>
      <xdr:rowOff>111731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374572" y="72359628"/>
          <a:ext cx="4706007" cy="4210638"/>
        </a:xfrm>
        <a:prstGeom prst="rect">
          <a:avLst/>
        </a:prstGeom>
        <a:ln>
          <a:solidFill>
            <a:schemeClr val="tx1"/>
          </a:solidFill>
        </a:ln>
      </xdr:spPr>
    </xdr:pic>
    <xdr:clientData/>
  </xdr:twoCellAnchor>
  <xdr:twoCellAnchor>
    <xdr:from>
      <xdr:col>9</xdr:col>
      <xdr:colOff>380999</xdr:colOff>
      <xdr:row>152</xdr:row>
      <xdr:rowOff>163606</xdr:rowOff>
    </xdr:from>
    <xdr:to>
      <xdr:col>19</xdr:col>
      <xdr:colOff>344020</xdr:colOff>
      <xdr:row>201</xdr:row>
      <xdr:rowOff>68356</xdr:rowOff>
    </xdr:to>
    <xdr:grpSp>
      <xdr:nvGrpSpPr>
        <xdr:cNvPr id="7" name="Group 6">
          <a:extLst>
            <a:ext uri="{FF2B5EF4-FFF2-40B4-BE49-F238E27FC236}">
              <a16:creationId xmlns:a16="http://schemas.microsoft.com/office/drawing/2014/main" id="{86144DA0-D387-4EB0-925F-3E4EC905A5B8}"/>
            </a:ext>
          </a:extLst>
        </xdr:cNvPr>
        <xdr:cNvGrpSpPr/>
      </xdr:nvGrpSpPr>
      <xdr:grpSpPr>
        <a:xfrm>
          <a:off x="10791264" y="29074782"/>
          <a:ext cx="7851962" cy="11245103"/>
          <a:chOff x="1752600" y="28660725"/>
          <a:chExt cx="6883771" cy="9325220"/>
        </a:xfrm>
      </xdr:grpSpPr>
      <xdr:pic>
        <xdr:nvPicPr>
          <xdr:cNvPr id="16" name="Picture 15">
            <a:extLst>
              <a:ext uri="{FF2B5EF4-FFF2-40B4-BE49-F238E27FC236}">
                <a16:creationId xmlns:a16="http://schemas.microsoft.com/office/drawing/2014/main" id="{1F8186DB-E468-4261-80D0-4E6E37EFF03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884384" y="28660725"/>
            <a:ext cx="3249038" cy="4320000"/>
          </a:xfrm>
          <a:prstGeom prst="rect">
            <a:avLst/>
          </a:prstGeom>
          <a:ln>
            <a:solidFill>
              <a:schemeClr val="tx1"/>
            </a:solidFill>
          </a:ln>
        </xdr:spPr>
      </xdr:pic>
      <xdr:pic>
        <xdr:nvPicPr>
          <xdr:cNvPr id="17" name="Picture 16">
            <a:extLst>
              <a:ext uri="{FF2B5EF4-FFF2-40B4-BE49-F238E27FC236}">
                <a16:creationId xmlns:a16="http://schemas.microsoft.com/office/drawing/2014/main" id="{13125E59-1D08-4493-B619-255CBE01C96D}"/>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5299409" y="28660725"/>
            <a:ext cx="3249037" cy="4320000"/>
          </a:xfrm>
          <a:prstGeom prst="rect">
            <a:avLst/>
          </a:prstGeom>
          <a:ln>
            <a:solidFill>
              <a:schemeClr val="tx1"/>
            </a:solidFill>
          </a:ln>
        </xdr:spPr>
      </xdr:pic>
      <xdr:pic>
        <xdr:nvPicPr>
          <xdr:cNvPr id="18" name="Picture 17">
            <a:extLst>
              <a:ext uri="{FF2B5EF4-FFF2-40B4-BE49-F238E27FC236}">
                <a16:creationId xmlns:a16="http://schemas.microsoft.com/office/drawing/2014/main" id="{5BD762FC-43AF-4463-9D02-E8A91C372D0E}"/>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470346" y="33143335"/>
            <a:ext cx="2166025" cy="2880000"/>
          </a:xfrm>
          <a:prstGeom prst="rect">
            <a:avLst/>
          </a:prstGeom>
          <a:ln>
            <a:solidFill>
              <a:schemeClr val="tx1"/>
            </a:solidFill>
          </a:ln>
        </xdr:spPr>
      </xdr:pic>
      <xdr:pic>
        <xdr:nvPicPr>
          <xdr:cNvPr id="19" name="Picture 18">
            <a:extLst>
              <a:ext uri="{FF2B5EF4-FFF2-40B4-BE49-F238E27FC236}">
                <a16:creationId xmlns:a16="http://schemas.microsoft.com/office/drawing/2014/main" id="{47034CAF-5EAC-4476-8637-15A083546DA6}"/>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111473" y="33143335"/>
            <a:ext cx="2166025" cy="2880000"/>
          </a:xfrm>
          <a:prstGeom prst="rect">
            <a:avLst/>
          </a:prstGeom>
          <a:ln>
            <a:solidFill>
              <a:schemeClr val="tx1"/>
            </a:solidFill>
          </a:ln>
        </xdr:spPr>
      </xdr:pic>
      <xdr:pic>
        <xdr:nvPicPr>
          <xdr:cNvPr id="20" name="Picture 19">
            <a:extLst>
              <a:ext uri="{FF2B5EF4-FFF2-40B4-BE49-F238E27FC236}">
                <a16:creationId xmlns:a16="http://schemas.microsoft.com/office/drawing/2014/main" id="{E9D96E61-CD4D-462B-9E54-AD6F2E03C86C}"/>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752600" y="33143335"/>
            <a:ext cx="2166025" cy="2880000"/>
          </a:xfrm>
          <a:prstGeom prst="rect">
            <a:avLst/>
          </a:prstGeom>
          <a:ln>
            <a:solidFill>
              <a:schemeClr val="tx1"/>
            </a:solidFill>
          </a:ln>
        </xdr:spPr>
      </xdr:pic>
      <xdr:pic>
        <xdr:nvPicPr>
          <xdr:cNvPr id="30" name="Picture 29">
            <a:extLst>
              <a:ext uri="{FF2B5EF4-FFF2-40B4-BE49-F238E27FC236}">
                <a16:creationId xmlns:a16="http://schemas.microsoft.com/office/drawing/2014/main" id="{46903118-181D-4F81-A362-423E6EDE007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813116" y="36178413"/>
            <a:ext cx="1353766" cy="1800000"/>
          </a:xfrm>
          <a:prstGeom prst="rect">
            <a:avLst/>
          </a:prstGeom>
          <a:ln>
            <a:solidFill>
              <a:schemeClr val="tx1"/>
            </a:solidFill>
          </a:ln>
        </xdr:spPr>
      </xdr:pic>
      <xdr:pic>
        <xdr:nvPicPr>
          <xdr:cNvPr id="31" name="Picture 30">
            <a:extLst>
              <a:ext uri="{FF2B5EF4-FFF2-40B4-BE49-F238E27FC236}">
                <a16:creationId xmlns:a16="http://schemas.microsoft.com/office/drawing/2014/main" id="{BE2E5836-62D3-48FA-A1DC-C476A56106CD}"/>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364299" y="36185945"/>
            <a:ext cx="1353766" cy="1800000"/>
          </a:xfrm>
          <a:prstGeom prst="rect">
            <a:avLst/>
          </a:prstGeom>
          <a:ln>
            <a:solidFill>
              <a:schemeClr val="tx1"/>
            </a:solidFill>
          </a:ln>
        </xdr:spPr>
      </xdr:pic>
    </xdr:grpSp>
    <xdr:clientData/>
  </xdr:twoCellAnchor>
  <xdr:twoCellAnchor>
    <xdr:from>
      <xdr:col>9</xdr:col>
      <xdr:colOff>392206</xdr:colOff>
      <xdr:row>150</xdr:row>
      <xdr:rowOff>134471</xdr:rowOff>
    </xdr:from>
    <xdr:to>
      <xdr:col>24</xdr:col>
      <xdr:colOff>235324</xdr:colOff>
      <xdr:row>192</xdr:row>
      <xdr:rowOff>212913</xdr:rowOff>
    </xdr:to>
    <xdr:grpSp>
      <xdr:nvGrpSpPr>
        <xdr:cNvPr id="15" name="Group 14">
          <a:extLst>
            <a:ext uri="{FF2B5EF4-FFF2-40B4-BE49-F238E27FC236}">
              <a16:creationId xmlns:a16="http://schemas.microsoft.com/office/drawing/2014/main" id="{E6EF269C-CF93-4B02-9D36-304B66FA7CF8}"/>
            </a:ext>
          </a:extLst>
        </xdr:cNvPr>
        <xdr:cNvGrpSpPr/>
      </xdr:nvGrpSpPr>
      <xdr:grpSpPr>
        <a:xfrm>
          <a:off x="10802471" y="28530177"/>
          <a:ext cx="8942294" cy="10903324"/>
          <a:chOff x="544138" y="400050"/>
          <a:chExt cx="5612658" cy="8007600"/>
        </a:xfrm>
      </xdr:grpSpPr>
      <xdr:pic>
        <xdr:nvPicPr>
          <xdr:cNvPr id="21" name="Picture 20">
            <a:extLst>
              <a:ext uri="{FF2B5EF4-FFF2-40B4-BE49-F238E27FC236}">
                <a16:creationId xmlns:a16="http://schemas.microsoft.com/office/drawing/2014/main" id="{9C5F4332-DCFC-4827-AA0F-658324EEF02E}"/>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76262" y="400050"/>
            <a:ext cx="2707531" cy="3600000"/>
          </a:xfrm>
          <a:prstGeom prst="rect">
            <a:avLst/>
          </a:prstGeom>
          <a:ln>
            <a:solidFill>
              <a:schemeClr val="tx1"/>
            </a:solidFill>
          </a:ln>
        </xdr:spPr>
      </xdr:pic>
      <xdr:pic>
        <xdr:nvPicPr>
          <xdr:cNvPr id="22" name="Picture 21">
            <a:extLst>
              <a:ext uri="{FF2B5EF4-FFF2-40B4-BE49-F238E27FC236}">
                <a16:creationId xmlns:a16="http://schemas.microsoft.com/office/drawing/2014/main" id="{7293A09B-0AF7-4D6B-A906-983A4BA59BA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429000" y="400050"/>
            <a:ext cx="2707531" cy="3600000"/>
          </a:xfrm>
          <a:prstGeom prst="rect">
            <a:avLst/>
          </a:prstGeom>
          <a:ln>
            <a:solidFill>
              <a:schemeClr val="tx1"/>
            </a:solidFill>
          </a:ln>
        </xdr:spPr>
      </xdr:pic>
      <xdr:pic>
        <xdr:nvPicPr>
          <xdr:cNvPr id="23" name="Picture 22">
            <a:extLst>
              <a:ext uri="{FF2B5EF4-FFF2-40B4-BE49-F238E27FC236}">
                <a16:creationId xmlns:a16="http://schemas.microsoft.com/office/drawing/2014/main" id="{509092CD-0DF4-43E9-A102-F0D8C90E7388}"/>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44138" y="4133850"/>
            <a:ext cx="1759896" cy="2340000"/>
          </a:xfrm>
          <a:prstGeom prst="rect">
            <a:avLst/>
          </a:prstGeom>
          <a:ln>
            <a:solidFill>
              <a:schemeClr val="tx1"/>
            </a:solidFill>
          </a:ln>
        </xdr:spPr>
      </xdr:pic>
      <xdr:pic>
        <xdr:nvPicPr>
          <xdr:cNvPr id="24" name="Picture 23">
            <a:extLst>
              <a:ext uri="{FF2B5EF4-FFF2-40B4-BE49-F238E27FC236}">
                <a16:creationId xmlns:a16="http://schemas.microsoft.com/office/drawing/2014/main" id="{B2D70B8D-22C3-4F14-BC77-F87805FF3488}"/>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396900" y="4133850"/>
            <a:ext cx="1759896" cy="2340000"/>
          </a:xfrm>
          <a:prstGeom prst="rect">
            <a:avLst/>
          </a:prstGeom>
          <a:ln>
            <a:solidFill>
              <a:schemeClr val="tx1"/>
            </a:solidFill>
          </a:ln>
        </xdr:spPr>
      </xdr:pic>
      <xdr:pic>
        <xdr:nvPicPr>
          <xdr:cNvPr id="25" name="Picture 24">
            <a:extLst>
              <a:ext uri="{FF2B5EF4-FFF2-40B4-BE49-F238E27FC236}">
                <a16:creationId xmlns:a16="http://schemas.microsoft.com/office/drawing/2014/main" id="{5E1FB7E2-6971-448D-AB23-3B342961CB3A}"/>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931341" y="6607650"/>
            <a:ext cx="1353766" cy="1800000"/>
          </a:xfrm>
          <a:prstGeom prst="rect">
            <a:avLst/>
          </a:prstGeom>
          <a:ln>
            <a:solidFill>
              <a:schemeClr val="tx1"/>
            </a:solidFill>
          </a:ln>
        </xdr:spPr>
      </xdr:pic>
      <xdr:pic>
        <xdr:nvPicPr>
          <xdr:cNvPr id="26" name="Picture 25">
            <a:extLst>
              <a:ext uri="{FF2B5EF4-FFF2-40B4-BE49-F238E27FC236}">
                <a16:creationId xmlns:a16="http://schemas.microsoft.com/office/drawing/2014/main" id="{78671EFC-0F53-43B9-B289-27920AC251A9}"/>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440548" y="6607650"/>
            <a:ext cx="1353766" cy="1800000"/>
          </a:xfrm>
          <a:prstGeom prst="rect">
            <a:avLst/>
          </a:prstGeom>
          <a:ln>
            <a:solidFill>
              <a:schemeClr val="tx1"/>
            </a:solidFill>
          </a:ln>
        </xdr:spPr>
      </xdr:pic>
      <xdr:pic>
        <xdr:nvPicPr>
          <xdr:cNvPr id="27" name="Picture 26">
            <a:extLst>
              <a:ext uri="{FF2B5EF4-FFF2-40B4-BE49-F238E27FC236}">
                <a16:creationId xmlns:a16="http://schemas.microsoft.com/office/drawing/2014/main" id="{DF63DF10-A529-44FE-ACD8-67EABB353807}"/>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470519" y="4133850"/>
            <a:ext cx="1759895" cy="2340000"/>
          </a:xfrm>
          <a:prstGeom prst="rect">
            <a:avLst/>
          </a:prstGeom>
          <a:ln>
            <a:solidFill>
              <a:schemeClr val="tx1"/>
            </a:solidFill>
          </a:ln>
        </xdr:spPr>
      </xdr:pic>
    </xdr:grpSp>
    <xdr:clientData/>
  </xdr:twoCellAnchor>
  <xdr:twoCellAnchor>
    <xdr:from>
      <xdr:col>0</xdr:col>
      <xdr:colOff>1199029</xdr:colOff>
      <xdr:row>151</xdr:row>
      <xdr:rowOff>201706</xdr:rowOff>
    </xdr:from>
    <xdr:to>
      <xdr:col>8</xdr:col>
      <xdr:colOff>358586</xdr:colOff>
      <xdr:row>201</xdr:row>
      <xdr:rowOff>33618</xdr:rowOff>
    </xdr:to>
    <xdr:grpSp>
      <xdr:nvGrpSpPr>
        <xdr:cNvPr id="28" name="Group 27">
          <a:extLst>
            <a:ext uri="{FF2B5EF4-FFF2-40B4-BE49-F238E27FC236}">
              <a16:creationId xmlns:a16="http://schemas.microsoft.com/office/drawing/2014/main" id="{E5A587E8-9497-4F94-A2E2-4234B8EEA148}"/>
            </a:ext>
          </a:extLst>
        </xdr:cNvPr>
        <xdr:cNvGrpSpPr/>
      </xdr:nvGrpSpPr>
      <xdr:grpSpPr>
        <a:xfrm>
          <a:off x="1199029" y="28855147"/>
          <a:ext cx="7944969" cy="11430000"/>
          <a:chOff x="721469" y="267254"/>
          <a:chExt cx="5663642" cy="8322786"/>
        </a:xfrm>
      </xdr:grpSpPr>
      <xdr:pic>
        <xdr:nvPicPr>
          <xdr:cNvPr id="29" name="Picture 28">
            <a:extLst>
              <a:ext uri="{FF2B5EF4-FFF2-40B4-BE49-F238E27FC236}">
                <a16:creationId xmlns:a16="http://schemas.microsoft.com/office/drawing/2014/main" id="{F3AC7B1B-DED4-4683-AAA5-6E85B1C349D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721469" y="267254"/>
            <a:ext cx="2707531" cy="3600000"/>
          </a:xfrm>
          <a:prstGeom prst="rect">
            <a:avLst/>
          </a:prstGeom>
          <a:ln>
            <a:solidFill>
              <a:schemeClr val="tx1"/>
            </a:solidFill>
          </a:ln>
        </xdr:spPr>
      </xdr:pic>
      <xdr:pic>
        <xdr:nvPicPr>
          <xdr:cNvPr id="32" name="Picture 31">
            <a:extLst>
              <a:ext uri="{FF2B5EF4-FFF2-40B4-BE49-F238E27FC236}">
                <a16:creationId xmlns:a16="http://schemas.microsoft.com/office/drawing/2014/main" id="{748C95C4-67A6-467D-8277-2BC0AFE8FCB2}"/>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3677580" y="267254"/>
            <a:ext cx="2707531" cy="3600000"/>
          </a:xfrm>
          <a:prstGeom prst="rect">
            <a:avLst/>
          </a:prstGeom>
          <a:ln>
            <a:solidFill>
              <a:schemeClr val="tx1"/>
            </a:solidFill>
          </a:ln>
        </xdr:spPr>
      </xdr:pic>
      <xdr:pic>
        <xdr:nvPicPr>
          <xdr:cNvPr id="33" name="Picture 32">
            <a:extLst>
              <a:ext uri="{FF2B5EF4-FFF2-40B4-BE49-F238E27FC236}">
                <a16:creationId xmlns:a16="http://schemas.microsoft.com/office/drawing/2014/main" id="{6874002A-3899-4DD7-AB98-2CECC131943E}"/>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671864" y="4068647"/>
            <a:ext cx="1759895" cy="2340000"/>
          </a:xfrm>
          <a:prstGeom prst="rect">
            <a:avLst/>
          </a:prstGeom>
          <a:ln>
            <a:solidFill>
              <a:schemeClr val="tx1"/>
            </a:solidFill>
          </a:ln>
        </xdr:spPr>
      </xdr:pic>
      <xdr:pic>
        <xdr:nvPicPr>
          <xdr:cNvPr id="34" name="Picture 33">
            <a:extLst>
              <a:ext uri="{FF2B5EF4-FFF2-40B4-BE49-F238E27FC236}">
                <a16:creationId xmlns:a16="http://schemas.microsoft.com/office/drawing/2014/main" id="{963F706C-8259-467B-84D3-149C76524A17}"/>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603209" y="4068647"/>
            <a:ext cx="1759895" cy="2340000"/>
          </a:xfrm>
          <a:prstGeom prst="rect">
            <a:avLst/>
          </a:prstGeom>
          <a:ln>
            <a:solidFill>
              <a:schemeClr val="tx1"/>
            </a:solidFill>
          </a:ln>
        </xdr:spPr>
      </xdr:pic>
      <xdr:pic>
        <xdr:nvPicPr>
          <xdr:cNvPr id="35" name="Picture 34">
            <a:extLst>
              <a:ext uri="{FF2B5EF4-FFF2-40B4-BE49-F238E27FC236}">
                <a16:creationId xmlns:a16="http://schemas.microsoft.com/office/drawing/2014/main" id="{15284948-4495-417E-A9FF-D130F5071722}"/>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740519" y="4068647"/>
            <a:ext cx="1759895" cy="2340000"/>
          </a:xfrm>
          <a:prstGeom prst="rect">
            <a:avLst/>
          </a:prstGeom>
          <a:ln>
            <a:solidFill>
              <a:schemeClr val="tx1"/>
            </a:solidFill>
          </a:ln>
        </xdr:spPr>
      </xdr:pic>
      <xdr:pic>
        <xdr:nvPicPr>
          <xdr:cNvPr id="36" name="Picture 35">
            <a:extLst>
              <a:ext uri="{FF2B5EF4-FFF2-40B4-BE49-F238E27FC236}">
                <a16:creationId xmlns:a16="http://schemas.microsoft.com/office/drawing/2014/main" id="{21415B2E-DA10-4CCD-97F2-9B3D85C36A4D}"/>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939858" y="6610040"/>
            <a:ext cx="1489142" cy="1980000"/>
          </a:xfrm>
          <a:prstGeom prst="rect">
            <a:avLst/>
          </a:prstGeom>
          <a:ln>
            <a:solidFill>
              <a:schemeClr val="tx1"/>
            </a:solidFill>
          </a:ln>
        </xdr:spPr>
      </xdr:pic>
      <xdr:pic>
        <xdr:nvPicPr>
          <xdr:cNvPr id="37" name="Picture 36">
            <a:extLst>
              <a:ext uri="{FF2B5EF4-FFF2-40B4-BE49-F238E27FC236}">
                <a16:creationId xmlns:a16="http://schemas.microsoft.com/office/drawing/2014/main" id="{78DAFEE6-BC5F-45D1-AAD8-BEB9BC825409}"/>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3662015" y="6610040"/>
            <a:ext cx="1489142" cy="198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VhTdtg1MmAuyJ73M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306"/>
  <sheetViews>
    <sheetView tabSelected="1" showWhiteSpace="0" view="pageBreakPreview" zoomScale="85" zoomScaleNormal="85" zoomScaleSheetLayoutView="85" zoomScalePageLayoutView="70" workbookViewId="0">
      <selection activeCell="J6" sqref="J6"/>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11" width="12" style="1" bestFit="1" customWidth="1"/>
    <col min="12" max="20" width="9.140625" style="1"/>
    <col min="21" max="23" width="0" style="1" hidden="1" customWidth="1"/>
    <col min="24" max="26" width="9.140625" style="1"/>
    <col min="27" max="27" width="7.85546875" style="1" customWidth="1"/>
    <col min="28" max="16384" width="9.140625" style="1"/>
  </cols>
  <sheetData>
    <row r="1" spans="1:10" ht="20.25" x14ac:dyDescent="0.25">
      <c r="A1" s="101" t="s">
        <v>40</v>
      </c>
      <c r="B1" s="102"/>
      <c r="C1" s="102"/>
      <c r="D1" s="102"/>
      <c r="E1" s="102"/>
      <c r="F1" s="102"/>
      <c r="G1" s="102"/>
      <c r="H1" s="102"/>
      <c r="I1" s="103"/>
    </row>
    <row r="2" spans="1:10" ht="42" customHeight="1" x14ac:dyDescent="0.25">
      <c r="A2" s="135" t="s">
        <v>11</v>
      </c>
      <c r="B2" s="135"/>
      <c r="C2" s="135"/>
      <c r="D2" s="4" t="s">
        <v>4</v>
      </c>
      <c r="E2" s="136" t="s">
        <v>93</v>
      </c>
      <c r="F2" s="136"/>
      <c r="G2" s="99" t="s">
        <v>15</v>
      </c>
      <c r="H2" s="99"/>
      <c r="I2" s="70">
        <v>45840</v>
      </c>
      <c r="J2" s="179">
        <f>J3+90</f>
        <v>45860</v>
      </c>
    </row>
    <row r="3" spans="1:10" ht="42.75" customHeight="1" x14ac:dyDescent="0.25">
      <c r="A3" s="106" t="s">
        <v>41</v>
      </c>
      <c r="B3" s="107"/>
      <c r="C3" s="108"/>
      <c r="D3" s="22" t="s">
        <v>4</v>
      </c>
      <c r="E3" s="145" t="s">
        <v>267</v>
      </c>
      <c r="F3" s="146"/>
      <c r="G3" s="99" t="s">
        <v>192</v>
      </c>
      <c r="H3" s="99"/>
      <c r="I3" s="19" t="s">
        <v>291</v>
      </c>
      <c r="J3" s="75">
        <v>45770</v>
      </c>
    </row>
    <row r="4" spans="1:10" ht="43.5" customHeight="1" x14ac:dyDescent="0.25">
      <c r="A4" s="106" t="s">
        <v>38</v>
      </c>
      <c r="B4" s="107"/>
      <c r="C4" s="108"/>
      <c r="D4" s="29" t="s">
        <v>4</v>
      </c>
      <c r="E4" s="87" t="s">
        <v>290</v>
      </c>
      <c r="F4" s="89"/>
      <c r="G4" s="99" t="s">
        <v>35</v>
      </c>
      <c r="H4" s="99"/>
      <c r="I4" s="19" t="str">
        <f ca="1">TEXT(TODAY(),"DD/MM/YYYY")</f>
        <v>04/07/2025</v>
      </c>
    </row>
    <row r="5" spans="1:10" ht="20.25" x14ac:dyDescent="0.25">
      <c r="A5" s="100" t="s">
        <v>42</v>
      </c>
      <c r="B5" s="100"/>
      <c r="C5" s="100"/>
      <c r="D5" s="100"/>
      <c r="E5" s="100"/>
      <c r="F5" s="100"/>
      <c r="G5" s="100"/>
      <c r="H5" s="100"/>
      <c r="I5" s="147"/>
    </row>
    <row r="6" spans="1:10" ht="60.75" customHeight="1" x14ac:dyDescent="0.25">
      <c r="A6" s="137" t="s">
        <v>31</v>
      </c>
      <c r="B6" s="137"/>
      <c r="C6" s="137"/>
      <c r="D6" s="2" t="s">
        <v>4</v>
      </c>
      <c r="E6" s="23" t="s">
        <v>104</v>
      </c>
      <c r="F6" s="22" t="s">
        <v>37</v>
      </c>
      <c r="G6" s="2" t="s">
        <v>4</v>
      </c>
      <c r="H6" s="114" t="s">
        <v>292</v>
      </c>
      <c r="I6" s="114"/>
    </row>
    <row r="7" spans="1:10" ht="23.25" customHeight="1" x14ac:dyDescent="0.25">
      <c r="A7" s="137" t="s">
        <v>44</v>
      </c>
      <c r="B7" s="137"/>
      <c r="C7" s="137"/>
      <c r="D7" s="2" t="s">
        <v>4</v>
      </c>
      <c r="E7" s="5" t="s">
        <v>268</v>
      </c>
      <c r="F7" s="22" t="s">
        <v>45</v>
      </c>
      <c r="G7" s="2" t="s">
        <v>4</v>
      </c>
      <c r="H7" s="87" t="s">
        <v>268</v>
      </c>
      <c r="I7" s="89"/>
    </row>
    <row r="8" spans="1:10" ht="45" hidden="1" customHeight="1" x14ac:dyDescent="0.25">
      <c r="A8" s="137" t="s">
        <v>46</v>
      </c>
      <c r="B8" s="137"/>
      <c r="C8" s="137"/>
      <c r="D8" s="2" t="s">
        <v>4</v>
      </c>
      <c r="E8" s="138"/>
      <c r="F8" s="138"/>
      <c r="G8" s="138"/>
      <c r="H8" s="138"/>
      <c r="I8" s="138"/>
    </row>
    <row r="9" spans="1:10" ht="49.5" customHeight="1" x14ac:dyDescent="0.25">
      <c r="A9" s="99" t="s">
        <v>182</v>
      </c>
      <c r="B9" s="22" t="s">
        <v>4</v>
      </c>
      <c r="C9" s="22" t="s">
        <v>43</v>
      </c>
      <c r="D9" s="2" t="s">
        <v>4</v>
      </c>
      <c r="E9" s="87" t="s">
        <v>270</v>
      </c>
      <c r="F9" s="88"/>
      <c r="G9" s="88"/>
      <c r="H9" s="88"/>
      <c r="I9" s="89"/>
    </row>
    <row r="10" spans="1:10" ht="66" hidden="1" customHeight="1" x14ac:dyDescent="0.25">
      <c r="A10" s="99"/>
      <c r="B10" s="22" t="s">
        <v>4</v>
      </c>
      <c r="C10" s="22" t="s">
        <v>14</v>
      </c>
      <c r="D10" s="2" t="s">
        <v>4</v>
      </c>
      <c r="E10" s="87" t="s">
        <v>197</v>
      </c>
      <c r="F10" s="88"/>
      <c r="G10" s="88"/>
      <c r="H10" s="88"/>
      <c r="I10" s="89"/>
    </row>
    <row r="11" spans="1:10" ht="42" hidden="1" customHeight="1" x14ac:dyDescent="0.25">
      <c r="A11" s="99"/>
      <c r="B11" s="22" t="s">
        <v>4</v>
      </c>
      <c r="C11" s="22" t="s">
        <v>5</v>
      </c>
      <c r="D11" s="2" t="s">
        <v>4</v>
      </c>
      <c r="E11" s="87"/>
      <c r="F11" s="88"/>
      <c r="G11" s="88"/>
      <c r="H11" s="88"/>
      <c r="I11" s="89"/>
    </row>
    <row r="12" spans="1:10" ht="20.25" x14ac:dyDescent="0.25">
      <c r="A12" s="99" t="s">
        <v>36</v>
      </c>
      <c r="B12" s="99"/>
      <c r="C12" s="99"/>
      <c r="D12" s="2" t="s">
        <v>4</v>
      </c>
      <c r="E12" s="114" t="s">
        <v>269</v>
      </c>
      <c r="F12" s="114"/>
      <c r="G12" s="114"/>
      <c r="H12" s="114"/>
      <c r="I12" s="114"/>
    </row>
    <row r="13" spans="1:10" ht="20.100000000000001" customHeight="1" x14ac:dyDescent="0.25">
      <c r="A13" s="100" t="s">
        <v>47</v>
      </c>
      <c r="B13" s="100"/>
      <c r="C13" s="100"/>
      <c r="D13" s="100"/>
      <c r="E13" s="100"/>
      <c r="F13" s="100"/>
      <c r="G13" s="100"/>
      <c r="H13" s="100"/>
      <c r="I13" s="100"/>
    </row>
    <row r="14" spans="1:10" ht="60.75" x14ac:dyDescent="0.25">
      <c r="A14" s="22" t="s">
        <v>29</v>
      </c>
      <c r="B14" s="2" t="s">
        <v>4</v>
      </c>
      <c r="C14" s="157" t="s">
        <v>94</v>
      </c>
      <c r="D14" s="158"/>
      <c r="E14" s="159"/>
      <c r="F14" s="18" t="s">
        <v>48</v>
      </c>
      <c r="G14" s="2" t="s">
        <v>4</v>
      </c>
      <c r="H14" s="114" t="s">
        <v>289</v>
      </c>
      <c r="I14" s="114"/>
    </row>
    <row r="15" spans="1:10" ht="40.5" x14ac:dyDescent="0.25">
      <c r="A15" s="22" t="s">
        <v>49</v>
      </c>
      <c r="B15" s="2" t="s">
        <v>4</v>
      </c>
      <c r="C15" s="157" t="s">
        <v>271</v>
      </c>
      <c r="D15" s="158"/>
      <c r="E15" s="159"/>
      <c r="F15" s="22" t="s">
        <v>50</v>
      </c>
      <c r="G15" s="2" t="s">
        <v>4</v>
      </c>
      <c r="H15" s="140">
        <v>45871</v>
      </c>
      <c r="I15" s="114"/>
    </row>
    <row r="16" spans="1:10" ht="64.5" customHeight="1" x14ac:dyDescent="0.25">
      <c r="A16" s="51" t="s">
        <v>51</v>
      </c>
      <c r="B16" s="2" t="s">
        <v>4</v>
      </c>
      <c r="C16" s="160">
        <v>44914</v>
      </c>
      <c r="D16" s="158"/>
      <c r="E16" s="159"/>
      <c r="F16" s="22" t="s">
        <v>272</v>
      </c>
      <c r="G16" s="2" t="s">
        <v>4</v>
      </c>
      <c r="H16" s="139" t="s">
        <v>193</v>
      </c>
      <c r="I16" s="89"/>
    </row>
    <row r="17" spans="1:9" ht="60.75" hidden="1" x14ac:dyDescent="0.25">
      <c r="A17" s="51" t="s">
        <v>52</v>
      </c>
      <c r="B17" s="2" t="s">
        <v>4</v>
      </c>
      <c r="C17" s="157"/>
      <c r="D17" s="158"/>
      <c r="E17" s="159"/>
      <c r="F17" s="22" t="s">
        <v>53</v>
      </c>
      <c r="G17" s="2" t="s">
        <v>4</v>
      </c>
      <c r="H17" s="87"/>
      <c r="I17" s="89"/>
    </row>
    <row r="18" spans="1:9" ht="40.5" hidden="1" x14ac:dyDescent="0.25">
      <c r="A18" s="51" t="s">
        <v>54</v>
      </c>
      <c r="B18" s="2" t="s">
        <v>4</v>
      </c>
      <c r="C18" s="157" t="s">
        <v>193</v>
      </c>
      <c r="D18" s="158"/>
      <c r="E18" s="159"/>
      <c r="F18" s="22" t="s">
        <v>107</v>
      </c>
      <c r="G18" s="2" t="s">
        <v>4</v>
      </c>
      <c r="H18" s="114"/>
      <c r="I18" s="114"/>
    </row>
    <row r="19" spans="1:9" ht="40.5" hidden="1" x14ac:dyDescent="0.25">
      <c r="A19" s="22" t="s">
        <v>55</v>
      </c>
      <c r="B19" s="2" t="s">
        <v>4</v>
      </c>
      <c r="C19" s="157"/>
      <c r="D19" s="158"/>
      <c r="E19" s="159"/>
      <c r="F19" s="22" t="s">
        <v>106</v>
      </c>
      <c r="G19" s="2" t="s">
        <v>4</v>
      </c>
      <c r="H19" s="114"/>
      <c r="I19" s="114"/>
    </row>
    <row r="20" spans="1:9" ht="40.5" hidden="1" x14ac:dyDescent="0.25">
      <c r="A20" s="22" t="s">
        <v>105</v>
      </c>
      <c r="B20" s="2" t="s">
        <v>4</v>
      </c>
      <c r="C20" s="157"/>
      <c r="D20" s="158"/>
      <c r="E20" s="159"/>
      <c r="F20" s="6" t="s">
        <v>56</v>
      </c>
      <c r="G20" s="2" t="s">
        <v>4</v>
      </c>
      <c r="H20" s="87" t="s">
        <v>199</v>
      </c>
      <c r="I20" s="89"/>
    </row>
    <row r="21" spans="1:9" ht="40.5" hidden="1" x14ac:dyDescent="0.25">
      <c r="A21" s="22" t="s">
        <v>57</v>
      </c>
      <c r="B21" s="2" t="s">
        <v>4</v>
      </c>
      <c r="C21" s="157" t="s">
        <v>180</v>
      </c>
      <c r="D21" s="158"/>
      <c r="E21" s="159"/>
      <c r="F21" s="22" t="s">
        <v>58</v>
      </c>
      <c r="G21" s="2" t="s">
        <v>4</v>
      </c>
      <c r="H21" s="114" t="s">
        <v>181</v>
      </c>
      <c r="I21" s="114"/>
    </row>
    <row r="22" spans="1:9" ht="20.25" x14ac:dyDescent="0.25">
      <c r="A22" s="51" t="s">
        <v>200</v>
      </c>
      <c r="B22" s="2" t="s">
        <v>4</v>
      </c>
      <c r="C22" s="157" t="s">
        <v>275</v>
      </c>
      <c r="D22" s="158"/>
      <c r="E22" s="159"/>
      <c r="F22" s="30" t="s">
        <v>201</v>
      </c>
      <c r="G22" s="30" t="s">
        <v>4</v>
      </c>
      <c r="H22" s="157" t="s">
        <v>274</v>
      </c>
      <c r="I22" s="159"/>
    </row>
    <row r="23" spans="1:9" ht="20.25" x14ac:dyDescent="0.25">
      <c r="A23" s="51" t="s">
        <v>196</v>
      </c>
      <c r="B23" s="2" t="s">
        <v>4</v>
      </c>
      <c r="C23" s="161" t="s">
        <v>273</v>
      </c>
      <c r="D23" s="88"/>
      <c r="E23" s="88"/>
      <c r="F23" s="88"/>
      <c r="G23" s="88"/>
      <c r="H23" s="88"/>
      <c r="I23" s="88"/>
    </row>
    <row r="24" spans="1:9" ht="108.75" customHeight="1" x14ac:dyDescent="0.25">
      <c r="A24" s="51" t="s">
        <v>27</v>
      </c>
      <c r="B24" s="2" t="s">
        <v>4</v>
      </c>
      <c r="C24" s="114" t="s">
        <v>108</v>
      </c>
      <c r="D24" s="114"/>
      <c r="E24" s="114"/>
      <c r="F24" s="114"/>
      <c r="G24" s="114"/>
      <c r="H24" s="114"/>
      <c r="I24" s="114"/>
    </row>
    <row r="25" spans="1:9" ht="24" customHeight="1" x14ac:dyDescent="0.25">
      <c r="A25" s="101" t="s">
        <v>22</v>
      </c>
      <c r="B25" s="102"/>
      <c r="C25" s="102"/>
      <c r="D25" s="102"/>
      <c r="E25" s="102"/>
      <c r="F25" s="102"/>
      <c r="G25" s="102"/>
      <c r="H25" s="102"/>
      <c r="I25" s="103"/>
    </row>
    <row r="26" spans="1:9" ht="20.25" x14ac:dyDescent="0.25">
      <c r="A26" s="22" t="s">
        <v>28</v>
      </c>
      <c r="B26" s="2" t="s">
        <v>4</v>
      </c>
      <c r="C26" s="114" t="s">
        <v>277</v>
      </c>
      <c r="D26" s="114"/>
      <c r="E26" s="114"/>
      <c r="F26" s="22" t="s">
        <v>16</v>
      </c>
      <c r="G26" s="2" t="s">
        <v>4</v>
      </c>
      <c r="H26" s="114" t="s">
        <v>276</v>
      </c>
      <c r="I26" s="114"/>
    </row>
    <row r="27" spans="1:9" ht="20.25" x14ac:dyDescent="0.25">
      <c r="A27" s="22" t="s">
        <v>17</v>
      </c>
      <c r="B27" s="2" t="s">
        <v>4</v>
      </c>
      <c r="C27" s="114" t="s">
        <v>278</v>
      </c>
      <c r="D27" s="114"/>
      <c r="E27" s="114"/>
      <c r="F27" s="22" t="s">
        <v>183</v>
      </c>
      <c r="G27" s="2" t="s">
        <v>4</v>
      </c>
      <c r="H27" s="114" t="s">
        <v>279</v>
      </c>
      <c r="I27" s="114"/>
    </row>
    <row r="28" spans="1:9" ht="60.75" x14ac:dyDescent="0.25">
      <c r="A28" s="22" t="s">
        <v>25</v>
      </c>
      <c r="B28" s="2" t="s">
        <v>4</v>
      </c>
      <c r="C28" s="114" t="s">
        <v>110</v>
      </c>
      <c r="D28" s="114"/>
      <c r="E28" s="114"/>
      <c r="F28" s="22" t="s">
        <v>285</v>
      </c>
      <c r="G28" s="2" t="s">
        <v>4</v>
      </c>
      <c r="H28" s="114" t="s">
        <v>286</v>
      </c>
      <c r="I28" s="114"/>
    </row>
    <row r="29" spans="1:9" ht="40.5" hidden="1" x14ac:dyDescent="0.25">
      <c r="A29" s="51" t="s">
        <v>133</v>
      </c>
      <c r="B29" s="2" t="s">
        <v>4</v>
      </c>
      <c r="C29" s="132" t="s">
        <v>134</v>
      </c>
      <c r="D29" s="132"/>
      <c r="E29" s="132"/>
      <c r="F29" s="22" t="s">
        <v>135</v>
      </c>
      <c r="G29" s="2" t="s">
        <v>4</v>
      </c>
      <c r="H29" s="133" t="s">
        <v>136</v>
      </c>
      <c r="I29" s="134"/>
    </row>
    <row r="30" spans="1:9" ht="84" hidden="1" customHeight="1" x14ac:dyDescent="0.25">
      <c r="A30" s="22" t="s">
        <v>19</v>
      </c>
      <c r="B30" s="2" t="s">
        <v>4</v>
      </c>
      <c r="C30" s="132" t="s">
        <v>131</v>
      </c>
      <c r="D30" s="132"/>
      <c r="E30" s="132"/>
      <c r="F30" s="22" t="s">
        <v>18</v>
      </c>
      <c r="G30" s="2" t="s">
        <v>4</v>
      </c>
      <c r="H30" s="132" t="s">
        <v>111</v>
      </c>
      <c r="I30" s="132"/>
    </row>
    <row r="31" spans="1:9" ht="21.75" customHeight="1" x14ac:dyDescent="0.25">
      <c r="A31" s="51" t="s">
        <v>141</v>
      </c>
      <c r="B31" s="2" t="s">
        <v>4</v>
      </c>
      <c r="C31" s="114" t="s">
        <v>142</v>
      </c>
      <c r="D31" s="114"/>
      <c r="E31" s="114"/>
      <c r="F31" s="22" t="s">
        <v>143</v>
      </c>
      <c r="G31" s="2" t="s">
        <v>4</v>
      </c>
      <c r="H31" s="87" t="s">
        <v>142</v>
      </c>
      <c r="I31" s="89"/>
    </row>
    <row r="32" spans="1:9" ht="21.75" customHeight="1" x14ac:dyDescent="0.25">
      <c r="A32" s="51" t="s">
        <v>144</v>
      </c>
      <c r="B32" s="2" t="s">
        <v>4</v>
      </c>
      <c r="C32" s="87" t="s">
        <v>142</v>
      </c>
      <c r="D32" s="88"/>
      <c r="E32" s="88"/>
      <c r="F32" s="88"/>
      <c r="G32" s="88"/>
      <c r="H32" s="88"/>
      <c r="I32" s="89"/>
    </row>
    <row r="33" spans="1:9" ht="20.25" x14ac:dyDescent="0.25">
      <c r="A33" s="129" t="s">
        <v>39</v>
      </c>
      <c r="B33" s="130"/>
      <c r="C33" s="130"/>
      <c r="D33" s="130"/>
      <c r="E33" s="130"/>
      <c r="F33" s="130"/>
      <c r="G33" s="130"/>
      <c r="H33" s="130"/>
      <c r="I33" s="131"/>
    </row>
    <row r="34" spans="1:9" ht="40.5" x14ac:dyDescent="0.25">
      <c r="A34" s="106" t="s">
        <v>20</v>
      </c>
      <c r="B34" s="107"/>
      <c r="C34" s="108"/>
      <c r="D34" s="2" t="s">
        <v>4</v>
      </c>
      <c r="E34" s="23" t="s">
        <v>112</v>
      </c>
      <c r="F34" s="22" t="s">
        <v>21</v>
      </c>
      <c r="G34" s="7" t="s">
        <v>4</v>
      </c>
      <c r="H34" s="87" t="s">
        <v>113</v>
      </c>
      <c r="I34" s="89"/>
    </row>
    <row r="35" spans="1:9" ht="40.5" x14ac:dyDescent="0.25">
      <c r="A35" s="106" t="s">
        <v>24</v>
      </c>
      <c r="B35" s="107"/>
      <c r="C35" s="108"/>
      <c r="D35" s="2" t="s">
        <v>4</v>
      </c>
      <c r="E35" s="23" t="s">
        <v>113</v>
      </c>
      <c r="F35" s="8" t="s">
        <v>34</v>
      </c>
      <c r="G35" s="2" t="s">
        <v>4</v>
      </c>
      <c r="H35" s="87" t="s">
        <v>113</v>
      </c>
      <c r="I35" s="89"/>
    </row>
    <row r="36" spans="1:9" ht="40.5" x14ac:dyDescent="0.25">
      <c r="A36" s="106" t="s">
        <v>33</v>
      </c>
      <c r="B36" s="107"/>
      <c r="C36" s="108"/>
      <c r="D36" s="2" t="s">
        <v>4</v>
      </c>
      <c r="E36" s="5" t="s">
        <v>114</v>
      </c>
      <c r="F36" s="22" t="s">
        <v>23</v>
      </c>
      <c r="G36" s="25" t="s">
        <v>4</v>
      </c>
      <c r="H36" s="87" t="s">
        <v>115</v>
      </c>
      <c r="I36" s="89"/>
    </row>
    <row r="37" spans="1:9" ht="20.25" x14ac:dyDescent="0.25">
      <c r="A37" s="101" t="s">
        <v>0</v>
      </c>
      <c r="B37" s="102"/>
      <c r="C37" s="102"/>
      <c r="D37" s="102"/>
      <c r="E37" s="102"/>
      <c r="F37" s="102"/>
      <c r="G37" s="102"/>
      <c r="H37" s="102"/>
      <c r="I37" s="103"/>
    </row>
    <row r="38" spans="1:9" ht="20.25" x14ac:dyDescent="0.25">
      <c r="A38" s="111" t="s">
        <v>0</v>
      </c>
      <c r="B38" s="113"/>
      <c r="C38" s="112"/>
      <c r="D38" s="2" t="s">
        <v>4</v>
      </c>
      <c r="E38" s="9" t="s">
        <v>1</v>
      </c>
      <c r="F38" s="9" t="s">
        <v>6</v>
      </c>
      <c r="G38" s="111" t="s">
        <v>2</v>
      </c>
      <c r="H38" s="112"/>
      <c r="I38" s="9" t="s">
        <v>3</v>
      </c>
    </row>
    <row r="39" spans="1:9" ht="20.25" hidden="1" x14ac:dyDescent="0.25">
      <c r="A39" s="106" t="s">
        <v>7</v>
      </c>
      <c r="B39" s="107"/>
      <c r="C39" s="108"/>
      <c r="D39" s="2" t="s">
        <v>4</v>
      </c>
      <c r="E39" s="24"/>
      <c r="F39" s="24"/>
      <c r="G39" s="115"/>
      <c r="H39" s="116"/>
      <c r="I39" s="24"/>
    </row>
    <row r="40" spans="1:9" ht="20.25" customHeight="1" x14ac:dyDescent="0.25">
      <c r="A40" s="106" t="s">
        <v>8</v>
      </c>
      <c r="B40" s="107"/>
      <c r="C40" s="108"/>
      <c r="D40" s="2" t="s">
        <v>4</v>
      </c>
      <c r="E40" s="24" t="s">
        <v>281</v>
      </c>
      <c r="F40" s="24" t="s">
        <v>282</v>
      </c>
      <c r="G40" s="115" t="s">
        <v>282</v>
      </c>
      <c r="H40" s="116"/>
      <c r="I40" s="24" t="s">
        <v>282</v>
      </c>
    </row>
    <row r="41" spans="1:9" ht="20.25" customHeight="1" x14ac:dyDescent="0.25">
      <c r="A41" s="106" t="s">
        <v>12</v>
      </c>
      <c r="B41" s="107"/>
      <c r="C41" s="108"/>
      <c r="D41" s="2" t="s">
        <v>4</v>
      </c>
      <c r="E41" s="19" t="s">
        <v>110</v>
      </c>
      <c r="F41" s="22" t="s">
        <v>13</v>
      </c>
      <c r="G41" s="2" t="s">
        <v>4</v>
      </c>
      <c r="H41" s="87" t="s">
        <v>109</v>
      </c>
      <c r="I41" s="89"/>
    </row>
    <row r="42" spans="1:9" ht="20.25" x14ac:dyDescent="0.25">
      <c r="A42" s="101" t="s">
        <v>59</v>
      </c>
      <c r="B42" s="102"/>
      <c r="C42" s="102"/>
      <c r="D42" s="102"/>
      <c r="E42" s="102"/>
      <c r="F42" s="102"/>
      <c r="G42" s="102"/>
      <c r="H42" s="102"/>
      <c r="I42" s="103"/>
    </row>
    <row r="43" spans="1:9" ht="21" customHeight="1" x14ac:dyDescent="0.25">
      <c r="A43" s="144" t="s">
        <v>60</v>
      </c>
      <c r="B43" s="144"/>
      <c r="C43" s="144" t="s">
        <v>61</v>
      </c>
      <c r="D43" s="144"/>
      <c r="E43" s="144" t="s">
        <v>179</v>
      </c>
      <c r="F43" s="144"/>
      <c r="G43" s="144"/>
      <c r="H43" s="144" t="s">
        <v>62</v>
      </c>
      <c r="I43" s="144"/>
    </row>
    <row r="44" spans="1:9" ht="20.25" x14ac:dyDescent="0.25">
      <c r="A44" s="155" t="s">
        <v>283</v>
      </c>
      <c r="B44" s="155"/>
      <c r="C44" s="85" t="s">
        <v>95</v>
      </c>
      <c r="D44" s="85"/>
      <c r="E44" s="114" t="s">
        <v>284</v>
      </c>
      <c r="F44" s="114"/>
      <c r="G44" s="114"/>
      <c r="H44" s="114" t="s">
        <v>284</v>
      </c>
      <c r="I44" s="114"/>
    </row>
    <row r="45" spans="1:9" ht="20.25" x14ac:dyDescent="0.25">
      <c r="A45" s="100" t="s">
        <v>63</v>
      </c>
      <c r="B45" s="100"/>
      <c r="C45" s="100"/>
      <c r="D45" s="100"/>
      <c r="E45" s="100"/>
      <c r="F45" s="100"/>
      <c r="G45" s="100"/>
      <c r="H45" s="100"/>
      <c r="I45" s="100"/>
    </row>
    <row r="46" spans="1:9" ht="42.75" customHeight="1" x14ac:dyDescent="0.25">
      <c r="A46" s="18" t="s">
        <v>64</v>
      </c>
      <c r="B46" s="18" t="s">
        <v>4</v>
      </c>
      <c r="C46" s="114" t="s">
        <v>110</v>
      </c>
      <c r="D46" s="114"/>
      <c r="E46" s="114"/>
      <c r="F46" s="18" t="s">
        <v>65</v>
      </c>
      <c r="G46" s="18" t="s">
        <v>4</v>
      </c>
      <c r="H46" s="114" t="s">
        <v>178</v>
      </c>
      <c r="I46" s="114"/>
    </row>
    <row r="47" spans="1:9" ht="317.45" customHeight="1" x14ac:dyDescent="0.25">
      <c r="A47" s="18" t="s">
        <v>96</v>
      </c>
      <c r="B47" s="18" t="s">
        <v>4</v>
      </c>
      <c r="C47" s="114" t="s">
        <v>280</v>
      </c>
      <c r="D47" s="114"/>
      <c r="E47" s="114"/>
      <c r="F47" s="18" t="s">
        <v>66</v>
      </c>
      <c r="G47" s="18" t="s">
        <v>4</v>
      </c>
      <c r="H47" s="114" t="str">
        <f>H46</f>
        <v>NA</v>
      </c>
      <c r="I47" s="114"/>
    </row>
    <row r="48" spans="1:9" ht="46.5" hidden="1" customHeight="1" x14ac:dyDescent="0.25">
      <c r="A48" s="18" t="s">
        <v>67</v>
      </c>
      <c r="B48" s="18" t="s">
        <v>4</v>
      </c>
      <c r="C48" s="114" t="s">
        <v>195</v>
      </c>
      <c r="D48" s="114"/>
      <c r="E48" s="114"/>
      <c r="F48" s="18" t="s">
        <v>68</v>
      </c>
      <c r="G48" s="18" t="s">
        <v>4</v>
      </c>
      <c r="H48" s="114" t="s">
        <v>195</v>
      </c>
      <c r="I48" s="114"/>
    </row>
    <row r="49" spans="1:13" ht="45" hidden="1" customHeight="1" x14ac:dyDescent="0.25">
      <c r="A49" s="18" t="s">
        <v>69</v>
      </c>
      <c r="B49" s="18" t="s">
        <v>4</v>
      </c>
      <c r="C49" s="114" t="s">
        <v>109</v>
      </c>
      <c r="D49" s="114"/>
      <c r="E49" s="114"/>
      <c r="F49" s="18" t="s">
        <v>70</v>
      </c>
      <c r="G49" s="18" t="s">
        <v>4</v>
      </c>
      <c r="H49" s="114"/>
      <c r="I49" s="114"/>
    </row>
    <row r="50" spans="1:13" ht="21" thickBot="1" x14ac:dyDescent="0.3">
      <c r="A50" s="100" t="s">
        <v>71</v>
      </c>
      <c r="B50" s="100"/>
      <c r="C50" s="100"/>
      <c r="D50" s="100"/>
      <c r="E50" s="100"/>
      <c r="F50" s="100"/>
      <c r="G50" s="100"/>
      <c r="H50" s="100"/>
      <c r="I50" s="100"/>
    </row>
    <row r="51" spans="1:13" ht="20.25" customHeight="1" x14ac:dyDescent="0.3">
      <c r="A51" s="156" t="str">
        <f>CONCATENATE((IF(OR(A44="",A44="NA"),"",A44)),"= ",(IF(OR(E44="",E44="NA"),"",E44)),".")</f>
        <v>Sale Building= Gr + 1st to 20th Floor.</v>
      </c>
      <c r="B51" s="156"/>
      <c r="C51" s="156"/>
      <c r="D51" s="153" t="s">
        <v>4</v>
      </c>
      <c r="E51" s="71" t="s">
        <v>145</v>
      </c>
      <c r="F51" s="126" t="s">
        <v>128</v>
      </c>
      <c r="G51" s="126"/>
      <c r="H51" s="71" t="s">
        <v>146</v>
      </c>
      <c r="I51" s="71" t="s">
        <v>147</v>
      </c>
      <c r="J51" s="37" t="str">
        <f ca="1">(IF(F54&gt;99%,"All work completed. Please provide OC.",IF(F54&gt;89.8%,"Plinth, RCC, Brick, Plaster, Flooring, Wooden, Plumbing, Electrification, etc., work Completed. Finishing work is in process.",IF(F54&lt;94%,(IF(C54=0,"Work not yet Started.",IF(E54=25%,"Piling work in process",IF(E54=50%,"Excavation work in process",IF(E54=100%,"Excavation work Completed. ","0")))&amp;(IF(C55=0%,"",IF(C55=K56,"Footing work is process",IF(C55=K57,"Footing work Completed",IF(C55=K58,"1st Basement Completed",IF(C55=K59,"1st &amp; 2nd Basement Completed",IF(C55=K60,"1st to 3rd Basement Completed",IF(C55=K61,"1st to 4th Basement Completed",IF(C55=K62,"Plinth work is process",IF(C55=K63,"Plinth work completed","0")))))))))))&amp;(IF(C56=(F52+H52+I52),", RCC Slab",IF(C56&gt;0,", RCC upto "&amp;C56&amp;" Slab",""))&amp;(IF(C57=I52,", Brickwork",IF(C57&gt;0,", Brickwork upto "&amp;C57&amp;" Floor",""))&amp;(IF(C58=I52,", Internal Plaster",IF(C58&gt;0,", Internal Plaster upto "&amp;C58&amp;" Floor",""))&amp;(IF(C59=I52,", External Plaster",IF(C59&gt;0,", External Plaster upto "&amp;C59&amp;" Floor",""))&amp;(IF(C60=I52,", External Plumbing, Elevation and Waterproofing",IF(C60&gt;0,", External Plumbing, Elevation and Waterproofing upto "&amp;C60&amp;" Floor",""))&amp;(IF(C61=I52,", Flooring &amp; Fitting",IF(C61&gt;0,", Flooring &amp; Fitting upto "&amp;C61&amp;" Floor",""))&amp;(IF(C62=I52,", Wooden Work",IF(C62&gt;0,", Wooden Work upto "&amp;C62&amp;" Floor",""))&amp;(IF(C63=I52,", Electrical &amp; Sanitary fittings",IF(C63&gt;0,", Electrical &amp; Sanitary fittings upto "&amp;C63&amp;" Floor",""))&amp;(IF(C64&gt;0,", Finishing upto "&amp;C64&amp;" Floor","")&amp;(IF(C56&gt;0.5," Completed",""))))))))))))))))</f>
        <v>Excavation work Completed. Plinth work completed, RCC Slab, Brickwork, Internal Plaster, External Plaster, External Plumbing, Elevation and Waterproofing, Flooring &amp; Fitting, Wooden Work upto 15 Floor, Electrical &amp; Sanitary fittings upto 14 Floor, Finishing upto 10 Floor Completed</v>
      </c>
      <c r="K51" s="39"/>
    </row>
    <row r="52" spans="1:13" ht="20.25" x14ac:dyDescent="0.3">
      <c r="A52" s="156"/>
      <c r="B52" s="156"/>
      <c r="C52" s="156"/>
      <c r="D52" s="153"/>
      <c r="E52" s="71">
        <v>0</v>
      </c>
      <c r="F52" s="126">
        <v>1</v>
      </c>
      <c r="G52" s="126"/>
      <c r="H52" s="71">
        <v>0</v>
      </c>
      <c r="I52" s="71">
        <f ca="1">--TRIM(RIGHT(SUBSTITUTE(LEFT(A51,_xlfn.AGGREGATE(16,6,FIND({0,1,2,3,4,5,6,7,8,9},A51,ROW(INDIRECT("1:"&amp;LEN(A51)))),1))," ",REPT(" ",LEN(A51))),LEN(A51)))</f>
        <v>20</v>
      </c>
      <c r="J52" s="38" t="s">
        <v>151</v>
      </c>
      <c r="K52" s="39"/>
    </row>
    <row r="53" spans="1:13" ht="20.25" customHeight="1" x14ac:dyDescent="0.3">
      <c r="A53" s="148" t="s">
        <v>149</v>
      </c>
      <c r="B53" s="148"/>
      <c r="C53" s="148" t="s">
        <v>163</v>
      </c>
      <c r="D53" s="148"/>
      <c r="E53" s="73" t="s">
        <v>164</v>
      </c>
      <c r="F53" s="148" t="s">
        <v>150</v>
      </c>
      <c r="G53" s="148"/>
      <c r="H53" s="50" t="s">
        <v>148</v>
      </c>
      <c r="I53" s="50"/>
      <c r="J53" s="41" t="s">
        <v>165</v>
      </c>
      <c r="K53" s="40">
        <f ca="1">I52*25%</f>
        <v>5</v>
      </c>
    </row>
    <row r="54" spans="1:13" ht="20.25" customHeight="1" x14ac:dyDescent="0.3">
      <c r="A54" s="117" t="s">
        <v>166</v>
      </c>
      <c r="B54" s="117"/>
      <c r="C54" s="126">
        <f ca="1">K55</f>
        <v>20</v>
      </c>
      <c r="D54" s="126"/>
      <c r="E54" s="72">
        <f ca="1">((100/I52)*C54)/100</f>
        <v>1</v>
      </c>
      <c r="F54" s="117">
        <f ca="1">(((C54/I52*5)+(C55/I52*20)+(25/(F52+H52+I52)*C56)+(5/(I52)*C57)+(2.5/(I52)*C58)+(2.5/(I52)*C59)+(5/I52*C60)+(10/I52*C61)+(2.5/I52*C62)+(2.5/I52*C63)+(10/I52*C64)+(10/I52*C65))/100)</f>
        <v>0.83625000000000005</v>
      </c>
      <c r="G54" s="117"/>
      <c r="H54" s="117" t="str">
        <f ca="1">J51</f>
        <v>Excavation work Completed. Plinth work completed, RCC Slab, Brickwork, Internal Plaster, External Plaster, External Plumbing, Elevation and Waterproofing, Flooring &amp; Fitting, Wooden Work upto 15 Floor, Electrical &amp; Sanitary fittings upto 14 Floor, Finishing upto 10 Floor Completed</v>
      </c>
      <c r="I54" s="117"/>
      <c r="J54" s="41" t="s">
        <v>152</v>
      </c>
      <c r="K54" s="45">
        <f ca="1">I52*50%</f>
        <v>10</v>
      </c>
    </row>
    <row r="55" spans="1:13" ht="20.25" x14ac:dyDescent="0.3">
      <c r="A55" s="117" t="s">
        <v>129</v>
      </c>
      <c r="B55" s="117"/>
      <c r="C55" s="154">
        <v>20</v>
      </c>
      <c r="D55" s="126"/>
      <c r="E55" s="72">
        <f ca="1">((100/I52)*C55)/100</f>
        <v>1</v>
      </c>
      <c r="F55" s="117"/>
      <c r="G55" s="117"/>
      <c r="H55" s="117"/>
      <c r="I55" s="117"/>
      <c r="J55" s="41" t="s">
        <v>153</v>
      </c>
      <c r="K55" s="45">
        <f ca="1">I52</f>
        <v>20</v>
      </c>
    </row>
    <row r="56" spans="1:13" ht="21" customHeight="1" x14ac:dyDescent="0.35">
      <c r="A56" s="117" t="s">
        <v>167</v>
      </c>
      <c r="B56" s="117"/>
      <c r="C56" s="126">
        <v>21</v>
      </c>
      <c r="D56" s="126"/>
      <c r="E56" s="72">
        <f ca="1">((100/(F52+H52+I52))*C56)/100</f>
        <v>1</v>
      </c>
      <c r="F56" s="117"/>
      <c r="G56" s="117"/>
      <c r="H56" s="117"/>
      <c r="I56" s="117"/>
      <c r="J56" s="41" t="s">
        <v>154</v>
      </c>
      <c r="K56" s="46">
        <f ca="1">(IF(E52&gt;1,(I52/(E52+2)),I52/4))</f>
        <v>5</v>
      </c>
    </row>
    <row r="57" spans="1:13" ht="21" customHeight="1" x14ac:dyDescent="0.35">
      <c r="A57" s="117" t="s">
        <v>168</v>
      </c>
      <c r="B57" s="117"/>
      <c r="C57" s="126">
        <v>20</v>
      </c>
      <c r="D57" s="126"/>
      <c r="E57" s="72">
        <f ca="1">((100/I52)*C57)/100</f>
        <v>1</v>
      </c>
      <c r="F57" s="117"/>
      <c r="G57" s="117"/>
      <c r="H57" s="117"/>
      <c r="I57" s="117"/>
      <c r="J57" s="41" t="s">
        <v>155</v>
      </c>
      <c r="K57" s="46">
        <f ca="1">(IF(E52&gt;1,(I52/(E52+2)+K56),I52/4+K56))</f>
        <v>10</v>
      </c>
    </row>
    <row r="58" spans="1:13" ht="21" customHeight="1" x14ac:dyDescent="0.35">
      <c r="A58" s="127" t="s">
        <v>169</v>
      </c>
      <c r="B58" s="128"/>
      <c r="C58" s="126">
        <v>20</v>
      </c>
      <c r="D58" s="126"/>
      <c r="E58" s="72">
        <f ca="1">((100/I52)*C58)/100</f>
        <v>1</v>
      </c>
      <c r="F58" s="117"/>
      <c r="G58" s="117"/>
      <c r="H58" s="117"/>
      <c r="I58" s="117"/>
      <c r="J58" s="41" t="s">
        <v>170</v>
      </c>
      <c r="K58" s="46">
        <f>(IF(E52&gt;1,(I52/(E52+2)+K57),0))</f>
        <v>0</v>
      </c>
    </row>
    <row r="59" spans="1:13" ht="21" customHeight="1" x14ac:dyDescent="0.35">
      <c r="A59" s="127" t="s">
        <v>208</v>
      </c>
      <c r="B59" s="128"/>
      <c r="C59" s="126">
        <v>20</v>
      </c>
      <c r="D59" s="126"/>
      <c r="E59" s="72">
        <f ca="1">((100/I52)*C59)/100</f>
        <v>1</v>
      </c>
      <c r="F59" s="117"/>
      <c r="G59" s="117"/>
      <c r="H59" s="117"/>
      <c r="I59" s="117"/>
      <c r="J59" s="41" t="s">
        <v>171</v>
      </c>
      <c r="K59" s="46">
        <f>(IF(E52&gt;2,(I52/(E52+2)+K58),0))</f>
        <v>0</v>
      </c>
    </row>
    <row r="60" spans="1:13" ht="57.75" customHeight="1" x14ac:dyDescent="0.35">
      <c r="A60" s="127" t="s">
        <v>205</v>
      </c>
      <c r="B60" s="128"/>
      <c r="C60" s="126">
        <v>20</v>
      </c>
      <c r="D60" s="126"/>
      <c r="E60" s="72">
        <f ca="1">((100/(I52))*C60)/100</f>
        <v>1</v>
      </c>
      <c r="F60" s="117"/>
      <c r="G60" s="117"/>
      <c r="H60" s="117"/>
      <c r="I60" s="117"/>
      <c r="J60" s="41" t="s">
        <v>173</v>
      </c>
      <c r="K60" s="47">
        <f>(IF(E52&gt;3,(I52/(E52+2)+K59),0))</f>
        <v>0</v>
      </c>
    </row>
    <row r="61" spans="1:13" ht="21" x14ac:dyDescent="0.35">
      <c r="A61" s="117" t="s">
        <v>172</v>
      </c>
      <c r="B61" s="117"/>
      <c r="C61" s="126">
        <v>20</v>
      </c>
      <c r="D61" s="126"/>
      <c r="E61" s="72">
        <f ca="1">((100/(I52))*C61)/100</f>
        <v>1</v>
      </c>
      <c r="F61" s="117"/>
      <c r="G61" s="117"/>
      <c r="H61" s="117"/>
      <c r="I61" s="117"/>
      <c r="J61" s="41" t="s">
        <v>174</v>
      </c>
      <c r="K61" s="46">
        <f>(IF(E52&gt;4,(I52/(E52+2)+K60),0))</f>
        <v>0</v>
      </c>
    </row>
    <row r="62" spans="1:13" ht="21" customHeight="1" x14ac:dyDescent="0.35">
      <c r="A62" s="117" t="s">
        <v>207</v>
      </c>
      <c r="B62" s="117"/>
      <c r="C62" s="126">
        <v>15</v>
      </c>
      <c r="D62" s="126"/>
      <c r="E62" s="72">
        <f ca="1">((100/I52)*C62)/100</f>
        <v>0.75</v>
      </c>
      <c r="F62" s="117"/>
      <c r="G62" s="117"/>
      <c r="H62" s="117"/>
      <c r="I62" s="117"/>
      <c r="J62" s="41" t="s">
        <v>156</v>
      </c>
      <c r="K62" s="46">
        <f ca="1">(IF(E52=1,(I52/(E52+3)+K57),IF(E52=0,(I52/4+K57),IF(E52&gt;1,0))))</f>
        <v>15</v>
      </c>
    </row>
    <row r="63" spans="1:13" ht="41.25" customHeight="1" thickBot="1" x14ac:dyDescent="0.4">
      <c r="A63" s="117" t="s">
        <v>206</v>
      </c>
      <c r="B63" s="117"/>
      <c r="C63" s="126">
        <v>14</v>
      </c>
      <c r="D63" s="126"/>
      <c r="E63" s="72">
        <f ca="1">((100/I52)*C63)/100</f>
        <v>0.7</v>
      </c>
      <c r="F63" s="117"/>
      <c r="G63" s="117"/>
      <c r="H63" s="117"/>
      <c r="I63" s="117"/>
      <c r="J63" s="43" t="s">
        <v>157</v>
      </c>
      <c r="K63" s="48">
        <f ca="1">(IF(E52&gt;1.5,(I52/(E52+2)+K56+MAX(0,K57-K56)+MAX(0,K58-K57)+MAX(0,K59-K58)+MAX(0,K60-K59)+MAX(0,K61-K60)),IF(E52=1,(I52/(E52+3)+K62),IF(E52=0,I52/4+K62))))</f>
        <v>20</v>
      </c>
      <c r="M63" s="1" t="e">
        <f>(IF(D51&gt;1.5,(H51/(D51+2)+J56+MAX(0,J57-J56)+MAX(0,J58-J57)+MAX(0,J59-J58)+MAX(0,J60-J59)+MAX(0,J61-J60)),IF(D51=1,(H51/(D51+3)+J61),IF(D51=0,H51*0.3+J61))))</f>
        <v>#VALUE!</v>
      </c>
    </row>
    <row r="64" spans="1:13" ht="20.25" x14ac:dyDescent="0.25">
      <c r="A64" s="117" t="s">
        <v>175</v>
      </c>
      <c r="B64" s="117"/>
      <c r="C64" s="126">
        <v>10</v>
      </c>
      <c r="D64" s="126"/>
      <c r="E64" s="72">
        <f ca="1">((100/(I52))*C64)/100</f>
        <v>0.5</v>
      </c>
      <c r="F64" s="117"/>
      <c r="G64" s="117"/>
      <c r="H64" s="117"/>
      <c r="I64" s="117"/>
    </row>
    <row r="65" spans="1:11" ht="20.25" x14ac:dyDescent="0.25">
      <c r="A65" s="117" t="s">
        <v>176</v>
      </c>
      <c r="B65" s="117"/>
      <c r="C65" s="126">
        <v>0</v>
      </c>
      <c r="D65" s="126"/>
      <c r="E65" s="72">
        <f ca="1">((100/(I52))*C65)/100</f>
        <v>0</v>
      </c>
      <c r="F65" s="117"/>
      <c r="G65" s="117"/>
      <c r="H65" s="117"/>
      <c r="I65" s="117"/>
    </row>
    <row r="66" spans="1:11" ht="21" hidden="1" thickBot="1" x14ac:dyDescent="0.3">
      <c r="A66" s="100" t="s">
        <v>71</v>
      </c>
      <c r="B66" s="100"/>
      <c r="C66" s="100"/>
      <c r="D66" s="100"/>
      <c r="E66" s="100"/>
      <c r="F66" s="100"/>
      <c r="G66" s="100"/>
      <c r="H66" s="100"/>
      <c r="I66" s="100"/>
    </row>
    <row r="67" spans="1:11" ht="20.25" hidden="1" customHeight="1" x14ac:dyDescent="0.3">
      <c r="A67" s="152" t="str">
        <f>CONCATENATE((IF(OR(A44="",A44="NA"),"",A44)),"= ",(IF(OR(E44="",E44="NA"),"",E44)),".")</f>
        <v>Sale Building= Gr + 1st to 20th Floor.</v>
      </c>
      <c r="B67" s="152"/>
      <c r="C67" s="152"/>
      <c r="D67" s="153" t="s">
        <v>4</v>
      </c>
      <c r="E67" s="52" t="s">
        <v>145</v>
      </c>
      <c r="F67" s="126" t="s">
        <v>128</v>
      </c>
      <c r="G67" s="126"/>
      <c r="H67" s="52" t="s">
        <v>146</v>
      </c>
      <c r="I67" s="52" t="s">
        <v>147</v>
      </c>
      <c r="J67" s="37" t="str">
        <f ca="1">(IF(F70&gt;99%,"All work completed. Please provide OC.",IF(F70&gt;89.8%,"Plinth, RCC, Brick, Plaster, Flooring, Wooden, Plumbing, Electrification, etc., work Completed. Finishing work is in process.",IF(F70&lt;94%,(IF(C70=0,"Work not yet Started.",IF(E70=25%,"Piling work in process",IF(E70=50%,"Excavation work in process",IF(E70=100%,"Excavation work Completed. ","0")))&amp;(IF(C71=0%,"",IF(C71=K72,"Footing work is process",IF(C71=K73,"Footing work Completed",IF(C71=K74,"1st Basement Completed",IF(C71=K75,"1st &amp; 2nd Basement Completed",IF(C71=K76,"1st to 3rd Basement Completed",IF(C71=K77,"1st to 4th Basement Completed",IF(C71=K78,"Plinth work is process",IF(C71=K79,"Plinth work completed","0")))))))))))&amp;(IF(C72=(F68+H68+I68),", RCC Slab",IF(C72&gt;0,", RCC upto "&amp;C72&amp;" Slab",""))&amp;(IF(C73=I68,", Brickwork",IF(C73&gt;0,", Brickwork upto "&amp;C73&amp;" Floor",""))&amp;(IF(C74=I68,", Internal Plaster",IF(C74&gt;0,", Internal Plaster upto "&amp;C74&amp;" Floor",""))&amp;(IF(C75=I68,", External Plaster",IF(C75&gt;0,", External Plaster upto "&amp;C75&amp;" Floor",""))&amp;(IF(C76=I68,", External Plumbing, Elevation and Waterproofing",IF(C76&gt;0,", External Plumbing, Elevation and Waterproofing upto "&amp;C76&amp;" Floor",""))&amp;(IF(C77=I68,", Flooring &amp; Fitting",IF(C77&gt;0,", Flooring &amp; Fitting upto "&amp;C77&amp;" Floor",""))&amp;(IF(C78=I68,", Wooden Work",IF(C78&gt;0,", Wooden Work upto "&amp;C78&amp;" Floor",""))&amp;(IF(C79=I68,", Electrical &amp; Sanitary fittings",IF(C79&gt;0,", Electrical &amp; Sanitary fittings upto "&amp;C79&amp;" Floor",""))&amp;(IF(C80&gt;0,", Finishing upto "&amp;C80&amp;" Floor","")&amp;(IF(C72&gt;0.5," Completed",""))))))))))))))))</f>
        <v>Excavation work Completed. Plinth work completed, Internal Plaster upto 4 Floor</v>
      </c>
      <c r="K67" s="39"/>
    </row>
    <row r="68" spans="1:11" ht="20.25" hidden="1" x14ac:dyDescent="0.3">
      <c r="A68" s="152"/>
      <c r="B68" s="152"/>
      <c r="C68" s="152"/>
      <c r="D68" s="153"/>
      <c r="E68" s="52">
        <v>0</v>
      </c>
      <c r="F68" s="126">
        <v>1</v>
      </c>
      <c r="G68" s="126"/>
      <c r="H68" s="52">
        <v>0</v>
      </c>
      <c r="I68" s="52">
        <f ca="1">--TRIM(RIGHT(SUBSTITUTE(LEFT(A67,_xlfn.AGGREGATE(16,6,FIND({0,1,2,3,4,5,6,7,8,9},A67,ROW(INDIRECT("1:"&amp;LEN(A67)))),1))," ",REPT(" ",LEN(A67))),LEN(A67)))</f>
        <v>20</v>
      </c>
      <c r="J68" s="38" t="s">
        <v>151</v>
      </c>
      <c r="K68" s="39"/>
    </row>
    <row r="69" spans="1:11" ht="20.25" hidden="1" customHeight="1" x14ac:dyDescent="0.3">
      <c r="A69" s="148" t="s">
        <v>149</v>
      </c>
      <c r="B69" s="148"/>
      <c r="C69" s="148" t="s">
        <v>163</v>
      </c>
      <c r="D69" s="148"/>
      <c r="E69" s="49" t="s">
        <v>164</v>
      </c>
      <c r="F69" s="148" t="s">
        <v>150</v>
      </c>
      <c r="G69" s="148"/>
      <c r="H69" s="50" t="s">
        <v>148</v>
      </c>
      <c r="I69" s="50"/>
      <c r="J69" s="41" t="s">
        <v>165</v>
      </c>
      <c r="K69" s="40">
        <f ca="1">I68*25%</f>
        <v>5</v>
      </c>
    </row>
    <row r="70" spans="1:11" ht="20.25" hidden="1" customHeight="1" x14ac:dyDescent="0.3">
      <c r="A70" s="117" t="s">
        <v>166</v>
      </c>
      <c r="B70" s="117"/>
      <c r="C70" s="126">
        <f ca="1">K71</f>
        <v>20</v>
      </c>
      <c r="D70" s="126"/>
      <c r="E70" s="17">
        <f ca="1">((100/I68)*C70)/100</f>
        <v>1</v>
      </c>
      <c r="F70" s="117">
        <f ca="1">(((C70/I68*10)+(C71/I68*25)+(25/(F68+H68+I68)*C72)+(5/(I68)*C73)+(2.5/(I68)*C74)+(2.5/(I68)*C75)+(5/I68*C76)+(2.5/I68*C77)+(2.5/I68*C78)+(5/I68*C79)+(10/I68*C80)+(5/I68*C81))/100)</f>
        <v>0.35499999999999998</v>
      </c>
      <c r="G70" s="117"/>
      <c r="H70" s="117" t="str">
        <f ca="1">J67</f>
        <v>Excavation work Completed. Plinth work completed, Internal Plaster upto 4 Floor</v>
      </c>
      <c r="I70" s="117"/>
      <c r="J70" s="41" t="s">
        <v>152</v>
      </c>
      <c r="K70" s="45">
        <f ca="1">I68*50%</f>
        <v>10</v>
      </c>
    </row>
    <row r="71" spans="1:11" ht="20.25" hidden="1" x14ac:dyDescent="0.3">
      <c r="A71" s="117" t="s">
        <v>129</v>
      </c>
      <c r="B71" s="117"/>
      <c r="C71" s="154">
        <f ca="1">K79</f>
        <v>20</v>
      </c>
      <c r="D71" s="126"/>
      <c r="E71" s="17">
        <f ca="1">((100/I68)*C71)/100</f>
        <v>1</v>
      </c>
      <c r="F71" s="117"/>
      <c r="G71" s="117"/>
      <c r="H71" s="117"/>
      <c r="I71" s="117"/>
      <c r="J71" s="41" t="s">
        <v>153</v>
      </c>
      <c r="K71" s="45">
        <f ca="1">I68</f>
        <v>20</v>
      </c>
    </row>
    <row r="72" spans="1:11" ht="21" hidden="1" customHeight="1" x14ac:dyDescent="0.35">
      <c r="A72" s="117" t="s">
        <v>167</v>
      </c>
      <c r="B72" s="117"/>
      <c r="C72" s="126">
        <v>0</v>
      </c>
      <c r="D72" s="126"/>
      <c r="E72" s="17">
        <f ca="1">((100/(F68+H68+I68))*C72)/100</f>
        <v>0</v>
      </c>
      <c r="F72" s="117"/>
      <c r="G72" s="117"/>
      <c r="H72" s="117"/>
      <c r="I72" s="117"/>
      <c r="J72" s="41" t="s">
        <v>154</v>
      </c>
      <c r="K72" s="46">
        <f ca="1">(IF(E68&gt;1,(I68/(E68+2)),I68*0.2))</f>
        <v>4</v>
      </c>
    </row>
    <row r="73" spans="1:11" ht="21" hidden="1" customHeight="1" x14ac:dyDescent="0.35">
      <c r="A73" s="117" t="s">
        <v>168</v>
      </c>
      <c r="B73" s="117"/>
      <c r="C73" s="126">
        <v>0</v>
      </c>
      <c r="D73" s="126"/>
      <c r="E73" s="17">
        <f ca="1">((100/I68)*C73)/100</f>
        <v>0</v>
      </c>
      <c r="F73" s="117"/>
      <c r="G73" s="117"/>
      <c r="H73" s="117"/>
      <c r="I73" s="117"/>
      <c r="J73" s="41" t="s">
        <v>155</v>
      </c>
      <c r="K73" s="46">
        <f ca="1">(IF(E68&gt;1,(I68/(E68+2)+K72),I68*0.2+K72))</f>
        <v>8</v>
      </c>
    </row>
    <row r="74" spans="1:11" ht="21" hidden="1" customHeight="1" x14ac:dyDescent="0.35">
      <c r="A74" s="127" t="s">
        <v>169</v>
      </c>
      <c r="B74" s="128"/>
      <c r="C74" s="126">
        <v>4</v>
      </c>
      <c r="D74" s="126"/>
      <c r="E74" s="17">
        <f ca="1">((100/I68)*C74)/100</f>
        <v>0.2</v>
      </c>
      <c r="F74" s="117"/>
      <c r="G74" s="117"/>
      <c r="H74" s="117"/>
      <c r="I74" s="117"/>
      <c r="J74" s="41" t="s">
        <v>170</v>
      </c>
      <c r="K74" s="46">
        <f>(IF(E68&gt;1,(I68/(E68+2)+K73),0))</f>
        <v>0</v>
      </c>
    </row>
    <row r="75" spans="1:11" ht="21" hidden="1" customHeight="1" x14ac:dyDescent="0.35">
      <c r="A75" s="127" t="s">
        <v>208</v>
      </c>
      <c r="B75" s="128"/>
      <c r="C75" s="126">
        <v>0</v>
      </c>
      <c r="D75" s="126"/>
      <c r="E75" s="17">
        <f ca="1">((100/I68)*C75)/100</f>
        <v>0</v>
      </c>
      <c r="F75" s="117"/>
      <c r="G75" s="117"/>
      <c r="H75" s="117"/>
      <c r="I75" s="117"/>
      <c r="J75" s="41" t="s">
        <v>171</v>
      </c>
      <c r="K75" s="46">
        <f>(IF(E68&gt;2,(I68/(E68+2)+K74),0))</f>
        <v>0</v>
      </c>
    </row>
    <row r="76" spans="1:11" ht="57.75" hidden="1" customHeight="1" x14ac:dyDescent="0.35">
      <c r="A76" s="127" t="s">
        <v>205</v>
      </c>
      <c r="B76" s="128"/>
      <c r="C76" s="126">
        <v>0</v>
      </c>
      <c r="D76" s="126"/>
      <c r="E76" s="17">
        <f ca="1">((100/(I68))*C76)/100</f>
        <v>0</v>
      </c>
      <c r="F76" s="117"/>
      <c r="G76" s="117"/>
      <c r="H76" s="117"/>
      <c r="I76" s="117"/>
      <c r="J76" s="41" t="s">
        <v>173</v>
      </c>
      <c r="K76" s="47">
        <f>(IF(E68&gt;3,(I68/(E68+2)+K75),0))</f>
        <v>0</v>
      </c>
    </row>
    <row r="77" spans="1:11" ht="21" hidden="1" x14ac:dyDescent="0.35">
      <c r="A77" s="117" t="s">
        <v>172</v>
      </c>
      <c r="B77" s="117"/>
      <c r="C77" s="126">
        <v>0</v>
      </c>
      <c r="D77" s="126"/>
      <c r="E77" s="17">
        <f ca="1">((100/(I68))*C77)/100</f>
        <v>0</v>
      </c>
      <c r="F77" s="117"/>
      <c r="G77" s="117"/>
      <c r="H77" s="117"/>
      <c r="I77" s="117"/>
      <c r="J77" s="41" t="s">
        <v>174</v>
      </c>
      <c r="K77" s="46">
        <f>(IF(E68&gt;4,(I68/(E68+2)+K76),0))</f>
        <v>0</v>
      </c>
    </row>
    <row r="78" spans="1:11" ht="21" hidden="1" customHeight="1" x14ac:dyDescent="0.35">
      <c r="A78" s="117" t="s">
        <v>207</v>
      </c>
      <c r="B78" s="117"/>
      <c r="C78" s="126">
        <v>0</v>
      </c>
      <c r="D78" s="126"/>
      <c r="E78" s="17">
        <f ca="1">((100/I68)*C78)/100</f>
        <v>0</v>
      </c>
      <c r="F78" s="117"/>
      <c r="G78" s="117"/>
      <c r="H78" s="117"/>
      <c r="I78" s="117"/>
      <c r="J78" s="41" t="s">
        <v>156</v>
      </c>
      <c r="K78" s="46">
        <f ca="1">(IF(E68=1,(I68/(E68+3)+K73),IF(E68=0,(I68*0.3+K73),IF(E68&gt;1,0))))</f>
        <v>14</v>
      </c>
    </row>
    <row r="79" spans="1:11" ht="21.75" hidden="1" thickBot="1" x14ac:dyDescent="0.4">
      <c r="A79" s="117" t="s">
        <v>206</v>
      </c>
      <c r="B79" s="117"/>
      <c r="C79" s="126">
        <v>0</v>
      </c>
      <c r="D79" s="126"/>
      <c r="E79" s="17">
        <f ca="1">((100/I68)*C79)/100</f>
        <v>0</v>
      </c>
      <c r="F79" s="117"/>
      <c r="G79" s="117"/>
      <c r="H79" s="117"/>
      <c r="I79" s="117"/>
      <c r="J79" s="43" t="s">
        <v>157</v>
      </c>
      <c r="K79" s="48">
        <f ca="1">(IF(E68&gt;1.5,(I68/(E68+2)+K73+MAX(0,K74-K73)+MAX(0,K75-K74)+MAX(0,K76-K75)+MAX(0,K77-K76)+MAX(0,K78-K77)),IF(E68=1,(I68/(E68+3)+K78),IF(E68=0,I68*0.3+K78))))</f>
        <v>20</v>
      </c>
    </row>
    <row r="80" spans="1:11" ht="20.25" hidden="1" x14ac:dyDescent="0.25">
      <c r="A80" s="117" t="s">
        <v>175</v>
      </c>
      <c r="B80" s="117"/>
      <c r="C80" s="126">
        <v>0</v>
      </c>
      <c r="D80" s="126"/>
      <c r="E80" s="17">
        <f ca="1">((100/(I68))*C80)/100</f>
        <v>0</v>
      </c>
      <c r="F80" s="117"/>
      <c r="G80" s="117"/>
      <c r="H80" s="117"/>
      <c r="I80" s="117"/>
    </row>
    <row r="81" spans="1:12" ht="20.25" hidden="1" x14ac:dyDescent="0.25">
      <c r="A81" s="117" t="s">
        <v>176</v>
      </c>
      <c r="B81" s="117"/>
      <c r="C81" s="126">
        <v>0</v>
      </c>
      <c r="D81" s="126"/>
      <c r="E81" s="17">
        <f ca="1">((100/(I68))*C81)/100</f>
        <v>0</v>
      </c>
      <c r="F81" s="117"/>
      <c r="G81" s="117"/>
      <c r="H81" s="117"/>
      <c r="I81" s="117"/>
    </row>
    <row r="82" spans="1:12" ht="36.75" hidden="1" customHeight="1" x14ac:dyDescent="0.3">
      <c r="A82" s="162" t="s">
        <v>158</v>
      </c>
      <c r="B82" s="163"/>
      <c r="C82" s="163"/>
      <c r="D82" s="163"/>
      <c r="E82" s="163"/>
      <c r="F82" s="163"/>
      <c r="G82" s="163"/>
      <c r="H82" s="164">
        <f ca="1">AVERAGE(F70)</f>
        <v>0.35499999999999998</v>
      </c>
      <c r="I82" s="165"/>
      <c r="J82" s="41"/>
      <c r="K82" s="42"/>
      <c r="L82" s="42"/>
    </row>
    <row r="83" spans="1:12" ht="20.25" x14ac:dyDescent="0.25">
      <c r="A83" s="101" t="s">
        <v>75</v>
      </c>
      <c r="B83" s="102"/>
      <c r="C83" s="102"/>
      <c r="D83" s="102"/>
      <c r="E83" s="102"/>
      <c r="F83" s="102"/>
      <c r="G83" s="102"/>
      <c r="H83" s="102"/>
      <c r="I83" s="103"/>
    </row>
    <row r="84" spans="1:12" ht="60.75" x14ac:dyDescent="0.25">
      <c r="A84" s="99" t="s">
        <v>76</v>
      </c>
      <c r="B84" s="99"/>
      <c r="C84" s="99"/>
      <c r="D84" s="3" t="s">
        <v>4</v>
      </c>
      <c r="E84" s="15" t="s">
        <v>137</v>
      </c>
      <c r="F84" s="22" t="s">
        <v>177</v>
      </c>
      <c r="G84" s="3" t="s">
        <v>4</v>
      </c>
      <c r="H84" s="149" t="s">
        <v>194</v>
      </c>
      <c r="I84" s="149"/>
    </row>
    <row r="85" spans="1:12" ht="60.75" x14ac:dyDescent="0.25">
      <c r="A85" s="99" t="s">
        <v>190</v>
      </c>
      <c r="B85" s="99"/>
      <c r="C85" s="99"/>
      <c r="D85" s="2" t="s">
        <v>130</v>
      </c>
      <c r="E85" s="19">
        <v>25000</v>
      </c>
      <c r="F85" s="22" t="s">
        <v>191</v>
      </c>
      <c r="G85" s="2" t="s">
        <v>4</v>
      </c>
      <c r="H85" s="114" t="s">
        <v>178</v>
      </c>
      <c r="I85" s="114"/>
    </row>
    <row r="86" spans="1:12" ht="26.25" customHeight="1" x14ac:dyDescent="0.25">
      <c r="A86" s="119" t="s">
        <v>79</v>
      </c>
      <c r="B86" s="119"/>
      <c r="C86" s="119"/>
      <c r="D86" s="3" t="s">
        <v>4</v>
      </c>
      <c r="E86" s="19">
        <v>1000000</v>
      </c>
      <c r="F86" s="3" t="s">
        <v>127</v>
      </c>
      <c r="G86" s="3" t="s">
        <v>4</v>
      </c>
      <c r="H86" s="150" t="s">
        <v>138</v>
      </c>
      <c r="I86" s="151"/>
    </row>
    <row r="87" spans="1:12" ht="20.25" hidden="1" x14ac:dyDescent="0.25">
      <c r="A87" s="99" t="s">
        <v>117</v>
      </c>
      <c r="B87" s="99"/>
      <c r="C87" s="99"/>
      <c r="D87" s="2" t="s">
        <v>4</v>
      </c>
      <c r="E87" s="19" t="s">
        <v>118</v>
      </c>
      <c r="F87" s="22" t="s">
        <v>119</v>
      </c>
      <c r="G87" s="2" t="s">
        <v>4</v>
      </c>
      <c r="H87" s="114" t="s">
        <v>97</v>
      </c>
      <c r="I87" s="114"/>
    </row>
    <row r="88" spans="1:12" ht="60.75" hidden="1" x14ac:dyDescent="0.25">
      <c r="A88" s="99" t="s">
        <v>120</v>
      </c>
      <c r="B88" s="99"/>
      <c r="C88" s="99"/>
      <c r="D88" s="2" t="s">
        <v>4</v>
      </c>
      <c r="E88" s="19" t="s">
        <v>121</v>
      </c>
      <c r="F88" s="22" t="s">
        <v>122</v>
      </c>
      <c r="G88" s="2" t="s">
        <v>4</v>
      </c>
      <c r="H88" s="114" t="s">
        <v>123</v>
      </c>
      <c r="I88" s="114"/>
    </row>
    <row r="89" spans="1:12" ht="20.25" hidden="1" x14ac:dyDescent="0.25">
      <c r="A89" s="99" t="s">
        <v>78</v>
      </c>
      <c r="B89" s="99"/>
      <c r="C89" s="99"/>
      <c r="D89" s="2" t="s">
        <v>4</v>
      </c>
      <c r="E89" s="19" t="s">
        <v>99</v>
      </c>
      <c r="F89" s="22" t="s">
        <v>77</v>
      </c>
      <c r="G89" s="2" t="s">
        <v>4</v>
      </c>
      <c r="H89" s="87" t="s">
        <v>99</v>
      </c>
      <c r="I89" s="89"/>
    </row>
    <row r="90" spans="1:12" ht="20.25" hidden="1" x14ac:dyDescent="0.25">
      <c r="A90" s="99" t="s">
        <v>124</v>
      </c>
      <c r="B90" s="99"/>
      <c r="C90" s="99"/>
      <c r="D90" s="2" t="s">
        <v>4</v>
      </c>
      <c r="E90" s="19" t="s">
        <v>98</v>
      </c>
      <c r="F90" s="22" t="s">
        <v>79</v>
      </c>
      <c r="G90" s="2" t="s">
        <v>4</v>
      </c>
      <c r="H90" s="114" t="s">
        <v>116</v>
      </c>
      <c r="I90" s="114"/>
    </row>
    <row r="91" spans="1:12" ht="20.25" hidden="1" x14ac:dyDescent="0.25">
      <c r="A91" s="99" t="s">
        <v>125</v>
      </c>
      <c r="B91" s="99"/>
      <c r="C91" s="99"/>
      <c r="D91" s="2" t="s">
        <v>4</v>
      </c>
      <c r="E91" s="20" t="s">
        <v>109</v>
      </c>
      <c r="F91" s="22" t="s">
        <v>126</v>
      </c>
      <c r="G91" s="2" t="s">
        <v>4</v>
      </c>
      <c r="H91" s="118" t="s">
        <v>109</v>
      </c>
      <c r="I91" s="118"/>
    </row>
    <row r="92" spans="1:12" ht="18" hidden="1" customHeight="1" x14ac:dyDescent="0.25">
      <c r="A92" s="119" t="s">
        <v>127</v>
      </c>
      <c r="B92" s="119"/>
      <c r="C92" s="119"/>
      <c r="D92" s="3" t="s">
        <v>4</v>
      </c>
      <c r="E92" s="10"/>
      <c r="F92" s="3" t="s">
        <v>127</v>
      </c>
      <c r="G92" s="3" t="s">
        <v>4</v>
      </c>
      <c r="H92" s="120" t="s">
        <v>109</v>
      </c>
      <c r="I92" s="121"/>
    </row>
    <row r="93" spans="1:12" ht="20.25" hidden="1" x14ac:dyDescent="0.25">
      <c r="A93" s="101" t="s">
        <v>74</v>
      </c>
      <c r="B93" s="102"/>
      <c r="C93" s="102"/>
      <c r="D93" s="102"/>
      <c r="E93" s="102"/>
      <c r="F93" s="102"/>
      <c r="G93" s="102"/>
      <c r="H93" s="102"/>
      <c r="I93" s="103"/>
    </row>
    <row r="94" spans="1:12" ht="20.25" hidden="1" x14ac:dyDescent="0.25">
      <c r="A94" s="106" t="s">
        <v>9</v>
      </c>
      <c r="B94" s="107"/>
      <c r="C94" s="107"/>
      <c r="D94" s="107"/>
      <c r="E94" s="107"/>
      <c r="F94" s="108"/>
      <c r="G94" s="2" t="s">
        <v>4</v>
      </c>
      <c r="H94" s="109"/>
      <c r="I94" s="110"/>
    </row>
    <row r="95" spans="1:12" ht="20.25" hidden="1" x14ac:dyDescent="0.25">
      <c r="A95" s="106" t="s">
        <v>30</v>
      </c>
      <c r="B95" s="107"/>
      <c r="C95" s="107"/>
      <c r="D95" s="107"/>
      <c r="E95" s="107"/>
      <c r="F95" s="108"/>
      <c r="G95" s="2" t="s">
        <v>4</v>
      </c>
      <c r="H95" s="125"/>
      <c r="I95" s="125"/>
    </row>
    <row r="96" spans="1:12" ht="20.25" hidden="1" x14ac:dyDescent="0.25">
      <c r="A96" s="106" t="s">
        <v>139</v>
      </c>
      <c r="B96" s="107"/>
      <c r="C96" s="107"/>
      <c r="D96" s="107"/>
      <c r="E96" s="107"/>
      <c r="F96" s="108"/>
      <c r="G96" s="2" t="s">
        <v>4</v>
      </c>
      <c r="H96" s="125">
        <f>H94*0.8</f>
        <v>0</v>
      </c>
      <c r="I96" s="125"/>
    </row>
    <row r="97" spans="1:151 16227:16384" ht="20.25" hidden="1" x14ac:dyDescent="0.25">
      <c r="A97" s="122" t="s">
        <v>83</v>
      </c>
      <c r="B97" s="123"/>
      <c r="C97" s="123"/>
      <c r="D97" s="123"/>
      <c r="E97" s="123"/>
      <c r="F97" s="123"/>
      <c r="G97" s="123"/>
      <c r="H97" s="123"/>
      <c r="I97" s="124"/>
    </row>
    <row r="98" spans="1:151 16227:16384" s="11" customFormat="1" ht="40.5" hidden="1" x14ac:dyDescent="0.25">
      <c r="A98" s="166" t="s">
        <v>186</v>
      </c>
      <c r="B98" s="167"/>
      <c r="C98" s="166" t="s">
        <v>187</v>
      </c>
      <c r="D98" s="167"/>
      <c r="E98" s="53" t="s">
        <v>188</v>
      </c>
      <c r="F98" s="166" t="s">
        <v>185</v>
      </c>
      <c r="G98" s="167"/>
      <c r="H98" s="166" t="s">
        <v>202</v>
      </c>
      <c r="I98" s="167"/>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c r="XFD98" s="1"/>
    </row>
    <row r="99" spans="1:151 16227:16384" s="11" customFormat="1" ht="20.25" hidden="1" x14ac:dyDescent="0.25">
      <c r="A99" s="168"/>
      <c r="B99" s="169"/>
      <c r="C99" s="168"/>
      <c r="D99" s="169"/>
      <c r="E99" s="54"/>
      <c r="F99" s="168"/>
      <c r="G99" s="169"/>
      <c r="H99" s="168"/>
      <c r="I99" s="169"/>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c r="XFD99" s="1"/>
    </row>
    <row r="100" spans="1:151 16227:16384" s="11" customFormat="1" ht="20.25" hidden="1" x14ac:dyDescent="0.25">
      <c r="A100" s="168"/>
      <c r="B100" s="169"/>
      <c r="C100" s="168"/>
      <c r="D100" s="169"/>
      <c r="E100" s="54"/>
      <c r="F100" s="168"/>
      <c r="G100" s="169"/>
      <c r="H100" s="168"/>
      <c r="I100" s="169"/>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1" customFormat="1" ht="20.25" hidden="1" x14ac:dyDescent="0.25">
      <c r="A101" s="166" t="s">
        <v>189</v>
      </c>
      <c r="B101" s="167"/>
      <c r="C101" s="166">
        <f>SUM(C99:D100)</f>
        <v>0</v>
      </c>
      <c r="D101" s="167"/>
      <c r="E101" s="53">
        <f>SUM(E99:E100)</f>
        <v>0</v>
      </c>
      <c r="F101" s="166">
        <f>SUM(F99:G100)</f>
        <v>0</v>
      </c>
      <c r="G101" s="167"/>
      <c r="H101" s="166">
        <f>SUM(H99:I100)</f>
        <v>0</v>
      </c>
      <c r="I101" s="167">
        <f>SUM(I99:I100)</f>
        <v>0</v>
      </c>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ht="20.25" hidden="1" x14ac:dyDescent="0.25">
      <c r="A102" s="129" t="s">
        <v>184</v>
      </c>
      <c r="B102" s="130"/>
      <c r="C102" s="130"/>
      <c r="D102" s="130"/>
      <c r="E102" s="130"/>
      <c r="F102" s="130"/>
      <c r="G102" s="130"/>
      <c r="H102" s="130"/>
      <c r="I102" s="124"/>
    </row>
    <row r="103" spans="1:151 16227:16384" ht="66" hidden="1" customHeight="1" x14ac:dyDescent="0.25">
      <c r="A103" s="83" t="s">
        <v>100</v>
      </c>
      <c r="B103" s="83"/>
      <c r="C103" s="83" t="s">
        <v>101</v>
      </c>
      <c r="D103" s="83"/>
      <c r="E103" s="55" t="s">
        <v>203</v>
      </c>
      <c r="F103" s="82" t="s">
        <v>204</v>
      </c>
      <c r="G103" s="82"/>
      <c r="H103" s="55" t="s">
        <v>103</v>
      </c>
      <c r="I103" s="55" t="s">
        <v>102</v>
      </c>
    </row>
    <row r="104" spans="1:151 16227:16384" s="11" customFormat="1" ht="20.25" hidden="1" x14ac:dyDescent="0.25">
      <c r="A104" s="141" t="s">
        <v>159</v>
      </c>
      <c r="B104" s="142"/>
      <c r="C104" s="142"/>
      <c r="D104" s="142"/>
      <c r="E104" s="142"/>
      <c r="F104" s="142"/>
      <c r="G104" s="142"/>
      <c r="H104" s="142"/>
      <c r="I104" s="14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c r="XFD104" s="1"/>
    </row>
    <row r="105" spans="1:151 16227:16384" s="11" customFormat="1" ht="20.25" hidden="1" x14ac:dyDescent="0.25">
      <c r="A105" s="76">
        <f>LEFT(A104,SUM(LEN(A104)-LEN(SUBSTITUTE(A104,{"0","1","2","3","4","5","6","7","8","9"},""))))*100+1</f>
        <v>101</v>
      </c>
      <c r="B105" s="76"/>
      <c r="C105" s="76"/>
      <c r="D105" s="76"/>
      <c r="E105" s="21">
        <v>0</v>
      </c>
      <c r="F105" s="77">
        <v>0</v>
      </c>
      <c r="G105" s="78"/>
      <c r="H105" s="21">
        <v>0</v>
      </c>
      <c r="I105" s="21">
        <f>E105+F105+(IF(H105&lt;101,H105,IF(H105&lt;201,H105/2,IF(H105&lt;=301,H105/3,H105/4))))</f>
        <v>0</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1" customFormat="1" ht="20.25" hidden="1" x14ac:dyDescent="0.25">
      <c r="A106" s="77">
        <f>A105+1</f>
        <v>102</v>
      </c>
      <c r="B106" s="78"/>
      <c r="C106" s="76"/>
      <c r="D106" s="76"/>
      <c r="E106" s="21"/>
      <c r="F106" s="77"/>
      <c r="G106" s="78"/>
      <c r="H106" s="21"/>
      <c r="I106" s="21">
        <f t="shared" ref="I106:I112" si="0">E106+F106+(IF(H106&lt;101,H106,IF(H106&lt;201,H106/2,IF(H106&lt;=301,H106/3,H106/4))))</f>
        <v>0</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1" customFormat="1" ht="20.25" hidden="1" x14ac:dyDescent="0.25">
      <c r="A107" s="77">
        <f t="shared" ref="A107:A112" si="1">A106+1</f>
        <v>103</v>
      </c>
      <c r="B107" s="78"/>
      <c r="C107" s="76"/>
      <c r="D107" s="76"/>
      <c r="E107" s="21"/>
      <c r="F107" s="77"/>
      <c r="G107" s="78"/>
      <c r="H107" s="21"/>
      <c r="I107" s="21">
        <f t="shared" si="0"/>
        <v>0</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1" customFormat="1" ht="20.25" hidden="1" customHeight="1" x14ac:dyDescent="0.25">
      <c r="A108" s="77">
        <f t="shared" si="1"/>
        <v>104</v>
      </c>
      <c r="B108" s="78"/>
      <c r="C108" s="76"/>
      <c r="D108" s="76"/>
      <c r="E108" s="21"/>
      <c r="F108" s="77"/>
      <c r="G108" s="78"/>
      <c r="H108" s="21"/>
      <c r="I108" s="21">
        <f t="shared" si="0"/>
        <v>0</v>
      </c>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0.25" hidden="1" customHeight="1" x14ac:dyDescent="0.25">
      <c r="A109" s="77">
        <f t="shared" si="1"/>
        <v>105</v>
      </c>
      <c r="B109" s="78"/>
      <c r="C109" s="76"/>
      <c r="D109" s="76"/>
      <c r="E109" s="21"/>
      <c r="F109" s="77"/>
      <c r="G109" s="78"/>
      <c r="H109" s="21"/>
      <c r="I109" s="21">
        <f t="shared" si="0"/>
        <v>0</v>
      </c>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1" customFormat="1" ht="20.25" hidden="1" customHeight="1" x14ac:dyDescent="0.25">
      <c r="A110" s="77">
        <f t="shared" si="1"/>
        <v>106</v>
      </c>
      <c r="B110" s="78"/>
      <c r="C110" s="76"/>
      <c r="D110" s="76"/>
      <c r="E110" s="21"/>
      <c r="F110" s="77"/>
      <c r="G110" s="78"/>
      <c r="H110" s="21"/>
      <c r="I110" s="21">
        <f t="shared" si="0"/>
        <v>0</v>
      </c>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1" customFormat="1" ht="20.25" hidden="1" customHeight="1" x14ac:dyDescent="0.25">
      <c r="A111" s="77">
        <f t="shared" si="1"/>
        <v>107</v>
      </c>
      <c r="B111" s="78"/>
      <c r="C111" s="76"/>
      <c r="D111" s="76"/>
      <c r="E111" s="21"/>
      <c r="F111" s="77"/>
      <c r="G111" s="78"/>
      <c r="H111" s="21"/>
      <c r="I111" s="21">
        <f t="shared" si="0"/>
        <v>0</v>
      </c>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1" customFormat="1" ht="20.25" hidden="1" customHeight="1" x14ac:dyDescent="0.25">
      <c r="A112" s="77">
        <f t="shared" si="1"/>
        <v>108</v>
      </c>
      <c r="B112" s="78"/>
      <c r="C112" s="76"/>
      <c r="D112" s="76"/>
      <c r="E112" s="21"/>
      <c r="F112" s="77"/>
      <c r="G112" s="78"/>
      <c r="H112" s="21"/>
      <c r="I112" s="21">
        <f t="shared" si="0"/>
        <v>0</v>
      </c>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0.25" hidden="1" x14ac:dyDescent="0.25">
      <c r="A113" s="79" t="s">
        <v>160</v>
      </c>
      <c r="B113" s="80"/>
      <c r="C113" s="80"/>
      <c r="D113" s="80"/>
      <c r="E113" s="80"/>
      <c r="F113" s="80"/>
      <c r="G113" s="80"/>
      <c r="H113" s="80"/>
      <c r="I113" s="8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0.25" hidden="1" customHeight="1" x14ac:dyDescent="0.25">
      <c r="A114" s="76" t="str">
        <f ca="1">U114</f>
        <v>201,..,901</v>
      </c>
      <c r="B114" s="76"/>
      <c r="C114" s="77"/>
      <c r="D114" s="78"/>
      <c r="E114" s="21"/>
      <c r="F114" s="77"/>
      <c r="G114" s="78"/>
      <c r="H114" s="21"/>
      <c r="I114" s="21">
        <f t="shared" ref="I114:I123" si="2">E114+F114+(IF(H114&lt;101,H114,IF(H114&lt;201,H114/2,IF(H114&lt;=301,H114/3,H114/4))))</f>
        <v>0</v>
      </c>
      <c r="J114" s="1"/>
      <c r="K114" s="1"/>
      <c r="L114" s="1"/>
      <c r="M114" s="1"/>
      <c r="N114" s="1"/>
      <c r="O114" s="1"/>
      <c r="P114" s="1"/>
      <c r="Q114" s="1"/>
      <c r="R114" s="1"/>
      <c r="S114" s="1"/>
      <c r="T114" s="1"/>
      <c r="U114" s="44" t="str">
        <f t="shared" ref="U114:U123" ca="1" si="3">V114&amp;""&amp;",..,"&amp;""&amp;W114</f>
        <v>201,..,901</v>
      </c>
      <c r="V114" s="44">
        <f ca="1">(SUMPRODUCT(MID(0&amp;(LEFT(A113,SUM(LEN(A113)-LEN(SUBSTITUTE(A113,{"0","1","2","3"},""))))), LARGE(INDEX(ISNUMBER(--MID((LEFT(A113,SUM(LEN(A113)-LEN(SUBSTITUTE(A113,{"0","1","2","3"},""))))), ROW(INDIRECT("1:"&amp;LEN((LEFT(A113,SUM(LEN(A113)-LEN(SUBSTITUTE(A113,{"0","1","2","3"},"")))))))), 1)) * ROW(INDIRECT("1:"&amp;LEN((LEFT(A113,SUM(LEN(A113)-LEN(SUBSTITUTE(A113,{"0","1","2","3"},"")))))))), 0), ROW(INDIRECT("1:"&amp;LEN((LEFT(A113,SUM(LEN(A113)-LEN(SUBSTITUTE(A113,{"0","1","2","3"},"")))))))))+1, 1) * 10^ROW(INDIRECT("1:"&amp;LEN((LEFT(A113,SUM(LEN(A113)-LEN(SUBSTITUTE(A113,{"0","1","2","3"},""))))))))/10))*100+1</f>
        <v>201</v>
      </c>
      <c r="W114" s="44">
        <f ca="1">(SUMPRODUCT(MID(0&amp;(--TRIM(RIGHT(SUBSTITUTE(LEFT(A113,_xlfn.AGGREGATE(16,6,FIND({0,1,2,3,4,5,6,7,8,9},A113,ROW(INDIRECT("1:"&amp;LEN(A113)))),1))," ",REPT(" ",LEN(A113))),LEN(A113)))), LARGE(INDEX(ISNUMBER(--MID((--TRIM(RIGHT(SUBSTITUTE(LEFT(A113,_xlfn.AGGREGATE(16,6,FIND({0,1,2,3,4,5,6,7,8,9},A113,ROW(INDIRECT("1:"&amp;LEN(A113)))),1))," ",REPT(" ",LEN(A113))),LEN(A113)))), ROW(INDIRECT("1:"&amp;LEN((--TRIM(RIGHT(SUBSTITUTE(LEFT(A113,_xlfn.AGGREGATE(16,6,FIND({0,1,2,3,4,5,6,7,8,9},A113,ROW(INDIRECT("1:"&amp;LEN(A113)))),1))," ",REPT(" ",LEN(A113))),LEN(A113))))))), 1)) * ROW(INDIRECT("1:"&amp;LEN((--TRIM(RIGHT(SUBSTITUTE(LEFT(A113,_xlfn.AGGREGATE(16,6,FIND({0,1,2,3,4,5,6,7,8,9},A113,ROW(INDIRECT("1:"&amp;LEN(A113)))),1))," ",REPT(" ",LEN(A113))),LEN(A113))))))), 0), ROW(INDIRECT("1:"&amp;LEN((--TRIM(RIGHT(SUBSTITUTE(LEFT(A113,_xlfn.AGGREGATE(16,6,FIND({0,1,2,3,4,5,6,7,8,9},A113,ROW(INDIRECT("1:"&amp;LEN(A113)))),1))," ",REPT(" ",LEN(A113))),LEN(A113))))))))+1, 1) * 10^ROW(INDIRECT("1:"&amp;LEN((--TRIM(RIGHT(SUBSTITUTE(LEFT(A113,_xlfn.AGGREGATE(16,6,FIND({0,1,2,3,4,5,6,7,8,9},A113,ROW(INDIRECT("1:"&amp;LEN(A113)))),1))," ",REPT(" ",LEN(A113))),LEN(A113)))))))/10))*100+1</f>
        <v>901</v>
      </c>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hidden="1" customHeight="1" x14ac:dyDescent="0.25">
      <c r="A115" s="76" t="str">
        <f t="shared" ref="A115:A123" ca="1" si="4">U115</f>
        <v>202,..,902</v>
      </c>
      <c r="B115" s="76"/>
      <c r="C115" s="77"/>
      <c r="D115" s="78"/>
      <c r="E115" s="21"/>
      <c r="F115" s="77"/>
      <c r="G115" s="78"/>
      <c r="H115" s="21"/>
      <c r="I115" s="21">
        <f t="shared" si="2"/>
        <v>0</v>
      </c>
      <c r="J115" s="1"/>
      <c r="K115" s="1"/>
      <c r="L115" s="1"/>
      <c r="M115" s="1"/>
      <c r="N115" s="1"/>
      <c r="O115" s="1"/>
      <c r="P115" s="1"/>
      <c r="Q115" s="1"/>
      <c r="R115" s="1"/>
      <c r="S115" s="1"/>
      <c r="T115" s="1"/>
      <c r="U115" s="44" t="str">
        <f t="shared" ca="1" si="3"/>
        <v>202,..,902</v>
      </c>
      <c r="V115" s="44">
        <f ca="1">V114+1</f>
        <v>202</v>
      </c>
      <c r="W115" s="44">
        <f ca="1">W114+1</f>
        <v>902</v>
      </c>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hidden="1" customHeight="1" x14ac:dyDescent="0.25">
      <c r="A116" s="76" t="str">
        <f t="shared" ca="1" si="4"/>
        <v>203,..,903</v>
      </c>
      <c r="B116" s="76"/>
      <c r="C116" s="77"/>
      <c r="D116" s="78"/>
      <c r="E116" s="21"/>
      <c r="F116" s="77"/>
      <c r="G116" s="78"/>
      <c r="H116" s="21"/>
      <c r="I116" s="21">
        <f t="shared" si="2"/>
        <v>0</v>
      </c>
      <c r="J116" s="1"/>
      <c r="K116" s="1"/>
      <c r="L116" s="1"/>
      <c r="M116" s="1"/>
      <c r="N116" s="1"/>
      <c r="O116" s="1"/>
      <c r="P116" s="1"/>
      <c r="Q116" s="1"/>
      <c r="R116" s="1"/>
      <c r="S116" s="1"/>
      <c r="T116" s="1"/>
      <c r="U116" s="44" t="str">
        <f t="shared" ca="1" si="3"/>
        <v>203,..,903</v>
      </c>
      <c r="V116" s="44">
        <f t="shared" ref="V116:V123" ca="1" si="5">V115+1</f>
        <v>203</v>
      </c>
      <c r="W116" s="44">
        <f t="shared" ref="W116:W123" ca="1" si="6">W115+1</f>
        <v>903</v>
      </c>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hidden="1" customHeight="1" x14ac:dyDescent="0.25">
      <c r="A117" s="76" t="str">
        <f t="shared" ca="1" si="4"/>
        <v>204,..,904</v>
      </c>
      <c r="B117" s="76"/>
      <c r="C117" s="77"/>
      <c r="D117" s="78"/>
      <c r="E117" s="21"/>
      <c r="F117" s="77"/>
      <c r="G117" s="78"/>
      <c r="H117" s="21"/>
      <c r="I117" s="21">
        <f t="shared" si="2"/>
        <v>0</v>
      </c>
      <c r="J117" s="1"/>
      <c r="K117" s="1"/>
      <c r="L117" s="1"/>
      <c r="M117" s="1"/>
      <c r="N117" s="1"/>
      <c r="O117" s="1"/>
      <c r="P117" s="1"/>
      <c r="Q117" s="1"/>
      <c r="R117" s="1"/>
      <c r="S117" s="1"/>
      <c r="T117" s="1"/>
      <c r="U117" s="44" t="str">
        <f t="shared" ca="1" si="3"/>
        <v>204,..,904</v>
      </c>
      <c r="V117" s="44">
        <f t="shared" ca="1" si="5"/>
        <v>204</v>
      </c>
      <c r="W117" s="44">
        <f t="shared" ca="1" si="6"/>
        <v>904</v>
      </c>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hidden="1" customHeight="1" x14ac:dyDescent="0.25">
      <c r="A118" s="76" t="str">
        <f t="shared" ca="1" si="4"/>
        <v>205,..,905</v>
      </c>
      <c r="B118" s="76"/>
      <c r="C118" s="77"/>
      <c r="D118" s="78"/>
      <c r="E118" s="21"/>
      <c r="F118" s="77"/>
      <c r="G118" s="78"/>
      <c r="H118" s="21"/>
      <c r="I118" s="21">
        <f t="shared" si="2"/>
        <v>0</v>
      </c>
      <c r="J118" s="1"/>
      <c r="K118" s="1"/>
      <c r="L118" s="1"/>
      <c r="M118" s="1"/>
      <c r="N118" s="1"/>
      <c r="O118" s="1"/>
      <c r="P118" s="1"/>
      <c r="Q118" s="1"/>
      <c r="R118" s="1"/>
      <c r="S118" s="1"/>
      <c r="T118" s="1"/>
      <c r="U118" s="44" t="str">
        <f t="shared" ca="1" si="3"/>
        <v>205,..,905</v>
      </c>
      <c r="V118" s="44">
        <f t="shared" ca="1" si="5"/>
        <v>205</v>
      </c>
      <c r="W118" s="44">
        <f t="shared" ca="1" si="6"/>
        <v>905</v>
      </c>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hidden="1" customHeight="1" x14ac:dyDescent="0.25">
      <c r="A119" s="76" t="str">
        <f t="shared" ca="1" si="4"/>
        <v>206,..,906</v>
      </c>
      <c r="B119" s="76"/>
      <c r="C119" s="77"/>
      <c r="D119" s="78"/>
      <c r="E119" s="21"/>
      <c r="F119" s="77"/>
      <c r="G119" s="78"/>
      <c r="H119" s="21"/>
      <c r="I119" s="21">
        <f t="shared" si="2"/>
        <v>0</v>
      </c>
      <c r="J119" s="1"/>
      <c r="K119" s="1"/>
      <c r="L119" s="1"/>
      <c r="M119" s="1"/>
      <c r="N119" s="1"/>
      <c r="O119" s="1"/>
      <c r="P119" s="1"/>
      <c r="Q119" s="1"/>
      <c r="R119" s="1"/>
      <c r="S119" s="1"/>
      <c r="T119" s="1"/>
      <c r="U119" s="44" t="str">
        <f t="shared" ca="1" si="3"/>
        <v>206,..,906</v>
      </c>
      <c r="V119" s="44">
        <f t="shared" ca="1" si="5"/>
        <v>206</v>
      </c>
      <c r="W119" s="44">
        <f t="shared" ca="1" si="6"/>
        <v>906</v>
      </c>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hidden="1" customHeight="1" x14ac:dyDescent="0.25">
      <c r="A120" s="76" t="str">
        <f t="shared" ca="1" si="4"/>
        <v>207,..,907</v>
      </c>
      <c r="B120" s="76"/>
      <c r="C120" s="77"/>
      <c r="D120" s="78"/>
      <c r="E120" s="21"/>
      <c r="F120" s="77"/>
      <c r="G120" s="78"/>
      <c r="H120" s="21"/>
      <c r="I120" s="21">
        <f t="shared" si="2"/>
        <v>0</v>
      </c>
      <c r="J120" s="1"/>
      <c r="K120" s="1"/>
      <c r="L120" s="1"/>
      <c r="M120" s="1"/>
      <c r="N120" s="1"/>
      <c r="O120" s="1"/>
      <c r="P120" s="1"/>
      <c r="Q120" s="1"/>
      <c r="R120" s="1"/>
      <c r="S120" s="1"/>
      <c r="T120" s="1"/>
      <c r="U120" s="44" t="str">
        <f t="shared" ca="1" si="3"/>
        <v>207,..,907</v>
      </c>
      <c r="V120" s="44">
        <f t="shared" ca="1" si="5"/>
        <v>207</v>
      </c>
      <c r="W120" s="44">
        <f t="shared" ca="1" si="6"/>
        <v>907</v>
      </c>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hidden="1" customHeight="1" x14ac:dyDescent="0.25">
      <c r="A121" s="76" t="str">
        <f t="shared" ca="1" si="4"/>
        <v>208,..,908</v>
      </c>
      <c r="B121" s="76"/>
      <c r="C121" s="77"/>
      <c r="D121" s="78"/>
      <c r="E121" s="21"/>
      <c r="F121" s="77"/>
      <c r="G121" s="78"/>
      <c r="H121" s="21"/>
      <c r="I121" s="21">
        <f t="shared" si="2"/>
        <v>0</v>
      </c>
      <c r="J121" s="1"/>
      <c r="K121" s="1"/>
      <c r="L121" s="1"/>
      <c r="M121" s="1"/>
      <c r="N121" s="1"/>
      <c r="O121" s="1"/>
      <c r="P121" s="1"/>
      <c r="Q121" s="1"/>
      <c r="R121" s="1"/>
      <c r="S121" s="1"/>
      <c r="T121" s="1"/>
      <c r="U121" s="44" t="str">
        <f t="shared" ca="1" si="3"/>
        <v>208,..,908</v>
      </c>
      <c r="V121" s="44">
        <f t="shared" ca="1" si="5"/>
        <v>208</v>
      </c>
      <c r="W121" s="44">
        <f t="shared" ca="1" si="6"/>
        <v>908</v>
      </c>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hidden="1" customHeight="1" x14ac:dyDescent="0.25">
      <c r="A122" s="76" t="str">
        <f t="shared" ca="1" si="4"/>
        <v>209,..,909</v>
      </c>
      <c r="B122" s="76"/>
      <c r="C122" s="77"/>
      <c r="D122" s="78"/>
      <c r="E122" s="21"/>
      <c r="F122" s="77"/>
      <c r="G122" s="78"/>
      <c r="H122" s="21"/>
      <c r="I122" s="21">
        <f t="shared" si="2"/>
        <v>0</v>
      </c>
      <c r="J122" s="1"/>
      <c r="K122" s="1"/>
      <c r="L122" s="1"/>
      <c r="M122" s="1"/>
      <c r="N122" s="1"/>
      <c r="O122" s="1"/>
      <c r="P122" s="1"/>
      <c r="Q122" s="1"/>
      <c r="R122" s="1"/>
      <c r="S122" s="1"/>
      <c r="T122" s="1"/>
      <c r="U122" s="44" t="str">
        <f t="shared" ca="1" si="3"/>
        <v>209,..,909</v>
      </c>
      <c r="V122" s="44">
        <f t="shared" ca="1" si="5"/>
        <v>209</v>
      </c>
      <c r="W122" s="44">
        <f t="shared" ca="1" si="6"/>
        <v>909</v>
      </c>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hidden="1" customHeight="1" x14ac:dyDescent="0.25">
      <c r="A123" s="76" t="str">
        <f t="shared" ca="1" si="4"/>
        <v>210,..,910</v>
      </c>
      <c r="B123" s="76"/>
      <c r="C123" s="77"/>
      <c r="D123" s="78"/>
      <c r="E123" s="21"/>
      <c r="F123" s="77"/>
      <c r="G123" s="78"/>
      <c r="H123" s="21"/>
      <c r="I123" s="21">
        <f t="shared" si="2"/>
        <v>0</v>
      </c>
      <c r="J123" s="1"/>
      <c r="K123" s="1"/>
      <c r="L123" s="1"/>
      <c r="M123" s="1"/>
      <c r="N123" s="1"/>
      <c r="O123" s="1"/>
      <c r="P123" s="1"/>
      <c r="Q123" s="1"/>
      <c r="R123" s="1"/>
      <c r="S123" s="1"/>
      <c r="T123" s="1"/>
      <c r="U123" s="44" t="str">
        <f t="shared" ca="1" si="3"/>
        <v>210,..,910</v>
      </c>
      <c r="V123" s="44">
        <f t="shared" ca="1" si="5"/>
        <v>210</v>
      </c>
      <c r="W123" s="44">
        <f t="shared" ca="1" si="6"/>
        <v>910</v>
      </c>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hidden="1" x14ac:dyDescent="0.25">
      <c r="A124" s="79" t="s">
        <v>161</v>
      </c>
      <c r="B124" s="80"/>
      <c r="C124" s="80"/>
      <c r="D124" s="80"/>
      <c r="E124" s="80"/>
      <c r="F124" s="80"/>
      <c r="G124" s="80"/>
      <c r="H124" s="80"/>
      <c r="I124" s="8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hidden="1" customHeight="1" x14ac:dyDescent="0.25">
      <c r="A125" s="76" t="str">
        <f ca="1">U125</f>
        <v>201 to 501</v>
      </c>
      <c r="B125" s="76"/>
      <c r="C125" s="77"/>
      <c r="D125" s="78"/>
      <c r="E125" s="21"/>
      <c r="F125" s="77"/>
      <c r="G125" s="78"/>
      <c r="H125" s="21"/>
      <c r="I125" s="21">
        <f t="shared" ref="I125:I134" si="7">E125+F125+(IF(H125&lt;101,H125,IF(H125&lt;201,H125/2,IF(H125&lt;=301,H125/3,H125/4))))</f>
        <v>0</v>
      </c>
      <c r="J125" s="1"/>
      <c r="K125" s="1"/>
      <c r="L125" s="1"/>
      <c r="M125" s="1"/>
      <c r="N125" s="1"/>
      <c r="O125" s="1"/>
      <c r="P125" s="1"/>
      <c r="Q125" s="1"/>
      <c r="R125" s="1"/>
      <c r="S125" s="1"/>
      <c r="T125" s="1"/>
      <c r="U125" s="44" t="str">
        <f ca="1">V125&amp;""&amp;" to "&amp;""&amp;W125</f>
        <v>201 to 501</v>
      </c>
      <c r="V125" s="44">
        <f ca="1">(SUMPRODUCT(MID(0&amp;(LEFT(A124,SUM(LEN(A124)-LEN(SUBSTITUTE(A124,{"0","1","2","3"},""))))), LARGE(INDEX(ISNUMBER(--MID((LEFT(A124,SUM(LEN(A124)-LEN(SUBSTITUTE(A124,{"0","1","2","3"},""))))), ROW(INDIRECT("1:"&amp;LEN((LEFT(A124,SUM(LEN(A124)-LEN(SUBSTITUTE(A124,{"0","1","2","3"},"")))))))), 1)) * ROW(INDIRECT("1:"&amp;LEN((LEFT(A124,SUM(LEN(A124)-LEN(SUBSTITUTE(A124,{"0","1","2","3"},"")))))))), 0), ROW(INDIRECT("1:"&amp;LEN((LEFT(A124,SUM(LEN(A124)-LEN(SUBSTITUTE(A124,{"0","1","2","3"},"")))))))))+1, 1) * 10^ROW(INDIRECT("1:"&amp;LEN((LEFT(A124,SUM(LEN(A124)-LEN(SUBSTITUTE(A124,{"0","1","2","3"},""))))))))/10))*100+1</f>
        <v>201</v>
      </c>
      <c r="W125" s="44">
        <f ca="1">(SUMPRODUCT(MID(0&amp;(--TRIM(RIGHT(SUBSTITUTE(LEFT(A124,_xlfn.AGGREGATE(16,6,FIND({0,1,2,3,4,5,6,7,8,9},A124,ROW(INDIRECT("1:"&amp;LEN(A124)))),1))," ",REPT(" ",LEN(A124))),LEN(A124)))), LARGE(INDEX(ISNUMBER(--MID((--TRIM(RIGHT(SUBSTITUTE(LEFT(A124,_xlfn.AGGREGATE(16,6,FIND({0,1,2,3,4,5,6,7,8,9},A124,ROW(INDIRECT("1:"&amp;LEN(A124)))),1))," ",REPT(" ",LEN(A124))),LEN(A124)))), ROW(INDIRECT("1:"&amp;LEN((--TRIM(RIGHT(SUBSTITUTE(LEFT(A124,_xlfn.AGGREGATE(16,6,FIND({0,1,2,3,4,5,6,7,8,9},A124,ROW(INDIRECT("1:"&amp;LEN(A124)))),1))," ",REPT(" ",LEN(A124))),LEN(A124))))))), 1)) * ROW(INDIRECT("1:"&amp;LEN((--TRIM(RIGHT(SUBSTITUTE(LEFT(A124,_xlfn.AGGREGATE(16,6,FIND({0,1,2,3,4,5,6,7,8,9},A124,ROW(INDIRECT("1:"&amp;LEN(A124)))),1))," ",REPT(" ",LEN(A124))),LEN(A124))))))), 0), ROW(INDIRECT("1:"&amp;LEN((--TRIM(RIGHT(SUBSTITUTE(LEFT(A124,_xlfn.AGGREGATE(16,6,FIND({0,1,2,3,4,5,6,7,8,9},A124,ROW(INDIRECT("1:"&amp;LEN(A124)))),1))," ",REPT(" ",LEN(A124))),LEN(A124))))))))+1, 1) * 10^ROW(INDIRECT("1:"&amp;LEN((--TRIM(RIGHT(SUBSTITUTE(LEFT(A124,_xlfn.AGGREGATE(16,6,FIND({0,1,2,3,4,5,6,7,8,9},A124,ROW(INDIRECT("1:"&amp;LEN(A124)))),1))," ",REPT(" ",LEN(A124))),LEN(A124)))))))/10))*100+1</f>
        <v>501</v>
      </c>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hidden="1" customHeight="1" x14ac:dyDescent="0.25">
      <c r="A126" s="76" t="str">
        <f t="shared" ref="A126:A134" ca="1" si="8">U126</f>
        <v>202 to 502</v>
      </c>
      <c r="B126" s="76"/>
      <c r="C126" s="77"/>
      <c r="D126" s="78"/>
      <c r="E126" s="21"/>
      <c r="F126" s="77"/>
      <c r="G126" s="78"/>
      <c r="H126" s="21"/>
      <c r="I126" s="21">
        <f t="shared" si="7"/>
        <v>0</v>
      </c>
      <c r="J126" s="1"/>
      <c r="K126" s="1"/>
      <c r="L126" s="1"/>
      <c r="M126" s="1"/>
      <c r="N126" s="1"/>
      <c r="O126" s="1"/>
      <c r="P126" s="1"/>
      <c r="Q126" s="1"/>
      <c r="R126" s="1"/>
      <c r="S126" s="1"/>
      <c r="T126" s="1"/>
      <c r="U126" s="44" t="str">
        <f t="shared" ref="U126:U134" ca="1" si="9">V126&amp;""&amp;" to "&amp;""&amp;W126</f>
        <v>202 to 502</v>
      </c>
      <c r="V126" s="44">
        <f ca="1">V125+1</f>
        <v>202</v>
      </c>
      <c r="W126" s="44">
        <f ca="1">W125+1</f>
        <v>502</v>
      </c>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hidden="1" customHeight="1" x14ac:dyDescent="0.25">
      <c r="A127" s="76" t="str">
        <f t="shared" ca="1" si="8"/>
        <v>203 to 503</v>
      </c>
      <c r="B127" s="76"/>
      <c r="C127" s="77"/>
      <c r="D127" s="78"/>
      <c r="E127" s="21"/>
      <c r="F127" s="77"/>
      <c r="G127" s="78"/>
      <c r="H127" s="21"/>
      <c r="I127" s="21">
        <f t="shared" si="7"/>
        <v>0</v>
      </c>
      <c r="J127" s="1"/>
      <c r="K127" s="1"/>
      <c r="L127" s="1"/>
      <c r="M127" s="1"/>
      <c r="N127" s="1"/>
      <c r="O127" s="1"/>
      <c r="P127" s="1"/>
      <c r="Q127" s="1"/>
      <c r="R127" s="1"/>
      <c r="S127" s="1"/>
      <c r="T127" s="1"/>
      <c r="U127" s="44" t="str">
        <f t="shared" ca="1" si="9"/>
        <v>203 to 503</v>
      </c>
      <c r="V127" s="44">
        <f t="shared" ref="V127:V134" ca="1" si="10">V126+1</f>
        <v>203</v>
      </c>
      <c r="W127" s="44">
        <f t="shared" ref="W127:W134" ca="1" si="11">W126+1</f>
        <v>503</v>
      </c>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hidden="1" customHeight="1" x14ac:dyDescent="0.25">
      <c r="A128" s="76" t="str">
        <f t="shared" ca="1" si="8"/>
        <v>204 to 504</v>
      </c>
      <c r="B128" s="76"/>
      <c r="C128" s="77"/>
      <c r="D128" s="78"/>
      <c r="E128" s="21"/>
      <c r="F128" s="77"/>
      <c r="G128" s="78"/>
      <c r="H128" s="21"/>
      <c r="I128" s="21">
        <f t="shared" si="7"/>
        <v>0</v>
      </c>
      <c r="J128" s="1"/>
      <c r="K128" s="1"/>
      <c r="L128" s="1"/>
      <c r="M128" s="1"/>
      <c r="N128" s="1"/>
      <c r="O128" s="1"/>
      <c r="P128" s="1"/>
      <c r="Q128" s="1"/>
      <c r="R128" s="1"/>
      <c r="S128" s="1"/>
      <c r="T128" s="1"/>
      <c r="U128" s="44" t="str">
        <f t="shared" ca="1" si="9"/>
        <v>204 to 504</v>
      </c>
      <c r="V128" s="44">
        <f t="shared" ca="1" si="10"/>
        <v>204</v>
      </c>
      <c r="W128" s="44">
        <f t="shared" ca="1" si="11"/>
        <v>504</v>
      </c>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hidden="1" customHeight="1" x14ac:dyDescent="0.25">
      <c r="A129" s="76" t="str">
        <f t="shared" ca="1" si="8"/>
        <v>205 to 505</v>
      </c>
      <c r="B129" s="76"/>
      <c r="C129" s="77"/>
      <c r="D129" s="78"/>
      <c r="E129" s="21"/>
      <c r="F129" s="77"/>
      <c r="G129" s="78"/>
      <c r="H129" s="21"/>
      <c r="I129" s="21">
        <f t="shared" si="7"/>
        <v>0</v>
      </c>
      <c r="J129" s="1"/>
      <c r="K129" s="1"/>
      <c r="L129" s="1"/>
      <c r="M129" s="1"/>
      <c r="N129" s="1"/>
      <c r="O129" s="1"/>
      <c r="P129" s="1"/>
      <c r="Q129" s="1"/>
      <c r="R129" s="1"/>
      <c r="S129" s="1"/>
      <c r="T129" s="1"/>
      <c r="U129" s="44" t="str">
        <f t="shared" ca="1" si="9"/>
        <v>205 to 505</v>
      </c>
      <c r="V129" s="44">
        <f t="shared" ca="1" si="10"/>
        <v>205</v>
      </c>
      <c r="W129" s="44">
        <f t="shared" ca="1" si="11"/>
        <v>505</v>
      </c>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hidden="1" customHeight="1" x14ac:dyDescent="0.25">
      <c r="A130" s="76" t="str">
        <f t="shared" ca="1" si="8"/>
        <v>206 to 506</v>
      </c>
      <c r="B130" s="76"/>
      <c r="C130" s="77"/>
      <c r="D130" s="78"/>
      <c r="E130" s="21"/>
      <c r="F130" s="77"/>
      <c r="G130" s="78"/>
      <c r="H130" s="21"/>
      <c r="I130" s="21">
        <f t="shared" si="7"/>
        <v>0</v>
      </c>
      <c r="J130" s="1"/>
      <c r="K130" s="1"/>
      <c r="L130" s="1"/>
      <c r="M130" s="1"/>
      <c r="N130" s="1"/>
      <c r="O130" s="1"/>
      <c r="P130" s="1"/>
      <c r="Q130" s="1"/>
      <c r="R130" s="1"/>
      <c r="S130" s="1"/>
      <c r="T130" s="1"/>
      <c r="U130" s="44" t="str">
        <f t="shared" ca="1" si="9"/>
        <v>206 to 506</v>
      </c>
      <c r="V130" s="44">
        <f t="shared" ca="1" si="10"/>
        <v>206</v>
      </c>
      <c r="W130" s="44">
        <f t="shared" ca="1" si="11"/>
        <v>506</v>
      </c>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hidden="1" customHeight="1" x14ac:dyDescent="0.25">
      <c r="A131" s="76" t="str">
        <f t="shared" ca="1" si="8"/>
        <v>207 to 507</v>
      </c>
      <c r="B131" s="76"/>
      <c r="C131" s="77"/>
      <c r="D131" s="78"/>
      <c r="E131" s="21"/>
      <c r="F131" s="77"/>
      <c r="G131" s="78"/>
      <c r="H131" s="21"/>
      <c r="I131" s="21">
        <f t="shared" si="7"/>
        <v>0</v>
      </c>
      <c r="J131" s="1"/>
      <c r="K131" s="1"/>
      <c r="L131" s="1"/>
      <c r="M131" s="1"/>
      <c r="N131" s="1"/>
      <c r="O131" s="1"/>
      <c r="P131" s="1"/>
      <c r="Q131" s="1"/>
      <c r="R131" s="1"/>
      <c r="S131" s="1"/>
      <c r="T131" s="1"/>
      <c r="U131" s="44" t="str">
        <f t="shared" ca="1" si="9"/>
        <v>207 to 507</v>
      </c>
      <c r="V131" s="44">
        <f t="shared" ca="1" si="10"/>
        <v>207</v>
      </c>
      <c r="W131" s="44">
        <f t="shared" ca="1" si="11"/>
        <v>507</v>
      </c>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hidden="1" customHeight="1" x14ac:dyDescent="0.25">
      <c r="A132" s="76" t="str">
        <f t="shared" ca="1" si="8"/>
        <v>208 to 508</v>
      </c>
      <c r="B132" s="76"/>
      <c r="C132" s="77"/>
      <c r="D132" s="78"/>
      <c r="E132" s="21"/>
      <c r="F132" s="77"/>
      <c r="G132" s="78"/>
      <c r="H132" s="21"/>
      <c r="I132" s="21">
        <f t="shared" si="7"/>
        <v>0</v>
      </c>
      <c r="J132" s="1"/>
      <c r="K132" s="1"/>
      <c r="L132" s="1"/>
      <c r="M132" s="1"/>
      <c r="N132" s="1"/>
      <c r="O132" s="1"/>
      <c r="P132" s="1"/>
      <c r="Q132" s="1"/>
      <c r="R132" s="1"/>
      <c r="S132" s="1"/>
      <c r="T132" s="1"/>
      <c r="U132" s="44" t="str">
        <f t="shared" ca="1" si="9"/>
        <v>208 to 508</v>
      </c>
      <c r="V132" s="44">
        <f t="shared" ca="1" si="10"/>
        <v>208</v>
      </c>
      <c r="W132" s="44">
        <f t="shared" ca="1" si="11"/>
        <v>508</v>
      </c>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hidden="1" customHeight="1" x14ac:dyDescent="0.25">
      <c r="A133" s="76" t="str">
        <f t="shared" ca="1" si="8"/>
        <v>209 to 509</v>
      </c>
      <c r="B133" s="76"/>
      <c r="C133" s="77"/>
      <c r="D133" s="78"/>
      <c r="E133" s="21"/>
      <c r="F133" s="77"/>
      <c r="G133" s="78"/>
      <c r="H133" s="21"/>
      <c r="I133" s="21">
        <f t="shared" si="7"/>
        <v>0</v>
      </c>
      <c r="J133" s="1"/>
      <c r="K133" s="1"/>
      <c r="L133" s="1"/>
      <c r="M133" s="1"/>
      <c r="N133" s="1"/>
      <c r="O133" s="1"/>
      <c r="P133" s="1"/>
      <c r="Q133" s="1"/>
      <c r="R133" s="1"/>
      <c r="S133" s="1"/>
      <c r="T133" s="1"/>
      <c r="U133" s="44" t="str">
        <f t="shared" ca="1" si="9"/>
        <v>209 to 509</v>
      </c>
      <c r="V133" s="44">
        <f t="shared" ca="1" si="10"/>
        <v>209</v>
      </c>
      <c r="W133" s="44">
        <f t="shared" ca="1" si="11"/>
        <v>509</v>
      </c>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hidden="1" customHeight="1" x14ac:dyDescent="0.25">
      <c r="A134" s="76" t="str">
        <f t="shared" ca="1" si="8"/>
        <v>210 to 510</v>
      </c>
      <c r="B134" s="76"/>
      <c r="C134" s="77"/>
      <c r="D134" s="78"/>
      <c r="E134" s="21"/>
      <c r="F134" s="77"/>
      <c r="G134" s="78"/>
      <c r="H134" s="21"/>
      <c r="I134" s="21">
        <f t="shared" si="7"/>
        <v>0</v>
      </c>
      <c r="J134" s="1"/>
      <c r="K134" s="1"/>
      <c r="L134" s="1"/>
      <c r="M134" s="1"/>
      <c r="N134" s="1"/>
      <c r="O134" s="1"/>
      <c r="P134" s="1"/>
      <c r="Q134" s="1"/>
      <c r="R134" s="1"/>
      <c r="S134" s="1"/>
      <c r="T134" s="1"/>
      <c r="U134" s="44" t="str">
        <f t="shared" ca="1" si="9"/>
        <v>210 to 510</v>
      </c>
      <c r="V134" s="44">
        <f t="shared" ca="1" si="10"/>
        <v>210</v>
      </c>
      <c r="W134" s="44">
        <f t="shared" ca="1" si="11"/>
        <v>510</v>
      </c>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hidden="1" x14ac:dyDescent="0.25">
      <c r="A135" s="79" t="s">
        <v>162</v>
      </c>
      <c r="B135" s="80"/>
      <c r="C135" s="80"/>
      <c r="D135" s="80"/>
      <c r="E135" s="80"/>
      <c r="F135" s="80"/>
      <c r="G135" s="80"/>
      <c r="H135" s="80"/>
      <c r="I135" s="8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hidden="1" customHeight="1" x14ac:dyDescent="0.25">
      <c r="A136" s="76" t="str">
        <f ca="1">U136</f>
        <v>201 &amp; 501</v>
      </c>
      <c r="B136" s="76"/>
      <c r="C136" s="77"/>
      <c r="D136" s="78"/>
      <c r="E136" s="21"/>
      <c r="F136" s="77"/>
      <c r="G136" s="78"/>
      <c r="H136" s="21"/>
      <c r="I136" s="21">
        <f t="shared" ref="I136:I145" si="12">E136+F136+(IF(H136&lt;101,H136,IF(H136&lt;201,H136/2,IF(H136&lt;=301,H136/3,H136/4))))</f>
        <v>0</v>
      </c>
      <c r="J136" s="1"/>
      <c r="K136" s="1"/>
      <c r="L136" s="1"/>
      <c r="M136" s="1"/>
      <c r="N136" s="1"/>
      <c r="O136" s="1"/>
      <c r="P136" s="1"/>
      <c r="Q136" s="1"/>
      <c r="R136" s="1"/>
      <c r="S136" s="1"/>
      <c r="T136" s="1"/>
      <c r="U136" s="44" t="str">
        <f ca="1">V136&amp;""&amp;" &amp; "&amp;""&amp;W136</f>
        <v>201 &amp; 501</v>
      </c>
      <c r="V136" s="44">
        <f ca="1">(SUMPRODUCT(MID(0&amp;(LEFT(A135,SUM(LEN(A135)-LEN(SUBSTITUTE(A135,{"0","1","2","3"},""))))), LARGE(INDEX(ISNUMBER(--MID((LEFT(A135,SUM(LEN(A135)-LEN(SUBSTITUTE(A135,{"0","1","2","3"},""))))), ROW(INDIRECT("1:"&amp;LEN((LEFT(A135,SUM(LEN(A135)-LEN(SUBSTITUTE(A135,{"0","1","2","3"},"")))))))), 1)) * ROW(INDIRECT("1:"&amp;LEN((LEFT(A135,SUM(LEN(A135)-LEN(SUBSTITUTE(A135,{"0","1","2","3"},"")))))))), 0), ROW(INDIRECT("1:"&amp;LEN((LEFT(A135,SUM(LEN(A135)-LEN(SUBSTITUTE(A135,{"0","1","2","3"},"")))))))))+1, 1) * 10^ROW(INDIRECT("1:"&amp;LEN((LEFT(A135,SUM(LEN(A135)-LEN(SUBSTITUTE(A135,{"0","1","2","3"},""))))))))/10))*100+1</f>
        <v>201</v>
      </c>
      <c r="W136" s="44">
        <f ca="1">(SUMPRODUCT(MID(0&amp;(--TRIM(RIGHT(SUBSTITUTE(LEFT(A135,_xlfn.AGGREGATE(16,6,FIND({0,1,2,3,4,5,6,7,8,9},A135,ROW(INDIRECT("1:"&amp;LEN(A135)))),1))," ",REPT(" ",LEN(A135))),LEN(A135)))), LARGE(INDEX(ISNUMBER(--MID((--TRIM(RIGHT(SUBSTITUTE(LEFT(A135,_xlfn.AGGREGATE(16,6,FIND({0,1,2,3,4,5,6,7,8,9},A135,ROW(INDIRECT("1:"&amp;LEN(A135)))),1))," ",REPT(" ",LEN(A135))),LEN(A135)))), ROW(INDIRECT("1:"&amp;LEN((--TRIM(RIGHT(SUBSTITUTE(LEFT(A135,_xlfn.AGGREGATE(16,6,FIND({0,1,2,3,4,5,6,7,8,9},A135,ROW(INDIRECT("1:"&amp;LEN(A135)))),1))," ",REPT(" ",LEN(A135))),LEN(A135))))))), 1)) * ROW(INDIRECT("1:"&amp;LEN((--TRIM(RIGHT(SUBSTITUTE(LEFT(A135,_xlfn.AGGREGATE(16,6,FIND({0,1,2,3,4,5,6,7,8,9},A135,ROW(INDIRECT("1:"&amp;LEN(A135)))),1))," ",REPT(" ",LEN(A135))),LEN(A135))))))), 0), ROW(INDIRECT("1:"&amp;LEN((--TRIM(RIGHT(SUBSTITUTE(LEFT(A135,_xlfn.AGGREGATE(16,6,FIND({0,1,2,3,4,5,6,7,8,9},A135,ROW(INDIRECT("1:"&amp;LEN(A135)))),1))," ",REPT(" ",LEN(A135))),LEN(A135))))))))+1, 1) * 10^ROW(INDIRECT("1:"&amp;LEN((--TRIM(RIGHT(SUBSTITUTE(LEFT(A135,_xlfn.AGGREGATE(16,6,FIND({0,1,2,3,4,5,6,7,8,9},A135,ROW(INDIRECT("1:"&amp;LEN(A135)))),1))," ",REPT(" ",LEN(A135))),LEN(A135)))))))/10))*100+1</f>
        <v>501</v>
      </c>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hidden="1" customHeight="1" x14ac:dyDescent="0.25">
      <c r="A137" s="76" t="str">
        <f t="shared" ref="A137:A145" ca="1" si="13">U137</f>
        <v>202 &amp; 502</v>
      </c>
      <c r="B137" s="76"/>
      <c r="C137" s="77"/>
      <c r="D137" s="78"/>
      <c r="E137" s="21"/>
      <c r="F137" s="77"/>
      <c r="G137" s="78"/>
      <c r="H137" s="21"/>
      <c r="I137" s="21">
        <f t="shared" si="12"/>
        <v>0</v>
      </c>
      <c r="J137" s="1"/>
      <c r="K137" s="1"/>
      <c r="L137" s="1"/>
      <c r="M137" s="1"/>
      <c r="N137" s="1"/>
      <c r="O137" s="1"/>
      <c r="P137" s="1"/>
      <c r="Q137" s="1"/>
      <c r="R137" s="1"/>
      <c r="S137" s="1"/>
      <c r="T137" s="1"/>
      <c r="U137" s="44" t="str">
        <f t="shared" ref="U137:U145" ca="1" si="14">V137&amp;""&amp;" &amp; "&amp;""&amp;W137</f>
        <v>202 &amp; 502</v>
      </c>
      <c r="V137" s="44">
        <f ca="1">V136+1</f>
        <v>202</v>
      </c>
      <c r="W137" s="44">
        <f ca="1">W136+1</f>
        <v>502</v>
      </c>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hidden="1" customHeight="1" x14ac:dyDescent="0.25">
      <c r="A138" s="76" t="str">
        <f t="shared" ca="1" si="13"/>
        <v>203 &amp; 503</v>
      </c>
      <c r="B138" s="76"/>
      <c r="C138" s="77"/>
      <c r="D138" s="78"/>
      <c r="E138" s="21"/>
      <c r="F138" s="77"/>
      <c r="G138" s="78"/>
      <c r="H138" s="21"/>
      <c r="I138" s="21">
        <f t="shared" si="12"/>
        <v>0</v>
      </c>
      <c r="J138" s="1"/>
      <c r="K138" s="1"/>
      <c r="L138" s="1"/>
      <c r="M138" s="1"/>
      <c r="N138" s="1"/>
      <c r="O138" s="1"/>
      <c r="P138" s="1"/>
      <c r="Q138" s="1"/>
      <c r="R138" s="1"/>
      <c r="S138" s="1"/>
      <c r="T138" s="1"/>
      <c r="U138" s="44" t="str">
        <f t="shared" ca="1" si="14"/>
        <v>203 &amp; 503</v>
      </c>
      <c r="V138" s="44">
        <f t="shared" ref="V138:V145" ca="1" si="15">V137+1</f>
        <v>203</v>
      </c>
      <c r="W138" s="44">
        <f t="shared" ref="W138:W145" ca="1" si="16">W137+1</f>
        <v>503</v>
      </c>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hidden="1" customHeight="1" x14ac:dyDescent="0.25">
      <c r="A139" s="76" t="str">
        <f t="shared" ca="1" si="13"/>
        <v>204 &amp; 504</v>
      </c>
      <c r="B139" s="76"/>
      <c r="C139" s="77"/>
      <c r="D139" s="78"/>
      <c r="E139" s="21"/>
      <c r="F139" s="77"/>
      <c r="G139" s="78"/>
      <c r="H139" s="21"/>
      <c r="I139" s="21">
        <f t="shared" si="12"/>
        <v>0</v>
      </c>
      <c r="J139" s="1"/>
      <c r="K139" s="1"/>
      <c r="L139" s="1"/>
      <c r="M139" s="1"/>
      <c r="N139" s="1"/>
      <c r="O139" s="1"/>
      <c r="P139" s="1"/>
      <c r="Q139" s="1"/>
      <c r="R139" s="1"/>
      <c r="S139" s="1"/>
      <c r="T139" s="1"/>
      <c r="U139" s="44" t="str">
        <f t="shared" ca="1" si="14"/>
        <v>204 &amp; 504</v>
      </c>
      <c r="V139" s="44">
        <f t="shared" ca="1" si="15"/>
        <v>204</v>
      </c>
      <c r="W139" s="44">
        <f t="shared" ca="1" si="16"/>
        <v>504</v>
      </c>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hidden="1" customHeight="1" x14ac:dyDescent="0.25">
      <c r="A140" s="76" t="str">
        <f t="shared" ca="1" si="13"/>
        <v>205 &amp; 505</v>
      </c>
      <c r="B140" s="76"/>
      <c r="C140" s="77"/>
      <c r="D140" s="78"/>
      <c r="E140" s="21"/>
      <c r="F140" s="77"/>
      <c r="G140" s="78"/>
      <c r="H140" s="21"/>
      <c r="I140" s="21">
        <f t="shared" si="12"/>
        <v>0</v>
      </c>
      <c r="J140" s="1"/>
      <c r="K140" s="1"/>
      <c r="L140" s="1"/>
      <c r="M140" s="1"/>
      <c r="N140" s="1"/>
      <c r="O140" s="1"/>
      <c r="P140" s="1"/>
      <c r="Q140" s="1"/>
      <c r="R140" s="1"/>
      <c r="S140" s="1"/>
      <c r="T140" s="1"/>
      <c r="U140" s="44" t="str">
        <f t="shared" ca="1" si="14"/>
        <v>205 &amp; 505</v>
      </c>
      <c r="V140" s="44">
        <f t="shared" ca="1" si="15"/>
        <v>205</v>
      </c>
      <c r="W140" s="44">
        <f t="shared" ca="1" si="16"/>
        <v>505</v>
      </c>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hidden="1" customHeight="1" x14ac:dyDescent="0.25">
      <c r="A141" s="76" t="str">
        <f t="shared" ca="1" si="13"/>
        <v>206 &amp; 506</v>
      </c>
      <c r="B141" s="76"/>
      <c r="C141" s="77"/>
      <c r="D141" s="78"/>
      <c r="E141" s="21"/>
      <c r="F141" s="77"/>
      <c r="G141" s="78"/>
      <c r="H141" s="21"/>
      <c r="I141" s="21">
        <f t="shared" si="12"/>
        <v>0</v>
      </c>
      <c r="J141" s="1"/>
      <c r="K141" s="1"/>
      <c r="L141" s="1"/>
      <c r="M141" s="1"/>
      <c r="N141" s="1"/>
      <c r="O141" s="1"/>
      <c r="P141" s="1"/>
      <c r="Q141" s="1"/>
      <c r="R141" s="1"/>
      <c r="S141" s="1"/>
      <c r="T141" s="1"/>
      <c r="U141" s="44" t="str">
        <f t="shared" ca="1" si="14"/>
        <v>206 &amp; 506</v>
      </c>
      <c r="V141" s="44">
        <f t="shared" ca="1" si="15"/>
        <v>206</v>
      </c>
      <c r="W141" s="44">
        <f t="shared" ca="1" si="16"/>
        <v>506</v>
      </c>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hidden="1" customHeight="1" x14ac:dyDescent="0.25">
      <c r="A142" s="76" t="str">
        <f t="shared" ca="1" si="13"/>
        <v>207 &amp; 507</v>
      </c>
      <c r="B142" s="76"/>
      <c r="C142" s="77"/>
      <c r="D142" s="78"/>
      <c r="E142" s="21"/>
      <c r="F142" s="77"/>
      <c r="G142" s="78"/>
      <c r="H142" s="21"/>
      <c r="I142" s="21">
        <f t="shared" si="12"/>
        <v>0</v>
      </c>
      <c r="J142" s="1"/>
      <c r="K142" s="1"/>
      <c r="L142" s="1"/>
      <c r="M142" s="1"/>
      <c r="N142" s="1"/>
      <c r="O142" s="1"/>
      <c r="P142" s="1"/>
      <c r="Q142" s="1"/>
      <c r="R142" s="1"/>
      <c r="S142" s="1"/>
      <c r="T142" s="1"/>
      <c r="U142" s="44" t="str">
        <f t="shared" ca="1" si="14"/>
        <v>207 &amp; 507</v>
      </c>
      <c r="V142" s="44">
        <f t="shared" ca="1" si="15"/>
        <v>207</v>
      </c>
      <c r="W142" s="44">
        <f t="shared" ca="1" si="16"/>
        <v>507</v>
      </c>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hidden="1" customHeight="1" x14ac:dyDescent="0.25">
      <c r="A143" s="76" t="str">
        <f t="shared" ca="1" si="13"/>
        <v>208 &amp; 508</v>
      </c>
      <c r="B143" s="76"/>
      <c r="C143" s="77"/>
      <c r="D143" s="78"/>
      <c r="E143" s="21"/>
      <c r="F143" s="77"/>
      <c r="G143" s="78"/>
      <c r="H143" s="21"/>
      <c r="I143" s="21">
        <f t="shared" si="12"/>
        <v>0</v>
      </c>
      <c r="J143" s="1"/>
      <c r="K143" s="1"/>
      <c r="L143" s="1"/>
      <c r="M143" s="1"/>
      <c r="N143" s="1"/>
      <c r="O143" s="1"/>
      <c r="P143" s="1"/>
      <c r="Q143" s="1"/>
      <c r="R143" s="1"/>
      <c r="S143" s="1"/>
      <c r="T143" s="1"/>
      <c r="U143" s="44" t="str">
        <f t="shared" ca="1" si="14"/>
        <v>208 &amp; 508</v>
      </c>
      <c r="V143" s="44">
        <f t="shared" ca="1" si="15"/>
        <v>208</v>
      </c>
      <c r="W143" s="44">
        <f t="shared" ca="1" si="16"/>
        <v>508</v>
      </c>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hidden="1" customHeight="1" x14ac:dyDescent="0.25">
      <c r="A144" s="76" t="str">
        <f t="shared" ca="1" si="13"/>
        <v>209 &amp; 509</v>
      </c>
      <c r="B144" s="76"/>
      <c r="C144" s="77"/>
      <c r="D144" s="78"/>
      <c r="E144" s="21"/>
      <c r="F144" s="77"/>
      <c r="G144" s="78"/>
      <c r="H144" s="21"/>
      <c r="I144" s="21">
        <f t="shared" si="12"/>
        <v>0</v>
      </c>
      <c r="J144" s="1"/>
      <c r="K144" s="1"/>
      <c r="L144" s="1"/>
      <c r="M144" s="1"/>
      <c r="N144" s="1"/>
      <c r="O144" s="1"/>
      <c r="P144" s="1"/>
      <c r="Q144" s="1"/>
      <c r="R144" s="1"/>
      <c r="S144" s="1"/>
      <c r="T144" s="1"/>
      <c r="U144" s="44" t="str">
        <f t="shared" ca="1" si="14"/>
        <v>209 &amp; 509</v>
      </c>
      <c r="V144" s="44">
        <f t="shared" ca="1" si="15"/>
        <v>209</v>
      </c>
      <c r="W144" s="44">
        <f t="shared" ca="1" si="16"/>
        <v>509</v>
      </c>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hidden="1" customHeight="1" x14ac:dyDescent="0.25">
      <c r="A145" s="76" t="str">
        <f t="shared" ca="1" si="13"/>
        <v>210 &amp; 510</v>
      </c>
      <c r="B145" s="76"/>
      <c r="C145" s="77"/>
      <c r="D145" s="78"/>
      <c r="E145" s="21"/>
      <c r="F145" s="77"/>
      <c r="G145" s="78"/>
      <c r="H145" s="21"/>
      <c r="I145" s="21">
        <f t="shared" si="12"/>
        <v>0</v>
      </c>
      <c r="J145" s="1"/>
      <c r="K145" s="1"/>
      <c r="L145" s="1"/>
      <c r="M145" s="1"/>
      <c r="N145" s="1"/>
      <c r="O145" s="1"/>
      <c r="P145" s="1"/>
      <c r="Q145" s="1"/>
      <c r="R145" s="1"/>
      <c r="S145" s="1"/>
      <c r="T145" s="1"/>
      <c r="U145" s="44" t="str">
        <f t="shared" ca="1" si="14"/>
        <v>210 &amp; 510</v>
      </c>
      <c r="V145" s="44">
        <f t="shared" ca="1" si="15"/>
        <v>210</v>
      </c>
      <c r="W145" s="44">
        <f t="shared" ca="1" si="16"/>
        <v>510</v>
      </c>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ht="20.25" x14ac:dyDescent="0.25">
      <c r="A146" s="100" t="s">
        <v>72</v>
      </c>
      <c r="B146" s="100"/>
      <c r="C146" s="100"/>
      <c r="D146" s="100"/>
      <c r="E146" s="100"/>
      <c r="F146" s="100"/>
      <c r="G146" s="100"/>
      <c r="H146" s="100"/>
      <c r="I146" s="100"/>
    </row>
    <row r="147" spans="1:151 16227:16384" ht="85.5" customHeight="1" x14ac:dyDescent="0.25">
      <c r="A147" s="9" t="s">
        <v>80</v>
      </c>
      <c r="B147" s="12" t="s">
        <v>4</v>
      </c>
      <c r="C147" s="114" t="s">
        <v>288</v>
      </c>
      <c r="D147" s="114"/>
      <c r="E147" s="114"/>
      <c r="F147" s="114"/>
      <c r="G147" s="114"/>
      <c r="H147" s="114"/>
      <c r="I147" s="114"/>
    </row>
    <row r="148" spans="1:151 16227:16384" ht="20.25" x14ac:dyDescent="0.25">
      <c r="A148" s="86" t="s">
        <v>81</v>
      </c>
      <c r="B148" s="86"/>
      <c r="C148" s="86"/>
      <c r="D148" s="86"/>
      <c r="E148" s="86"/>
      <c r="F148" s="86"/>
      <c r="G148" s="86"/>
      <c r="H148" s="86"/>
      <c r="I148" s="86"/>
    </row>
    <row r="149" spans="1:151 16227:16384" ht="20.25" x14ac:dyDescent="0.25">
      <c r="A149" s="99" t="s">
        <v>73</v>
      </c>
      <c r="B149" s="99"/>
      <c r="C149" s="99"/>
      <c r="D149" s="2" t="s">
        <v>4</v>
      </c>
      <c r="E149" s="87" t="str">
        <f>E3</f>
        <v xml:space="preserve">Shraddha Priva
</v>
      </c>
      <c r="F149" s="88"/>
      <c r="G149" s="88"/>
      <c r="H149" s="88"/>
      <c r="I149" s="89"/>
    </row>
    <row r="150" spans="1:151 16227:16384" ht="40.5" customHeight="1" x14ac:dyDescent="0.25">
      <c r="A150" s="99" t="s">
        <v>132</v>
      </c>
      <c r="B150" s="99"/>
      <c r="C150" s="99"/>
      <c r="D150" s="2" t="s">
        <v>4</v>
      </c>
      <c r="E150" s="87" t="str">
        <f>E9</f>
        <v>Shraddha Priva, Plot Bearing CTS No.791, 791/1, Dr Rajendra Prasad Road, Parvati Kutir, Mulund, Mulund (West), Kurla, Mumbai - 400080.</v>
      </c>
      <c r="F150" s="88"/>
      <c r="G150" s="88"/>
      <c r="H150" s="88"/>
      <c r="I150" s="89"/>
    </row>
    <row r="151" spans="1:151 16227:16384" ht="20.25" customHeight="1" x14ac:dyDescent="0.25">
      <c r="A151" s="104" t="s">
        <v>140</v>
      </c>
      <c r="B151" s="104"/>
      <c r="C151" s="104"/>
      <c r="D151" s="16" t="s">
        <v>4</v>
      </c>
      <c r="E151" s="87" t="str">
        <f>I3</f>
        <v>03/07/2025 at 04:27PM</v>
      </c>
      <c r="F151" s="88"/>
      <c r="G151" s="88"/>
      <c r="H151" s="88"/>
      <c r="I151" s="89"/>
    </row>
    <row r="152" spans="1:151 16227:16384" ht="20.25" x14ac:dyDescent="0.25">
      <c r="A152" s="31"/>
      <c r="B152" s="32"/>
      <c r="C152" s="32"/>
      <c r="D152" s="32"/>
      <c r="E152" s="32"/>
      <c r="F152" s="32"/>
      <c r="G152" s="32"/>
      <c r="H152" s="32"/>
      <c r="I152" s="26"/>
    </row>
    <row r="153" spans="1:151 16227:16384" ht="20.25" x14ac:dyDescent="0.25">
      <c r="A153" s="33"/>
      <c r="B153" s="34"/>
      <c r="C153" s="34"/>
      <c r="D153" s="34"/>
      <c r="E153" s="34"/>
      <c r="F153" s="34"/>
      <c r="G153" s="34"/>
      <c r="H153" s="34"/>
      <c r="I153" s="27"/>
    </row>
    <row r="154" spans="1:151 16227:16384" ht="20.25" x14ac:dyDescent="0.25">
      <c r="A154" s="33"/>
      <c r="B154" s="34"/>
      <c r="C154" s="34"/>
      <c r="D154" s="34"/>
      <c r="E154" s="34"/>
      <c r="F154" s="34"/>
      <c r="G154" s="34"/>
      <c r="H154" s="34"/>
      <c r="I154" s="27"/>
    </row>
    <row r="155" spans="1:151 16227:16384" ht="20.25" x14ac:dyDescent="0.25">
      <c r="A155" s="33"/>
      <c r="B155" s="34"/>
      <c r="C155" s="34"/>
      <c r="D155" s="34"/>
      <c r="E155" s="34"/>
      <c r="F155" s="34"/>
      <c r="G155" s="34"/>
      <c r="H155" s="34"/>
      <c r="I155" s="27"/>
    </row>
    <row r="156" spans="1:151 16227:16384" ht="20.25" x14ac:dyDescent="0.25">
      <c r="A156" s="33"/>
      <c r="B156" s="34"/>
      <c r="C156" s="34"/>
      <c r="D156" s="34"/>
      <c r="E156" s="34"/>
      <c r="F156" s="34"/>
      <c r="G156" s="34"/>
      <c r="H156" s="34"/>
      <c r="I156" s="27"/>
    </row>
    <row r="157" spans="1:151 16227:16384" ht="20.25" x14ac:dyDescent="0.25">
      <c r="A157" s="33"/>
      <c r="B157" s="34"/>
      <c r="C157" s="34"/>
      <c r="D157" s="34"/>
      <c r="E157" s="34"/>
      <c r="F157" s="34"/>
      <c r="G157" s="34"/>
      <c r="H157" s="34"/>
      <c r="I157" s="27"/>
    </row>
    <row r="158" spans="1:151 16227:16384" ht="20.25" x14ac:dyDescent="0.25">
      <c r="A158" s="33"/>
      <c r="B158" s="34"/>
      <c r="C158" s="34"/>
      <c r="D158" s="34"/>
      <c r="E158" s="34"/>
      <c r="F158" s="34"/>
      <c r="G158" s="34"/>
      <c r="H158" s="34"/>
      <c r="I158" s="27"/>
    </row>
    <row r="159" spans="1:151 16227:16384" ht="20.25" x14ac:dyDescent="0.25">
      <c r="A159" s="33"/>
      <c r="B159" s="34"/>
      <c r="C159" s="34"/>
      <c r="D159" s="34"/>
      <c r="E159" s="34"/>
      <c r="F159" s="34"/>
      <c r="G159" s="34"/>
      <c r="H159" s="34"/>
      <c r="I159" s="27"/>
    </row>
    <row r="160" spans="1:151 16227:16384" ht="20.25" x14ac:dyDescent="0.25">
      <c r="A160" s="33"/>
      <c r="B160" s="34"/>
      <c r="C160" s="34"/>
      <c r="D160" s="34"/>
      <c r="E160" s="34"/>
      <c r="F160" s="34"/>
      <c r="G160" s="34"/>
      <c r="H160" s="34"/>
      <c r="I160" s="27"/>
    </row>
    <row r="161" spans="1:9" ht="20.25" x14ac:dyDescent="0.25">
      <c r="A161" s="33"/>
      <c r="B161" s="34"/>
      <c r="C161" s="34"/>
      <c r="D161" s="34"/>
      <c r="E161" s="34"/>
      <c r="F161" s="34"/>
      <c r="G161" s="34"/>
      <c r="H161" s="34"/>
      <c r="I161" s="27"/>
    </row>
    <row r="162" spans="1:9" ht="20.25" x14ac:dyDescent="0.25">
      <c r="A162" s="33"/>
      <c r="B162" s="34"/>
      <c r="C162" s="34"/>
      <c r="D162" s="34"/>
      <c r="E162" s="34"/>
      <c r="F162" s="34"/>
      <c r="G162" s="34"/>
      <c r="H162" s="34"/>
      <c r="I162" s="27"/>
    </row>
    <row r="163" spans="1:9" ht="20.25" x14ac:dyDescent="0.25">
      <c r="A163" s="33"/>
      <c r="B163" s="34"/>
      <c r="C163" s="34"/>
      <c r="D163" s="34"/>
      <c r="E163" s="34"/>
      <c r="F163" s="34"/>
      <c r="G163" s="34"/>
      <c r="H163" s="34"/>
      <c r="I163" s="27"/>
    </row>
    <row r="164" spans="1:9" ht="20.25" x14ac:dyDescent="0.25">
      <c r="A164" s="33"/>
      <c r="B164" s="34"/>
      <c r="C164" s="34"/>
      <c r="D164" s="34"/>
      <c r="E164" s="34"/>
      <c r="F164" s="34"/>
      <c r="G164" s="34"/>
      <c r="H164" s="34"/>
      <c r="I164" s="27"/>
    </row>
    <row r="165" spans="1:9" ht="20.25" x14ac:dyDescent="0.25">
      <c r="A165" s="33"/>
      <c r="B165" s="34"/>
      <c r="C165" s="34"/>
      <c r="D165" s="34"/>
      <c r="E165" s="34"/>
      <c r="F165" s="34"/>
      <c r="G165" s="34"/>
      <c r="H165" s="34"/>
      <c r="I165" s="27"/>
    </row>
    <row r="166" spans="1:9" ht="20.25" x14ac:dyDescent="0.25">
      <c r="A166" s="33"/>
      <c r="B166" s="34"/>
      <c r="C166" s="34"/>
      <c r="D166" s="34"/>
      <c r="E166" s="34"/>
      <c r="F166" s="34"/>
      <c r="G166" s="34"/>
      <c r="H166" s="34"/>
      <c r="I166" s="27"/>
    </row>
    <row r="167" spans="1:9" ht="20.25" x14ac:dyDescent="0.25">
      <c r="A167" s="33"/>
      <c r="B167" s="34"/>
      <c r="C167" s="34"/>
      <c r="D167" s="34"/>
      <c r="E167" s="34"/>
      <c r="F167" s="34"/>
      <c r="G167" s="34"/>
      <c r="H167" s="34"/>
      <c r="I167" s="27"/>
    </row>
    <row r="168" spans="1:9" ht="20.25" x14ac:dyDescent="0.25">
      <c r="A168" s="33"/>
      <c r="B168" s="34"/>
      <c r="C168" s="34"/>
      <c r="D168" s="34"/>
      <c r="E168" s="34"/>
      <c r="F168" s="34"/>
      <c r="G168" s="34"/>
      <c r="H168" s="34"/>
      <c r="I168" s="27"/>
    </row>
    <row r="169" spans="1:9" ht="20.25" x14ac:dyDescent="0.25">
      <c r="A169" s="33"/>
      <c r="B169" s="34"/>
      <c r="C169" s="34"/>
      <c r="D169" s="34"/>
      <c r="E169" s="34"/>
      <c r="F169" s="34"/>
      <c r="G169" s="34"/>
      <c r="H169" s="34"/>
      <c r="I169" s="27"/>
    </row>
    <row r="170" spans="1:9" ht="20.25" x14ac:dyDescent="0.25">
      <c r="A170" s="33"/>
      <c r="B170" s="34"/>
      <c r="C170" s="34"/>
      <c r="D170" s="34"/>
      <c r="E170" s="34"/>
      <c r="F170" s="34"/>
      <c r="G170" s="34"/>
      <c r="H170" s="34"/>
      <c r="I170" s="27"/>
    </row>
    <row r="171" spans="1:9" ht="20.25" x14ac:dyDescent="0.25">
      <c r="A171" s="33"/>
      <c r="B171" s="34"/>
      <c r="C171" s="34"/>
      <c r="D171" s="34"/>
      <c r="E171" s="34"/>
      <c r="F171" s="34"/>
      <c r="G171" s="34"/>
      <c r="H171" s="34"/>
      <c r="I171" s="27"/>
    </row>
    <row r="172" spans="1:9" ht="20.25" x14ac:dyDescent="0.25">
      <c r="A172" s="33"/>
      <c r="B172" s="34"/>
      <c r="C172" s="34"/>
      <c r="D172" s="34"/>
      <c r="E172" s="34"/>
      <c r="F172" s="34"/>
      <c r="G172" s="34"/>
      <c r="H172" s="34"/>
      <c r="I172" s="27"/>
    </row>
    <row r="173" spans="1:9" ht="20.25" x14ac:dyDescent="0.25">
      <c r="A173" s="33"/>
      <c r="B173" s="34"/>
      <c r="C173" s="34"/>
      <c r="D173" s="34"/>
      <c r="E173" s="34"/>
      <c r="F173" s="34"/>
      <c r="G173" s="34"/>
      <c r="H173" s="34"/>
      <c r="I173" s="27"/>
    </row>
    <row r="174" spans="1:9" ht="20.25" x14ac:dyDescent="0.25">
      <c r="A174" s="33"/>
      <c r="B174" s="34"/>
      <c r="C174" s="34"/>
      <c r="D174" s="34"/>
      <c r="E174" s="34"/>
      <c r="F174" s="34"/>
      <c r="G174" s="34"/>
      <c r="H174" s="34"/>
      <c r="I174" s="27"/>
    </row>
    <row r="175" spans="1:9" ht="20.25" x14ac:dyDescent="0.25">
      <c r="A175" s="33"/>
      <c r="B175" s="34"/>
      <c r="C175" s="34"/>
      <c r="D175" s="34"/>
      <c r="E175" s="34"/>
      <c r="F175" s="34"/>
      <c r="G175" s="34"/>
      <c r="H175" s="34"/>
      <c r="I175" s="27"/>
    </row>
    <row r="176" spans="1:9" ht="20.25" x14ac:dyDescent="0.25">
      <c r="A176" s="33"/>
      <c r="B176" s="34"/>
      <c r="C176" s="34"/>
      <c r="D176" s="34"/>
      <c r="E176" s="34"/>
      <c r="F176" s="34"/>
      <c r="G176" s="34"/>
      <c r="H176" s="34"/>
      <c r="I176" s="27"/>
    </row>
    <row r="177" spans="1:9" ht="20.25" x14ac:dyDescent="0.25">
      <c r="A177" s="33"/>
      <c r="B177" s="34"/>
      <c r="C177" s="34"/>
      <c r="D177" s="34"/>
      <c r="E177" s="34"/>
      <c r="F177" s="34"/>
      <c r="G177" s="34"/>
      <c r="H177" s="34"/>
      <c r="I177" s="27"/>
    </row>
    <row r="178" spans="1:9" ht="20.25" x14ac:dyDescent="0.25">
      <c r="A178" s="33"/>
      <c r="B178" s="34"/>
      <c r="C178" s="34"/>
      <c r="D178" s="34"/>
      <c r="E178" s="34"/>
      <c r="F178" s="34"/>
      <c r="G178" s="34"/>
      <c r="H178" s="34"/>
      <c r="I178" s="27"/>
    </row>
    <row r="179" spans="1:9" ht="20.25" x14ac:dyDescent="0.25">
      <c r="A179" s="33"/>
      <c r="B179" s="34"/>
      <c r="C179" s="34"/>
      <c r="D179" s="34"/>
      <c r="E179" s="34"/>
      <c r="F179" s="34"/>
      <c r="G179" s="34"/>
      <c r="H179" s="34"/>
      <c r="I179" s="27"/>
    </row>
    <row r="180" spans="1:9" ht="20.25" x14ac:dyDescent="0.25">
      <c r="A180" s="33"/>
      <c r="B180" s="34"/>
      <c r="C180" s="34"/>
      <c r="D180" s="34"/>
      <c r="E180" s="34"/>
      <c r="F180" s="34"/>
      <c r="G180" s="34"/>
      <c r="H180" s="34"/>
      <c r="I180" s="27"/>
    </row>
    <row r="181" spans="1:9" ht="20.25" x14ac:dyDescent="0.25">
      <c r="A181" s="33"/>
      <c r="B181" s="34"/>
      <c r="C181" s="34"/>
      <c r="D181" s="34"/>
      <c r="E181" s="34"/>
      <c r="F181" s="34"/>
      <c r="G181" s="34"/>
      <c r="H181" s="34"/>
      <c r="I181" s="27"/>
    </row>
    <row r="182" spans="1:9" ht="20.25" x14ac:dyDescent="0.25">
      <c r="A182" s="33"/>
      <c r="B182" s="34"/>
      <c r="C182" s="34"/>
      <c r="D182" s="34"/>
      <c r="E182" s="34"/>
      <c r="F182" s="34"/>
      <c r="G182" s="34"/>
      <c r="H182" s="34"/>
      <c r="I182" s="27"/>
    </row>
    <row r="183" spans="1:9" ht="20.25" x14ac:dyDescent="0.25">
      <c r="A183" s="33"/>
      <c r="B183" s="34"/>
      <c r="C183" s="34"/>
      <c r="D183" s="34"/>
      <c r="E183" s="34"/>
      <c r="F183" s="34"/>
      <c r="G183" s="34"/>
      <c r="H183" s="34"/>
      <c r="I183" s="27"/>
    </row>
    <row r="184" spans="1:9" ht="20.25" x14ac:dyDescent="0.25">
      <c r="A184" s="33"/>
      <c r="B184" s="34"/>
      <c r="C184" s="34"/>
      <c r="D184" s="34"/>
      <c r="E184" s="34"/>
      <c r="F184" s="34"/>
      <c r="G184" s="34"/>
      <c r="H184" s="34"/>
      <c r="I184" s="27"/>
    </row>
    <row r="185" spans="1:9" ht="20.25" x14ac:dyDescent="0.25">
      <c r="A185" s="33"/>
      <c r="B185" s="34"/>
      <c r="C185" s="34"/>
      <c r="D185" s="34"/>
      <c r="E185" s="34"/>
      <c r="F185" s="34"/>
      <c r="G185" s="34"/>
      <c r="H185" s="34"/>
      <c r="I185" s="27"/>
    </row>
    <row r="186" spans="1:9" ht="20.25" x14ac:dyDescent="0.25">
      <c r="A186" s="33"/>
      <c r="B186" s="34"/>
      <c r="C186" s="34"/>
      <c r="D186" s="34"/>
      <c r="E186" s="34"/>
      <c r="F186" s="34"/>
      <c r="G186" s="34"/>
      <c r="H186" s="34"/>
      <c r="I186" s="27"/>
    </row>
    <row r="187" spans="1:9" ht="20.25" x14ac:dyDescent="0.25">
      <c r="A187" s="33"/>
      <c r="B187" s="34"/>
      <c r="C187" s="34"/>
      <c r="D187" s="34"/>
      <c r="E187" s="34"/>
      <c r="F187" s="34"/>
      <c r="G187" s="34"/>
      <c r="H187" s="34"/>
      <c r="I187" s="27"/>
    </row>
    <row r="188" spans="1:9" ht="20.25" x14ac:dyDescent="0.25">
      <c r="A188" s="33"/>
      <c r="B188" s="34"/>
      <c r="C188" s="34"/>
      <c r="D188" s="34"/>
      <c r="E188" s="34"/>
      <c r="F188" s="34"/>
      <c r="G188" s="34"/>
      <c r="H188" s="34"/>
      <c r="I188" s="27"/>
    </row>
    <row r="189" spans="1:9" ht="20.25" x14ac:dyDescent="0.25">
      <c r="A189" s="33"/>
      <c r="B189" s="34"/>
      <c r="C189" s="34"/>
      <c r="D189" s="34"/>
      <c r="E189" s="34"/>
      <c r="F189" s="34"/>
      <c r="G189" s="34"/>
      <c r="H189" s="34"/>
      <c r="I189" s="27"/>
    </row>
    <row r="190" spans="1:9" ht="20.25" x14ac:dyDescent="0.25">
      <c r="A190" s="33"/>
      <c r="B190" s="34"/>
      <c r="C190" s="34"/>
      <c r="D190" s="34"/>
      <c r="E190" s="34"/>
      <c r="F190" s="34"/>
      <c r="G190" s="34"/>
      <c r="H190" s="34"/>
      <c r="I190" s="27"/>
    </row>
    <row r="191" spans="1:9" ht="20.25" x14ac:dyDescent="0.25">
      <c r="A191" s="33"/>
      <c r="B191" s="34"/>
      <c r="C191" s="34"/>
      <c r="D191" s="34"/>
      <c r="E191" s="34"/>
      <c r="F191" s="34"/>
      <c r="G191" s="34"/>
      <c r="H191" s="34"/>
      <c r="I191" s="27"/>
    </row>
    <row r="192" spans="1:9" ht="20.25" x14ac:dyDescent="0.25">
      <c r="A192" s="33"/>
      <c r="B192" s="34"/>
      <c r="C192" s="34"/>
      <c r="D192" s="34"/>
      <c r="E192" s="34"/>
      <c r="F192" s="34"/>
      <c r="G192" s="34"/>
      <c r="H192" s="34"/>
      <c r="I192" s="27"/>
    </row>
    <row r="193" spans="1:9" ht="20.25" x14ac:dyDescent="0.25">
      <c r="A193" s="33"/>
      <c r="B193" s="34"/>
      <c r="C193" s="34"/>
      <c r="D193" s="34"/>
      <c r="E193" s="34"/>
      <c r="F193" s="34"/>
      <c r="G193" s="34"/>
      <c r="H193" s="34"/>
      <c r="I193" s="27"/>
    </row>
    <row r="194" spans="1:9" ht="20.25" hidden="1" x14ac:dyDescent="0.25">
      <c r="A194" s="33"/>
      <c r="B194" s="34"/>
      <c r="C194" s="34"/>
      <c r="D194" s="34"/>
      <c r="E194" s="34"/>
      <c r="F194" s="34"/>
      <c r="G194" s="34"/>
      <c r="H194" s="34"/>
      <c r="I194" s="27"/>
    </row>
    <row r="195" spans="1:9" ht="20.25" hidden="1" x14ac:dyDescent="0.25">
      <c r="A195" s="33"/>
      <c r="B195" s="34"/>
      <c r="C195" s="34"/>
      <c r="D195" s="34"/>
      <c r="E195" s="34"/>
      <c r="F195" s="34"/>
      <c r="G195" s="34"/>
      <c r="H195" s="34"/>
      <c r="I195" s="27"/>
    </row>
    <row r="196" spans="1:9" ht="20.25" hidden="1" x14ac:dyDescent="0.25">
      <c r="A196" s="33"/>
      <c r="B196" s="34"/>
      <c r="C196" s="34"/>
      <c r="D196" s="34"/>
      <c r="E196" s="34"/>
      <c r="F196" s="34"/>
      <c r="G196" s="34"/>
      <c r="H196" s="34"/>
      <c r="I196" s="27"/>
    </row>
    <row r="197" spans="1:9" ht="20.25" hidden="1" x14ac:dyDescent="0.25">
      <c r="A197" s="33"/>
      <c r="B197" s="34"/>
      <c r="C197" s="34"/>
      <c r="D197" s="34"/>
      <c r="E197" s="34"/>
      <c r="F197" s="34"/>
      <c r="G197" s="34"/>
      <c r="H197" s="34"/>
      <c r="I197" s="27"/>
    </row>
    <row r="198" spans="1:9" ht="20.25" hidden="1" x14ac:dyDescent="0.25">
      <c r="A198" s="33"/>
      <c r="B198" s="34"/>
      <c r="C198" s="34"/>
      <c r="D198" s="34"/>
      <c r="E198" s="34"/>
      <c r="F198" s="34"/>
      <c r="G198" s="34"/>
      <c r="H198" s="34"/>
      <c r="I198" s="27"/>
    </row>
    <row r="199" spans="1:9" ht="20.25" x14ac:dyDescent="0.25">
      <c r="A199" s="33"/>
      <c r="B199" s="34"/>
      <c r="C199" s="34"/>
      <c r="D199" s="34"/>
      <c r="E199" s="34"/>
      <c r="F199" s="34"/>
      <c r="G199" s="34"/>
      <c r="H199" s="34"/>
      <c r="I199" s="27"/>
    </row>
    <row r="200" spans="1:9" ht="20.25" x14ac:dyDescent="0.25">
      <c r="A200" s="33"/>
      <c r="B200" s="34"/>
      <c r="C200" s="34"/>
      <c r="D200" s="34"/>
      <c r="E200" s="34"/>
      <c r="F200" s="34"/>
      <c r="G200" s="34"/>
      <c r="H200" s="34"/>
      <c r="I200" s="27"/>
    </row>
    <row r="201" spans="1:9" ht="20.25" x14ac:dyDescent="0.25">
      <c r="A201" s="33"/>
      <c r="B201" s="34"/>
      <c r="C201" s="34"/>
      <c r="D201" s="34"/>
      <c r="E201" s="34"/>
      <c r="F201" s="34"/>
      <c r="G201" s="34"/>
      <c r="H201" s="34"/>
      <c r="I201" s="27"/>
    </row>
    <row r="202" spans="1:9" s="74" customFormat="1" ht="20.25" x14ac:dyDescent="0.25">
      <c r="A202" s="35"/>
      <c r="B202" s="36"/>
      <c r="C202" s="36"/>
      <c r="D202" s="36"/>
      <c r="E202" s="36"/>
      <c r="F202" s="36"/>
      <c r="G202" s="36"/>
      <c r="H202" s="36"/>
      <c r="I202" s="28"/>
    </row>
    <row r="203" spans="1:9" ht="20.25" x14ac:dyDescent="0.25">
      <c r="A203" s="105" t="s">
        <v>198</v>
      </c>
      <c r="B203" s="105"/>
      <c r="C203" s="105"/>
      <c r="D203" s="105"/>
      <c r="E203" s="105"/>
      <c r="F203" s="105"/>
      <c r="G203" s="105"/>
      <c r="H203" s="105"/>
      <c r="I203" s="105"/>
    </row>
    <row r="204" spans="1:9" ht="20.25" x14ac:dyDescent="0.25">
      <c r="A204" s="31"/>
      <c r="B204" s="32"/>
      <c r="C204" s="32"/>
      <c r="D204" s="32"/>
      <c r="E204" s="32"/>
      <c r="F204" s="32"/>
      <c r="G204" s="32"/>
      <c r="H204" s="32"/>
      <c r="I204" s="26"/>
    </row>
    <row r="205" spans="1:9" ht="20.25" x14ac:dyDescent="0.25">
      <c r="A205" s="33"/>
      <c r="B205" s="34"/>
      <c r="C205" s="34"/>
      <c r="D205" s="34"/>
      <c r="E205" s="34"/>
      <c r="F205" s="34"/>
      <c r="G205" s="34"/>
      <c r="H205" s="34"/>
      <c r="I205" s="27"/>
    </row>
    <row r="206" spans="1:9" ht="20.25" x14ac:dyDescent="0.25">
      <c r="A206" s="33"/>
      <c r="B206" s="34"/>
      <c r="C206" s="34"/>
      <c r="D206" s="34"/>
      <c r="E206" s="34"/>
      <c r="F206" s="34"/>
      <c r="G206" s="34"/>
      <c r="H206" s="34"/>
      <c r="I206" s="27"/>
    </row>
    <row r="207" spans="1:9" ht="20.25" x14ac:dyDescent="0.25">
      <c r="A207" s="33"/>
      <c r="B207" s="34"/>
      <c r="C207" s="34"/>
      <c r="D207" s="34"/>
      <c r="E207" s="34"/>
      <c r="F207" s="34"/>
      <c r="G207" s="34"/>
      <c r="H207" s="34"/>
      <c r="I207" s="27"/>
    </row>
    <row r="208" spans="1:9" ht="20.25" x14ac:dyDescent="0.25">
      <c r="A208" s="33"/>
      <c r="B208" s="34"/>
      <c r="C208" s="34"/>
      <c r="D208" s="34"/>
      <c r="E208" s="34"/>
      <c r="F208" s="34"/>
      <c r="G208" s="34"/>
      <c r="H208" s="34"/>
      <c r="I208" s="27"/>
    </row>
    <row r="209" spans="1:9" ht="20.25" x14ac:dyDescent="0.25">
      <c r="A209" s="33"/>
      <c r="B209" s="34"/>
      <c r="C209" s="34"/>
      <c r="D209" s="34"/>
      <c r="E209" s="34"/>
      <c r="F209" s="34"/>
      <c r="G209" s="34"/>
      <c r="H209" s="34"/>
      <c r="I209" s="27"/>
    </row>
    <row r="210" spans="1:9" ht="20.25" x14ac:dyDescent="0.25">
      <c r="A210" s="33"/>
      <c r="B210" s="34"/>
      <c r="C210" s="34"/>
      <c r="D210" s="34"/>
      <c r="E210" s="34"/>
      <c r="F210" s="34"/>
      <c r="G210" s="34"/>
      <c r="H210" s="34"/>
      <c r="I210" s="27"/>
    </row>
    <row r="211" spans="1:9" ht="20.25" x14ac:dyDescent="0.25">
      <c r="A211" s="33"/>
      <c r="B211" s="34"/>
      <c r="C211" s="34"/>
      <c r="D211" s="34"/>
      <c r="E211" s="34"/>
      <c r="F211" s="34"/>
      <c r="G211" s="34"/>
      <c r="H211" s="34"/>
      <c r="I211" s="27"/>
    </row>
    <row r="212" spans="1:9" ht="20.25" x14ac:dyDescent="0.25">
      <c r="A212" s="33"/>
      <c r="B212" s="34"/>
      <c r="C212" s="34"/>
      <c r="D212" s="34"/>
      <c r="E212" s="34"/>
      <c r="F212" s="34"/>
      <c r="G212" s="34"/>
      <c r="H212" s="34"/>
      <c r="I212" s="27"/>
    </row>
    <row r="213" spans="1:9" ht="20.25" x14ac:dyDescent="0.25">
      <c r="A213" s="33"/>
      <c r="B213" s="34"/>
      <c r="C213" s="34"/>
      <c r="D213" s="34"/>
      <c r="E213" s="34"/>
      <c r="F213" s="34"/>
      <c r="G213" s="34"/>
      <c r="H213" s="34"/>
      <c r="I213" s="27"/>
    </row>
    <row r="214" spans="1:9" ht="20.25" x14ac:dyDescent="0.25">
      <c r="A214" s="33"/>
      <c r="B214" s="34"/>
      <c r="C214" s="34"/>
      <c r="D214" s="34"/>
      <c r="E214" s="34"/>
      <c r="F214" s="34"/>
      <c r="G214" s="34"/>
      <c r="H214" s="34"/>
      <c r="I214" s="27"/>
    </row>
    <row r="215" spans="1:9" ht="20.25" x14ac:dyDescent="0.25">
      <c r="A215" s="33"/>
      <c r="B215" s="34"/>
      <c r="C215" s="34"/>
      <c r="D215" s="34"/>
      <c r="E215" s="34"/>
      <c r="F215" s="34"/>
      <c r="G215" s="34"/>
      <c r="H215" s="34"/>
      <c r="I215" s="27"/>
    </row>
    <row r="216" spans="1:9" ht="20.25" x14ac:dyDescent="0.25">
      <c r="A216" s="33"/>
      <c r="B216" s="34"/>
      <c r="C216" s="34"/>
      <c r="D216" s="34"/>
      <c r="E216" s="34"/>
      <c r="F216" s="34"/>
      <c r="G216" s="34"/>
      <c r="H216" s="34"/>
      <c r="I216" s="27"/>
    </row>
    <row r="217" spans="1:9" ht="20.25" x14ac:dyDescent="0.25">
      <c r="A217" s="33"/>
      <c r="B217" s="34"/>
      <c r="C217" s="34"/>
      <c r="D217" s="34"/>
      <c r="E217" s="34"/>
      <c r="F217" s="34"/>
      <c r="G217" s="34"/>
      <c r="H217" s="34"/>
      <c r="I217" s="27"/>
    </row>
    <row r="218" spans="1:9" ht="20.25" x14ac:dyDescent="0.25">
      <c r="A218" s="33"/>
      <c r="B218" s="34"/>
      <c r="C218" s="34"/>
      <c r="D218" s="34"/>
      <c r="E218" s="34"/>
      <c r="F218" s="34"/>
      <c r="G218" s="34"/>
      <c r="H218" s="34"/>
      <c r="I218" s="27"/>
    </row>
    <row r="219" spans="1:9" ht="20.25" x14ac:dyDescent="0.25">
      <c r="A219" s="33"/>
      <c r="B219" s="34"/>
      <c r="C219" s="34"/>
      <c r="D219" s="34"/>
      <c r="E219" s="34"/>
      <c r="F219" s="34"/>
      <c r="G219" s="34"/>
      <c r="H219" s="34"/>
      <c r="I219" s="27"/>
    </row>
    <row r="220" spans="1:9" ht="20.25" x14ac:dyDescent="0.25">
      <c r="A220" s="33"/>
      <c r="B220" s="34"/>
      <c r="C220" s="34"/>
      <c r="D220" s="34"/>
      <c r="E220" s="34"/>
      <c r="F220" s="34"/>
      <c r="G220" s="34"/>
      <c r="H220" s="34"/>
      <c r="I220" s="27"/>
    </row>
    <row r="221" spans="1:9" ht="20.25" x14ac:dyDescent="0.25">
      <c r="A221" s="33"/>
      <c r="B221" s="34"/>
      <c r="C221" s="34"/>
      <c r="D221" s="34"/>
      <c r="E221" s="34"/>
      <c r="F221" s="34"/>
      <c r="G221" s="34"/>
      <c r="H221" s="34"/>
      <c r="I221" s="27"/>
    </row>
    <row r="222" spans="1:9" ht="20.25" x14ac:dyDescent="0.25">
      <c r="A222" s="33"/>
      <c r="B222" s="34"/>
      <c r="C222" s="34"/>
      <c r="D222" s="34"/>
      <c r="E222" s="34"/>
      <c r="F222" s="34"/>
      <c r="G222" s="34"/>
      <c r="H222" s="34"/>
      <c r="I222" s="27"/>
    </row>
    <row r="223" spans="1:9" ht="20.25" x14ac:dyDescent="0.25">
      <c r="A223" s="33"/>
      <c r="B223" s="34"/>
      <c r="C223" s="34"/>
      <c r="D223" s="34"/>
      <c r="E223" s="34"/>
      <c r="F223" s="34"/>
      <c r="G223" s="34"/>
      <c r="H223" s="34"/>
      <c r="I223" s="27"/>
    </row>
    <row r="224" spans="1:9" ht="20.25" x14ac:dyDescent="0.25">
      <c r="A224" s="33"/>
      <c r="B224" s="34"/>
      <c r="C224" s="34"/>
      <c r="D224" s="34"/>
      <c r="E224" s="34"/>
      <c r="F224" s="34"/>
      <c r="G224" s="34"/>
      <c r="H224" s="34"/>
      <c r="I224" s="27"/>
    </row>
    <row r="225" spans="1:9" ht="20.25" x14ac:dyDescent="0.25">
      <c r="A225" s="33"/>
      <c r="B225" s="34"/>
      <c r="C225" s="34"/>
      <c r="D225" s="34"/>
      <c r="E225" s="34"/>
      <c r="F225" s="34"/>
      <c r="G225" s="34"/>
      <c r="H225" s="34"/>
      <c r="I225" s="27"/>
    </row>
    <row r="226" spans="1:9" ht="20.25" x14ac:dyDescent="0.25">
      <c r="A226" s="33"/>
      <c r="B226" s="34"/>
      <c r="C226" s="34"/>
      <c r="D226" s="34"/>
      <c r="E226" s="34"/>
      <c r="F226" s="34"/>
      <c r="G226" s="34"/>
      <c r="H226" s="34"/>
      <c r="I226" s="27"/>
    </row>
    <row r="227" spans="1:9" ht="20.25" x14ac:dyDescent="0.25">
      <c r="A227" s="33"/>
      <c r="B227" s="34"/>
      <c r="C227" s="34"/>
      <c r="D227" s="34"/>
      <c r="E227" s="34"/>
      <c r="F227" s="34"/>
      <c r="G227" s="34"/>
      <c r="H227" s="34"/>
      <c r="I227" s="27"/>
    </row>
    <row r="228" spans="1:9" ht="20.25" x14ac:dyDescent="0.25">
      <c r="A228" s="33"/>
      <c r="B228" s="34"/>
      <c r="C228" s="34"/>
      <c r="D228" s="34"/>
      <c r="E228" s="34"/>
      <c r="F228" s="34"/>
      <c r="G228" s="34"/>
      <c r="H228" s="34"/>
      <c r="I228" s="27"/>
    </row>
    <row r="229" spans="1:9" ht="20.25" x14ac:dyDescent="0.25">
      <c r="A229" s="33"/>
      <c r="B229" s="34"/>
      <c r="C229" s="34"/>
      <c r="D229" s="34"/>
      <c r="E229" s="34"/>
      <c r="F229" s="34"/>
      <c r="G229" s="34"/>
      <c r="H229" s="34"/>
      <c r="I229" s="27"/>
    </row>
    <row r="230" spans="1:9" ht="20.25" x14ac:dyDescent="0.25">
      <c r="A230" s="33"/>
      <c r="B230" s="34"/>
      <c r="C230" s="34"/>
      <c r="D230" s="34"/>
      <c r="E230" s="34"/>
      <c r="F230" s="34"/>
      <c r="G230" s="34"/>
      <c r="H230" s="34"/>
      <c r="I230" s="27"/>
    </row>
    <row r="231" spans="1:9" ht="20.25" x14ac:dyDescent="0.25">
      <c r="A231" s="33"/>
      <c r="B231" s="34"/>
      <c r="C231" s="34"/>
      <c r="D231" s="34"/>
      <c r="E231" s="34"/>
      <c r="F231" s="34"/>
      <c r="G231" s="34"/>
      <c r="H231" s="34"/>
      <c r="I231" s="27"/>
    </row>
    <row r="232" spans="1:9" ht="20.25" x14ac:dyDescent="0.25">
      <c r="A232" s="33"/>
      <c r="B232" s="34"/>
      <c r="C232" s="34"/>
      <c r="D232" s="34"/>
      <c r="E232" s="34"/>
      <c r="F232" s="34"/>
      <c r="G232" s="34"/>
      <c r="H232" s="34"/>
      <c r="I232" s="27"/>
    </row>
    <row r="233" spans="1:9" ht="20.25" x14ac:dyDescent="0.25">
      <c r="A233" s="33"/>
      <c r="B233" s="34"/>
      <c r="C233" s="34"/>
      <c r="D233" s="34"/>
      <c r="E233" s="34"/>
      <c r="F233" s="34"/>
      <c r="G233" s="34"/>
      <c r="H233" s="34"/>
      <c r="I233" s="27"/>
    </row>
    <row r="234" spans="1:9" ht="20.25" x14ac:dyDescent="0.25">
      <c r="A234" s="33"/>
      <c r="B234" s="34"/>
      <c r="C234" s="34"/>
      <c r="D234" s="34"/>
      <c r="E234" s="34"/>
      <c r="F234" s="34"/>
      <c r="G234" s="34"/>
      <c r="H234" s="34"/>
      <c r="I234" s="27"/>
    </row>
    <row r="235" spans="1:9" ht="20.25" x14ac:dyDescent="0.25">
      <c r="A235" s="33"/>
      <c r="B235" s="34"/>
      <c r="C235" s="34"/>
      <c r="D235" s="34"/>
      <c r="E235" s="34"/>
      <c r="F235" s="34"/>
      <c r="G235" s="34"/>
      <c r="H235" s="34"/>
      <c r="I235" s="27"/>
    </row>
    <row r="236" spans="1:9" ht="20.25" x14ac:dyDescent="0.25">
      <c r="A236" s="33"/>
      <c r="B236" s="34"/>
      <c r="C236" s="34"/>
      <c r="D236" s="34"/>
      <c r="E236" s="34"/>
      <c r="F236" s="34"/>
      <c r="G236" s="34"/>
      <c r="H236" s="34"/>
      <c r="I236" s="27"/>
    </row>
    <row r="237" spans="1:9" ht="20.25" x14ac:dyDescent="0.25">
      <c r="A237" s="33"/>
      <c r="B237" s="34"/>
      <c r="C237" s="34"/>
      <c r="D237" s="34"/>
      <c r="E237" s="34"/>
      <c r="F237" s="34"/>
      <c r="G237" s="34"/>
      <c r="H237" s="34"/>
      <c r="I237" s="27"/>
    </row>
    <row r="238" spans="1:9" ht="20.25" x14ac:dyDescent="0.25">
      <c r="A238" s="33"/>
      <c r="B238" s="34"/>
      <c r="C238" s="34"/>
      <c r="D238" s="34"/>
      <c r="E238" s="34"/>
      <c r="F238" s="34"/>
      <c r="G238" s="34"/>
      <c r="H238" s="34"/>
      <c r="I238" s="27"/>
    </row>
    <row r="239" spans="1:9" ht="20.25" x14ac:dyDescent="0.25">
      <c r="A239" s="33"/>
      <c r="B239" s="34"/>
      <c r="C239" s="34"/>
      <c r="D239" s="34"/>
      <c r="E239" s="34"/>
      <c r="F239" s="34"/>
      <c r="G239" s="34"/>
      <c r="H239" s="34"/>
      <c r="I239" s="27"/>
    </row>
    <row r="240" spans="1:9" ht="20.25" hidden="1" x14ac:dyDescent="0.25">
      <c r="A240" s="33"/>
      <c r="B240" s="34"/>
      <c r="C240" s="34"/>
      <c r="D240" s="34"/>
      <c r="E240" s="34"/>
      <c r="F240" s="34"/>
      <c r="G240" s="34"/>
      <c r="H240" s="34"/>
      <c r="I240" s="27"/>
    </row>
    <row r="241" spans="1:9" ht="20.25" hidden="1" x14ac:dyDescent="0.25">
      <c r="A241" s="33"/>
      <c r="B241" s="34"/>
      <c r="C241" s="34"/>
      <c r="D241" s="34"/>
      <c r="E241" s="34"/>
      <c r="F241" s="34"/>
      <c r="G241" s="34"/>
      <c r="H241" s="34"/>
      <c r="I241" s="27"/>
    </row>
    <row r="242" spans="1:9" ht="20.25" hidden="1" x14ac:dyDescent="0.25">
      <c r="A242" s="33"/>
      <c r="B242" s="34"/>
      <c r="C242" s="34"/>
      <c r="D242" s="34"/>
      <c r="E242" s="34"/>
      <c r="F242" s="34"/>
      <c r="G242" s="34"/>
      <c r="H242" s="34"/>
      <c r="I242" s="27"/>
    </row>
    <row r="243" spans="1:9" ht="20.25" hidden="1" x14ac:dyDescent="0.25">
      <c r="A243" s="33"/>
      <c r="B243" s="34"/>
      <c r="C243" s="34"/>
      <c r="D243" s="34"/>
      <c r="E243" s="34"/>
      <c r="F243" s="34"/>
      <c r="G243" s="34"/>
      <c r="H243" s="34"/>
      <c r="I243" s="27"/>
    </row>
    <row r="244" spans="1:9" ht="20.25" hidden="1" x14ac:dyDescent="0.25">
      <c r="A244" s="33"/>
      <c r="B244" s="34"/>
      <c r="C244" s="34"/>
      <c r="D244" s="34"/>
      <c r="E244" s="34"/>
      <c r="F244" s="34"/>
      <c r="G244" s="34"/>
      <c r="H244" s="34"/>
      <c r="I244" s="27"/>
    </row>
    <row r="245" spans="1:9" ht="20.25" hidden="1" x14ac:dyDescent="0.25">
      <c r="A245" s="33"/>
      <c r="B245" s="34"/>
      <c r="C245" s="34"/>
      <c r="D245" s="34"/>
      <c r="E245" s="34"/>
      <c r="F245" s="34"/>
      <c r="G245" s="34"/>
      <c r="H245" s="34"/>
      <c r="I245" s="27"/>
    </row>
    <row r="246" spans="1:9" ht="20.25" hidden="1" x14ac:dyDescent="0.25">
      <c r="A246" s="33"/>
      <c r="B246" s="34"/>
      <c r="C246" s="34"/>
      <c r="D246" s="34"/>
      <c r="E246" s="34"/>
      <c r="F246" s="34"/>
      <c r="G246" s="34"/>
      <c r="H246" s="34"/>
      <c r="I246" s="27"/>
    </row>
    <row r="247" spans="1:9" ht="20.25" hidden="1" x14ac:dyDescent="0.25">
      <c r="A247" s="33"/>
      <c r="B247" s="34"/>
      <c r="C247" s="34"/>
      <c r="D247" s="34"/>
      <c r="E247" s="34"/>
      <c r="F247" s="34"/>
      <c r="G247" s="34"/>
      <c r="H247" s="34"/>
      <c r="I247" s="27"/>
    </row>
    <row r="248" spans="1:9" ht="20.25" hidden="1" x14ac:dyDescent="0.25">
      <c r="A248" s="33"/>
      <c r="B248" s="34"/>
      <c r="C248" s="34"/>
      <c r="D248" s="34"/>
      <c r="E248" s="34"/>
      <c r="F248" s="34"/>
      <c r="G248" s="34"/>
      <c r="H248" s="34"/>
      <c r="I248" s="27"/>
    </row>
    <row r="249" spans="1:9" ht="20.25" hidden="1" x14ac:dyDescent="0.25">
      <c r="A249" s="33"/>
      <c r="B249" s="34"/>
      <c r="C249" s="34"/>
      <c r="D249" s="34"/>
      <c r="E249" s="34"/>
      <c r="F249" s="34"/>
      <c r="G249" s="34"/>
      <c r="H249" s="34"/>
      <c r="I249" s="27"/>
    </row>
    <row r="250" spans="1:9" ht="20.25" hidden="1" x14ac:dyDescent="0.25">
      <c r="A250" s="33"/>
      <c r="B250" s="34"/>
      <c r="C250" s="34"/>
      <c r="D250" s="34"/>
      <c r="E250" s="34"/>
      <c r="F250" s="34"/>
      <c r="G250" s="34"/>
      <c r="H250" s="34"/>
      <c r="I250" s="27"/>
    </row>
    <row r="251" spans="1:9" ht="20.25" hidden="1" x14ac:dyDescent="0.25">
      <c r="A251" s="33"/>
      <c r="B251" s="34"/>
      <c r="C251" s="34"/>
      <c r="D251" s="34"/>
      <c r="E251" s="34"/>
      <c r="F251" s="34"/>
      <c r="G251" s="34"/>
      <c r="H251" s="34"/>
      <c r="I251" s="27"/>
    </row>
    <row r="252" spans="1:9" ht="20.25" hidden="1" x14ac:dyDescent="0.25">
      <c r="A252" s="33"/>
      <c r="B252" s="34"/>
      <c r="C252" s="34"/>
      <c r="D252" s="34"/>
      <c r="E252" s="34"/>
      <c r="F252" s="34"/>
      <c r="G252" s="34"/>
      <c r="H252" s="34"/>
      <c r="I252" s="27"/>
    </row>
    <row r="253" spans="1:9" ht="20.25" x14ac:dyDescent="0.25">
      <c r="A253" s="33"/>
      <c r="B253" s="34"/>
      <c r="C253" s="34"/>
      <c r="D253" s="34"/>
      <c r="E253" s="34"/>
      <c r="F253" s="34"/>
      <c r="G253" s="34"/>
      <c r="H253" s="34"/>
      <c r="I253" s="27"/>
    </row>
    <row r="254" spans="1:9" ht="20.25" x14ac:dyDescent="0.25">
      <c r="A254" s="33"/>
      <c r="B254" s="34"/>
      <c r="C254" s="34"/>
      <c r="D254" s="34"/>
      <c r="E254" s="34"/>
      <c r="F254" s="34"/>
      <c r="G254" s="34"/>
      <c r="H254" s="34"/>
      <c r="I254" s="27"/>
    </row>
    <row r="255" spans="1:9" ht="20.25" x14ac:dyDescent="0.25">
      <c r="A255" s="33"/>
      <c r="B255" s="34"/>
      <c r="C255" s="34"/>
      <c r="D255" s="34"/>
      <c r="E255" s="34"/>
      <c r="F255" s="34"/>
      <c r="G255" s="34"/>
      <c r="H255" s="34"/>
      <c r="I255" s="27"/>
    </row>
    <row r="256" spans="1:9" ht="20.25" x14ac:dyDescent="0.25">
      <c r="A256" s="33"/>
      <c r="B256" s="34"/>
      <c r="C256" s="34"/>
      <c r="D256" s="34"/>
      <c r="E256" s="34"/>
      <c r="F256" s="34"/>
      <c r="G256" s="34"/>
      <c r="H256" s="34"/>
      <c r="I256" s="27"/>
    </row>
    <row r="257" spans="1:9" ht="20.25" x14ac:dyDescent="0.25">
      <c r="A257" s="35"/>
      <c r="B257" s="36"/>
      <c r="C257" s="36"/>
      <c r="D257" s="36"/>
      <c r="E257" s="36"/>
      <c r="F257" s="36"/>
      <c r="G257" s="36"/>
      <c r="H257" s="36"/>
      <c r="I257" s="28"/>
    </row>
    <row r="258" spans="1:9" ht="20.25" x14ac:dyDescent="0.25">
      <c r="A258" s="101" t="s">
        <v>82</v>
      </c>
      <c r="B258" s="102"/>
      <c r="C258" s="102"/>
      <c r="D258" s="102"/>
      <c r="E258" s="102"/>
      <c r="F258" s="102"/>
      <c r="G258" s="102"/>
      <c r="H258" s="102"/>
      <c r="I258" s="103"/>
    </row>
    <row r="259" spans="1:9" ht="20.25" x14ac:dyDescent="0.25">
      <c r="A259" s="31"/>
      <c r="B259" s="32"/>
      <c r="C259" s="32"/>
      <c r="D259" s="32"/>
      <c r="E259" s="32"/>
      <c r="F259" s="32"/>
      <c r="G259" s="32"/>
      <c r="H259" s="32"/>
      <c r="I259" s="26"/>
    </row>
    <row r="260" spans="1:9" ht="20.25" x14ac:dyDescent="0.25">
      <c r="A260" s="33"/>
      <c r="B260" s="34"/>
      <c r="C260" s="34"/>
      <c r="D260" s="34"/>
      <c r="E260" s="34"/>
      <c r="F260" s="34"/>
      <c r="G260" s="34"/>
      <c r="H260" s="34"/>
      <c r="I260" s="27"/>
    </row>
    <row r="261" spans="1:9" ht="20.25" x14ac:dyDescent="0.25">
      <c r="A261" s="33"/>
      <c r="B261" s="34"/>
      <c r="C261" s="34"/>
      <c r="D261" s="34"/>
      <c r="E261" s="34"/>
      <c r="F261" s="34"/>
      <c r="G261" s="34"/>
      <c r="H261" s="34"/>
      <c r="I261" s="27"/>
    </row>
    <row r="262" spans="1:9" ht="20.25" x14ac:dyDescent="0.25">
      <c r="A262" s="33"/>
      <c r="B262" s="34"/>
      <c r="C262" s="34"/>
      <c r="D262" s="34"/>
      <c r="E262" s="34"/>
      <c r="F262" s="34"/>
      <c r="G262" s="34"/>
      <c r="H262" s="34"/>
      <c r="I262" s="27"/>
    </row>
    <row r="263" spans="1:9" ht="20.25" x14ac:dyDescent="0.25">
      <c r="A263" s="33"/>
      <c r="B263" s="34"/>
      <c r="C263" s="34"/>
      <c r="D263" s="34"/>
      <c r="E263" s="34"/>
      <c r="F263" s="34"/>
      <c r="G263" s="34"/>
      <c r="H263" s="34"/>
      <c r="I263" s="27"/>
    </row>
    <row r="264" spans="1:9" ht="20.25" x14ac:dyDescent="0.25">
      <c r="A264" s="33"/>
      <c r="B264" s="34"/>
      <c r="C264" s="34"/>
      <c r="D264" s="34"/>
      <c r="E264" s="34"/>
      <c r="F264" s="34"/>
      <c r="G264" s="34"/>
      <c r="H264" s="34"/>
      <c r="I264" s="27"/>
    </row>
    <row r="265" spans="1:9" ht="20.25" x14ac:dyDescent="0.25">
      <c r="A265" s="33"/>
      <c r="B265" s="34"/>
      <c r="C265" s="34"/>
      <c r="D265" s="34"/>
      <c r="E265" s="34"/>
      <c r="F265" s="34"/>
      <c r="G265" s="34"/>
      <c r="H265" s="34"/>
      <c r="I265" s="27"/>
    </row>
    <row r="266" spans="1:9" ht="20.25" x14ac:dyDescent="0.25">
      <c r="A266" s="33"/>
      <c r="B266" s="34"/>
      <c r="C266" s="34"/>
      <c r="D266" s="34"/>
      <c r="E266" s="34"/>
      <c r="F266" s="34"/>
      <c r="G266" s="34"/>
      <c r="H266" s="34"/>
      <c r="I266" s="27"/>
    </row>
    <row r="267" spans="1:9" ht="20.25" x14ac:dyDescent="0.25">
      <c r="A267" s="33"/>
      <c r="B267" s="34"/>
      <c r="C267" s="34"/>
      <c r="D267" s="34"/>
      <c r="E267" s="34"/>
      <c r="F267" s="34"/>
      <c r="G267" s="34"/>
      <c r="H267" s="34"/>
      <c r="I267" s="27"/>
    </row>
    <row r="268" spans="1:9" ht="20.25" x14ac:dyDescent="0.25">
      <c r="A268" s="33"/>
      <c r="B268" s="34"/>
      <c r="C268" s="34"/>
      <c r="D268" s="34"/>
      <c r="E268" s="34"/>
      <c r="F268" s="34"/>
      <c r="G268" s="34"/>
      <c r="H268" s="34"/>
      <c r="I268" s="27"/>
    </row>
    <row r="269" spans="1:9" ht="20.25" x14ac:dyDescent="0.25">
      <c r="A269" s="33"/>
      <c r="B269" s="34"/>
      <c r="C269" s="34"/>
      <c r="D269" s="34"/>
      <c r="E269" s="34"/>
      <c r="F269" s="34"/>
      <c r="G269" s="34"/>
      <c r="H269" s="34"/>
      <c r="I269" s="27"/>
    </row>
    <row r="270" spans="1:9" ht="20.25" x14ac:dyDescent="0.25">
      <c r="A270" s="33"/>
      <c r="B270" s="34"/>
      <c r="C270" s="34"/>
      <c r="D270" s="34"/>
      <c r="E270" s="34"/>
      <c r="F270" s="34"/>
      <c r="G270" s="34"/>
      <c r="H270" s="34"/>
      <c r="I270" s="27"/>
    </row>
    <row r="271" spans="1:9" ht="20.25" x14ac:dyDescent="0.25">
      <c r="A271" s="33"/>
      <c r="B271" s="34"/>
      <c r="C271" s="34"/>
      <c r="D271" s="34"/>
      <c r="E271" s="34"/>
      <c r="F271" s="34"/>
      <c r="G271" s="34"/>
      <c r="H271" s="34"/>
      <c r="I271" s="27"/>
    </row>
    <row r="272" spans="1:9" ht="20.25" x14ac:dyDescent="0.25">
      <c r="A272" s="33"/>
      <c r="B272" s="34"/>
      <c r="C272" s="34"/>
      <c r="D272" s="34"/>
      <c r="E272" s="34"/>
      <c r="F272" s="34"/>
      <c r="G272" s="34"/>
      <c r="H272" s="34"/>
      <c r="I272" s="27"/>
    </row>
    <row r="273" spans="1:9" ht="20.25" x14ac:dyDescent="0.25">
      <c r="A273" s="33"/>
      <c r="B273" s="34"/>
      <c r="C273" s="34"/>
      <c r="D273" s="34"/>
      <c r="E273" s="34"/>
      <c r="F273" s="34"/>
      <c r="G273" s="34"/>
      <c r="H273" s="34"/>
      <c r="I273" s="27"/>
    </row>
    <row r="274" spans="1:9" ht="20.25" x14ac:dyDescent="0.25">
      <c r="A274" s="33"/>
      <c r="B274" s="34"/>
      <c r="C274" s="34"/>
      <c r="D274" s="34"/>
      <c r="E274" s="34"/>
      <c r="F274" s="34"/>
      <c r="G274" s="34"/>
      <c r="H274" s="34"/>
      <c r="I274" s="27"/>
    </row>
    <row r="275" spans="1:9" ht="20.25" x14ac:dyDescent="0.25">
      <c r="A275" s="33"/>
      <c r="B275" s="34"/>
      <c r="C275" s="34"/>
      <c r="D275" s="34"/>
      <c r="E275" s="34"/>
      <c r="F275" s="34"/>
      <c r="G275" s="34"/>
      <c r="H275" s="34"/>
      <c r="I275" s="27"/>
    </row>
    <row r="276" spans="1:9" ht="20.25" x14ac:dyDescent="0.25">
      <c r="A276" s="33"/>
      <c r="B276" s="34"/>
      <c r="C276" s="34"/>
      <c r="D276" s="34"/>
      <c r="E276" s="34"/>
      <c r="F276" s="34"/>
      <c r="G276" s="34"/>
      <c r="H276" s="34"/>
      <c r="I276" s="27"/>
    </row>
    <row r="277" spans="1:9" ht="20.25" x14ac:dyDescent="0.25">
      <c r="A277" s="33"/>
      <c r="B277" s="34"/>
      <c r="C277" s="34"/>
      <c r="D277" s="34"/>
      <c r="E277" s="34"/>
      <c r="F277" s="34"/>
      <c r="G277" s="34"/>
      <c r="H277" s="34"/>
      <c r="I277" s="27"/>
    </row>
    <row r="278" spans="1:9" ht="20.25" x14ac:dyDescent="0.25">
      <c r="A278" s="33"/>
      <c r="B278" s="34"/>
      <c r="C278" s="34"/>
      <c r="D278" s="34"/>
      <c r="E278" s="34"/>
      <c r="F278" s="34"/>
      <c r="G278" s="34"/>
      <c r="H278" s="34"/>
      <c r="I278" s="27"/>
    </row>
    <row r="279" spans="1:9" ht="20.25" x14ac:dyDescent="0.25">
      <c r="A279" s="33"/>
      <c r="B279" s="34"/>
      <c r="C279" s="34"/>
      <c r="D279" s="34"/>
      <c r="E279" s="34"/>
      <c r="F279" s="34"/>
      <c r="G279" s="34"/>
      <c r="H279" s="34"/>
      <c r="I279" s="27"/>
    </row>
    <row r="280" spans="1:9" ht="20.25" x14ac:dyDescent="0.25">
      <c r="A280" s="33"/>
      <c r="B280" s="34"/>
      <c r="C280" s="34"/>
      <c r="D280" s="34"/>
      <c r="E280" s="34"/>
      <c r="F280" s="34"/>
      <c r="G280" s="34"/>
      <c r="H280" s="34"/>
      <c r="I280" s="27"/>
    </row>
    <row r="281" spans="1:9" ht="20.25" x14ac:dyDescent="0.25">
      <c r="A281" s="33"/>
      <c r="B281" s="34"/>
      <c r="C281" s="34"/>
      <c r="D281" s="34"/>
      <c r="E281" s="34"/>
      <c r="F281" s="34"/>
      <c r="G281" s="34"/>
      <c r="H281" s="34"/>
      <c r="I281" s="27"/>
    </row>
    <row r="282" spans="1:9" ht="20.25" x14ac:dyDescent="0.25">
      <c r="A282" s="33"/>
      <c r="B282" s="34"/>
      <c r="C282" s="34"/>
      <c r="D282" s="34"/>
      <c r="E282" s="34"/>
      <c r="F282" s="34"/>
      <c r="G282" s="34"/>
      <c r="H282" s="34"/>
      <c r="I282" s="27"/>
    </row>
    <row r="283" spans="1:9" ht="20.25" x14ac:dyDescent="0.25">
      <c r="A283" s="33"/>
      <c r="B283" s="34"/>
      <c r="C283" s="34"/>
      <c r="D283" s="34"/>
      <c r="E283" s="34"/>
      <c r="F283" s="34"/>
      <c r="G283" s="34"/>
      <c r="H283" s="34"/>
      <c r="I283" s="27"/>
    </row>
    <row r="284" spans="1:9" ht="20.25" x14ac:dyDescent="0.25">
      <c r="A284" s="33"/>
      <c r="B284" s="34"/>
      <c r="C284" s="34"/>
      <c r="D284" s="34"/>
      <c r="E284" s="34"/>
      <c r="F284" s="34"/>
      <c r="G284" s="34"/>
      <c r="H284" s="34"/>
      <c r="I284" s="27"/>
    </row>
    <row r="285" spans="1:9" ht="20.25" x14ac:dyDescent="0.25">
      <c r="A285" s="33"/>
      <c r="B285" s="34"/>
      <c r="C285" s="34"/>
      <c r="D285" s="34"/>
      <c r="E285" s="34"/>
      <c r="F285" s="34"/>
      <c r="G285" s="34"/>
      <c r="H285" s="34"/>
      <c r="I285" s="27"/>
    </row>
    <row r="286" spans="1:9" ht="20.25" x14ac:dyDescent="0.25">
      <c r="A286" s="33"/>
      <c r="B286" s="34"/>
      <c r="C286" s="34"/>
      <c r="D286" s="34"/>
      <c r="E286" s="34"/>
      <c r="F286" s="34"/>
      <c r="G286" s="34"/>
      <c r="H286" s="34"/>
      <c r="I286" s="27"/>
    </row>
    <row r="287" spans="1:9" ht="20.25" x14ac:dyDescent="0.25">
      <c r="A287" s="33"/>
      <c r="B287" s="34"/>
      <c r="C287" s="34"/>
      <c r="D287" s="34"/>
      <c r="E287" s="34"/>
      <c r="F287" s="34"/>
      <c r="G287" s="34"/>
      <c r="H287" s="34"/>
      <c r="I287" s="27"/>
    </row>
    <row r="288" spans="1:9" ht="20.25" x14ac:dyDescent="0.25">
      <c r="A288" s="33"/>
      <c r="B288" s="34"/>
      <c r="C288" s="34"/>
      <c r="D288" s="34"/>
      <c r="E288" s="34"/>
      <c r="F288" s="34"/>
      <c r="G288" s="34"/>
      <c r="H288" s="34"/>
      <c r="I288" s="27"/>
    </row>
    <row r="289" spans="1:9" ht="20.25" x14ac:dyDescent="0.25">
      <c r="A289" s="33"/>
      <c r="B289" s="34"/>
      <c r="C289" s="34"/>
      <c r="D289" s="34"/>
      <c r="E289" s="34"/>
      <c r="F289" s="34"/>
      <c r="G289" s="34"/>
      <c r="H289" s="34"/>
      <c r="I289" s="27"/>
    </row>
    <row r="290" spans="1:9" ht="20.25" x14ac:dyDescent="0.25">
      <c r="A290" s="33"/>
      <c r="B290" s="34"/>
      <c r="C290" s="34"/>
      <c r="D290" s="34"/>
      <c r="E290" s="34"/>
      <c r="F290" s="34"/>
      <c r="G290" s="34"/>
      <c r="H290" s="34"/>
      <c r="I290" s="27"/>
    </row>
    <row r="291" spans="1:9" ht="20.25" x14ac:dyDescent="0.25">
      <c r="A291" s="33"/>
      <c r="B291" s="34"/>
      <c r="C291" s="34"/>
      <c r="D291" s="34"/>
      <c r="E291" s="34"/>
      <c r="F291" s="34"/>
      <c r="G291" s="34"/>
      <c r="H291" s="34"/>
      <c r="I291" s="27"/>
    </row>
    <row r="292" spans="1:9" ht="20.25" hidden="1" x14ac:dyDescent="0.25">
      <c r="A292" s="33"/>
      <c r="B292" s="34"/>
      <c r="C292" s="34"/>
      <c r="D292" s="34"/>
      <c r="E292" s="34"/>
      <c r="F292" s="34"/>
      <c r="G292" s="34"/>
      <c r="H292" s="34"/>
      <c r="I292" s="27"/>
    </row>
    <row r="293" spans="1:9" ht="20.25" hidden="1" x14ac:dyDescent="0.25">
      <c r="A293" s="33"/>
      <c r="B293" s="34"/>
      <c r="C293" s="34"/>
      <c r="D293" s="34"/>
      <c r="E293" s="34"/>
      <c r="F293" s="34"/>
      <c r="G293" s="34"/>
      <c r="H293" s="34"/>
      <c r="I293" s="27"/>
    </row>
    <row r="294" spans="1:9" ht="20.25" hidden="1" x14ac:dyDescent="0.25">
      <c r="A294" s="33"/>
      <c r="B294" s="34"/>
      <c r="C294" s="34"/>
      <c r="D294" s="34"/>
      <c r="E294" s="34"/>
      <c r="F294" s="34"/>
      <c r="G294" s="34"/>
      <c r="H294" s="34"/>
      <c r="I294" s="27"/>
    </row>
    <row r="295" spans="1:9" ht="20.25" hidden="1" x14ac:dyDescent="0.25">
      <c r="A295" s="33"/>
      <c r="B295" s="34"/>
      <c r="C295" s="34"/>
      <c r="D295" s="34"/>
      <c r="E295" s="34"/>
      <c r="F295" s="34"/>
      <c r="G295" s="34"/>
      <c r="H295" s="34"/>
      <c r="I295" s="27"/>
    </row>
    <row r="296" spans="1:9" ht="20.25" x14ac:dyDescent="0.25">
      <c r="A296" s="100" t="s">
        <v>26</v>
      </c>
      <c r="B296" s="100"/>
      <c r="C296" s="100"/>
      <c r="D296" s="100"/>
      <c r="E296" s="100"/>
      <c r="F296" s="100"/>
      <c r="G296" s="100"/>
      <c r="H296" s="100"/>
      <c r="I296" s="100"/>
    </row>
    <row r="297" spans="1:9" ht="20.25" x14ac:dyDescent="0.25">
      <c r="A297" s="90" t="s">
        <v>84</v>
      </c>
      <c r="B297" s="91"/>
      <c r="C297" s="91"/>
      <c r="D297" s="91"/>
      <c r="E297" s="91"/>
      <c r="F297" s="91"/>
      <c r="G297" s="91"/>
      <c r="H297" s="91"/>
      <c r="I297" s="92"/>
    </row>
    <row r="298" spans="1:9" ht="20.25" x14ac:dyDescent="0.25">
      <c r="A298" s="93" t="s">
        <v>85</v>
      </c>
      <c r="B298" s="94"/>
      <c r="C298" s="94"/>
      <c r="D298" s="94"/>
      <c r="E298" s="94"/>
      <c r="F298" s="94"/>
      <c r="G298" s="94"/>
      <c r="H298" s="94"/>
      <c r="I298" s="95"/>
    </row>
    <row r="299" spans="1:9" ht="45" customHeight="1" x14ac:dyDescent="0.25">
      <c r="A299" s="93" t="s">
        <v>86</v>
      </c>
      <c r="B299" s="94"/>
      <c r="C299" s="94"/>
      <c r="D299" s="94"/>
      <c r="E299" s="94"/>
      <c r="F299" s="94"/>
      <c r="G299" s="94"/>
      <c r="H299" s="94"/>
      <c r="I299" s="95"/>
    </row>
    <row r="300" spans="1:9" ht="42.75" customHeight="1" x14ac:dyDescent="0.25">
      <c r="A300" s="93" t="s">
        <v>87</v>
      </c>
      <c r="B300" s="94"/>
      <c r="C300" s="94"/>
      <c r="D300" s="94"/>
      <c r="E300" s="94"/>
      <c r="F300" s="94"/>
      <c r="G300" s="94"/>
      <c r="H300" s="94"/>
      <c r="I300" s="95"/>
    </row>
    <row r="301" spans="1:9" ht="20.25" x14ac:dyDescent="0.25">
      <c r="A301" s="93" t="s">
        <v>88</v>
      </c>
      <c r="B301" s="94"/>
      <c r="C301" s="94"/>
      <c r="D301" s="94"/>
      <c r="E301" s="94"/>
      <c r="F301" s="94"/>
      <c r="G301" s="94"/>
      <c r="H301" s="94"/>
      <c r="I301" s="95"/>
    </row>
    <row r="302" spans="1:9" ht="20.25" x14ac:dyDescent="0.25">
      <c r="A302" s="93" t="s">
        <v>89</v>
      </c>
      <c r="B302" s="94"/>
      <c r="C302" s="94"/>
      <c r="D302" s="94"/>
      <c r="E302" s="94"/>
      <c r="F302" s="94"/>
      <c r="G302" s="94"/>
      <c r="H302" s="94"/>
      <c r="I302" s="95"/>
    </row>
    <row r="303" spans="1:9" ht="45" customHeight="1" x14ac:dyDescent="0.25">
      <c r="A303" s="93" t="s">
        <v>90</v>
      </c>
      <c r="B303" s="94"/>
      <c r="C303" s="94"/>
      <c r="D303" s="94"/>
      <c r="E303" s="94"/>
      <c r="F303" s="94"/>
      <c r="G303" s="94"/>
      <c r="H303" s="94"/>
      <c r="I303" s="95"/>
    </row>
    <row r="304" spans="1:9" ht="45" customHeight="1" x14ac:dyDescent="0.25">
      <c r="A304" s="93" t="s">
        <v>91</v>
      </c>
      <c r="B304" s="94"/>
      <c r="C304" s="94"/>
      <c r="D304" s="94"/>
      <c r="E304" s="94"/>
      <c r="F304" s="94"/>
      <c r="G304" s="94"/>
      <c r="H304" s="94"/>
      <c r="I304" s="95"/>
    </row>
    <row r="305" spans="1:9" ht="20.25" x14ac:dyDescent="0.25">
      <c r="A305" s="96" t="s">
        <v>92</v>
      </c>
      <c r="B305" s="97"/>
      <c r="C305" s="97"/>
      <c r="D305" s="97"/>
      <c r="E305" s="97"/>
      <c r="F305" s="97"/>
      <c r="G305" s="97"/>
      <c r="H305" s="97"/>
      <c r="I305" s="98"/>
    </row>
    <row r="306" spans="1:9" ht="70.5" customHeight="1" x14ac:dyDescent="0.25">
      <c r="A306" s="84" t="s">
        <v>32</v>
      </c>
      <c r="B306" s="84"/>
      <c r="C306" s="84"/>
      <c r="D306" s="2" t="s">
        <v>4</v>
      </c>
      <c r="E306" s="23" t="s">
        <v>287</v>
      </c>
      <c r="F306" s="13" t="s">
        <v>10</v>
      </c>
      <c r="G306" s="2" t="s">
        <v>4</v>
      </c>
      <c r="H306" s="85"/>
      <c r="I306" s="85"/>
    </row>
  </sheetData>
  <mergeCells count="350">
    <mergeCell ref="A65:B65"/>
    <mergeCell ref="C65:D65"/>
    <mergeCell ref="A60:B60"/>
    <mergeCell ref="C60:D60"/>
    <mergeCell ref="A61:B61"/>
    <mergeCell ref="C61:D61"/>
    <mergeCell ref="A62:B62"/>
    <mergeCell ref="C62:D62"/>
    <mergeCell ref="A63:B63"/>
    <mergeCell ref="C63:D63"/>
    <mergeCell ref="A64:B64"/>
    <mergeCell ref="C64:D64"/>
    <mergeCell ref="C55:D55"/>
    <mergeCell ref="A56:B56"/>
    <mergeCell ref="C56:D56"/>
    <mergeCell ref="A57:B57"/>
    <mergeCell ref="C57:D57"/>
    <mergeCell ref="A58:B58"/>
    <mergeCell ref="C58:D58"/>
    <mergeCell ref="A59:B59"/>
    <mergeCell ref="C59:D59"/>
    <mergeCell ref="A82:G82"/>
    <mergeCell ref="H82:I82"/>
    <mergeCell ref="A102:I102"/>
    <mergeCell ref="F98:G98"/>
    <mergeCell ref="F99:G99"/>
    <mergeCell ref="F100:G100"/>
    <mergeCell ref="F101:G101"/>
    <mergeCell ref="A98:B98"/>
    <mergeCell ref="C98:D98"/>
    <mergeCell ref="A99:B99"/>
    <mergeCell ref="C99:D99"/>
    <mergeCell ref="A100:B100"/>
    <mergeCell ref="C100:D100"/>
    <mergeCell ref="A101:B101"/>
    <mergeCell ref="C101:D101"/>
    <mergeCell ref="H98:I98"/>
    <mergeCell ref="H99:I99"/>
    <mergeCell ref="H100:I100"/>
    <mergeCell ref="H101:I101"/>
    <mergeCell ref="C28:E28"/>
    <mergeCell ref="C29:E29"/>
    <mergeCell ref="C30:E30"/>
    <mergeCell ref="C31:E31"/>
    <mergeCell ref="C32:I32"/>
    <mergeCell ref="C14:E14"/>
    <mergeCell ref="C15:E15"/>
    <mergeCell ref="C16:E16"/>
    <mergeCell ref="C17:E17"/>
    <mergeCell ref="C18:E18"/>
    <mergeCell ref="C19:E19"/>
    <mergeCell ref="C20:E20"/>
    <mergeCell ref="C21:E21"/>
    <mergeCell ref="C22:E22"/>
    <mergeCell ref="C24:I24"/>
    <mergeCell ref="C23:I23"/>
    <mergeCell ref="H19:I19"/>
    <mergeCell ref="H22:I22"/>
    <mergeCell ref="H27:I27"/>
    <mergeCell ref="H28:I28"/>
    <mergeCell ref="H31:I31"/>
    <mergeCell ref="C77:D77"/>
    <mergeCell ref="C46:E46"/>
    <mergeCell ref="C47:E47"/>
    <mergeCell ref="C48:E48"/>
    <mergeCell ref="C49:E49"/>
    <mergeCell ref="A43:B43"/>
    <mergeCell ref="A44:B44"/>
    <mergeCell ref="E44:G44"/>
    <mergeCell ref="E43:G43"/>
    <mergeCell ref="C43:D43"/>
    <mergeCell ref="C44:D44"/>
    <mergeCell ref="A50:I50"/>
    <mergeCell ref="A51:C52"/>
    <mergeCell ref="D51:D52"/>
    <mergeCell ref="F51:G51"/>
    <mergeCell ref="F52:G52"/>
    <mergeCell ref="A53:B53"/>
    <mergeCell ref="C53:D53"/>
    <mergeCell ref="F53:G53"/>
    <mergeCell ref="A54:B54"/>
    <mergeCell ref="C54:D54"/>
    <mergeCell ref="F54:G65"/>
    <mergeCell ref="H54:I65"/>
    <mergeCell ref="A55:B55"/>
    <mergeCell ref="C114:D114"/>
    <mergeCell ref="F114:G114"/>
    <mergeCell ref="C108:D108"/>
    <mergeCell ref="F108:G108"/>
    <mergeCell ref="C109:D109"/>
    <mergeCell ref="F109:G109"/>
    <mergeCell ref="F67:G67"/>
    <mergeCell ref="F68:G68"/>
    <mergeCell ref="A67:C68"/>
    <mergeCell ref="D67:D68"/>
    <mergeCell ref="A76:B76"/>
    <mergeCell ref="A78:B78"/>
    <mergeCell ref="A79:B79"/>
    <mergeCell ref="A80:B80"/>
    <mergeCell ref="A81:B81"/>
    <mergeCell ref="A72:B72"/>
    <mergeCell ref="A73:B73"/>
    <mergeCell ref="A75:B75"/>
    <mergeCell ref="F70:G81"/>
    <mergeCell ref="C69:D69"/>
    <mergeCell ref="C70:D70"/>
    <mergeCell ref="C71:D71"/>
    <mergeCell ref="C72:D72"/>
    <mergeCell ref="C73:D73"/>
    <mergeCell ref="H35:I35"/>
    <mergeCell ref="A66:I66"/>
    <mergeCell ref="A69:B69"/>
    <mergeCell ref="A70:B70"/>
    <mergeCell ref="F69:G69"/>
    <mergeCell ref="A71:B71"/>
    <mergeCell ref="C147:I147"/>
    <mergeCell ref="A146:I146"/>
    <mergeCell ref="A83:I83"/>
    <mergeCell ref="A84:C84"/>
    <mergeCell ref="H84:I84"/>
    <mergeCell ref="A110:B110"/>
    <mergeCell ref="A111:B111"/>
    <mergeCell ref="A112:B112"/>
    <mergeCell ref="A105:B105"/>
    <mergeCell ref="H86:I86"/>
    <mergeCell ref="A96:F96"/>
    <mergeCell ref="H96:I96"/>
    <mergeCell ref="A95:F95"/>
    <mergeCell ref="A93:I93"/>
    <mergeCell ref="A115:B115"/>
    <mergeCell ref="C115:D115"/>
    <mergeCell ref="A113:I113"/>
    <mergeCell ref="A114:B114"/>
    <mergeCell ref="A104:I104"/>
    <mergeCell ref="C112:D112"/>
    <mergeCell ref="F112:G112"/>
    <mergeCell ref="A106:B106"/>
    <mergeCell ref="A107:B107"/>
    <mergeCell ref="A108:B108"/>
    <mergeCell ref="A109:B109"/>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H36:I36"/>
    <mergeCell ref="A12:C12"/>
    <mergeCell ref="A33:I33"/>
    <mergeCell ref="H30:I30"/>
    <mergeCell ref="H29:I29"/>
    <mergeCell ref="A13:I13"/>
    <mergeCell ref="C26:E26"/>
    <mergeCell ref="C27:E27"/>
    <mergeCell ref="A1:I1"/>
    <mergeCell ref="A4:C4"/>
    <mergeCell ref="A2:C2"/>
    <mergeCell ref="E2:F2"/>
    <mergeCell ref="E4:F4"/>
    <mergeCell ref="E12:I12"/>
    <mergeCell ref="A6:C6"/>
    <mergeCell ref="A7:C7"/>
    <mergeCell ref="A8:C8"/>
    <mergeCell ref="E8:I8"/>
    <mergeCell ref="H7:I7"/>
    <mergeCell ref="E9:I9"/>
    <mergeCell ref="H14:I14"/>
    <mergeCell ref="H16:I16"/>
    <mergeCell ref="H17:I17"/>
    <mergeCell ref="H15:I15"/>
    <mergeCell ref="H18:I18"/>
    <mergeCell ref="A37:I37"/>
    <mergeCell ref="H46:I46"/>
    <mergeCell ref="H48:I48"/>
    <mergeCell ref="A42:I42"/>
    <mergeCell ref="A45:I45"/>
    <mergeCell ref="A97:I97"/>
    <mergeCell ref="H95:I95"/>
    <mergeCell ref="A41:C41"/>
    <mergeCell ref="H41:I41"/>
    <mergeCell ref="H85:I85"/>
    <mergeCell ref="A87:C87"/>
    <mergeCell ref="H87:I87"/>
    <mergeCell ref="A88:C88"/>
    <mergeCell ref="H88:I88"/>
    <mergeCell ref="A86:C86"/>
    <mergeCell ref="C75:D75"/>
    <mergeCell ref="C76:D76"/>
    <mergeCell ref="C78:D78"/>
    <mergeCell ref="C79:D79"/>
    <mergeCell ref="C80:D80"/>
    <mergeCell ref="C81:D81"/>
    <mergeCell ref="A74:B74"/>
    <mergeCell ref="C74:D74"/>
    <mergeCell ref="A77:B77"/>
    <mergeCell ref="A34:C34"/>
    <mergeCell ref="H34:I34"/>
    <mergeCell ref="H94:I94"/>
    <mergeCell ref="G38:H38"/>
    <mergeCell ref="A39:C39"/>
    <mergeCell ref="A35:C35"/>
    <mergeCell ref="A40:C40"/>
    <mergeCell ref="A38:C38"/>
    <mergeCell ref="H44:I44"/>
    <mergeCell ref="G39:H39"/>
    <mergeCell ref="H70:I81"/>
    <mergeCell ref="A36:C36"/>
    <mergeCell ref="A94:F94"/>
    <mergeCell ref="H49:I49"/>
    <mergeCell ref="H47:I47"/>
    <mergeCell ref="A89:C89"/>
    <mergeCell ref="H89:I89"/>
    <mergeCell ref="A90:C90"/>
    <mergeCell ref="H90:I90"/>
    <mergeCell ref="A91:C91"/>
    <mergeCell ref="H91:I91"/>
    <mergeCell ref="A92:C92"/>
    <mergeCell ref="H92:I92"/>
    <mergeCell ref="A85:C85"/>
    <mergeCell ref="A306:C306"/>
    <mergeCell ref="H306:I306"/>
    <mergeCell ref="A148:I148"/>
    <mergeCell ref="E150:I150"/>
    <mergeCell ref="A297:I297"/>
    <mergeCell ref="A303:I303"/>
    <mergeCell ref="A304:I304"/>
    <mergeCell ref="A305:I305"/>
    <mergeCell ref="A298:I298"/>
    <mergeCell ref="A299:I299"/>
    <mergeCell ref="A300:I300"/>
    <mergeCell ref="A301:I301"/>
    <mergeCell ref="A150:C150"/>
    <mergeCell ref="A296:I296"/>
    <mergeCell ref="A302:I302"/>
    <mergeCell ref="A258:I258"/>
    <mergeCell ref="E149:I149"/>
    <mergeCell ref="A151:C151"/>
    <mergeCell ref="E151:I151"/>
    <mergeCell ref="A203:I203"/>
    <mergeCell ref="A149:C149"/>
    <mergeCell ref="A122:B122"/>
    <mergeCell ref="C122:D122"/>
    <mergeCell ref="F122:G122"/>
    <mergeCell ref="A123:B123"/>
    <mergeCell ref="C123:D123"/>
    <mergeCell ref="F123:G123"/>
    <mergeCell ref="A124:I124"/>
    <mergeCell ref="A125:B125"/>
    <mergeCell ref="C125:D125"/>
    <mergeCell ref="C118:D118"/>
    <mergeCell ref="F118:G118"/>
    <mergeCell ref="A120:B120"/>
    <mergeCell ref="C120:D120"/>
    <mergeCell ref="F120:G120"/>
    <mergeCell ref="A121:B121"/>
    <mergeCell ref="C121:D121"/>
    <mergeCell ref="F121:G121"/>
    <mergeCell ref="A116:B116"/>
    <mergeCell ref="F103:G103"/>
    <mergeCell ref="C103:D103"/>
    <mergeCell ref="A103:B103"/>
    <mergeCell ref="A119:B119"/>
    <mergeCell ref="C119:D119"/>
    <mergeCell ref="F119:G119"/>
    <mergeCell ref="F125:G125"/>
    <mergeCell ref="A117:B117"/>
    <mergeCell ref="C117:D117"/>
    <mergeCell ref="F117:G117"/>
    <mergeCell ref="C116:D116"/>
    <mergeCell ref="F116:G116"/>
    <mergeCell ref="F107:G107"/>
    <mergeCell ref="C105:D105"/>
    <mergeCell ref="F105:G105"/>
    <mergeCell ref="C106:D106"/>
    <mergeCell ref="F106:G106"/>
    <mergeCell ref="C107:D107"/>
    <mergeCell ref="C110:D110"/>
    <mergeCell ref="F110:G110"/>
    <mergeCell ref="C111:D111"/>
    <mergeCell ref="F111:G111"/>
    <mergeCell ref="F115:G115"/>
    <mergeCell ref="A118:B118"/>
    <mergeCell ref="A126:B126"/>
    <mergeCell ref="C126:D126"/>
    <mergeCell ref="F126:G126"/>
    <mergeCell ref="A127:B127"/>
    <mergeCell ref="C127:D127"/>
    <mergeCell ref="F127:G127"/>
    <mergeCell ref="A128:B128"/>
    <mergeCell ref="C128:D128"/>
    <mergeCell ref="F128:G128"/>
    <mergeCell ref="A129:B129"/>
    <mergeCell ref="C129:D129"/>
    <mergeCell ref="F129:G129"/>
    <mergeCell ref="A130:B130"/>
    <mergeCell ref="C130:D130"/>
    <mergeCell ref="F130:G130"/>
    <mergeCell ref="A131:B131"/>
    <mergeCell ref="C131:D131"/>
    <mergeCell ref="F131:G131"/>
    <mergeCell ref="C136:D136"/>
    <mergeCell ref="F136:G136"/>
    <mergeCell ref="A137:B137"/>
    <mergeCell ref="C137:D137"/>
    <mergeCell ref="F137:G137"/>
    <mergeCell ref="A138:B138"/>
    <mergeCell ref="C138:D138"/>
    <mergeCell ref="F138:G138"/>
    <mergeCell ref="A132:B132"/>
    <mergeCell ref="C132:D132"/>
    <mergeCell ref="F132:G132"/>
    <mergeCell ref="A133:B133"/>
    <mergeCell ref="C133:D133"/>
    <mergeCell ref="F133:G133"/>
    <mergeCell ref="A134:B134"/>
    <mergeCell ref="C134:D134"/>
    <mergeCell ref="F134:G134"/>
    <mergeCell ref="A135:I135"/>
    <mergeCell ref="A136:B136"/>
    <mergeCell ref="A145:B145"/>
    <mergeCell ref="C145:D145"/>
    <mergeCell ref="F145:G145"/>
    <mergeCell ref="A142:B142"/>
    <mergeCell ref="C142:D142"/>
    <mergeCell ref="F142:G142"/>
    <mergeCell ref="A143:B143"/>
    <mergeCell ref="C143:D143"/>
    <mergeCell ref="F143:G143"/>
    <mergeCell ref="A144:B144"/>
    <mergeCell ref="C144:D144"/>
    <mergeCell ref="F144:G144"/>
    <mergeCell ref="A139:B139"/>
    <mergeCell ref="C139:D139"/>
    <mergeCell ref="F139:G139"/>
    <mergeCell ref="A140:B140"/>
    <mergeCell ref="C140:D140"/>
    <mergeCell ref="F140:G140"/>
    <mergeCell ref="A141:B141"/>
    <mergeCell ref="C141:D141"/>
    <mergeCell ref="F141:G141"/>
  </mergeCells>
  <dataValidations count="5">
    <dataValidation type="list" allowBlank="1" showInputMessage="1" showErrorMessage="1" sqref="H26:I26" xr:uid="{00000000-0002-0000-0000-000001000000}">
      <formula1>"Middle,Upper"</formula1>
    </dataValidation>
    <dataValidation type="list" allowBlank="1" showInputMessage="1" showErrorMessage="1" sqref="C26:E26" xr:uid="{00000000-0002-0000-0000-000002000000}">
      <formula1>"Developing,Developed"</formula1>
    </dataValidation>
    <dataValidation type="list" allowBlank="1" showInputMessage="1" showErrorMessage="1" sqref="C27:E27" xr:uid="{00000000-0002-0000-0000-000003000000}">
      <formula1>"Bitumen,Concrete"</formula1>
    </dataValidation>
    <dataValidation type="list" allowBlank="1" showInputMessage="1" showErrorMessage="1" sqref="E86" xr:uid="{00000000-0002-0000-0000-000004000000}">
      <formula1>"300000,350000,400000,500000,600000,700000,800000,900000,1000000,1200000,1400000,1500000,1600000"</formula1>
    </dataValidation>
    <dataValidation type="list" allowBlank="1" showInputMessage="1" showErrorMessage="1" sqref="F103:G103" xr:uid="{00000000-0002-0000-0000-000005000000}">
      <formula1>"Fungible area,Balcony Area,Chajja Area,Cornice Area,AP Area,WS Area"</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3" manualBreakCount="3">
    <brk id="147" max="8" man="1"/>
    <brk id="202" max="16383" man="1"/>
    <brk id="25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topLeftCell="A10" zoomScale="70" zoomScaleNormal="70" workbookViewId="0">
      <selection activeCell="I27" sqref="I27"/>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00" t="s">
        <v>71</v>
      </c>
      <c r="B3" s="100"/>
      <c r="C3" s="100"/>
      <c r="D3" s="100"/>
      <c r="E3" s="100"/>
      <c r="F3" s="100"/>
      <c r="G3" s="100"/>
      <c r="H3" s="100"/>
      <c r="I3" s="100"/>
    </row>
    <row r="4" spans="1:11" s="1" customFormat="1" ht="20.25" customHeight="1" x14ac:dyDescent="0.3">
      <c r="A4" s="170">
        <v>1</v>
      </c>
      <c r="B4" s="170"/>
      <c r="C4" s="170"/>
      <c r="D4" s="153" t="s">
        <v>4</v>
      </c>
      <c r="E4" s="52" t="s">
        <v>145</v>
      </c>
      <c r="F4" s="126" t="s">
        <v>128</v>
      </c>
      <c r="G4" s="126"/>
      <c r="H4" s="52" t="s">
        <v>146</v>
      </c>
      <c r="I4" s="52" t="s">
        <v>147</v>
      </c>
      <c r="J4" s="37"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39"/>
    </row>
    <row r="5" spans="1:11" s="1" customFormat="1" ht="20.25" x14ac:dyDescent="0.3">
      <c r="A5" s="170"/>
      <c r="B5" s="170"/>
      <c r="C5" s="170"/>
      <c r="D5" s="153"/>
      <c r="E5" s="52">
        <v>3</v>
      </c>
      <c r="F5" s="126">
        <v>1</v>
      </c>
      <c r="G5" s="126"/>
      <c r="H5" s="52">
        <v>0</v>
      </c>
      <c r="I5" s="52">
        <f ca="1">--TRIM(RIGHT(SUBSTITUTE(LEFT(A4,_xlfn.AGGREGATE(16,6,FIND({0,1,2,3,4,5,6,7,8,9},A4,ROW(INDIRECT("1:"&amp;LEN(A4)))),1))," ",REPT(" ",LEN(A4))),LEN(A4)))</f>
        <v>1</v>
      </c>
      <c r="J5" s="38" t="s">
        <v>151</v>
      </c>
      <c r="K5" s="39"/>
    </row>
    <row r="6" spans="1:11" s="1" customFormat="1" ht="20.25" customHeight="1" x14ac:dyDescent="0.3">
      <c r="A6" s="148" t="s">
        <v>149</v>
      </c>
      <c r="B6" s="148"/>
      <c r="C6" s="148" t="s">
        <v>163</v>
      </c>
      <c r="D6" s="148"/>
      <c r="E6" s="49" t="s">
        <v>164</v>
      </c>
      <c r="F6" s="148" t="s">
        <v>150</v>
      </c>
      <c r="G6" s="148"/>
      <c r="H6" s="50" t="s">
        <v>148</v>
      </c>
      <c r="I6" s="50"/>
      <c r="J6" s="41" t="s">
        <v>165</v>
      </c>
      <c r="K6" s="40">
        <f ca="1">I5*25%</f>
        <v>0.25</v>
      </c>
    </row>
    <row r="7" spans="1:11" s="1" customFormat="1" ht="20.25" customHeight="1" x14ac:dyDescent="0.3">
      <c r="A7" s="117" t="s">
        <v>166</v>
      </c>
      <c r="B7" s="117"/>
      <c r="C7" s="126">
        <f ca="1">K8</f>
        <v>1</v>
      </c>
      <c r="D7" s="126"/>
      <c r="E7" s="17">
        <f ca="1">((100/I5)*C7)/100</f>
        <v>1</v>
      </c>
      <c r="F7" s="117">
        <f ca="1">(((C7/I5*10)+(C8/I5*25)+(25/(F5+H5+I5)*C9)+(5/(I5)*C10)+(2.5/(I5)*C11)+(2.5/(I5)*C12)+(5/I5*C13)+(2.5/I5*C14)+(2.5/I5*C15)+(5/I5*C16)+(10/I5*C17)+(5/I5*C18))/100)</f>
        <v>0.35</v>
      </c>
      <c r="G7" s="117"/>
      <c r="H7" s="117" t="str">
        <f ca="1">J4</f>
        <v>Excavation work Completed. Plinth work completed</v>
      </c>
      <c r="I7" s="117"/>
      <c r="J7" s="41" t="s">
        <v>152</v>
      </c>
      <c r="K7" s="45">
        <f ca="1">I5*50%</f>
        <v>0.5</v>
      </c>
    </row>
    <row r="8" spans="1:11" s="1" customFormat="1" ht="20.25" x14ac:dyDescent="0.3">
      <c r="A8" s="117" t="s">
        <v>129</v>
      </c>
      <c r="B8" s="117"/>
      <c r="C8" s="154">
        <f ca="1">K16</f>
        <v>1</v>
      </c>
      <c r="D8" s="126"/>
      <c r="E8" s="17">
        <f ca="1">((100/I5)*C8)/100</f>
        <v>1</v>
      </c>
      <c r="F8" s="117"/>
      <c r="G8" s="117"/>
      <c r="H8" s="117"/>
      <c r="I8" s="117"/>
      <c r="J8" s="41" t="s">
        <v>153</v>
      </c>
      <c r="K8" s="45">
        <f ca="1">I5</f>
        <v>1</v>
      </c>
    </row>
    <row r="9" spans="1:11" s="1" customFormat="1" ht="21" customHeight="1" x14ac:dyDescent="0.35">
      <c r="A9" s="117" t="s">
        <v>167</v>
      </c>
      <c r="B9" s="117"/>
      <c r="C9" s="126">
        <v>0</v>
      </c>
      <c r="D9" s="126"/>
      <c r="E9" s="17">
        <f ca="1">((100/(F5+H5+I5))*C9)/100</f>
        <v>0</v>
      </c>
      <c r="F9" s="117"/>
      <c r="G9" s="117"/>
      <c r="H9" s="117"/>
      <c r="I9" s="117"/>
      <c r="J9" s="41" t="s">
        <v>154</v>
      </c>
      <c r="K9" s="46">
        <f ca="1">(IF(E5&gt;1,(I5/(E5+2)),I5*0.2))</f>
        <v>0.2</v>
      </c>
    </row>
    <row r="10" spans="1:11" s="1" customFormat="1" ht="21" customHeight="1" x14ac:dyDescent="0.35">
      <c r="A10" s="117" t="s">
        <v>168</v>
      </c>
      <c r="B10" s="117"/>
      <c r="C10" s="126">
        <v>0</v>
      </c>
      <c r="D10" s="126"/>
      <c r="E10" s="17">
        <f ca="1">((100/I5)*C10)/100</f>
        <v>0</v>
      </c>
      <c r="F10" s="117"/>
      <c r="G10" s="117"/>
      <c r="H10" s="117"/>
      <c r="I10" s="117"/>
      <c r="J10" s="41" t="s">
        <v>155</v>
      </c>
      <c r="K10" s="46">
        <f ca="1">(IF(E5&gt;1,(I5/(E5+2)+K9),I5*0.2+K9))</f>
        <v>0.4</v>
      </c>
    </row>
    <row r="11" spans="1:11" s="1" customFormat="1" ht="21" customHeight="1" x14ac:dyDescent="0.35">
      <c r="A11" s="127" t="s">
        <v>169</v>
      </c>
      <c r="B11" s="128"/>
      <c r="C11" s="126">
        <v>0</v>
      </c>
      <c r="D11" s="126"/>
      <c r="E11" s="17">
        <f ca="1">((100/I5)*C11)/100</f>
        <v>0</v>
      </c>
      <c r="F11" s="117"/>
      <c r="G11" s="117"/>
      <c r="H11" s="117"/>
      <c r="I11" s="117"/>
      <c r="J11" s="41" t="s">
        <v>170</v>
      </c>
      <c r="K11" s="46">
        <f ca="1">(IF(E5&gt;1,(I5/(E5+2)+K10),0))</f>
        <v>0.60000000000000009</v>
      </c>
    </row>
    <row r="12" spans="1:11" s="1" customFormat="1" ht="21" customHeight="1" x14ac:dyDescent="0.35">
      <c r="A12" s="127" t="s">
        <v>208</v>
      </c>
      <c r="B12" s="128"/>
      <c r="C12" s="126">
        <v>0</v>
      </c>
      <c r="D12" s="126"/>
      <c r="E12" s="17">
        <f ca="1">((100/I5)*C12)/100</f>
        <v>0</v>
      </c>
      <c r="F12" s="117"/>
      <c r="G12" s="117"/>
      <c r="H12" s="117"/>
      <c r="I12" s="117"/>
      <c r="J12" s="41" t="s">
        <v>171</v>
      </c>
      <c r="K12" s="46">
        <f ca="1">(IF(E5&gt;2,(I5/(E5+2)+K11),0))</f>
        <v>0.8</v>
      </c>
    </row>
    <row r="13" spans="1:11" s="1" customFormat="1" ht="57.75" customHeight="1" x14ac:dyDescent="0.35">
      <c r="A13" s="127" t="s">
        <v>205</v>
      </c>
      <c r="B13" s="128"/>
      <c r="C13" s="126">
        <v>0</v>
      </c>
      <c r="D13" s="126"/>
      <c r="E13" s="17">
        <f ca="1">((100/(I5))*C13)/100</f>
        <v>0</v>
      </c>
      <c r="F13" s="117"/>
      <c r="G13" s="117"/>
      <c r="H13" s="117"/>
      <c r="I13" s="117"/>
      <c r="J13" s="41" t="s">
        <v>173</v>
      </c>
      <c r="K13" s="47">
        <f>(IF(E5&gt;3,(I5/(E5+2)+K12),0))</f>
        <v>0</v>
      </c>
    </row>
    <row r="14" spans="1:11" s="1" customFormat="1" ht="21" x14ac:dyDescent="0.35">
      <c r="A14" s="117" t="s">
        <v>172</v>
      </c>
      <c r="B14" s="117"/>
      <c r="C14" s="126">
        <v>0</v>
      </c>
      <c r="D14" s="126"/>
      <c r="E14" s="17">
        <f ca="1">((100/(I5))*C14)/100</f>
        <v>0</v>
      </c>
      <c r="F14" s="117"/>
      <c r="G14" s="117"/>
      <c r="H14" s="117"/>
      <c r="I14" s="117"/>
      <c r="J14" s="41" t="s">
        <v>174</v>
      </c>
      <c r="K14" s="46">
        <f>(IF(E5&gt;4,(I5/(E5+2)+K13),0))</f>
        <v>0</v>
      </c>
    </row>
    <row r="15" spans="1:11" s="1" customFormat="1" ht="21" customHeight="1" x14ac:dyDescent="0.35">
      <c r="A15" s="117" t="s">
        <v>207</v>
      </c>
      <c r="B15" s="117"/>
      <c r="C15" s="126">
        <v>0</v>
      </c>
      <c r="D15" s="126"/>
      <c r="E15" s="17">
        <f ca="1">((100/I5)*C15)/100</f>
        <v>0</v>
      </c>
      <c r="F15" s="117"/>
      <c r="G15" s="117"/>
      <c r="H15" s="117"/>
      <c r="I15" s="117"/>
      <c r="J15" s="41" t="s">
        <v>156</v>
      </c>
      <c r="K15" s="46">
        <f>(IF(E5=1,(I5/(E5+3)+K10),IF(E5=0,(I5*0.3+K10),IF(E5&gt;1,0))))</f>
        <v>0</v>
      </c>
    </row>
    <row r="16" spans="1:11" s="1" customFormat="1" ht="21.75" thickBot="1" x14ac:dyDescent="0.4">
      <c r="A16" s="117" t="s">
        <v>206</v>
      </c>
      <c r="B16" s="117"/>
      <c r="C16" s="126">
        <v>0</v>
      </c>
      <c r="D16" s="126"/>
      <c r="E16" s="17">
        <f ca="1">((100/I5)*C16)/100</f>
        <v>0</v>
      </c>
      <c r="F16" s="117"/>
      <c r="G16" s="117"/>
      <c r="H16" s="117"/>
      <c r="I16" s="117"/>
      <c r="J16" s="43" t="s">
        <v>157</v>
      </c>
      <c r="K16" s="48">
        <f ca="1">(IF(E5&gt;1.5,(I5/(E5+2)+K10+MAX(0,K11-K10)+MAX(0,K12-K11)+MAX(0,K13-K12)+MAX(0,K14-K13)+MAX(0,K15-K14)),IF(E5=1,(I5/(E5+3)+K15),IF(E5=0,I5*0.3+K15))))</f>
        <v>1</v>
      </c>
    </row>
    <row r="17" spans="1:9" s="1" customFormat="1" ht="20.25" x14ac:dyDescent="0.25">
      <c r="A17" s="117" t="s">
        <v>175</v>
      </c>
      <c r="B17" s="117"/>
      <c r="C17" s="126">
        <v>0</v>
      </c>
      <c r="D17" s="126"/>
      <c r="E17" s="17">
        <f ca="1">((100/(I5))*C17)/100</f>
        <v>0</v>
      </c>
      <c r="F17" s="117"/>
      <c r="G17" s="117"/>
      <c r="H17" s="117"/>
      <c r="I17" s="117"/>
    </row>
    <row r="18" spans="1:9" s="1" customFormat="1" ht="20.25" x14ac:dyDescent="0.25">
      <c r="A18" s="117" t="s">
        <v>176</v>
      </c>
      <c r="B18" s="117"/>
      <c r="C18" s="126">
        <v>0</v>
      </c>
      <c r="D18" s="126"/>
      <c r="E18" s="17">
        <f ca="1">((100/(I5))*C18)/100</f>
        <v>0</v>
      </c>
      <c r="F18" s="117"/>
      <c r="G18" s="117"/>
      <c r="H18" s="117"/>
      <c r="I18" s="117"/>
    </row>
    <row r="23" spans="1:9" x14ac:dyDescent="0.25">
      <c r="B23" s="171" t="s">
        <v>209</v>
      </c>
      <c r="C23" s="171"/>
      <c r="D23" s="171"/>
      <c r="E23" s="171"/>
      <c r="F23" s="171"/>
      <c r="G23" s="171"/>
    </row>
    <row r="24" spans="1:9" ht="14.45" customHeight="1" x14ac:dyDescent="0.25">
      <c r="B24" s="174" t="s">
        <v>210</v>
      </c>
      <c r="C24" s="174" t="s">
        <v>211</v>
      </c>
      <c r="D24" s="177" t="s">
        <v>212</v>
      </c>
      <c r="E24" s="178" t="s">
        <v>213</v>
      </c>
      <c r="F24" s="175" t="s">
        <v>214</v>
      </c>
      <c r="G24" s="174" t="s">
        <v>215</v>
      </c>
    </row>
    <row r="25" spans="1:9" x14ac:dyDescent="0.25">
      <c r="B25" s="174"/>
      <c r="C25" s="174"/>
      <c r="D25" s="177"/>
      <c r="E25" s="178"/>
      <c r="F25" s="175"/>
      <c r="G25" s="174"/>
    </row>
    <row r="26" spans="1:9" x14ac:dyDescent="0.25">
      <c r="B26" s="56" t="s">
        <v>216</v>
      </c>
      <c r="C26" s="57">
        <v>10</v>
      </c>
      <c r="D26" s="57">
        <v>1</v>
      </c>
      <c r="E26" s="58"/>
      <c r="F26" s="59">
        <f>((E26/D26)*0.05)*100</f>
        <v>0</v>
      </c>
      <c r="G26" s="59">
        <f t="shared" ref="G26:G37" si="0">((E26/D26)*(C26/100))*100</f>
        <v>0</v>
      </c>
    </row>
    <row r="27" spans="1:9" x14ac:dyDescent="0.25">
      <c r="B27" s="56" t="s">
        <v>217</v>
      </c>
      <c r="C27" s="58">
        <v>10</v>
      </c>
      <c r="D27" s="58">
        <v>1</v>
      </c>
      <c r="E27" s="58"/>
      <c r="F27" s="59">
        <f>((E27/D27)*0.05)*100</f>
        <v>0</v>
      </c>
      <c r="G27" s="59">
        <f t="shared" si="0"/>
        <v>0</v>
      </c>
    </row>
    <row r="28" spans="1:9" x14ac:dyDescent="0.25">
      <c r="B28" s="56" t="s">
        <v>218</v>
      </c>
      <c r="C28" s="58">
        <v>15</v>
      </c>
      <c r="D28" s="58">
        <v>1</v>
      </c>
      <c r="E28" s="58"/>
      <c r="F28" s="59">
        <f>((E28/D28)*0.15)*100</f>
        <v>0</v>
      </c>
      <c r="G28" s="59">
        <f t="shared" si="0"/>
        <v>0</v>
      </c>
    </row>
    <row r="29" spans="1:9" x14ac:dyDescent="0.25">
      <c r="B29" s="60" t="s">
        <v>219</v>
      </c>
      <c r="C29" s="58">
        <v>25</v>
      </c>
      <c r="D29" s="58">
        <v>40</v>
      </c>
      <c r="E29" s="58"/>
      <c r="F29" s="59">
        <f>((E29/D29)*0.25)*100</f>
        <v>0</v>
      </c>
      <c r="G29" s="59">
        <f t="shared" si="0"/>
        <v>0</v>
      </c>
    </row>
    <row r="30" spans="1:9" x14ac:dyDescent="0.25">
      <c r="B30" s="60" t="s">
        <v>220</v>
      </c>
      <c r="C30" s="58">
        <v>5</v>
      </c>
      <c r="D30" s="58">
        <v>39</v>
      </c>
      <c r="E30" s="58"/>
      <c r="F30" s="59">
        <f>((E30/D30)*0.05)*100</f>
        <v>0</v>
      </c>
      <c r="G30" s="59">
        <f t="shared" si="0"/>
        <v>0</v>
      </c>
    </row>
    <row r="31" spans="1:9" ht="30" x14ac:dyDescent="0.25">
      <c r="B31" s="60" t="s">
        <v>221</v>
      </c>
      <c r="C31" s="58">
        <v>2.5</v>
      </c>
      <c r="D31" s="58">
        <v>39</v>
      </c>
      <c r="E31" s="58"/>
      <c r="F31" s="59">
        <f>((E31/D31)*0.025)*100</f>
        <v>0</v>
      </c>
      <c r="G31" s="59">
        <f t="shared" si="0"/>
        <v>0</v>
      </c>
    </row>
    <row r="32" spans="1:9" ht="30" x14ac:dyDescent="0.25">
      <c r="B32" s="60" t="s">
        <v>222</v>
      </c>
      <c r="C32" s="58">
        <v>2.5</v>
      </c>
      <c r="D32" s="58">
        <v>39</v>
      </c>
      <c r="E32" s="58"/>
      <c r="F32" s="59">
        <f>((E32/D32)*0.025)*100</f>
        <v>0</v>
      </c>
      <c r="G32" s="59">
        <f t="shared" si="0"/>
        <v>0</v>
      </c>
    </row>
    <row r="33" spans="1:7" ht="45" x14ac:dyDescent="0.25">
      <c r="B33" s="61" t="s">
        <v>223</v>
      </c>
      <c r="C33" s="58">
        <v>5</v>
      </c>
      <c r="D33" s="58">
        <v>39</v>
      </c>
      <c r="E33" s="58"/>
      <c r="F33" s="59">
        <f>((E33/D33)*0.05)*100</f>
        <v>0</v>
      </c>
      <c r="G33" s="59">
        <f t="shared" si="0"/>
        <v>0</v>
      </c>
    </row>
    <row r="34" spans="1:7" ht="30" x14ac:dyDescent="0.25">
      <c r="B34" s="61" t="s">
        <v>224</v>
      </c>
      <c r="C34" s="58">
        <v>5</v>
      </c>
      <c r="D34" s="58">
        <v>39</v>
      </c>
      <c r="E34" s="58"/>
      <c r="F34" s="59">
        <f>((E34/D34)*0.1)*100</f>
        <v>0</v>
      </c>
      <c r="G34" s="59">
        <f t="shared" si="0"/>
        <v>0</v>
      </c>
    </row>
    <row r="35" spans="1:7" ht="30" x14ac:dyDescent="0.25">
      <c r="B35" s="61" t="s">
        <v>225</v>
      </c>
      <c r="C35" s="58">
        <v>5</v>
      </c>
      <c r="D35" s="58">
        <v>39</v>
      </c>
      <c r="E35" s="58"/>
      <c r="F35" s="59">
        <f>((E35/D35)*0.05)*100</f>
        <v>0</v>
      </c>
      <c r="G35" s="59">
        <f t="shared" si="0"/>
        <v>0</v>
      </c>
    </row>
    <row r="36" spans="1:7" ht="60" x14ac:dyDescent="0.25">
      <c r="B36" s="61" t="s">
        <v>226</v>
      </c>
      <c r="C36" s="58">
        <v>10</v>
      </c>
      <c r="D36" s="58">
        <v>39</v>
      </c>
      <c r="E36" s="58"/>
      <c r="F36" s="59">
        <f>((E36/D36)*0.1)*100</f>
        <v>0</v>
      </c>
      <c r="G36" s="59">
        <f t="shared" si="0"/>
        <v>0</v>
      </c>
    </row>
    <row r="37" spans="1:7" ht="45" x14ac:dyDescent="0.25">
      <c r="B37" s="61" t="s">
        <v>227</v>
      </c>
      <c r="C37" s="58">
        <v>5</v>
      </c>
      <c r="D37" s="58">
        <v>39</v>
      </c>
      <c r="E37" s="58"/>
      <c r="F37" s="59">
        <f>((E37/D37)*0.1)*100</f>
        <v>0</v>
      </c>
      <c r="G37" s="59">
        <f t="shared" si="0"/>
        <v>0</v>
      </c>
    </row>
    <row r="38" spans="1:7" ht="15.75" x14ac:dyDescent="0.25">
      <c r="B38" s="62" t="s">
        <v>228</v>
      </c>
      <c r="C38" s="63">
        <f>SUM(C26:C37)</f>
        <v>100</v>
      </c>
      <c r="D38" s="62"/>
      <c r="E38" s="62"/>
      <c r="F38" s="63">
        <f>SUM(F26:F37)</f>
        <v>0</v>
      </c>
      <c r="G38" s="63">
        <f>SUM(G26:G37)</f>
        <v>0</v>
      </c>
    </row>
    <row r="39" spans="1:7" x14ac:dyDescent="0.25">
      <c r="B39" s="175" t="s">
        <v>229</v>
      </c>
      <c r="C39" s="175"/>
      <c r="D39" s="175"/>
      <c r="E39" s="175"/>
      <c r="F39" s="175"/>
      <c r="G39" s="175"/>
    </row>
    <row r="40" spans="1:7" x14ac:dyDescent="0.25">
      <c r="B40" s="176" t="s">
        <v>230</v>
      </c>
      <c r="C40" s="176"/>
      <c r="D40" s="176"/>
      <c r="E40" s="176" t="s">
        <v>231</v>
      </c>
      <c r="F40" s="176"/>
      <c r="G40" s="176"/>
    </row>
    <row r="41" spans="1:7" x14ac:dyDescent="0.25">
      <c r="B41" s="172" t="s">
        <v>232</v>
      </c>
      <c r="C41" s="172"/>
      <c r="D41" s="172"/>
      <c r="E41" s="172" t="s">
        <v>233</v>
      </c>
      <c r="F41" s="172"/>
      <c r="G41" s="172"/>
    </row>
    <row r="42" spans="1:7" x14ac:dyDescent="0.25">
      <c r="B42" s="172" t="s">
        <v>234</v>
      </c>
      <c r="C42" s="172"/>
      <c r="D42" s="172"/>
      <c r="E42" s="172" t="s">
        <v>235</v>
      </c>
      <c r="F42" s="172"/>
      <c r="G42" s="172"/>
    </row>
    <row r="43" spans="1:7" x14ac:dyDescent="0.25">
      <c r="B43" s="173" t="s">
        <v>236</v>
      </c>
      <c r="C43" s="173"/>
      <c r="D43" s="173"/>
      <c r="E43" s="173" t="s">
        <v>237</v>
      </c>
      <c r="F43" s="173"/>
      <c r="G43" s="173"/>
    </row>
    <row r="45" spans="1:7" ht="15.75" thickBot="1" x14ac:dyDescent="0.3"/>
    <row r="46" spans="1:7" ht="17.25" thickTop="1" thickBot="1" x14ac:dyDescent="0.3">
      <c r="A46" s="64" t="s">
        <v>238</v>
      </c>
      <c r="B46" s="64" t="s">
        <v>210</v>
      </c>
      <c r="C46" s="65" t="s">
        <v>239</v>
      </c>
      <c r="D46" s="65" t="s">
        <v>240</v>
      </c>
      <c r="E46" s="65" t="s">
        <v>241</v>
      </c>
    </row>
    <row r="47" spans="1:7" ht="31.5" thickTop="1" thickBot="1" x14ac:dyDescent="0.3">
      <c r="A47" s="66">
        <v>1</v>
      </c>
      <c r="B47" s="67" t="s">
        <v>242</v>
      </c>
      <c r="C47" s="68">
        <v>0</v>
      </c>
      <c r="D47" s="69">
        <v>0.1</v>
      </c>
      <c r="E47" s="68">
        <v>0.1</v>
      </c>
    </row>
    <row r="48" spans="1:7" ht="31.5" thickTop="1" thickBot="1" x14ac:dyDescent="0.3">
      <c r="A48" s="66">
        <v>2</v>
      </c>
      <c r="B48" s="67" t="s">
        <v>243</v>
      </c>
      <c r="C48" s="68" t="s">
        <v>244</v>
      </c>
      <c r="D48" s="69" t="s">
        <v>245</v>
      </c>
      <c r="E48" s="68">
        <v>0.3</v>
      </c>
    </row>
    <row r="49" spans="1:5" ht="61.5" thickTop="1" thickBot="1" x14ac:dyDescent="0.3">
      <c r="A49" s="66">
        <v>3</v>
      </c>
      <c r="B49" s="67" t="s">
        <v>246</v>
      </c>
      <c r="C49" s="68" t="s">
        <v>247</v>
      </c>
      <c r="D49" s="69" t="s">
        <v>248</v>
      </c>
      <c r="E49" s="68">
        <v>0.45</v>
      </c>
    </row>
    <row r="50" spans="1:5" ht="76.5" thickTop="1" thickBot="1" x14ac:dyDescent="0.3">
      <c r="A50" s="66">
        <v>4</v>
      </c>
      <c r="B50" s="67" t="s">
        <v>249</v>
      </c>
      <c r="C50" s="68" t="s">
        <v>250</v>
      </c>
      <c r="D50" s="69" t="s">
        <v>251</v>
      </c>
      <c r="E50" s="68">
        <v>0.7</v>
      </c>
    </row>
    <row r="51" spans="1:5" ht="76.5" thickTop="1" thickBot="1" x14ac:dyDescent="0.3">
      <c r="A51" s="66">
        <v>5</v>
      </c>
      <c r="B51" s="67" t="s">
        <v>252</v>
      </c>
      <c r="C51" s="68" t="s">
        <v>253</v>
      </c>
      <c r="D51" s="69" t="s">
        <v>254</v>
      </c>
      <c r="E51" s="68">
        <v>0.75</v>
      </c>
    </row>
    <row r="52" spans="1:5" ht="76.5" thickTop="1" thickBot="1" x14ac:dyDescent="0.3">
      <c r="A52" s="66">
        <v>6</v>
      </c>
      <c r="B52" s="67" t="s">
        <v>255</v>
      </c>
      <c r="C52" s="68" t="s">
        <v>256</v>
      </c>
      <c r="D52" s="69" t="s">
        <v>257</v>
      </c>
      <c r="E52" s="68">
        <v>0.8</v>
      </c>
    </row>
    <row r="53" spans="1:5" ht="121.5" thickTop="1" thickBot="1" x14ac:dyDescent="0.3">
      <c r="A53" s="66">
        <v>7</v>
      </c>
      <c r="B53" s="67" t="s">
        <v>258</v>
      </c>
      <c r="C53" s="68" t="s">
        <v>259</v>
      </c>
      <c r="D53" s="69" t="s">
        <v>260</v>
      </c>
      <c r="E53" s="68">
        <v>0.85</v>
      </c>
    </row>
    <row r="54" spans="1:5" ht="211.5" thickTop="1" thickBot="1" x14ac:dyDescent="0.3">
      <c r="A54" s="66">
        <v>8</v>
      </c>
      <c r="B54" s="67" t="s">
        <v>261</v>
      </c>
      <c r="C54" s="68" t="s">
        <v>262</v>
      </c>
      <c r="D54" s="69" t="s">
        <v>263</v>
      </c>
      <c r="E54" s="68">
        <v>0.95</v>
      </c>
    </row>
    <row r="55" spans="1:5" ht="91.5" thickTop="1" thickBot="1" x14ac:dyDescent="0.3">
      <c r="A55" s="66">
        <v>9</v>
      </c>
      <c r="B55" s="67" t="s">
        <v>264</v>
      </c>
      <c r="C55" s="68" t="s">
        <v>265</v>
      </c>
      <c r="D55" s="69" t="s">
        <v>266</v>
      </c>
      <c r="E55" s="68">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2025-07-04T12:17:23Z</cp:lastPrinted>
  <dcterms:created xsi:type="dcterms:W3CDTF">2010-11-23T11:42:48Z</dcterms:created>
  <dcterms:modified xsi:type="dcterms:W3CDTF">2025-07-04T12:18:30Z</dcterms:modified>
</cp:coreProperties>
</file>