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Shruti\July 25\Old\"/>
    </mc:Choice>
  </mc:AlternateContent>
  <bookViews>
    <workbookView xWindow="0" yWindow="0" windowWidth="20490" windowHeight="7755"/>
  </bookViews>
  <sheets>
    <sheet name="Report" sheetId="3" r:id="rId1"/>
  </sheets>
  <definedNames>
    <definedName name="_xlnm.Print_Area" localSheetId="0">Report!$A$1:$I$559</definedName>
  </definedNames>
  <calcPr calcId="152511"/>
</workbook>
</file>

<file path=xl/calcChain.xml><?xml version="1.0" encoding="utf-8"?>
<calcChain xmlns="http://schemas.openxmlformats.org/spreadsheetml/2006/main">
  <c r="I4" i="3" l="1"/>
  <c r="A89" i="3" l="1"/>
  <c r="K100" i="3"/>
  <c r="K99" i="3"/>
  <c r="K98" i="3"/>
  <c r="A73" i="3"/>
  <c r="K84" i="3"/>
  <c r="K83" i="3"/>
  <c r="K82" i="3"/>
  <c r="C63" i="3"/>
  <c r="K68" i="3"/>
  <c r="K67" i="3"/>
  <c r="K66" i="3"/>
  <c r="I58" i="3"/>
  <c r="I74" i="3"/>
  <c r="E85" i="3" l="1"/>
  <c r="E81" i="3"/>
  <c r="K78" i="3"/>
  <c r="K79" i="3" s="1"/>
  <c r="E86" i="3"/>
  <c r="E78" i="3"/>
  <c r="E84" i="3"/>
  <c r="K77" i="3"/>
  <c r="C76" i="3" s="1"/>
  <c r="E76" i="3" s="1"/>
  <c r="K75" i="3"/>
  <c r="E83" i="3"/>
  <c r="E87" i="3"/>
  <c r="K76" i="3"/>
  <c r="E82" i="3"/>
  <c r="E79" i="3"/>
  <c r="E80" i="3"/>
  <c r="E64" i="3"/>
  <c r="K61" i="3"/>
  <c r="C60" i="3" s="1"/>
  <c r="E60" i="3" s="1"/>
  <c r="K59" i="3"/>
  <c r="E68" i="3"/>
  <c r="K60" i="3"/>
  <c r="E69" i="3"/>
  <c r="E65" i="3"/>
  <c r="E67" i="3"/>
  <c r="E63" i="3"/>
  <c r="E71" i="3"/>
  <c r="K62" i="3"/>
  <c r="K63" i="3" s="1"/>
  <c r="E70" i="3"/>
  <c r="E66" i="3"/>
  <c r="E62" i="3"/>
  <c r="I90" i="3"/>
  <c r="E103" i="3" l="1"/>
  <c r="K94" i="3"/>
  <c r="K95" i="3" s="1"/>
  <c r="E102" i="3"/>
  <c r="E98" i="3"/>
  <c r="E94" i="3"/>
  <c r="K91" i="3"/>
  <c r="E96" i="3"/>
  <c r="E95" i="3"/>
  <c r="K93" i="3"/>
  <c r="C92" i="3" s="1"/>
  <c r="K92" i="3"/>
  <c r="E101" i="3"/>
  <c r="E97" i="3"/>
  <c r="E100" i="3"/>
  <c r="E99" i="3"/>
  <c r="K80" i="3"/>
  <c r="K81" i="3" s="1"/>
  <c r="K64" i="3"/>
  <c r="K65" i="3" s="1"/>
  <c r="E92" i="3" l="1"/>
  <c r="K96" i="3"/>
  <c r="K97" i="3" s="1"/>
  <c r="K85" i="3"/>
  <c r="C77" i="3" s="1"/>
  <c r="K69" i="3"/>
  <c r="C61" i="3" s="1"/>
  <c r="K101" i="3" l="1"/>
  <c r="C93" i="3" s="1"/>
  <c r="E77" i="3"/>
  <c r="F76" i="3"/>
  <c r="J73" i="3" s="1"/>
  <c r="H76" i="3" s="1"/>
  <c r="E61" i="3"/>
  <c r="F60" i="3"/>
  <c r="J57" i="3" l="1"/>
  <c r="H60" i="3" s="1"/>
  <c r="E93" i="3"/>
  <c r="F92" i="3"/>
  <c r="J89" i="3" s="1"/>
  <c r="H92" i="3" s="1"/>
  <c r="H104" i="3" l="1"/>
  <c r="J21" i="3" l="1"/>
  <c r="F193" i="3" l="1"/>
  <c r="I193" i="3" s="1"/>
  <c r="F267" i="3"/>
  <c r="I267" i="3" s="1"/>
  <c r="F266" i="3"/>
  <c r="I266" i="3" s="1"/>
  <c r="F265" i="3"/>
  <c r="I265" i="3" s="1"/>
  <c r="F264" i="3"/>
  <c r="I264" i="3" s="1"/>
  <c r="F263" i="3"/>
  <c r="I263" i="3" s="1"/>
  <c r="F262" i="3"/>
  <c r="I262" i="3" s="1"/>
  <c r="F261" i="3"/>
  <c r="I261" i="3" s="1"/>
  <c r="F260" i="3"/>
  <c r="I260" i="3" s="1"/>
  <c r="F259" i="3"/>
  <c r="I259" i="3" s="1"/>
  <c r="A259" i="3"/>
  <c r="F257" i="3"/>
  <c r="I257" i="3" s="1"/>
  <c r="F256" i="3"/>
  <c r="I256" i="3" s="1"/>
  <c r="F255" i="3"/>
  <c r="I255" i="3" s="1"/>
  <c r="F254" i="3"/>
  <c r="I254" i="3" s="1"/>
  <c r="F253" i="3"/>
  <c r="I253" i="3" s="1"/>
  <c r="F252" i="3"/>
  <c r="I252" i="3" s="1"/>
  <c r="F251" i="3"/>
  <c r="I251" i="3" s="1"/>
  <c r="F250" i="3"/>
  <c r="I250" i="3" s="1"/>
  <c r="F249" i="3"/>
  <c r="I249" i="3" s="1"/>
  <c r="A249" i="3"/>
  <c r="F247" i="3"/>
  <c r="I247" i="3" s="1"/>
  <c r="F246" i="3"/>
  <c r="I246" i="3" s="1"/>
  <c r="F245" i="3"/>
  <c r="I245" i="3" s="1"/>
  <c r="F244" i="3"/>
  <c r="I244" i="3" s="1"/>
  <c r="F243" i="3"/>
  <c r="I243" i="3" s="1"/>
  <c r="F242" i="3"/>
  <c r="I242" i="3" s="1"/>
  <c r="F241" i="3"/>
  <c r="I241" i="3" s="1"/>
  <c r="F240" i="3"/>
  <c r="I240" i="3" s="1"/>
  <c r="F239" i="3"/>
  <c r="I239" i="3" s="1"/>
  <c r="A239" i="3"/>
  <c r="F237" i="3"/>
  <c r="I237" i="3" s="1"/>
  <c r="F236" i="3"/>
  <c r="I236" i="3" s="1"/>
  <c r="F235" i="3"/>
  <c r="I235" i="3" s="1"/>
  <c r="F234" i="3"/>
  <c r="I234" i="3" s="1"/>
  <c r="F233" i="3"/>
  <c r="I233" i="3" s="1"/>
  <c r="F232" i="3"/>
  <c r="I232" i="3" s="1"/>
  <c r="F231" i="3"/>
  <c r="I231" i="3" s="1"/>
  <c r="F230" i="3"/>
  <c r="I230" i="3" s="1"/>
  <c r="F229" i="3"/>
  <c r="I229" i="3" s="1"/>
  <c r="A229" i="3"/>
  <c r="F227" i="3"/>
  <c r="I227" i="3" s="1"/>
  <c r="F226" i="3"/>
  <c r="I226" i="3" s="1"/>
  <c r="F225" i="3"/>
  <c r="I225" i="3" s="1"/>
  <c r="F224" i="3"/>
  <c r="I224" i="3" s="1"/>
  <c r="F223" i="3"/>
  <c r="I223" i="3" s="1"/>
  <c r="F222" i="3"/>
  <c r="I222" i="3" s="1"/>
  <c r="F221" i="3"/>
  <c r="I221" i="3" s="1"/>
  <c r="F220" i="3"/>
  <c r="I220" i="3" s="1"/>
  <c r="F219" i="3"/>
  <c r="I219" i="3" s="1"/>
  <c r="A219" i="3"/>
  <c r="J217" i="3"/>
  <c r="F217" i="3"/>
  <c r="I217" i="3" s="1"/>
  <c r="F216" i="3"/>
  <c r="I216" i="3" s="1"/>
  <c r="F215" i="3"/>
  <c r="I215" i="3" s="1"/>
  <c r="F214" i="3"/>
  <c r="I214" i="3" s="1"/>
  <c r="C214" i="3"/>
  <c r="C215" i="3" s="1"/>
  <c r="C216" i="3" s="1"/>
  <c r="C217" i="3" s="1"/>
  <c r="F213" i="3"/>
  <c r="F212" i="3"/>
  <c r="I212" i="3" s="1"/>
  <c r="C212" i="3"/>
  <c r="F211" i="3"/>
  <c r="A211" i="3"/>
  <c r="F209" i="3"/>
  <c r="I209" i="3" s="1"/>
  <c r="F208" i="3"/>
  <c r="I208" i="3" s="1"/>
  <c r="F207" i="3"/>
  <c r="C207" i="3"/>
  <c r="C208" i="3" s="1"/>
  <c r="C209" i="3" s="1"/>
  <c r="F206" i="3"/>
  <c r="I206" i="3" s="1"/>
  <c r="A206" i="3"/>
  <c r="F200" i="3"/>
  <c r="I200" i="3" s="1"/>
  <c r="F199" i="3"/>
  <c r="I199" i="3" s="1"/>
  <c r="F198" i="3"/>
  <c r="I198" i="3" s="1"/>
  <c r="F197" i="3"/>
  <c r="I197" i="3" s="1"/>
  <c r="F196" i="3"/>
  <c r="I196" i="3" s="1"/>
  <c r="I195" i="3"/>
  <c r="F194" i="3"/>
  <c r="I194" i="3" s="1"/>
  <c r="A192" i="3"/>
  <c r="F190" i="3"/>
  <c r="I190" i="3" s="1"/>
  <c r="F189" i="3"/>
  <c r="I189" i="3" s="1"/>
  <c r="F188" i="3"/>
  <c r="I188" i="3" s="1"/>
  <c r="F187" i="3"/>
  <c r="I187" i="3" s="1"/>
  <c r="F186" i="3"/>
  <c r="I186" i="3" s="1"/>
  <c r="I185" i="3"/>
  <c r="F184" i="3"/>
  <c r="I184" i="3" s="1"/>
  <c r="F183" i="3"/>
  <c r="I183" i="3" s="1"/>
  <c r="A182" i="3"/>
  <c r="F180" i="3"/>
  <c r="I180" i="3" s="1"/>
  <c r="F179" i="3"/>
  <c r="I179" i="3" s="1"/>
  <c r="F178" i="3"/>
  <c r="I178" i="3" s="1"/>
  <c r="F177" i="3"/>
  <c r="I177" i="3" s="1"/>
  <c r="F176" i="3"/>
  <c r="I176" i="3" s="1"/>
  <c r="F175" i="3"/>
  <c r="I175" i="3" s="1"/>
  <c r="F174" i="3"/>
  <c r="I174" i="3" s="1"/>
  <c r="F173" i="3"/>
  <c r="I173" i="3" s="1"/>
  <c r="F172" i="3"/>
  <c r="I172" i="3" s="1"/>
  <c r="A172" i="3"/>
  <c r="F170" i="3"/>
  <c r="I170" i="3" s="1"/>
  <c r="F169" i="3"/>
  <c r="I169" i="3" s="1"/>
  <c r="F168" i="3"/>
  <c r="I168" i="3" s="1"/>
  <c r="F167" i="3"/>
  <c r="I167" i="3" s="1"/>
  <c r="F166" i="3"/>
  <c r="I166" i="3" s="1"/>
  <c r="F165" i="3"/>
  <c r="I165" i="3" s="1"/>
  <c r="F164" i="3"/>
  <c r="I164" i="3" s="1"/>
  <c r="F163" i="3"/>
  <c r="I163" i="3" s="1"/>
  <c r="F162" i="3"/>
  <c r="I162" i="3" s="1"/>
  <c r="A162" i="3"/>
  <c r="F160" i="3"/>
  <c r="I160" i="3" s="1"/>
  <c r="F159" i="3"/>
  <c r="I159" i="3" s="1"/>
  <c r="F158" i="3"/>
  <c r="I158" i="3" s="1"/>
  <c r="F157" i="3"/>
  <c r="I157" i="3" s="1"/>
  <c r="F156" i="3"/>
  <c r="I156" i="3" s="1"/>
  <c r="F155" i="3"/>
  <c r="I155" i="3" s="1"/>
  <c r="F154" i="3"/>
  <c r="I154" i="3" s="1"/>
  <c r="F153" i="3"/>
  <c r="I153" i="3" s="1"/>
  <c r="F152" i="3"/>
  <c r="I152" i="3" s="1"/>
  <c r="A152" i="3"/>
  <c r="A153" i="3" s="1"/>
  <c r="A154" i="3" s="1"/>
  <c r="A155" i="3" s="1"/>
  <c r="A156" i="3" s="1"/>
  <c r="A157" i="3" s="1"/>
  <c r="A158" i="3" s="1"/>
  <c r="A159" i="3" s="1"/>
  <c r="A160" i="3" s="1"/>
  <c r="J150" i="3"/>
  <c r="F150" i="3"/>
  <c r="I150" i="3" s="1"/>
  <c r="F149" i="3"/>
  <c r="I149" i="3" s="1"/>
  <c r="F148" i="3"/>
  <c r="I148" i="3" s="1"/>
  <c r="F147" i="3"/>
  <c r="I147" i="3" s="1"/>
  <c r="C147" i="3"/>
  <c r="C148" i="3" s="1"/>
  <c r="C149" i="3" s="1"/>
  <c r="C150" i="3" s="1"/>
  <c r="K146" i="3"/>
  <c r="F146" i="3"/>
  <c r="F145" i="3"/>
  <c r="I145" i="3" s="1"/>
  <c r="C145" i="3"/>
  <c r="F144" i="3"/>
  <c r="I144" i="3" s="1"/>
  <c r="A144" i="3"/>
  <c r="F142" i="3"/>
  <c r="I142" i="3" s="1"/>
  <c r="F141" i="3"/>
  <c r="I141" i="3" s="1"/>
  <c r="F140" i="3"/>
  <c r="I140" i="3" s="1"/>
  <c r="F139" i="3"/>
  <c r="I139" i="3" s="1"/>
  <c r="C139" i="3"/>
  <c r="C140" i="3" s="1"/>
  <c r="C141" i="3" s="1"/>
  <c r="C142" i="3" s="1"/>
  <c r="F138" i="3"/>
  <c r="A138" i="3"/>
  <c r="H50" i="3"/>
  <c r="K20" i="3"/>
  <c r="W219" i="3"/>
  <c r="W172" i="3"/>
  <c r="W162" i="3"/>
  <c r="W152" i="3"/>
  <c r="W192" i="3"/>
  <c r="V239" i="3"/>
  <c r="V152" i="3"/>
  <c r="W229" i="3"/>
  <c r="W249" i="3"/>
  <c r="V229" i="3"/>
  <c r="V259" i="3"/>
  <c r="V172" i="3"/>
  <c r="V219" i="3"/>
  <c r="V249" i="3"/>
  <c r="W259" i="3"/>
  <c r="V192" i="3"/>
  <c r="W182" i="3"/>
  <c r="W239" i="3"/>
  <c r="V182" i="3"/>
  <c r="V162" i="3"/>
  <c r="F121" i="3" l="1"/>
  <c r="F122" i="3"/>
  <c r="I146" i="3"/>
  <c r="I125" i="3" s="1"/>
  <c r="H125" i="3"/>
  <c r="I213" i="3"/>
  <c r="H126" i="3"/>
  <c r="I211" i="3"/>
  <c r="F126" i="3"/>
  <c r="F125" i="3"/>
  <c r="I138" i="3"/>
  <c r="I207" i="3"/>
  <c r="I122" i="3" s="1"/>
  <c r="U229" i="3"/>
  <c r="V230" i="3"/>
  <c r="U192" i="3"/>
  <c r="V193" i="3"/>
  <c r="U152" i="3"/>
  <c r="V153" i="3"/>
  <c r="W163" i="3"/>
  <c r="W164" i="3" s="1"/>
  <c r="W165" i="3" s="1"/>
  <c r="W166" i="3" s="1"/>
  <c r="W167" i="3" s="1"/>
  <c r="W168" i="3" s="1"/>
  <c r="W169" i="3" s="1"/>
  <c r="W170" i="3" s="1"/>
  <c r="U249" i="3"/>
  <c r="V250" i="3"/>
  <c r="W153" i="3"/>
  <c r="W154" i="3" s="1"/>
  <c r="W155" i="3" s="1"/>
  <c r="W156" i="3" s="1"/>
  <c r="W157" i="3" s="1"/>
  <c r="W158" i="3" s="1"/>
  <c r="W159" i="3" s="1"/>
  <c r="W160" i="3" s="1"/>
  <c r="V173" i="3"/>
  <c r="U172" i="3"/>
  <c r="V183" i="3"/>
  <c r="U182" i="3"/>
  <c r="W193" i="3"/>
  <c r="W194" i="3" s="1"/>
  <c r="W195" i="3" s="1"/>
  <c r="W196" i="3" s="1"/>
  <c r="W197" i="3" s="1"/>
  <c r="W198" i="3" s="1"/>
  <c r="W199" i="3" s="1"/>
  <c r="W200" i="3" s="1"/>
  <c r="W230" i="3"/>
  <c r="W231" i="3" s="1"/>
  <c r="W232" i="3" s="1"/>
  <c r="W233" i="3" s="1"/>
  <c r="W234" i="3" s="1"/>
  <c r="W235" i="3" s="1"/>
  <c r="W236" i="3" s="1"/>
  <c r="W237" i="3" s="1"/>
  <c r="W250" i="3"/>
  <c r="W251" i="3" s="1"/>
  <c r="W252" i="3" s="1"/>
  <c r="W253" i="3" s="1"/>
  <c r="W254" i="3" s="1"/>
  <c r="W255" i="3" s="1"/>
  <c r="W256" i="3" s="1"/>
  <c r="W257" i="3" s="1"/>
  <c r="W173" i="3"/>
  <c r="W174" i="3" s="1"/>
  <c r="W175" i="3" s="1"/>
  <c r="W176" i="3" s="1"/>
  <c r="W177" i="3" s="1"/>
  <c r="W178" i="3" s="1"/>
  <c r="W179" i="3" s="1"/>
  <c r="W180" i="3" s="1"/>
  <c r="W183" i="3"/>
  <c r="W184" i="3" s="1"/>
  <c r="W185" i="3" s="1"/>
  <c r="W186" i="3" s="1"/>
  <c r="W187" i="3" s="1"/>
  <c r="W188" i="3" s="1"/>
  <c r="W189" i="3" s="1"/>
  <c r="W190" i="3" s="1"/>
  <c r="V220" i="3"/>
  <c r="U219" i="3"/>
  <c r="V240" i="3"/>
  <c r="U239" i="3"/>
  <c r="V260" i="3"/>
  <c r="U259" i="3"/>
  <c r="U162" i="3"/>
  <c r="V163" i="3"/>
  <c r="W220" i="3"/>
  <c r="W221" i="3" s="1"/>
  <c r="W222" i="3" s="1"/>
  <c r="W223" i="3" s="1"/>
  <c r="W224" i="3" s="1"/>
  <c r="W225" i="3" s="1"/>
  <c r="W226" i="3" s="1"/>
  <c r="W227" i="3" s="1"/>
  <c r="W240" i="3"/>
  <c r="W241" i="3" s="1"/>
  <c r="W242" i="3" s="1"/>
  <c r="W243" i="3" s="1"/>
  <c r="W244" i="3" s="1"/>
  <c r="W245" i="3" s="1"/>
  <c r="W246" i="3" s="1"/>
  <c r="W247" i="3" s="1"/>
  <c r="W260" i="3"/>
  <c r="W261" i="3" s="1"/>
  <c r="W262" i="3" s="1"/>
  <c r="W263" i="3" s="1"/>
  <c r="W264" i="3" s="1"/>
  <c r="W265" i="3" s="1"/>
  <c r="W266" i="3" s="1"/>
  <c r="W267" i="3" s="1"/>
  <c r="F129" i="3" l="1"/>
  <c r="I126" i="3"/>
  <c r="I129" i="3" s="1"/>
  <c r="I121" i="3"/>
  <c r="I124" i="3" s="1"/>
  <c r="H121" i="3"/>
  <c r="H122" i="3"/>
  <c r="H129" i="3"/>
  <c r="U260" i="3"/>
  <c r="V261" i="3"/>
  <c r="U220" i="3"/>
  <c r="V221" i="3"/>
  <c r="V194" i="3"/>
  <c r="U193" i="3"/>
  <c r="U163" i="3"/>
  <c r="V164" i="3"/>
  <c r="V174" i="3"/>
  <c r="U173" i="3"/>
  <c r="U240" i="3"/>
  <c r="V241" i="3"/>
  <c r="U153" i="3"/>
  <c r="V154" i="3"/>
  <c r="V231" i="3"/>
  <c r="U230" i="3"/>
  <c r="V184" i="3"/>
  <c r="U183" i="3"/>
  <c r="V251" i="3"/>
  <c r="U250" i="3"/>
  <c r="V252" i="3" l="1"/>
  <c r="U251" i="3"/>
  <c r="V232" i="3"/>
  <c r="U231" i="3"/>
  <c r="U261" i="3"/>
  <c r="V262" i="3"/>
  <c r="U174" i="3"/>
  <c r="V175" i="3"/>
  <c r="V195" i="3"/>
  <c r="U194" i="3"/>
  <c r="U241" i="3"/>
  <c r="V242" i="3"/>
  <c r="V165" i="3"/>
  <c r="U164" i="3"/>
  <c r="U221" i="3"/>
  <c r="V222" i="3"/>
  <c r="U154" i="3"/>
  <c r="V155" i="3"/>
  <c r="V185" i="3"/>
  <c r="U184" i="3"/>
  <c r="V223" i="3" l="1"/>
  <c r="U222" i="3"/>
  <c r="V243" i="3"/>
  <c r="U242" i="3"/>
  <c r="U175" i="3"/>
  <c r="V176" i="3"/>
  <c r="V263" i="3"/>
  <c r="U262" i="3"/>
  <c r="U185" i="3"/>
  <c r="V186" i="3"/>
  <c r="U232" i="3"/>
  <c r="V233" i="3"/>
  <c r="U155" i="3"/>
  <c r="V156" i="3"/>
  <c r="V166" i="3"/>
  <c r="U165" i="3"/>
  <c r="V196" i="3"/>
  <c r="U195" i="3"/>
  <c r="U252" i="3"/>
  <c r="V253" i="3"/>
  <c r="U156" i="3" l="1"/>
  <c r="V157" i="3"/>
  <c r="U233" i="3"/>
  <c r="V234" i="3"/>
  <c r="U186" i="3"/>
  <c r="V187" i="3"/>
  <c r="V177" i="3"/>
  <c r="U176" i="3"/>
  <c r="U196" i="3"/>
  <c r="V197" i="3"/>
  <c r="V224" i="3"/>
  <c r="U223" i="3"/>
  <c r="U253" i="3"/>
  <c r="V254" i="3"/>
  <c r="U166" i="3"/>
  <c r="V167" i="3"/>
  <c r="V264" i="3"/>
  <c r="U263" i="3"/>
  <c r="V244" i="3"/>
  <c r="U243" i="3"/>
  <c r="V255" i="3" l="1"/>
  <c r="U254" i="3"/>
  <c r="V188" i="3"/>
  <c r="U187" i="3"/>
  <c r="U264" i="3"/>
  <c r="V265" i="3"/>
  <c r="U167" i="3"/>
  <c r="V168" i="3"/>
  <c r="V235" i="3"/>
  <c r="U234" i="3"/>
  <c r="U197" i="3"/>
  <c r="V198" i="3"/>
  <c r="V158" i="3"/>
  <c r="U157" i="3"/>
  <c r="U244" i="3"/>
  <c r="V245" i="3"/>
  <c r="U224" i="3"/>
  <c r="V225" i="3"/>
  <c r="V178" i="3"/>
  <c r="U177" i="3"/>
  <c r="U245" i="3" l="1"/>
  <c r="V246" i="3"/>
  <c r="V199" i="3"/>
  <c r="U198" i="3"/>
  <c r="V169" i="3"/>
  <c r="U168" i="3"/>
  <c r="U265" i="3"/>
  <c r="V266" i="3"/>
  <c r="U178" i="3"/>
  <c r="V179" i="3"/>
  <c r="V189" i="3"/>
  <c r="U188" i="3"/>
  <c r="U225" i="3"/>
  <c r="V226" i="3"/>
  <c r="V159" i="3"/>
  <c r="U158" i="3"/>
  <c r="V236" i="3"/>
  <c r="U235" i="3"/>
  <c r="V256" i="3"/>
  <c r="U255" i="3"/>
  <c r="V267" i="3" l="1"/>
  <c r="U267" i="3" s="1"/>
  <c r="U266" i="3"/>
  <c r="U256" i="3"/>
  <c r="V257" i="3"/>
  <c r="U257" i="3" s="1"/>
  <c r="V160" i="3"/>
  <c r="U160" i="3" s="1"/>
  <c r="U159" i="3"/>
  <c r="U189" i="3"/>
  <c r="V190" i="3"/>
  <c r="U190" i="3" s="1"/>
  <c r="V200" i="3"/>
  <c r="U200" i="3" s="1"/>
  <c r="U199" i="3"/>
  <c r="V227" i="3"/>
  <c r="U227" i="3" s="1"/>
  <c r="U226" i="3"/>
  <c r="U179" i="3"/>
  <c r="V180" i="3"/>
  <c r="U180" i="3" s="1"/>
  <c r="V247" i="3"/>
  <c r="U247" i="3" s="1"/>
  <c r="U246" i="3"/>
  <c r="U236" i="3"/>
  <c r="V237" i="3"/>
  <c r="U237" i="3" s="1"/>
  <c r="V170" i="3"/>
  <c r="U170" i="3" s="1"/>
  <c r="U169" i="3"/>
  <c r="K313" i="3" l="1"/>
  <c r="E399" i="3" l="1"/>
  <c r="I399" i="3" s="1"/>
  <c r="E400" i="3"/>
  <c r="I400" i="3" s="1"/>
  <c r="E404" i="3"/>
  <c r="I404" i="3" s="1"/>
  <c r="E403" i="3"/>
  <c r="I403" i="3" s="1"/>
  <c r="E402" i="3"/>
  <c r="I402" i="3" s="1"/>
  <c r="E401" i="3"/>
  <c r="I401" i="3" s="1"/>
  <c r="E398" i="3"/>
  <c r="I398" i="3" s="1"/>
  <c r="A397" i="3"/>
  <c r="A398" i="3" s="1"/>
  <c r="A399" i="3" s="1"/>
  <c r="A400" i="3" s="1"/>
  <c r="A401" i="3" s="1"/>
  <c r="A402" i="3" s="1"/>
  <c r="A403" i="3" s="1"/>
  <c r="A404" i="3" s="1"/>
  <c r="E414" i="3"/>
  <c r="I414" i="3" s="1"/>
  <c r="E413" i="3"/>
  <c r="I413" i="3" s="1"/>
  <c r="E412" i="3"/>
  <c r="I412" i="3" s="1"/>
  <c r="E411" i="3"/>
  <c r="I411" i="3" s="1"/>
  <c r="E410" i="3"/>
  <c r="I410" i="3" s="1"/>
  <c r="E409" i="3"/>
  <c r="I409" i="3" s="1"/>
  <c r="E408" i="3"/>
  <c r="I408" i="3" s="1"/>
  <c r="A407" i="3"/>
  <c r="A408" i="3" s="1"/>
  <c r="A409" i="3" s="1"/>
  <c r="A410" i="3" s="1"/>
  <c r="A411" i="3" s="1"/>
  <c r="A412" i="3" s="1"/>
  <c r="A413" i="3" s="1"/>
  <c r="A414" i="3" s="1"/>
  <c r="E394" i="3"/>
  <c r="I394" i="3" s="1"/>
  <c r="E393" i="3"/>
  <c r="I393" i="3" s="1"/>
  <c r="E392" i="3"/>
  <c r="E391" i="3"/>
  <c r="I391" i="3" s="1"/>
  <c r="E390" i="3"/>
  <c r="I390" i="3" s="1"/>
  <c r="E389" i="3"/>
  <c r="I389" i="3" s="1"/>
  <c r="E388" i="3"/>
  <c r="I388" i="3" s="1"/>
  <c r="E387" i="3"/>
  <c r="I387" i="3" s="1"/>
  <c r="E386" i="3"/>
  <c r="I386" i="3" s="1"/>
  <c r="E384" i="3"/>
  <c r="I384" i="3" s="1"/>
  <c r="E383" i="3"/>
  <c r="E382" i="3"/>
  <c r="I382" i="3" s="1"/>
  <c r="E381" i="3"/>
  <c r="I381" i="3" s="1"/>
  <c r="E380" i="3"/>
  <c r="I380" i="3" s="1"/>
  <c r="E379" i="3"/>
  <c r="I379" i="3" s="1"/>
  <c r="E378" i="3"/>
  <c r="I378" i="3" s="1"/>
  <c r="E377" i="3"/>
  <c r="I377" i="3" s="1"/>
  <c r="E376" i="3"/>
  <c r="I376" i="3" s="1"/>
  <c r="E374" i="3"/>
  <c r="E373" i="3"/>
  <c r="I373" i="3" s="1"/>
  <c r="E372" i="3"/>
  <c r="I372" i="3" s="1"/>
  <c r="E371" i="3"/>
  <c r="I371" i="3" s="1"/>
  <c r="E370" i="3"/>
  <c r="I370" i="3" s="1"/>
  <c r="E369" i="3"/>
  <c r="I369" i="3" s="1"/>
  <c r="E368" i="3"/>
  <c r="I368" i="3" s="1"/>
  <c r="E367" i="3"/>
  <c r="I367" i="3" s="1"/>
  <c r="E366" i="3"/>
  <c r="E364" i="3"/>
  <c r="I364" i="3" s="1"/>
  <c r="E363" i="3"/>
  <c r="I363" i="3" s="1"/>
  <c r="E362" i="3"/>
  <c r="I362" i="3" s="1"/>
  <c r="E361" i="3"/>
  <c r="I361" i="3" s="1"/>
  <c r="E360" i="3"/>
  <c r="I360" i="3" s="1"/>
  <c r="E359" i="3"/>
  <c r="I359" i="3" s="1"/>
  <c r="E358" i="3"/>
  <c r="I358" i="3" s="1"/>
  <c r="E357" i="3"/>
  <c r="I357" i="3" s="1"/>
  <c r="E356" i="3"/>
  <c r="I356" i="3" s="1"/>
  <c r="I392" i="3"/>
  <c r="A387" i="3"/>
  <c r="A388" i="3" s="1"/>
  <c r="A389" i="3" s="1"/>
  <c r="A390" i="3" s="1"/>
  <c r="A391" i="3" s="1"/>
  <c r="A392" i="3" s="1"/>
  <c r="A393" i="3" s="1"/>
  <c r="A394" i="3" s="1"/>
  <c r="I383" i="3"/>
  <c r="A377" i="3"/>
  <c r="A378" i="3" s="1"/>
  <c r="A379" i="3" s="1"/>
  <c r="A380" i="3" s="1"/>
  <c r="A381" i="3" s="1"/>
  <c r="A382" i="3" s="1"/>
  <c r="A383" i="3" s="1"/>
  <c r="A384" i="3" s="1"/>
  <c r="I374" i="3"/>
  <c r="A367" i="3"/>
  <c r="A368" i="3" s="1"/>
  <c r="A369" i="3" s="1"/>
  <c r="A370" i="3" s="1"/>
  <c r="A371" i="3" s="1"/>
  <c r="A372" i="3" s="1"/>
  <c r="A373" i="3" s="1"/>
  <c r="A374" i="3" s="1"/>
  <c r="I366" i="3"/>
  <c r="A357" i="3"/>
  <c r="A358" i="3" s="1"/>
  <c r="A359" i="3" s="1"/>
  <c r="A360" i="3" s="1"/>
  <c r="A361" i="3" s="1"/>
  <c r="A362" i="3" s="1"/>
  <c r="A363" i="3" s="1"/>
  <c r="A364" i="3" s="1"/>
  <c r="E342" i="3"/>
  <c r="I342" i="3" s="1"/>
  <c r="E341" i="3"/>
  <c r="I341" i="3" s="1"/>
  <c r="E340" i="3"/>
  <c r="I340" i="3" s="1"/>
  <c r="E337" i="3"/>
  <c r="I337" i="3" s="1"/>
  <c r="E336" i="3"/>
  <c r="I336" i="3" s="1"/>
  <c r="A336" i="3"/>
  <c r="A337" i="3" s="1"/>
  <c r="A338" i="3" s="1"/>
  <c r="A339" i="3" s="1"/>
  <c r="A340" i="3" s="1"/>
  <c r="A341" i="3" s="1"/>
  <c r="A342" i="3" s="1"/>
  <c r="A343" i="3" s="1"/>
  <c r="E335" i="3"/>
  <c r="I335" i="3" s="1"/>
  <c r="E353" i="3"/>
  <c r="I353" i="3" s="1"/>
  <c r="E352" i="3"/>
  <c r="I352" i="3" s="1"/>
  <c r="E351" i="3"/>
  <c r="I351" i="3" s="1"/>
  <c r="E350" i="3"/>
  <c r="I350" i="3" s="1"/>
  <c r="E347" i="3"/>
  <c r="I347" i="3" s="1"/>
  <c r="E346" i="3"/>
  <c r="I346" i="3" s="1"/>
  <c r="A346" i="3"/>
  <c r="A347" i="3" s="1"/>
  <c r="A348" i="3" s="1"/>
  <c r="A349" i="3" s="1"/>
  <c r="A350" i="3" s="1"/>
  <c r="A351" i="3" s="1"/>
  <c r="A352" i="3" s="1"/>
  <c r="A353" i="3" s="1"/>
  <c r="E345" i="3"/>
  <c r="I345" i="3" s="1"/>
  <c r="E333" i="3"/>
  <c r="I333" i="3" s="1"/>
  <c r="E332" i="3"/>
  <c r="E331" i="3"/>
  <c r="I331" i="3" s="1"/>
  <c r="E330" i="3"/>
  <c r="I330" i="3" s="1"/>
  <c r="E329" i="3"/>
  <c r="I329" i="3" s="1"/>
  <c r="E328" i="3"/>
  <c r="I328" i="3" s="1"/>
  <c r="E327" i="3"/>
  <c r="I327" i="3" s="1"/>
  <c r="E326" i="3"/>
  <c r="I326" i="3" s="1"/>
  <c r="E325" i="3"/>
  <c r="I325" i="3" s="1"/>
  <c r="I332" i="3"/>
  <c r="A326" i="3"/>
  <c r="A327" i="3" s="1"/>
  <c r="A328" i="3" s="1"/>
  <c r="A329" i="3" s="1"/>
  <c r="A330" i="3" s="1"/>
  <c r="A331" i="3" s="1"/>
  <c r="A332" i="3" s="1"/>
  <c r="A333" i="3" s="1"/>
  <c r="E323" i="3"/>
  <c r="I323" i="3" s="1"/>
  <c r="E322" i="3"/>
  <c r="I322" i="3" s="1"/>
  <c r="E321" i="3"/>
  <c r="I321" i="3" s="1"/>
  <c r="E320" i="3"/>
  <c r="I320" i="3" s="1"/>
  <c r="E319" i="3"/>
  <c r="I319" i="3" s="1"/>
  <c r="E318" i="3"/>
  <c r="I318" i="3" s="1"/>
  <c r="E317" i="3"/>
  <c r="I317" i="3" s="1"/>
  <c r="E316" i="3"/>
  <c r="I316" i="3" s="1"/>
  <c r="E315" i="3"/>
  <c r="I315" i="3" s="1"/>
  <c r="A316" i="3"/>
  <c r="A317" i="3" s="1"/>
  <c r="A318" i="3" s="1"/>
  <c r="A319" i="3" s="1"/>
  <c r="A320" i="3" s="1"/>
  <c r="A321" i="3" s="1"/>
  <c r="A322" i="3" s="1"/>
  <c r="A323" i="3" s="1"/>
  <c r="E313" i="3"/>
  <c r="I313" i="3" s="1"/>
  <c r="E312" i="3"/>
  <c r="E311" i="3"/>
  <c r="I311" i="3" s="1"/>
  <c r="E310" i="3"/>
  <c r="I310" i="3" s="1"/>
  <c r="E309" i="3"/>
  <c r="I309" i="3" s="1"/>
  <c r="E308" i="3"/>
  <c r="I308" i="3" s="1"/>
  <c r="E307" i="3"/>
  <c r="I307" i="3" s="1"/>
  <c r="E306" i="3"/>
  <c r="I306" i="3" s="1"/>
  <c r="E305" i="3"/>
  <c r="I305" i="3" s="1"/>
  <c r="I312" i="3"/>
  <c r="A306" i="3"/>
  <c r="A307" i="3" s="1"/>
  <c r="A308" i="3" s="1"/>
  <c r="A309" i="3" s="1"/>
  <c r="A310" i="3" s="1"/>
  <c r="A311" i="3" s="1"/>
  <c r="A312" i="3" s="1"/>
  <c r="A313" i="3" s="1"/>
  <c r="E303" i="3"/>
  <c r="E302" i="3"/>
  <c r="E301" i="3"/>
  <c r="E300" i="3"/>
  <c r="E299" i="3"/>
  <c r="E298" i="3"/>
  <c r="E297" i="3"/>
  <c r="E296" i="3"/>
  <c r="E295" i="3"/>
  <c r="A296" i="3"/>
  <c r="A297" i="3" s="1"/>
  <c r="A298" i="3" s="1"/>
  <c r="A299" i="3" s="1"/>
  <c r="A300" i="3" s="1"/>
  <c r="A301" i="3" s="1"/>
  <c r="A302" i="3" s="1"/>
  <c r="A303" i="3" s="1"/>
  <c r="E292" i="3"/>
  <c r="I292" i="3" s="1"/>
  <c r="E291" i="3"/>
  <c r="I291" i="3" s="1"/>
  <c r="E290" i="3"/>
  <c r="I290" i="3" s="1"/>
  <c r="E289" i="3"/>
  <c r="I289" i="3" s="1"/>
  <c r="E288" i="3"/>
  <c r="I288" i="3" s="1"/>
  <c r="E287" i="3"/>
  <c r="I287" i="3" s="1"/>
  <c r="E286" i="3"/>
  <c r="I286" i="3" s="1"/>
  <c r="E285" i="3"/>
  <c r="I285" i="3" s="1"/>
  <c r="E284" i="3"/>
  <c r="I284" i="3" s="1"/>
  <c r="E283" i="3"/>
  <c r="I283" i="3" s="1"/>
  <c r="E282" i="3"/>
  <c r="I282" i="3" s="1"/>
  <c r="E281" i="3"/>
  <c r="I281" i="3" s="1"/>
  <c r="E280" i="3"/>
  <c r="I280" i="3" s="1"/>
  <c r="E279" i="3"/>
  <c r="E278" i="3"/>
  <c r="E277" i="3"/>
  <c r="E276" i="3"/>
  <c r="E275" i="3"/>
  <c r="E274" i="3"/>
  <c r="E273" i="3"/>
  <c r="E272" i="3"/>
  <c r="V345" i="3"/>
  <c r="W305" i="3"/>
  <c r="V386" i="3"/>
  <c r="V356" i="3"/>
  <c r="W386" i="3"/>
  <c r="W396" i="3"/>
  <c r="V305" i="3"/>
  <c r="W376" i="3"/>
  <c r="W406" i="3"/>
  <c r="V376" i="3"/>
  <c r="W366" i="3"/>
  <c r="V335" i="3"/>
  <c r="W315" i="3"/>
  <c r="V325" i="3"/>
  <c r="W335" i="3"/>
  <c r="W325" i="3"/>
  <c r="V396" i="3"/>
  <c r="V366" i="3"/>
  <c r="V315" i="3"/>
  <c r="W356" i="3"/>
  <c r="W345" i="3"/>
  <c r="V406" i="3"/>
  <c r="H128" i="3" l="1"/>
  <c r="F128" i="3"/>
  <c r="U396" i="3"/>
  <c r="V397" i="3"/>
  <c r="W397" i="3"/>
  <c r="W398" i="3" s="1"/>
  <c r="W399" i="3" s="1"/>
  <c r="W400" i="3" s="1"/>
  <c r="W401" i="3" s="1"/>
  <c r="W402" i="3" s="1"/>
  <c r="W403" i="3" s="1"/>
  <c r="W404" i="3" s="1"/>
  <c r="U406" i="3"/>
  <c r="V407" i="3"/>
  <c r="W407" i="3"/>
  <c r="W408" i="3" s="1"/>
  <c r="W409" i="3" s="1"/>
  <c r="W410" i="3" s="1"/>
  <c r="W411" i="3" s="1"/>
  <c r="W412" i="3" s="1"/>
  <c r="W413" i="3" s="1"/>
  <c r="W414" i="3" s="1"/>
  <c r="V377" i="3"/>
  <c r="U376" i="3"/>
  <c r="W377" i="3"/>
  <c r="W378" i="3" s="1"/>
  <c r="W379" i="3" s="1"/>
  <c r="W380" i="3" s="1"/>
  <c r="W381" i="3" s="1"/>
  <c r="W382" i="3" s="1"/>
  <c r="W383" i="3" s="1"/>
  <c r="W384" i="3" s="1"/>
  <c r="W357" i="3"/>
  <c r="W358" i="3" s="1"/>
  <c r="W359" i="3" s="1"/>
  <c r="W360" i="3" s="1"/>
  <c r="W361" i="3" s="1"/>
  <c r="W362" i="3" s="1"/>
  <c r="W363" i="3" s="1"/>
  <c r="W364" i="3" s="1"/>
  <c r="U366" i="3"/>
  <c r="V367" i="3"/>
  <c r="W367" i="3"/>
  <c r="W368" i="3" s="1"/>
  <c r="W369" i="3" s="1"/>
  <c r="W370" i="3" s="1"/>
  <c r="W371" i="3" s="1"/>
  <c r="W372" i="3" s="1"/>
  <c r="W373" i="3" s="1"/>
  <c r="W374" i="3" s="1"/>
  <c r="U386" i="3"/>
  <c r="V387" i="3"/>
  <c r="U356" i="3"/>
  <c r="V357" i="3"/>
  <c r="W387" i="3"/>
  <c r="W388" i="3" s="1"/>
  <c r="W389" i="3" s="1"/>
  <c r="W390" i="3" s="1"/>
  <c r="W391" i="3" s="1"/>
  <c r="W392" i="3" s="1"/>
  <c r="W393" i="3" s="1"/>
  <c r="W394" i="3" s="1"/>
  <c r="W336" i="3"/>
  <c r="W337" i="3" s="1"/>
  <c r="W338" i="3" s="1"/>
  <c r="W339" i="3" s="1"/>
  <c r="W340" i="3" s="1"/>
  <c r="W341" i="3" s="1"/>
  <c r="W342" i="3" s="1"/>
  <c r="W343" i="3" s="1"/>
  <c r="V336" i="3"/>
  <c r="U335" i="3"/>
  <c r="W346" i="3"/>
  <c r="W347" i="3" s="1"/>
  <c r="W348" i="3" s="1"/>
  <c r="W349" i="3" s="1"/>
  <c r="W350" i="3" s="1"/>
  <c r="W351" i="3" s="1"/>
  <c r="W352" i="3" s="1"/>
  <c r="W353" i="3" s="1"/>
  <c r="U345" i="3"/>
  <c r="V346" i="3"/>
  <c r="U325" i="3"/>
  <c r="V326" i="3"/>
  <c r="W326" i="3"/>
  <c r="W327" i="3" s="1"/>
  <c r="W328" i="3" s="1"/>
  <c r="W329" i="3" s="1"/>
  <c r="W330" i="3" s="1"/>
  <c r="W331" i="3" s="1"/>
  <c r="W332" i="3" s="1"/>
  <c r="W333" i="3" s="1"/>
  <c r="U315" i="3"/>
  <c r="V316" i="3"/>
  <c r="W316" i="3"/>
  <c r="W317" i="3" s="1"/>
  <c r="W318" i="3" s="1"/>
  <c r="W319" i="3" s="1"/>
  <c r="W320" i="3" s="1"/>
  <c r="W321" i="3" s="1"/>
  <c r="W322" i="3" s="1"/>
  <c r="W323" i="3" s="1"/>
  <c r="U305" i="3"/>
  <c r="V306" i="3"/>
  <c r="W306" i="3"/>
  <c r="W307" i="3" s="1"/>
  <c r="W308" i="3" s="1"/>
  <c r="W309" i="3" s="1"/>
  <c r="W310" i="3" s="1"/>
  <c r="W311" i="3" s="1"/>
  <c r="W312" i="3" s="1"/>
  <c r="W313" i="3" s="1"/>
  <c r="U397" i="3" l="1"/>
  <c r="V398" i="3"/>
  <c r="U407" i="3"/>
  <c r="V408" i="3"/>
  <c r="U357" i="3"/>
  <c r="V358" i="3"/>
  <c r="U387" i="3"/>
  <c r="V388" i="3"/>
  <c r="U377" i="3"/>
  <c r="V378" i="3"/>
  <c r="U367" i="3"/>
  <c r="V368" i="3"/>
  <c r="U336" i="3"/>
  <c r="V337" i="3"/>
  <c r="U346" i="3"/>
  <c r="V347" i="3"/>
  <c r="U326" i="3"/>
  <c r="V327" i="3"/>
  <c r="U316" i="3"/>
  <c r="V317" i="3"/>
  <c r="U306" i="3"/>
  <c r="V307" i="3"/>
  <c r="V399" i="3" l="1"/>
  <c r="U398" i="3"/>
  <c r="V409" i="3"/>
  <c r="U408" i="3"/>
  <c r="V359" i="3"/>
  <c r="U358" i="3"/>
  <c r="U368" i="3"/>
  <c r="V369" i="3"/>
  <c r="U378" i="3"/>
  <c r="V379" i="3"/>
  <c r="V389" i="3"/>
  <c r="U388" i="3"/>
  <c r="U337" i="3"/>
  <c r="V338" i="3"/>
  <c r="U347" i="3"/>
  <c r="V348" i="3"/>
  <c r="U327" i="3"/>
  <c r="V328" i="3"/>
  <c r="V318" i="3"/>
  <c r="U317" i="3"/>
  <c r="U307" i="3"/>
  <c r="V308" i="3"/>
  <c r="U399" i="3" l="1"/>
  <c r="V400" i="3"/>
  <c r="U409" i="3"/>
  <c r="V410" i="3"/>
  <c r="V380" i="3"/>
  <c r="U379" i="3"/>
  <c r="V360" i="3"/>
  <c r="U359" i="3"/>
  <c r="U369" i="3"/>
  <c r="V370" i="3"/>
  <c r="U389" i="3"/>
  <c r="V390" i="3"/>
  <c r="V339" i="3"/>
  <c r="U338" i="3"/>
  <c r="U348" i="3"/>
  <c r="V349" i="3"/>
  <c r="U328" i="3"/>
  <c r="V329" i="3"/>
  <c r="U318" i="3"/>
  <c r="V319" i="3"/>
  <c r="U308" i="3"/>
  <c r="V309" i="3"/>
  <c r="U400" i="3" l="1"/>
  <c r="V401" i="3"/>
  <c r="U410" i="3"/>
  <c r="V411" i="3"/>
  <c r="V381" i="3"/>
  <c r="U380" i="3"/>
  <c r="U390" i="3"/>
  <c r="V391" i="3"/>
  <c r="U370" i="3"/>
  <c r="V371" i="3"/>
  <c r="U360" i="3"/>
  <c r="V361" i="3"/>
  <c r="V340" i="3"/>
  <c r="U339" i="3"/>
  <c r="U349" i="3"/>
  <c r="V350" i="3"/>
  <c r="U329" i="3"/>
  <c r="V330" i="3"/>
  <c r="U319" i="3"/>
  <c r="V320" i="3"/>
  <c r="U309" i="3"/>
  <c r="V310" i="3"/>
  <c r="U401" i="3" l="1"/>
  <c r="V402" i="3"/>
  <c r="U411" i="3"/>
  <c r="V412" i="3"/>
  <c r="U391" i="3"/>
  <c r="V392" i="3"/>
  <c r="U381" i="3"/>
  <c r="V382" i="3"/>
  <c r="U361" i="3"/>
  <c r="V362" i="3"/>
  <c r="U371" i="3"/>
  <c r="V372" i="3"/>
  <c r="U340" i="3"/>
  <c r="V341" i="3"/>
  <c r="U350" i="3"/>
  <c r="V351" i="3"/>
  <c r="U330" i="3"/>
  <c r="V331" i="3"/>
  <c r="U320" i="3"/>
  <c r="V321" i="3"/>
  <c r="U310" i="3"/>
  <c r="V311" i="3"/>
  <c r="U402" i="3" l="1"/>
  <c r="V403" i="3"/>
  <c r="V413" i="3"/>
  <c r="U412" i="3"/>
  <c r="V393" i="3"/>
  <c r="U392" i="3"/>
  <c r="U372" i="3"/>
  <c r="V373" i="3"/>
  <c r="U382" i="3"/>
  <c r="V383" i="3"/>
  <c r="V363" i="3"/>
  <c r="U362" i="3"/>
  <c r="U341" i="3"/>
  <c r="V342" i="3"/>
  <c r="U351" i="3"/>
  <c r="V352" i="3"/>
  <c r="U331" i="3"/>
  <c r="V332" i="3"/>
  <c r="U321" i="3"/>
  <c r="V322" i="3"/>
  <c r="V312" i="3"/>
  <c r="U311" i="3"/>
  <c r="U403" i="3" l="1"/>
  <c r="V404" i="3"/>
  <c r="U404" i="3" s="1"/>
  <c r="U413" i="3"/>
  <c r="V414" i="3"/>
  <c r="U414" i="3" s="1"/>
  <c r="V364" i="3"/>
  <c r="U364" i="3" s="1"/>
  <c r="U363" i="3"/>
  <c r="U383" i="3"/>
  <c r="V384" i="3"/>
  <c r="U384" i="3" s="1"/>
  <c r="U373" i="3"/>
  <c r="V374" i="3"/>
  <c r="U374" i="3" s="1"/>
  <c r="U393" i="3"/>
  <c r="V394" i="3"/>
  <c r="U394" i="3" s="1"/>
  <c r="V343" i="3"/>
  <c r="U343" i="3" s="1"/>
  <c r="U342" i="3"/>
  <c r="V353" i="3"/>
  <c r="U353" i="3" s="1"/>
  <c r="U352" i="3"/>
  <c r="U332" i="3"/>
  <c r="V333" i="3"/>
  <c r="U333" i="3" s="1"/>
  <c r="U322" i="3"/>
  <c r="V323" i="3"/>
  <c r="U323" i="3" s="1"/>
  <c r="U312" i="3"/>
  <c r="V313" i="3"/>
  <c r="U313" i="3" s="1"/>
  <c r="H117" i="3" l="1"/>
  <c r="H116" i="3"/>
  <c r="I303" i="3" l="1"/>
  <c r="I302" i="3"/>
  <c r="I301" i="3"/>
  <c r="I300" i="3"/>
  <c r="I299" i="3"/>
  <c r="I298" i="3"/>
  <c r="I297" i="3"/>
  <c r="I296" i="3"/>
  <c r="I295" i="3"/>
  <c r="I273" i="3"/>
  <c r="I274" i="3"/>
  <c r="I275" i="3"/>
  <c r="I276" i="3"/>
  <c r="I277" i="3"/>
  <c r="I278" i="3"/>
  <c r="I279" i="3"/>
  <c r="I272" i="3"/>
  <c r="A273" i="3"/>
  <c r="A274" i="3" s="1"/>
  <c r="A275" i="3" s="1"/>
  <c r="A276" i="3" s="1"/>
  <c r="A277" i="3" s="1"/>
  <c r="A278" i="3" s="1"/>
  <c r="A279" i="3" s="1"/>
  <c r="A280" i="3" s="1"/>
  <c r="A281" i="3" s="1"/>
  <c r="A282" i="3" s="1"/>
  <c r="A283" i="3" s="1"/>
  <c r="A284" i="3" s="1"/>
  <c r="A285" i="3" s="1"/>
  <c r="A286" i="3" s="1"/>
  <c r="A287" i="3" s="1"/>
  <c r="A288" i="3" s="1"/>
  <c r="A289" i="3" s="1"/>
  <c r="A290" i="3" s="1"/>
  <c r="A291" i="3" s="1"/>
  <c r="A292" i="3" s="1"/>
  <c r="H123" i="3" l="1"/>
  <c r="H124" i="3" s="1"/>
  <c r="H127" i="3"/>
  <c r="F127" i="3"/>
  <c r="F123" i="3"/>
  <c r="F124" i="3" s="1"/>
  <c r="H53" i="3"/>
  <c r="H130" i="3" l="1"/>
  <c r="F130" i="3"/>
  <c r="I130" i="3" l="1"/>
  <c r="E422" i="3" l="1"/>
  <c r="E421" i="3"/>
  <c r="H118" i="3"/>
  <c r="W295" i="3"/>
  <c r="V295" i="3"/>
  <c r="W296" i="3" l="1"/>
  <c r="W297" i="3" s="1"/>
  <c r="W298" i="3" s="1"/>
  <c r="W299" i="3" s="1"/>
  <c r="W300" i="3" s="1"/>
  <c r="W301" i="3" s="1"/>
  <c r="W302" i="3" s="1"/>
  <c r="W303" i="3" s="1"/>
  <c r="V296" i="3"/>
  <c r="U295" i="3"/>
  <c r="V297" i="3" l="1"/>
  <c r="U296" i="3"/>
  <c r="V298" i="3" l="1"/>
  <c r="U297" i="3"/>
  <c r="V299" i="3" l="1"/>
  <c r="U298" i="3"/>
  <c r="V300" i="3" l="1"/>
  <c r="U299" i="3"/>
  <c r="V301" i="3" l="1"/>
  <c r="U300" i="3"/>
  <c r="V302" i="3" l="1"/>
  <c r="U301" i="3"/>
  <c r="V303" i="3" l="1"/>
  <c r="U302" i="3"/>
  <c r="U303" i="3" l="1"/>
  <c r="E423" i="3" l="1"/>
</calcChain>
</file>

<file path=xl/comments1.xml><?xml version="1.0" encoding="utf-8"?>
<comments xmlns="http://schemas.openxmlformats.org/spreadsheetml/2006/main">
  <authors>
    <author>SACHIN</author>
  </authors>
  <commentList>
    <comment ref="E9" authorId="0" shapeId="0">
      <text>
        <r>
          <rPr>
            <b/>
            <sz val="18"/>
            <color indexed="81"/>
            <rFont val="Tahoma"/>
            <family val="2"/>
          </rPr>
          <t>Initiation  Address</t>
        </r>
      </text>
    </comment>
    <comment ref="E10" authorId="0" shapeId="0">
      <text>
        <r>
          <rPr>
            <b/>
            <sz val="18"/>
            <color indexed="81"/>
            <rFont val="Tahoma"/>
            <family val="2"/>
          </rPr>
          <t>Plan Address</t>
        </r>
      </text>
    </comment>
    <comment ref="E11" authorId="0" shapeId="0">
      <text>
        <r>
          <rPr>
            <b/>
            <sz val="18"/>
            <color indexed="81"/>
            <rFont val="Tahoma"/>
            <family val="2"/>
          </rPr>
          <t>Plan Address</t>
        </r>
      </text>
    </comment>
    <comment ref="C17" authorId="0" shapeId="0">
      <text>
        <r>
          <rPr>
            <b/>
            <sz val="12"/>
            <color indexed="81"/>
            <rFont val="Tahoma"/>
            <family val="2"/>
          </rPr>
          <t>Maybe same as RERA Registration Validity or different</t>
        </r>
      </text>
    </comment>
    <comment ref="H17" authorId="0" shapeId="0">
      <text>
        <r>
          <rPr>
            <b/>
            <sz val="18"/>
            <color indexed="81"/>
            <rFont val="Tahoma"/>
            <family val="2"/>
          </rPr>
          <t>From Rera</t>
        </r>
      </text>
    </comment>
    <comment ref="H20" authorId="0" shapeId="0">
      <text>
        <r>
          <rPr>
            <b/>
            <sz val="16"/>
            <color indexed="81"/>
            <rFont val="Tahoma"/>
            <family val="2"/>
          </rPr>
          <t>From RERA</t>
        </r>
      </text>
    </comment>
    <comment ref="A39" authorId="0" shapeId="0">
      <text>
        <r>
          <rPr>
            <b/>
            <sz val="16"/>
            <color indexed="81"/>
            <rFont val="Tahoma"/>
            <family val="2"/>
          </rPr>
          <t>As per Layout</t>
        </r>
      </text>
    </comment>
    <comment ref="H116" authorId="0" shapeId="0">
      <text>
        <r>
          <rPr>
            <b/>
            <sz val="16"/>
            <color indexed="81"/>
            <rFont val="Tahoma"/>
            <family val="2"/>
          </rPr>
          <t>Ready Recknor</t>
        </r>
      </text>
    </comment>
  </commentList>
</comments>
</file>

<file path=xl/sharedStrings.xml><?xml version="1.0" encoding="utf-8"?>
<sst xmlns="http://schemas.openxmlformats.org/spreadsheetml/2006/main" count="874" uniqueCount="289">
  <si>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</si>
  <si>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</si>
  <si>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</si>
  <si>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</si>
  <si>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</si>
  <si>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</si>
  <si>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</si>
  <si>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</si>
  <si>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</si>
  <si>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</si>
  <si>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</si>
  <si>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</si>
  <si>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</si>
  <si>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</si>
  <si>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</si>
  <si>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</si>
  <si>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</si>
  <si>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</si>
  <si>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</si>
  <si>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</si>
  <si>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</si>
  <si>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</si>
  <si>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</si>
  <si>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</si>
  <si>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</si>
  <si>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</si>
  <si>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</si>
  <si>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</si>
  <si>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</si>
  <si>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</si>
  <si>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</si>
  <si>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</si>
  <si>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</si>
  <si>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</si>
  <si>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</si>
  <si>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</si>
  <si>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</si>
  <si>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</si>
  <si>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</si>
  <si>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</si>
  <si>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</si>
  <si>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</si>
  <si>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</si>
  <si>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</si>
  <si>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</si>
  <si>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</si>
  <si>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</si>
  <si>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</si>
  <si>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</si>
  <si>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</si>
  <si>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</si>
  <si>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</si>
  <si>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</si>
  <si>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</si>
  <si>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</si>
  <si>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</si>
  <si>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</si>
  <si>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</si>
  <si>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</si>
  <si>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</si>
  <si>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</si>
  <si>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</si>
  <si>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</si>
  <si>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</si>
  <si>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</si>
  <si>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</si>
  <si>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</si>
  <si>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</si>
  <si>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</si>
  <si>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</si>
  <si>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</si>
  <si>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</si>
  <si>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</si>
  <si>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</si>
  <si>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</si>
  <si>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</si>
  <si>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</si>
  <si>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</si>
  <si>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</si>
  <si>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</si>
  <si>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</si>
  <si>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</si>
  <si>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</si>
  <si>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</si>
  <si>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</si>
  <si>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</si>
  <si>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</si>
  <si>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</si>
  <si>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</si>
  <si>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</si>
  <si>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</si>
  <si>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</si>
  <si>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</si>
  <si>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</si>
  <si>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</si>
  <si>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</si>
  <si>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</si>
  <si>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Sale</t>
  </si>
  <si>
    <t>CC Details</t>
  </si>
  <si>
    <t>150000/-</t>
  </si>
  <si>
    <t>75000/-</t>
  </si>
  <si>
    <t>25000/-</t>
  </si>
  <si>
    <t>Flat/Shop No.</t>
  </si>
  <si>
    <t>Description</t>
  </si>
  <si>
    <t>Gross Carpet area</t>
  </si>
  <si>
    <t>Attached Terrace area</t>
  </si>
  <si>
    <t>Godrej One, Vikhroli East, Mumbai</t>
  </si>
  <si>
    <t>Permissible Built up Area (In Sq.Mt)</t>
  </si>
  <si>
    <t>Proposed Built up Area (In Sq.Mt)</t>
  </si>
  <si>
    <t>Plot Area (In Sq.Mt)</t>
  </si>
  <si>
    <t>-</t>
  </si>
  <si>
    <t>Yes</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</si>
  <si>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</si>
  <si>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</si>
  <si>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</si>
  <si>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</si>
  <si>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</si>
  <si>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</si>
  <si>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</si>
  <si>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</si>
  <si>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</si>
  <si>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</si>
  <si>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</si>
  <si>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</si>
  <si>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</si>
  <si>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</si>
  <si>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</si>
  <si>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</si>
  <si>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</si>
  <si>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Ground</t>
  </si>
  <si>
    <t>Plinth</t>
  </si>
  <si>
    <t>:
:</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</si>
  <si>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</si>
  <si>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</si>
  <si>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</si>
  <si>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</si>
  <si>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</si>
  <si>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</si>
  <si>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</si>
  <si>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</si>
  <si>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</si>
  <si>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</si>
  <si>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</si>
  <si>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</si>
  <si>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</si>
  <si>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</si>
  <si>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</si>
  <si>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</si>
  <si>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</si>
  <si>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</si>
  <si>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</si>
  <si>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</si>
  <si>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</si>
  <si>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</si>
  <si>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</si>
  <si>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</si>
  <si>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</si>
  <si>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</si>
  <si>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</si>
  <si>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</si>
  <si>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</si>
  <si>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</si>
  <si>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</si>
  <si>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</si>
  <si>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</si>
  <si>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</si>
  <si>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</si>
  <si>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</si>
  <si>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</si>
  <si>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</si>
  <si>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</si>
  <si>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</si>
  <si>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</si>
  <si>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</si>
  <si>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</si>
  <si>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</si>
  <si>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</si>
  <si>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</si>
  <si>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</si>
  <si>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Flats/ Shops/ Offices</t>
  </si>
  <si>
    <t>Total</t>
  </si>
  <si>
    <t>Rate of Flat Per Sq. Ft. 
(on Carpet area)</t>
  </si>
  <si>
    <t>Floor Rise Per Sq. Ft.
(on Carpet area)</t>
  </si>
  <si>
    <t>Date &amp; Time of Site Visit</t>
  </si>
  <si>
    <t>Residential + Commercial</t>
  </si>
  <si>
    <t>On Carpet area</t>
  </si>
  <si>
    <t>Location Link</t>
  </si>
  <si>
    <t xml:space="preserve">Layout </t>
  </si>
  <si>
    <t>Latitude, Longitude</t>
  </si>
  <si>
    <t>Landmark</t>
  </si>
  <si>
    <t>Fungible area</t>
  </si>
  <si>
    <t>Mr. Manan (CRM) 7666646404</t>
  </si>
  <si>
    <t>L&amp;T Avenue Realty LLP</t>
  </si>
  <si>
    <t>L&amp;T Realty Rejuve 360, Sales Gallery, 706-B, L.B.S. Road, Opp. PVR Cinemas, Mulund West, Mumbai – 400080.</t>
  </si>
  <si>
    <t>Slum Rehabilitation Authority (SRA)</t>
  </si>
  <si>
    <t>Indusind Bank
IFSC Code = INDB0000497</t>
  </si>
  <si>
    <t>19.0724006,72.911223</t>
  </si>
  <si>
    <t>Om Sai Ganesh Society</t>
  </si>
  <si>
    <t>https://maps.app.goo.gl/KZHSPJPkgmkw1j826</t>
  </si>
  <si>
    <t>Club House, Swimming Pool, Gym, Garden, Community Hall, Kids Playground, Box Cricket, Indoor Games, Reflexology Path, Jogging Track, Senior Citizen Area, Salon/Spa, Creche, Swing Plaza, etc.</t>
  </si>
  <si>
    <t>Eastern Express
Highway</t>
  </si>
  <si>
    <t>18.30M. Wide
Road</t>
  </si>
  <si>
    <t xml:space="preserve">12.00M. Wide
Road/Buidling No.01 &amp; 02
</t>
  </si>
  <si>
    <t>Slum/Building</t>
  </si>
  <si>
    <t>Slum/Kamraj
Nagar Road</t>
  </si>
  <si>
    <t>Under Construction
Road/Slum</t>
  </si>
  <si>
    <t>3B + Gr + 1st to 26th Floor</t>
  </si>
  <si>
    <t>Building No. 13 Nova A (Wing C)</t>
  </si>
  <si>
    <t>Building No. 13 Nova B (Wing D)</t>
  </si>
  <si>
    <t>SRA/ENG/3838/N/STGL/AP
Date: 13/07/2023</t>
  </si>
  <si>
    <t>Fire Noc</t>
  </si>
  <si>
    <t>FB/HRC/R VI/10
Date: 20/09/2017
Valid For : Building No. 13 Wing C &amp; D = 3B + Gr + 1st to
27th Floor</t>
  </si>
  <si>
    <t>SEIAA-EC-0000001455
Date: 20/04/2019
Valid For : CTS No. 194(Pt)
Plot Area: 70554.42 Sq. Mt.
Total Builtup Area : 421012.11 Sq. Mt.</t>
  </si>
  <si>
    <t>Building No. 13</t>
  </si>
  <si>
    <t>Lower, Middle &amp; Upper Basement Floor For Parking</t>
  </si>
  <si>
    <t>Ground Floor For Commercial, Entrance Lobby, Society Office, 
Fitness Centre, Creche, Salon, Spa, Meter Room.</t>
  </si>
  <si>
    <t>Shop</t>
  </si>
  <si>
    <t>1st Floor For Residential</t>
  </si>
  <si>
    <t>2BHK</t>
  </si>
  <si>
    <t>1BHK</t>
  </si>
  <si>
    <t>Nova A (Wing C)</t>
  </si>
  <si>
    <t>2nd Floor</t>
  </si>
  <si>
    <t>3rd, 4th, 6th, 7th, 10th to 12th, 14th, 16th, 18th to 20th, 23rd, 24th &amp; 26th Floor</t>
  </si>
  <si>
    <t>5th, 9th, 13th, 17th, 21st &amp; 25th Floor</t>
  </si>
  <si>
    <t>8th &amp; 15th Floor (Part Refuge Area)</t>
  </si>
  <si>
    <t>Refuge Area</t>
  </si>
  <si>
    <t>22nd Floor (Part Refuge Area)</t>
  </si>
  <si>
    <t>Nova B (Wing D)</t>
  </si>
  <si>
    <t>Centrona Nova A (Buidling No. 13 Wing C)</t>
  </si>
  <si>
    <t>Centrona Nova B (Buidling No. 13 Wing D )</t>
  </si>
  <si>
    <t>Centrona Nova A (Orchid C)</t>
  </si>
  <si>
    <t xml:space="preserve">Centrona Nova B (Orchid D) </t>
  </si>
  <si>
    <t>Nomenclature For Project</t>
  </si>
  <si>
    <t>As Per Builder/Rera</t>
  </si>
  <si>
    <t>As per Approved plans</t>
  </si>
  <si>
    <t>Nova A + B</t>
  </si>
  <si>
    <t>Nova A</t>
  </si>
  <si>
    <t>Nova B</t>
  </si>
  <si>
    <t>Flats</t>
  </si>
  <si>
    <t>Shops</t>
  </si>
  <si>
    <t>Approved Layout &amp; Floor Plans, CC, RERA certificate, Fire NOC.</t>
  </si>
  <si>
    <t>18.30 M</t>
  </si>
  <si>
    <t>Sale Building No.
12(Wing A &amp; B ) &amp; 13 (Wing A &amp; B)/9.00 M. Internal Road</t>
  </si>
  <si>
    <t>Rera Carpet area</t>
  </si>
  <si>
    <t>24000 to 25000</t>
  </si>
  <si>
    <t>Nova A (Wing C) + Nova B  (Wing D)</t>
  </si>
  <si>
    <t>About 950M from P G Garodia School
(ICSE)</t>
  </si>
  <si>
    <t>Upper</t>
  </si>
  <si>
    <t>1 KM from Rto Kamraj Nagar Bus Stop</t>
  </si>
  <si>
    <t>About 2.4KM form Parakh Hospital</t>
  </si>
  <si>
    <t>2.40KM from Ghatkopar Railway Station
2.70KM from Vidyavihar Railway Station</t>
  </si>
  <si>
    <t>1. Approx. 2KM from Kamraj Nagar
Bhaji Market.
2. Approx. 3.5KM from DMart
Vidyavihar West.</t>
  </si>
  <si>
    <t>Centrona Zest &amp; Nova, Old CTS No.194(PT), New CTS No. 194A(PT) &amp; 194B(PT), Redevelopment Of ''Sant Namdeo Co-Opreative Housing Society &amp; Juni Ramabai Co-Operative Housing Society", near Om Sai Ganesh Society, Eastern Express Highway, Kamraj Nagar, Ghatkopar, Ghatkopar East, Kurla, Mumbai - 400077.</t>
  </si>
  <si>
    <t>As per RERA Site Flats = 903   &amp; Shop = 12</t>
  </si>
  <si>
    <t xml:space="preserve">Building No.13 (Zest A &amp; B Wing) </t>
  </si>
  <si>
    <t>3B + Gr/Stilt + 1st to 26th Floor</t>
  </si>
  <si>
    <t>Building No. 13 Nova A &amp; B</t>
  </si>
  <si>
    <t>SRA/ENG/3838/N/STGL/AP
Date: 09/02/2022</t>
  </si>
  <si>
    <t>SRA/ENG/3838/N/STGL/AP
Date: 16/02/2022
Valid Up to: This CC is re-endrosed as per approved amended plans dated 09/02/2022 of sale Building No.13.</t>
  </si>
  <si>
    <t>Building No. 13 Zest A &amp; B</t>
  </si>
  <si>
    <t>Building No.13 (Zest A &amp; B Wing) = 3B + Gr/Stilt + 1st to 26th Floor</t>
  </si>
  <si>
    <t xml:space="preserve">Building No.13 (Zest A Wing) </t>
  </si>
  <si>
    <t>Lower Basement Floor For Parking</t>
  </si>
  <si>
    <t>Middle Basement Floor For Parking</t>
  </si>
  <si>
    <t>Upper Basement Floor For Parking</t>
  </si>
  <si>
    <t>Ground Floor for Commercial, Fitness Center &amp; Entrance lobby</t>
  </si>
  <si>
    <t>1st Floor For Residential &amp; Commercial</t>
  </si>
  <si>
    <t>3rd, 4th, 6th, 7th, 10th, 11th, 12th, 14th, 16th, 18th, 19th, 20th, 23rd, 24th &amp; 26th Floor</t>
  </si>
  <si>
    <t xml:space="preserve">Building No.13 (Zest B Wing) </t>
  </si>
  <si>
    <t>Total Carpet Area</t>
  </si>
  <si>
    <t>Total Saleable Area</t>
  </si>
  <si>
    <t>Zest A Wing</t>
  </si>
  <si>
    <t>Zest B Wing</t>
  </si>
  <si>
    <t>Grand Total</t>
  </si>
  <si>
    <t>Centrona 
Building No.13 (Zest A &amp; B Wing)
Buidling No. 13 (Nova A &amp; B Wing)</t>
  </si>
  <si>
    <t>Centrona Zest &amp; Nova, Kamraj Nagar, Ghatkopar East, Village and Taluka-Kurla, District Mumbai suburban 400077.</t>
  </si>
  <si>
    <t>Zest Wing A = P51800003446 
Zest Wing B =  P51800003201
Nova Wing A = P51800005456
Nova Wing B = P51800004566</t>
  </si>
  <si>
    <t>Flats = 903</t>
  </si>
  <si>
    <t xml:space="preserve">SRA/ENG/3838/N/STGL/AP
Date: 13/07/2023
Valid Up to:  This C.C. is re-endorsed as per approved amended plans dated 13/07/2023 of sale building No.13
</t>
  </si>
  <si>
    <t>Shop = 34</t>
  </si>
  <si>
    <t>External Plaster</t>
  </si>
  <si>
    <t>External Plumbing, Elevation and Waterproofing</t>
  </si>
  <si>
    <t>Wooden Work</t>
  </si>
  <si>
    <t>Electrical &amp; Sanitary fittings</t>
  </si>
  <si>
    <t>Progress %</t>
  </si>
  <si>
    <r>
      <t xml:space="preserve">1. </t>
    </r>
    <r>
      <rPr>
        <sz val="16"/>
        <color theme="1"/>
        <rFont val="Times New Roman"/>
        <family val="1"/>
      </rPr>
      <t xml:space="preserve">Zest A &amp; B Wing = Construction Work is in process at the time of visit. 
    Nova B (Wing D) &amp; Nova A (Wing C) = Construction Work is in process at the time of visit (Slow Speed). </t>
    </r>
    <r>
      <rPr>
        <sz val="16"/>
        <rFont val="Times New Roman"/>
        <family val="1"/>
      </rPr>
      <t xml:space="preserve">
    Internal visit was not allowed. Construction Details are taken from Mr. Chirag
2. We considered  Saleable area as per our calculation.
3. We considered Carpet area as per Approved Plan.
4. We considered Gross carpet area = Net carpet + Balcony.
5. We have considered rate by verifying it from market inquire.
6. Car parking is subjected to authentic documentation.</t>
    </r>
  </si>
  <si>
    <t>07/07/2025 @ 02:00 PM</t>
  </si>
  <si>
    <t>Mr. Suraj Khare</t>
  </si>
  <si>
    <t>Mr. Nainesh Tambe</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</si>
</sst>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u/>
      <sz val="11"/>
      <color theme="10"/>
      <name val="Calibri"/>
      <family val="2"/>
    </font>
    <font>
      <u/>
      <sz val="14"/>
      <color theme="10"/>
      <name val="Calibri"/>
      <family val="2"/>
    </font>
    <font>
      <sz val="14"/>
      <name val="Times New Roman"/>
      <family val="1"/>
    </font>
    <font>
      <sz val="16"/>
      <color rgb="FFFF0000"/>
      <name val="Times New Roman"/>
      <family val="1"/>
    </font>
  </fonts>
  <fills count="6">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2" tint="-9.9978637043366805E-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 fillId="0" borderId="0"/>
    <xf numFmtId="0" fontId="14" fillId="0" borderId="0" applyNumberFormat="0" applyFill="0" applyBorder="0" applyAlignment="0" applyProtection="0"/>
  </cellStyleXfs>
  <cellXfs count="175">
    <xf numFmtId="0" fontId="0" fillId="0" borderId="0" xfId="0"/>
    <xf numFmtId="0" fontId="3" fillId="0" borderId="0" xfId="0" applyFont="1" applyAlignment="1">
      <alignment vertical="top"/>
    </xf>
    <xf numFmtId="0" fontId="4" fillId="0" borderId="1" xfId="0" applyFont="1" applyBorder="1" applyAlignment="1">
      <alignment horizontal="center" vertical="top" wrapText="1"/>
    </xf>
    <xf numFmtId="0" fontId="4" fillId="0" borderId="1" xfId="0" applyFont="1" applyBorder="1" applyAlignment="1">
      <alignment vertical="top"/>
    </xf>
    <xf numFmtId="0" fontId="4" fillId="0" borderId="10" xfId="0" applyFont="1" applyBorder="1" applyAlignment="1">
      <alignment vertical="top" wrapText="1"/>
    </xf>
    <xf numFmtId="0" fontId="4" fillId="4" borderId="2" xfId="0" applyFont="1" applyFill="1" applyBorder="1" applyAlignment="1">
      <alignment vertical="top" wrapText="1"/>
    </xf>
    <xf numFmtId="0" fontId="4" fillId="0" borderId="5" xfId="0" applyFont="1" applyBorder="1" applyAlignment="1">
      <alignment vertical="top" wrapText="1"/>
    </xf>
    <xf numFmtId="0" fontId="4" fillId="0" borderId="8" xfId="0" applyFont="1" applyBorder="1" applyAlignment="1">
      <alignment horizontal="center" vertical="top" wrapText="1"/>
    </xf>
    <xf numFmtId="0" fontId="4" fillId="0" borderId="6" xfId="0" applyFont="1" applyBorder="1" applyAlignment="1">
      <alignment vertical="top" wrapText="1"/>
    </xf>
    <xf numFmtId="0" fontId="2" fillId="0" borderId="1" xfId="0" applyFont="1" applyBorder="1" applyAlignment="1">
      <alignment horizontal="center" vertical="top" wrapText="1"/>
    </xf>
    <xf numFmtId="0" fontId="4" fillId="3" borderId="1" xfId="0" applyFont="1" applyFill="1" applyBorder="1" applyAlignment="1">
      <alignment horizontal="left" vertical="top"/>
    </xf>
    <xf numFmtId="0" fontId="3" fillId="3" borderId="0" xfId="0" applyFont="1" applyFill="1" applyAlignment="1">
      <alignment vertical="top"/>
    </xf>
    <xf numFmtId="0" fontId="4" fillId="0" borderId="1" xfId="0" applyFont="1" applyBorder="1" applyAlignment="1">
      <alignment horizontal="center" vertical="top"/>
    </xf>
    <xf numFmtId="0" fontId="2" fillId="0" borderId="1" xfId="0" applyFont="1" applyBorder="1" applyAlignment="1">
      <alignment vertical="top" wrapText="1"/>
    </xf>
    <xf numFmtId="0" fontId="3" fillId="0" borderId="0" xfId="0" applyFont="1" applyAlignment="1">
      <alignment horizontal="center" vertical="top"/>
    </xf>
    <xf numFmtId="0" fontId="4" fillId="4" borderId="1" xfId="0" applyFont="1" applyFill="1" applyBorder="1" applyAlignment="1">
      <alignment vertical="top"/>
    </xf>
    <xf numFmtId="0" fontId="4" fillId="0" borderId="6" xfId="0" applyFont="1" applyBorder="1" applyAlignment="1">
      <alignment horizontal="center" vertical="top"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0" borderId="5" xfId="0" applyFont="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15" xfId="0" applyFont="1" applyFill="1" applyBorder="1" applyAlignment="1">
      <alignment horizontal="center" vertical="top" wrapText="1"/>
    </xf>
    <xf numFmtId="0" fontId="4" fillId="0" borderId="8" xfId="0" applyFont="1" applyBorder="1" applyAlignment="1">
      <alignment vertical="top" wrapText="1"/>
    </xf>
    <xf numFmtId="0" fontId="4" fillId="0" borderId="6" xfId="0" applyFont="1" applyBorder="1" applyAlignment="1">
      <alignment horizontal="lef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Alignment="1">
      <alignment vertical="top" wrapText="1"/>
    </xf>
    <xf numFmtId="0" fontId="4" fillId="4" borderId="14" xfId="0" applyFont="1" applyFill="1" applyBorder="1" applyAlignment="1">
      <alignment vertical="top" wrapText="1"/>
    </xf>
    <xf numFmtId="0" fontId="4" fillId="4" borderId="9" xfId="0" applyFont="1" applyFill="1" applyBorder="1" applyAlignment="1">
      <alignment vertical="top" wrapText="1"/>
    </xf>
    <xf numFmtId="0" fontId="3" fillId="0" borderId="16" xfId="1" applyFont="1" applyBorder="1" applyProtection="1">
      <protection hidden="1"/>
    </xf>
    <xf numFmtId="0" fontId="3" fillId="0" borderId="0" xfId="1" applyFont="1" applyProtection="1">
      <protection hidden="1"/>
    </xf>
    <xf numFmtId="0" fontId="3" fillId="0" borderId="17" xfId="1" applyFont="1" applyBorder="1" applyProtection="1">
      <protection hidden="1"/>
    </xf>
    <xf numFmtId="0" fontId="3" fillId="0" borderId="17" xfId="1" applyFont="1" applyBorder="1"/>
    <xf numFmtId="0" fontId="9" fillId="0" borderId="0" xfId="0" applyFont="1" applyProtection="1">
      <protection hidden="1"/>
    </xf>
    <xf numFmtId="9" fontId="9" fillId="0" borderId="0" xfId="0" applyNumberFormat="1" applyFont="1" applyProtection="1">
      <protection hidden="1"/>
    </xf>
    <xf numFmtId="0" fontId="9" fillId="0" borderId="18" xfId="0" applyFont="1" applyBorder="1" applyProtection="1">
      <protection hidden="1"/>
    </xf>
    <xf numFmtId="0" fontId="7" fillId="0" borderId="0" xfId="1" applyFont="1" applyAlignment="1">
      <alignment horizontal="center" vertical="center"/>
    </xf>
    <xf numFmtId="0" fontId="9" fillId="0" borderId="17" xfId="0" applyFont="1" applyBorder="1" applyProtection="1">
      <protection hidden="1"/>
    </xf>
    <xf numFmtId="1" fontId="10" fillId="0" borderId="17" xfId="0" applyNumberFormat="1" applyFont="1" applyBorder="1"/>
    <xf numFmtId="1" fontId="10" fillId="0" borderId="17" xfId="0" applyNumberFormat="1" applyFont="1" applyBorder="1" applyAlignment="1">
      <alignment horizontal="right"/>
    </xf>
    <xf numFmtId="1" fontId="10" fillId="0" borderId="19" xfId="0" applyNumberFormat="1" applyFont="1" applyBorder="1"/>
    <xf numFmtId="0" fontId="4" fillId="2" borderId="1" xfId="0" applyFont="1" applyFill="1" applyBorder="1" applyAlignment="1">
      <alignment vertical="top"/>
    </xf>
    <xf numFmtId="0" fontId="4" fillId="0" borderId="2" xfId="0" applyFont="1" applyBorder="1" applyAlignment="1">
      <alignment vertical="top" wrapText="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center" wrapText="1"/>
    </xf>
    <xf numFmtId="1" fontId="5" fillId="0" borderId="1" xfId="1" applyNumberFormat="1" applyFont="1" applyBorder="1" applyAlignment="1">
      <alignment horizontal="center"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vertical="top" wrapText="1"/>
    </xf>
    <xf numFmtId="0" fontId="4" fillId="0" borderId="1" xfId="0" applyFont="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14" fontId="4" fillId="4" borderId="1" xfId="0" applyNumberFormat="1" applyFont="1" applyFill="1" applyBorder="1" applyAlignment="1">
      <alignment horizontal="left" vertical="top" wrapText="1"/>
    </xf>
    <xf numFmtId="0" fontId="4" fillId="4" borderId="1" xfId="0" applyFont="1" applyFill="1" applyBorder="1" applyAlignment="1">
      <alignment horizontal="center" vertical="center" wrapText="1"/>
    </xf>
    <xf numFmtId="0" fontId="4" fillId="4" borderId="1" xfId="0" applyFont="1" applyFill="1" applyBorder="1" applyAlignment="1">
      <alignment horizontal="left" vertical="top" wrapText="1"/>
    </xf>
    <xf numFmtId="0" fontId="4" fillId="0" borderId="1" xfId="0" applyFont="1" applyBorder="1" applyAlignment="1">
      <alignment horizontal="left" vertical="top" wrapText="1"/>
    </xf>
    <xf numFmtId="1" fontId="6" fillId="4" borderId="1" xfId="1" applyNumberFormat="1" applyFont="1" applyFill="1" applyBorder="1" applyAlignment="1">
      <alignment horizontal="center" vertical="center"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17" fillId="0" borderId="0" xfId="0" applyFont="1" applyAlignment="1">
      <alignment vertical="top"/>
    </xf>
    <xf numFmtId="0" fontId="4" fillId="4" borderId="1" xfId="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2" fillId="4" borderId="1" xfId="1" applyNumberFormat="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6" fillId="4" borderId="7" xfId="1" applyNumberFormat="1" applyFont="1" applyFill="1" applyBorder="1" applyAlignment="1">
      <alignment horizontal="center" vertical="center" wrapText="1"/>
    </xf>
    <xf numFmtId="1" fontId="6" fillId="4" borderId="11" xfId="1" applyNumberFormat="1" applyFont="1" applyFill="1" applyBorder="1" applyAlignment="1">
      <alignment horizontal="center" vertical="center" wrapText="1"/>
    </xf>
    <xf numFmtId="1" fontId="6" fillId="4" borderId="12" xfId="1" applyNumberFormat="1" applyFont="1" applyFill="1" applyBorder="1" applyAlignment="1">
      <alignment horizontal="center" vertical="center" wrapText="1"/>
    </xf>
    <xf numFmtId="1" fontId="6" fillId="4" borderId="13" xfId="1" applyNumberFormat="1" applyFont="1" applyFill="1" applyBorder="1" applyAlignment="1">
      <alignment horizontal="center" vertical="center" wrapText="1"/>
    </xf>
    <xf numFmtId="1" fontId="6" fillId="4" borderId="14" xfId="1" applyNumberFormat="1" applyFont="1" applyFill="1" applyBorder="1" applyAlignment="1">
      <alignment horizontal="center" vertical="center" wrapText="1"/>
    </xf>
    <xf numFmtId="1" fontId="6" fillId="4" borderId="15"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1" fontId="5" fillId="4" borderId="15"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center" vertical="top"/>
    </xf>
    <xf numFmtId="0" fontId="2" fillId="5" borderId="1" xfId="0" applyFont="1" applyFill="1" applyBorder="1" applyAlignment="1">
      <alignment horizontal="center" vertical="top"/>
    </xf>
    <xf numFmtId="0" fontId="4" fillId="4" borderId="1" xfId="0" applyFont="1" applyFill="1" applyBorder="1" applyAlignment="1">
      <alignment horizontal="left" vertical="top" wrapText="1"/>
    </xf>
    <xf numFmtId="0" fontId="8" fillId="0" borderId="14" xfId="0" applyFont="1" applyBorder="1" applyAlignment="1">
      <alignment horizontal="center" vertical="center" wrapText="1"/>
    </xf>
    <xf numFmtId="0" fontId="8" fillId="0" borderId="9" xfId="0" applyFont="1" applyBorder="1" applyAlignment="1">
      <alignment horizontal="center" vertical="center" wrapText="1"/>
    </xf>
    <xf numFmtId="9" fontId="2" fillId="4" borderId="14" xfId="1" applyNumberFormat="1" applyFont="1" applyFill="1" applyBorder="1" applyAlignment="1" applyProtection="1">
      <alignment horizontal="center" vertical="center" wrapText="1"/>
      <protection hidden="1"/>
    </xf>
    <xf numFmtId="9" fontId="2" fillId="4" borderId="15" xfId="1" applyNumberFormat="1" applyFont="1" applyFill="1" applyBorder="1" applyAlignment="1" applyProtection="1">
      <alignment horizontal="center" vertical="center" wrapText="1"/>
      <protection hidden="1"/>
    </xf>
    <xf numFmtId="1" fontId="4" fillId="4" borderId="2" xfId="0" applyNumberFormat="1" applyFont="1" applyFill="1" applyBorder="1" applyAlignment="1">
      <alignment horizontal="left" vertical="top" wrapText="1"/>
    </xf>
    <xf numFmtId="1" fontId="4" fillId="4" borderId="5" xfId="0" applyNumberFormat="1" applyFont="1" applyFill="1" applyBorder="1" applyAlignment="1">
      <alignment horizontal="left" vertical="top" wrapText="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0" borderId="1" xfId="0" applyFont="1" applyBorder="1" applyAlignment="1">
      <alignment horizontal="left" vertical="top"/>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0" fontId="4" fillId="4" borderId="7" xfId="0" applyFont="1" applyFill="1" applyBorder="1" applyAlignment="1">
      <alignment horizontal="left" vertical="top" wrapText="1"/>
    </xf>
    <xf numFmtId="0" fontId="4" fillId="4" borderId="4" xfId="0" applyFont="1" applyFill="1" applyBorder="1" applyAlignment="1">
      <alignment horizontal="left" vertical="top" wrapText="1"/>
    </xf>
    <xf numFmtId="0" fontId="4" fillId="4" borderId="11" xfId="0" applyFont="1" applyFill="1" applyBorder="1" applyAlignment="1">
      <alignment horizontal="left" vertical="top" wrapText="1"/>
    </xf>
    <xf numFmtId="0" fontId="2" fillId="0" borderId="1" xfId="0" applyFont="1" applyBorder="1" applyAlignment="1">
      <alignment horizontal="center" vertical="top" wrapText="1"/>
    </xf>
    <xf numFmtId="0" fontId="4" fillId="0" borderId="1" xfId="0" applyFont="1" applyBorder="1" applyAlignment="1">
      <alignment horizontal="center"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1" xfId="0" applyFont="1" applyBorder="1" applyAlignment="1">
      <alignment horizontal="left" vertical="top" wrapText="1"/>
    </xf>
    <xf numFmtId="0" fontId="4" fillId="4" borderId="1" xfId="0" applyFont="1" applyFill="1" applyBorder="1" applyAlignment="1">
      <alignment horizontal="left" vertical="top"/>
    </xf>
    <xf numFmtId="0" fontId="4" fillId="3" borderId="1" xfId="0" applyFont="1" applyFill="1" applyBorder="1" applyAlignment="1">
      <alignment horizontal="left" vertical="top" wrapText="1"/>
    </xf>
    <xf numFmtId="0" fontId="4" fillId="3" borderId="2" xfId="0" applyFont="1" applyFill="1" applyBorder="1" applyAlignment="1">
      <alignment horizontal="left" vertical="top"/>
    </xf>
    <xf numFmtId="0" fontId="4" fillId="3" borderId="5" xfId="0" applyFont="1" applyFill="1" applyBorder="1" applyAlignment="1">
      <alignment horizontal="left" vertical="top"/>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11" xfId="0" applyFont="1" applyFill="1" applyBorder="1" applyAlignment="1">
      <alignment horizontal="center" vertical="top" wrapText="1"/>
    </xf>
    <xf numFmtId="0" fontId="2" fillId="2" borderId="8" xfId="0" applyFont="1" applyFill="1" applyBorder="1" applyAlignment="1">
      <alignment horizontal="center" vertical="top"/>
    </xf>
    <xf numFmtId="0" fontId="2" fillId="2" borderId="5" xfId="0" applyFont="1" applyFill="1" applyBorder="1" applyAlignment="1">
      <alignment horizontal="center" vertical="top" wrapText="1"/>
    </xf>
    <xf numFmtId="0" fontId="4" fillId="0" borderId="1" xfId="0" applyFont="1" applyBorder="1" applyAlignment="1">
      <alignment vertical="top" wrapText="1"/>
    </xf>
    <xf numFmtId="1" fontId="5" fillId="4" borderId="14" xfId="1" applyNumberFormat="1" applyFont="1" applyFill="1" applyBorder="1" applyAlignment="1">
      <alignment horizontal="center" vertical="center" wrapText="1"/>
    </xf>
    <xf numFmtId="1" fontId="5" fillId="4" borderId="9" xfId="1" applyNumberFormat="1" applyFont="1" applyFill="1" applyBorder="1" applyAlignment="1">
      <alignment horizontal="center" vertical="center" wrapText="1"/>
    </xf>
    <xf numFmtId="0" fontId="2" fillId="4" borderId="2" xfId="0" applyFont="1" applyFill="1" applyBorder="1" applyAlignment="1">
      <alignment horizontal="left" vertical="top" wrapText="1"/>
    </xf>
    <xf numFmtId="0" fontId="2" fillId="4" borderId="3" xfId="0" applyFont="1" applyFill="1" applyBorder="1" applyAlignment="1">
      <alignment horizontal="left" vertical="top"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4" fillId="0" borderId="6" xfId="0" applyFont="1" applyBorder="1" applyAlignment="1">
      <alignment horizontal="left" vertical="top" wrapText="1"/>
    </xf>
    <xf numFmtId="0" fontId="2" fillId="2" borderId="1" xfId="0" applyFont="1" applyFill="1" applyBorder="1" applyAlignment="1">
      <alignment horizontal="left" vertical="top"/>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1" fontId="4" fillId="4" borderId="1" xfId="0" applyNumberFormat="1" applyFont="1" applyFill="1" applyBorder="1" applyAlignment="1">
      <alignment horizontal="left" vertical="top" wrapText="1"/>
    </xf>
    <xf numFmtId="0" fontId="4" fillId="0" borderId="8" xfId="0" applyFont="1" applyBorder="1" applyAlignment="1">
      <alignment vertical="top" wrapText="1"/>
    </xf>
    <xf numFmtId="0" fontId="4" fillId="4" borderId="8" xfId="0" applyFont="1" applyFill="1" applyBorder="1" applyAlignment="1">
      <alignment horizontal="left" vertical="top" wrapText="1"/>
    </xf>
    <xf numFmtId="0" fontId="4" fillId="4" borderId="1" xfId="0" applyFont="1" applyFill="1" applyBorder="1" applyAlignment="1">
      <alignment vertical="top" wrapText="1"/>
    </xf>
    <xf numFmtId="0" fontId="2" fillId="0" borderId="1" xfId="0" applyFont="1" applyBorder="1" applyAlignment="1">
      <alignment horizontal="left" vertical="top" wrapText="1"/>
    </xf>
    <xf numFmtId="0" fontId="4" fillId="4" borderId="1" xfId="0" applyFont="1" applyFill="1" applyBorder="1" applyAlignment="1">
      <alignment horizontal="center" vertical="top" wrapText="1"/>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9" xfId="0" applyFont="1" applyBorder="1" applyAlignment="1">
      <alignment horizontal="left" vertical="top" wrapText="1"/>
    </xf>
    <xf numFmtId="0" fontId="4" fillId="0" borderId="15" xfId="0" applyFont="1" applyBorder="1" applyAlignment="1">
      <alignment horizontal="left" vertical="top" wrapText="1"/>
    </xf>
    <xf numFmtId="0" fontId="4" fillId="4" borderId="3" xfId="0" applyFont="1" applyFill="1" applyBorder="1" applyAlignment="1">
      <alignment horizontal="left" vertical="top"/>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3" xfId="0" applyFont="1" applyBorder="1" applyAlignment="1">
      <alignment horizontal="center" vertical="top" wrapText="1"/>
    </xf>
    <xf numFmtId="17" fontId="4" fillId="4" borderId="2"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2" fontId="4" fillId="4" borderId="1" xfId="0" applyNumberFormat="1" applyFont="1" applyFill="1" applyBorder="1" applyAlignment="1">
      <alignment horizontal="left" vertical="top" wrapText="1"/>
    </xf>
    <xf numFmtId="14" fontId="4" fillId="4" borderId="7" xfId="0" applyNumberFormat="1" applyFont="1" applyFill="1" applyBorder="1" applyAlignment="1">
      <alignment horizontal="left" vertical="top" wrapText="1"/>
    </xf>
    <xf numFmtId="0" fontId="15" fillId="4" borderId="2" xfId="2" applyFont="1" applyFill="1" applyBorder="1" applyAlignment="1">
      <alignment horizontal="left" vertical="top" wrapText="1"/>
    </xf>
    <xf numFmtId="0" fontId="16" fillId="4" borderId="3" xfId="0" applyFont="1" applyFill="1" applyBorder="1" applyAlignment="1">
      <alignment horizontal="left" vertical="top" wrapText="1"/>
    </xf>
    <xf numFmtId="1" fontId="2" fillId="0" borderId="1" xfId="1" applyNumberFormat="1" applyFont="1" applyBorder="1" applyAlignment="1">
      <alignment horizontal="center" vertical="top" wrapText="1"/>
    </xf>
    <xf numFmtId="1" fontId="5" fillId="0" borderId="1" xfId="1" applyNumberFormat="1" applyFont="1" applyBorder="1" applyAlignment="1">
      <alignment horizontal="center" vertical="top" wrapText="1"/>
    </xf>
    <xf numFmtId="0" fontId="4" fillId="4" borderId="3" xfId="0" applyFont="1" applyFill="1" applyBorder="1" applyAlignment="1">
      <alignment horizontal="center" vertical="center" wrapText="1"/>
    </xf>
    <xf numFmtId="0" fontId="2" fillId="4" borderId="1" xfId="0" applyFont="1" applyFill="1" applyBorder="1" applyAlignment="1">
      <alignment horizontal="center" vertical="top" wrapText="1"/>
    </xf>
    <xf numFmtId="0" fontId="2" fillId="4" borderId="2" xfId="0" applyFont="1" applyFill="1" applyBorder="1" applyAlignment="1">
      <alignment horizontal="center" vertical="top" wrapText="1"/>
    </xf>
    <xf numFmtId="0" fontId="2" fillId="4" borderId="3" xfId="0" applyFont="1" applyFill="1" applyBorder="1" applyAlignment="1">
      <alignment horizontal="center" vertical="top" wrapText="1"/>
    </xf>
    <xf numFmtId="0" fontId="2" fillId="4" borderId="5" xfId="0" applyFont="1" applyFill="1" applyBorder="1" applyAlignment="1">
      <alignment horizontal="center" vertical="top" wrapText="1"/>
    </xf>
    <xf numFmtId="1" fontId="6" fillId="4" borderId="4" xfId="1" applyNumberFormat="1" applyFont="1" applyFill="1" applyBorder="1" applyAlignment="1">
      <alignment horizontal="center" vertical="center" wrapText="1"/>
    </xf>
    <xf numFmtId="1" fontId="6" fillId="4" borderId="9" xfId="1" applyNumberFormat="1" applyFont="1" applyFill="1" applyBorder="1" applyAlignment="1">
      <alignment horizontal="center" vertical="center" wrapText="1"/>
    </xf>
  </cellXfs>
  <cellStyles count="3">
    <cellStyle name="Hyperlink" xfId="2" builtinId="8"/>
    <cellStyle name="Normal" xfId="0" builtinId="0"/>
    <cellStyle name="Normal 3" xfId="1"/>
  </cellStyles>
  <dxfs count="0"/>
  <tableStyles count="0" defaultTableStyle="TableStyleMedium9" defaultPivotStyle="PivotStyleLight16"/>
  <colors>
    <mruColors>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9</xdr:col>
      <xdr:colOff>507146</xdr:colOff>
      <xdr:row>115</xdr:row>
      <xdr:rowOff>153681</xdr:rowOff>
    </xdr:from>
    <xdr:to>
      <xdr:col>12</xdr:col>
      <xdr:colOff>295468</xdr:colOff>
      <xdr:row>124</xdr:row>
      <xdr:rowOff>86722</xdr:rowOff>
    </xdr:to>
    <xdr:pic>
      <xdr:nvPicPr>
        <xdr:cNvPr id="2" name="Picture 1"/>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1196917" y="49389767"/>
          <a:ext cx="4915494" cy="2632698"/>
        </a:xfrm>
        <a:prstGeom prst="rect">
          <a:avLst/>
        </a:prstGeom>
        <a:ln>
          <a:solidFill>
            <a:sysClr val="windowText" lastClr="000000"/>
          </a:solidFill>
        </a:ln>
      </xdr:spPr>
    </xdr:pic>
    <xdr:clientData/>
  </xdr:twoCellAnchor>
  <xdr:twoCellAnchor>
    <xdr:from>
      <xdr:col>0</xdr:col>
      <xdr:colOff>291352</xdr:colOff>
      <xdr:row>471</xdr:row>
      <xdr:rowOff>67251</xdr:rowOff>
    </xdr:from>
    <xdr:to>
      <xdr:col>9</xdr:col>
      <xdr:colOff>107050</xdr:colOff>
      <xdr:row>495</xdr:row>
      <xdr:rowOff>150994</xdr:rowOff>
    </xdr:to>
    <xdr:grpSp>
      <xdr:nvGrpSpPr>
        <xdr:cNvPr id="13" name="Group 12"/>
        <xdr:cNvGrpSpPr/>
      </xdr:nvGrpSpPr>
      <xdr:grpSpPr>
        <a:xfrm>
          <a:off x="291352" y="145473180"/>
          <a:ext cx="10211555" cy="6288600"/>
          <a:chOff x="273586" y="148921945"/>
          <a:chExt cx="6291591" cy="4025647"/>
        </a:xfrm>
      </xdr:grpSpPr>
      <xdr:pic>
        <xdr:nvPicPr>
          <xdr:cNvPr id="14" name="Picture 13">
            <a:extLst>
              <a:ext uri="{FF2B5EF4-FFF2-40B4-BE49-F238E27FC236}">
                <a16:creationId xmlns="" xmlns:a16="http://schemas.microsoft.com/office/drawing/2014/main" id="{E0928D76-D660-EC2E-F53D-F8B7256CEE7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273586" y="148921945"/>
            <a:ext cx="6060900" cy="3791990"/>
          </a:xfrm>
          <a:prstGeom prst="rect">
            <a:avLst/>
          </a:prstGeom>
          <a:ln>
            <a:solidFill>
              <a:schemeClr val="tx1"/>
            </a:solidFill>
          </a:ln>
        </xdr:spPr>
      </xdr:pic>
      <xdr:sp macro="" textlink="">
        <xdr:nvSpPr>
          <xdr:cNvPr id="15" name="TextBox 15">
            <a:extLst>
              <a:ext uri="{FF2B5EF4-FFF2-40B4-BE49-F238E27FC236}">
                <a16:creationId xmlns="" xmlns:a16="http://schemas.microsoft.com/office/drawing/2014/main" id="{513D4C11-7352-B347-D0F4-6FC351A39FAE}"/>
              </a:ext>
            </a:extLst>
          </xdr:cNvPr>
          <xdr:cNvSpPr txBox="1"/>
        </xdr:nvSpPr>
        <xdr:spPr>
          <a:xfrm>
            <a:off x="3548853" y="152201571"/>
            <a:ext cx="1585847" cy="746021"/>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t>Building No.12</a:t>
            </a:r>
          </a:p>
          <a:p>
            <a:r>
              <a:rPr lang="en-US" sz="1400" b="1"/>
              <a:t>Sale Building</a:t>
            </a:r>
          </a:p>
          <a:p>
            <a:r>
              <a:rPr lang="en-US" sz="1400" b="1"/>
              <a:t>Zen A(Ivy A)</a:t>
            </a:r>
            <a:endParaRPr lang="x-none" sz="1400" b="1"/>
          </a:p>
        </xdr:txBody>
      </xdr:sp>
      <xdr:cxnSp macro="">
        <xdr:nvCxnSpPr>
          <xdr:cNvPr id="16" name="Straight Arrow Connector 15">
            <a:extLst>
              <a:ext uri="{FF2B5EF4-FFF2-40B4-BE49-F238E27FC236}">
                <a16:creationId xmlns="" xmlns:a16="http://schemas.microsoft.com/office/drawing/2014/main" id="{5AE97B74-0D88-F68A-F91E-35443C10EE0E}"/>
              </a:ext>
            </a:extLst>
          </xdr:cNvPr>
          <xdr:cNvCxnSpPr>
            <a:cxnSpLocks/>
          </xdr:cNvCxnSpPr>
        </xdr:nvCxnSpPr>
        <xdr:spPr>
          <a:xfrm flipH="1" flipV="1">
            <a:off x="3283884" y="152097681"/>
            <a:ext cx="248211" cy="388845"/>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7" name="TextBox 23">
            <a:extLst>
              <a:ext uri="{FF2B5EF4-FFF2-40B4-BE49-F238E27FC236}">
                <a16:creationId xmlns="" xmlns:a16="http://schemas.microsoft.com/office/drawing/2014/main" id="{28EF9D38-9E5F-39A6-B8AB-859748C8E6CD}"/>
              </a:ext>
            </a:extLst>
          </xdr:cNvPr>
          <xdr:cNvSpPr txBox="1"/>
        </xdr:nvSpPr>
        <xdr:spPr>
          <a:xfrm>
            <a:off x="4815652" y="151488288"/>
            <a:ext cx="1580243" cy="743096"/>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t>Building No.12</a:t>
            </a:r>
          </a:p>
          <a:p>
            <a:r>
              <a:rPr lang="en-US" sz="1400" b="1"/>
              <a:t>Sale Building</a:t>
            </a:r>
          </a:p>
          <a:p>
            <a:r>
              <a:rPr lang="en-US" sz="1400" b="1"/>
              <a:t>Zen B(Ivy B)</a:t>
            </a:r>
            <a:endParaRPr lang="x-none" sz="1400" b="1"/>
          </a:p>
        </xdr:txBody>
      </xdr:sp>
      <xdr:cxnSp macro="">
        <xdr:nvCxnSpPr>
          <xdr:cNvPr id="18" name="Straight Arrow Connector 17">
            <a:extLst>
              <a:ext uri="{FF2B5EF4-FFF2-40B4-BE49-F238E27FC236}">
                <a16:creationId xmlns="" xmlns:a16="http://schemas.microsoft.com/office/drawing/2014/main" id="{77B74BD9-74DC-DDB5-0EBC-43D520D3C211}"/>
              </a:ext>
            </a:extLst>
          </xdr:cNvPr>
          <xdr:cNvCxnSpPr>
            <a:cxnSpLocks/>
            <a:stCxn id="17" idx="1"/>
          </xdr:cNvCxnSpPr>
        </xdr:nvCxnSpPr>
        <xdr:spPr>
          <a:xfrm flipH="1" flipV="1">
            <a:off x="4356058" y="151626971"/>
            <a:ext cx="459595" cy="232865"/>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TextBox 30">
            <a:extLst>
              <a:ext uri="{FF2B5EF4-FFF2-40B4-BE49-F238E27FC236}">
                <a16:creationId xmlns="" xmlns:a16="http://schemas.microsoft.com/office/drawing/2014/main" id="{C0F49EE0-93CB-C351-4499-73658DB0E68C}"/>
              </a:ext>
            </a:extLst>
          </xdr:cNvPr>
          <xdr:cNvSpPr txBox="1"/>
        </xdr:nvSpPr>
        <xdr:spPr>
          <a:xfrm>
            <a:off x="4997825" y="149461213"/>
            <a:ext cx="1567352" cy="743098"/>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t>Building No.13</a:t>
            </a:r>
          </a:p>
          <a:p>
            <a:r>
              <a:rPr lang="en-US" sz="1400" b="1"/>
              <a:t>Sale Building</a:t>
            </a:r>
          </a:p>
          <a:p>
            <a:r>
              <a:rPr lang="en-US" sz="1400" b="1"/>
              <a:t>Nova B (Orchid D)</a:t>
            </a:r>
            <a:endParaRPr lang="x-none" sz="1400" b="1"/>
          </a:p>
        </xdr:txBody>
      </xdr:sp>
      <xdr:sp macro="" textlink="">
        <xdr:nvSpPr>
          <xdr:cNvPr id="20" name="TextBox 1024">
            <a:extLst>
              <a:ext uri="{FF2B5EF4-FFF2-40B4-BE49-F238E27FC236}">
                <a16:creationId xmlns="" xmlns:a16="http://schemas.microsoft.com/office/drawing/2014/main" id="{4A55DDA6-8AC3-371F-C9D4-E61062DDFC3E}"/>
              </a:ext>
            </a:extLst>
          </xdr:cNvPr>
          <xdr:cNvSpPr txBox="1"/>
        </xdr:nvSpPr>
        <xdr:spPr>
          <a:xfrm>
            <a:off x="2934387" y="150356199"/>
            <a:ext cx="1574080" cy="744778"/>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t>Building No.13</a:t>
            </a:r>
          </a:p>
          <a:p>
            <a:r>
              <a:rPr lang="en-US" sz="1400" b="1"/>
              <a:t>Sale Building</a:t>
            </a:r>
          </a:p>
          <a:p>
            <a:r>
              <a:rPr lang="en-US" sz="1400" b="1"/>
              <a:t>Nova A (Orchid C)</a:t>
            </a:r>
            <a:endParaRPr lang="x-none" sz="1400" b="1"/>
          </a:p>
        </xdr:txBody>
      </xdr:sp>
      <xdr:sp macro="" textlink="">
        <xdr:nvSpPr>
          <xdr:cNvPr id="21" name="TextBox 1028">
            <a:extLst>
              <a:ext uri="{FF2B5EF4-FFF2-40B4-BE49-F238E27FC236}">
                <a16:creationId xmlns="" xmlns:a16="http://schemas.microsoft.com/office/drawing/2014/main" id="{28712F3D-45B1-C0C7-EF49-3EAFE7E469FC}"/>
              </a:ext>
            </a:extLst>
          </xdr:cNvPr>
          <xdr:cNvSpPr txBox="1"/>
        </xdr:nvSpPr>
        <xdr:spPr>
          <a:xfrm>
            <a:off x="1689315" y="149265082"/>
            <a:ext cx="1155918" cy="481469"/>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t>Building No.13</a:t>
            </a:r>
          </a:p>
          <a:p>
            <a:r>
              <a:rPr lang="en-US" sz="1400" b="1"/>
              <a:t>Sale Building</a:t>
            </a:r>
          </a:p>
          <a:p>
            <a:r>
              <a:rPr lang="en-US" sz="1400" b="1"/>
              <a:t>Zest B</a:t>
            </a:r>
            <a:endParaRPr lang="x-none" sz="1400" b="1"/>
          </a:p>
        </xdr:txBody>
      </xdr:sp>
      <xdr:sp macro="" textlink="">
        <xdr:nvSpPr>
          <xdr:cNvPr id="22" name="TextBox 1032">
            <a:extLst>
              <a:ext uri="{FF2B5EF4-FFF2-40B4-BE49-F238E27FC236}">
                <a16:creationId xmlns="" xmlns:a16="http://schemas.microsoft.com/office/drawing/2014/main" id="{9F9B866D-322F-6FA9-CE33-6FA217625CD5}"/>
              </a:ext>
            </a:extLst>
          </xdr:cNvPr>
          <xdr:cNvSpPr txBox="1"/>
        </xdr:nvSpPr>
        <xdr:spPr>
          <a:xfrm>
            <a:off x="855429" y="149811875"/>
            <a:ext cx="1580244" cy="743097"/>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t>Building No.13</a:t>
            </a:r>
          </a:p>
          <a:p>
            <a:r>
              <a:rPr lang="en-US" sz="1400" b="1"/>
              <a:t>Sale Building</a:t>
            </a:r>
          </a:p>
          <a:p>
            <a:r>
              <a:rPr lang="en-US" sz="1400" b="1"/>
              <a:t>Zest A</a:t>
            </a:r>
            <a:endParaRPr lang="x-none" sz="1400" b="1"/>
          </a:p>
        </xdr:txBody>
      </xdr:sp>
      <xdr:cxnSp macro="">
        <xdr:nvCxnSpPr>
          <xdr:cNvPr id="23" name="Straight Arrow Connector 22">
            <a:extLst>
              <a:ext uri="{FF2B5EF4-FFF2-40B4-BE49-F238E27FC236}">
                <a16:creationId xmlns="" xmlns:a16="http://schemas.microsoft.com/office/drawing/2014/main" id="{8CACA29F-67AF-5570-6937-E815A88C8E8A}"/>
              </a:ext>
            </a:extLst>
          </xdr:cNvPr>
          <xdr:cNvCxnSpPr>
            <a:cxnSpLocks/>
          </xdr:cNvCxnSpPr>
        </xdr:nvCxnSpPr>
        <xdr:spPr>
          <a:xfrm flipH="1">
            <a:off x="4996344" y="149981208"/>
            <a:ext cx="295310" cy="408532"/>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4" name="Straight Arrow Connector 23">
            <a:extLst>
              <a:ext uri="{FF2B5EF4-FFF2-40B4-BE49-F238E27FC236}">
                <a16:creationId xmlns="" xmlns:a16="http://schemas.microsoft.com/office/drawing/2014/main" id="{DF6568BD-0397-1579-C81F-F84A385A1D1D}"/>
              </a:ext>
            </a:extLst>
          </xdr:cNvPr>
          <xdr:cNvCxnSpPr>
            <a:cxnSpLocks/>
          </xdr:cNvCxnSpPr>
        </xdr:nvCxnSpPr>
        <xdr:spPr>
          <a:xfrm flipV="1">
            <a:off x="3498477" y="149974167"/>
            <a:ext cx="403412" cy="422461"/>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5" name="Straight Arrow Connector 24">
            <a:extLst>
              <a:ext uri="{FF2B5EF4-FFF2-40B4-BE49-F238E27FC236}">
                <a16:creationId xmlns="" xmlns:a16="http://schemas.microsoft.com/office/drawing/2014/main" id="{D1BB5C38-6791-AFB0-E94B-7D5F1E69200B}"/>
              </a:ext>
            </a:extLst>
          </xdr:cNvPr>
          <xdr:cNvCxnSpPr>
            <a:cxnSpLocks/>
          </xdr:cNvCxnSpPr>
        </xdr:nvCxnSpPr>
        <xdr:spPr>
          <a:xfrm>
            <a:off x="1563159" y="150117014"/>
            <a:ext cx="556829" cy="272726"/>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6" name="Straight Arrow Connector 25">
            <a:extLst>
              <a:ext uri="{FF2B5EF4-FFF2-40B4-BE49-F238E27FC236}">
                <a16:creationId xmlns="" xmlns:a16="http://schemas.microsoft.com/office/drawing/2014/main" id="{A92E9A43-DFB1-2C92-BBAC-29A1DE59D82F}"/>
              </a:ext>
            </a:extLst>
          </xdr:cNvPr>
          <xdr:cNvCxnSpPr>
            <a:cxnSpLocks/>
          </xdr:cNvCxnSpPr>
        </xdr:nvCxnSpPr>
        <xdr:spPr>
          <a:xfrm>
            <a:off x="2477060" y="149540499"/>
            <a:ext cx="532196" cy="65694"/>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1736911</xdr:colOff>
      <xdr:row>517</xdr:row>
      <xdr:rowOff>67235</xdr:rowOff>
    </xdr:from>
    <xdr:to>
      <xdr:col>7</xdr:col>
      <xdr:colOff>1469571</xdr:colOff>
      <xdr:row>546</xdr:row>
      <xdr:rowOff>239486</xdr:rowOff>
    </xdr:to>
    <xdr:grpSp>
      <xdr:nvGrpSpPr>
        <xdr:cNvPr id="27" name="Group 26"/>
        <xdr:cNvGrpSpPr/>
      </xdr:nvGrpSpPr>
      <xdr:grpSpPr>
        <a:xfrm>
          <a:off x="1736911" y="157365806"/>
          <a:ext cx="6862803" cy="7669787"/>
          <a:chOff x="663299" y="187138"/>
          <a:chExt cx="5400000" cy="7654586"/>
        </a:xfrm>
      </xdr:grpSpPr>
      <xdr:pic>
        <xdr:nvPicPr>
          <xdr:cNvPr id="28" name="Picture 27"/>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43299" y="187138"/>
            <a:ext cx="5040000" cy="3916216"/>
          </a:xfrm>
          <a:prstGeom prst="rect">
            <a:avLst/>
          </a:prstGeom>
          <a:ln>
            <a:solidFill>
              <a:schemeClr val="tx1"/>
            </a:solidFill>
          </a:ln>
        </xdr:spPr>
      </xdr:pic>
      <xdr:grpSp>
        <xdr:nvGrpSpPr>
          <xdr:cNvPr id="29" name="Group 28"/>
          <xdr:cNvGrpSpPr/>
        </xdr:nvGrpSpPr>
        <xdr:grpSpPr>
          <a:xfrm>
            <a:off x="663299" y="4241724"/>
            <a:ext cx="5400000" cy="3600000"/>
            <a:chOff x="663299" y="4510663"/>
            <a:chExt cx="5760000" cy="3753514"/>
          </a:xfrm>
        </xdr:grpSpPr>
        <xdr:pic>
          <xdr:nvPicPr>
            <xdr:cNvPr id="30" name="Picture 29"/>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663299" y="4510663"/>
              <a:ext cx="5760000" cy="3753514"/>
            </a:xfrm>
            <a:prstGeom prst="rect">
              <a:avLst/>
            </a:prstGeom>
            <a:ln>
              <a:solidFill>
                <a:schemeClr val="tx1"/>
              </a:solidFill>
            </a:ln>
          </xdr:spPr>
        </xdr:pic>
        <xdr:sp macro="" textlink="">
          <xdr:nvSpPr>
            <xdr:cNvPr id="31" name="Rectangle 30"/>
            <xdr:cNvSpPr/>
          </xdr:nvSpPr>
          <xdr:spPr>
            <a:xfrm rot="19734641">
              <a:off x="2445033" y="5375107"/>
              <a:ext cx="2124816" cy="1450886"/>
            </a:xfrm>
            <a:prstGeom prst="rect">
              <a:avLst/>
            </a:prstGeom>
            <a:noFill/>
            <a:ln w="571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grpSp>
    <xdr:clientData/>
  </xdr:twoCellAnchor>
  <xdr:twoCellAnchor>
    <xdr:from>
      <xdr:col>5</xdr:col>
      <xdr:colOff>1113360</xdr:colOff>
      <xdr:row>474</xdr:row>
      <xdr:rowOff>93791</xdr:rowOff>
    </xdr:from>
    <xdr:to>
      <xdr:col>7</xdr:col>
      <xdr:colOff>231049</xdr:colOff>
      <xdr:row>480</xdr:row>
      <xdr:rowOff>142374</xdr:rowOff>
    </xdr:to>
    <xdr:sp macro="" textlink="">
      <xdr:nvSpPr>
        <xdr:cNvPr id="34" name="TextBox 33"/>
        <xdr:cNvSpPr txBox="1"/>
      </xdr:nvSpPr>
      <xdr:spPr>
        <a:xfrm rot="3048782">
          <a:off x="6508589" y="100762238"/>
          <a:ext cx="1594995" cy="1157160"/>
        </a:xfrm>
        <a:prstGeom prst="rect">
          <a:avLst/>
        </a:prstGeom>
        <a:no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IN" sz="1100"/>
        </a:p>
      </xdr:txBody>
    </xdr:sp>
    <xdr:clientData/>
  </xdr:twoCellAnchor>
  <xdr:twoCellAnchor>
    <xdr:from>
      <xdr:col>7</xdr:col>
      <xdr:colOff>81971</xdr:colOff>
      <xdr:row>479</xdr:row>
      <xdr:rowOff>121957</xdr:rowOff>
    </xdr:from>
    <xdr:to>
      <xdr:col>7</xdr:col>
      <xdr:colOff>1118214</xdr:colOff>
      <xdr:row>485</xdr:row>
      <xdr:rowOff>207124</xdr:rowOff>
    </xdr:to>
    <xdr:sp macro="" textlink="">
      <xdr:nvSpPr>
        <xdr:cNvPr id="35" name="TextBox 34"/>
        <xdr:cNvSpPr txBox="1"/>
      </xdr:nvSpPr>
      <xdr:spPr>
        <a:xfrm rot="3122263">
          <a:off x="7437921" y="102157831"/>
          <a:ext cx="1631579" cy="1036243"/>
        </a:xfrm>
        <a:prstGeom prst="rect">
          <a:avLst/>
        </a:prstGeom>
        <a:no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IN" sz="1100"/>
        </a:p>
      </xdr:txBody>
    </xdr:sp>
    <xdr:clientData/>
  </xdr:twoCellAnchor>
  <xdr:twoCellAnchor>
    <xdr:from>
      <xdr:col>9</xdr:col>
      <xdr:colOff>1186543</xdr:colOff>
      <xdr:row>424</xdr:row>
      <xdr:rowOff>206827</xdr:rowOff>
    </xdr:from>
    <xdr:to>
      <xdr:col>23</xdr:col>
      <xdr:colOff>353785</xdr:colOff>
      <xdr:row>463</xdr:row>
      <xdr:rowOff>228599</xdr:rowOff>
    </xdr:to>
    <xdr:grpSp>
      <xdr:nvGrpSpPr>
        <xdr:cNvPr id="43" name="Group 42"/>
        <xdr:cNvGrpSpPr/>
      </xdr:nvGrpSpPr>
      <xdr:grpSpPr>
        <a:xfrm>
          <a:off x="11582400" y="133461577"/>
          <a:ext cx="9046028" cy="10104665"/>
          <a:chOff x="188595" y="188910"/>
          <a:chExt cx="6487870" cy="7167660"/>
        </a:xfrm>
      </xdr:grpSpPr>
      <xdr:pic>
        <xdr:nvPicPr>
          <xdr:cNvPr id="44" name="Picture 43"/>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4570603" y="5556570"/>
            <a:ext cx="1306286" cy="1800000"/>
          </a:xfrm>
          <a:prstGeom prst="rect">
            <a:avLst/>
          </a:prstGeom>
          <a:ln>
            <a:solidFill>
              <a:schemeClr val="tx1"/>
            </a:solidFill>
          </a:ln>
        </xdr:spPr>
      </xdr:pic>
      <xdr:pic>
        <xdr:nvPicPr>
          <xdr:cNvPr id="45" name="Picture 44"/>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1191533" y="5556570"/>
            <a:ext cx="3200000" cy="1800000"/>
          </a:xfrm>
          <a:prstGeom prst="rect">
            <a:avLst/>
          </a:prstGeom>
          <a:ln>
            <a:solidFill>
              <a:schemeClr val="tx1"/>
            </a:solidFill>
          </a:ln>
        </xdr:spPr>
      </xdr:pic>
      <xdr:pic>
        <xdr:nvPicPr>
          <xdr:cNvPr id="46" name="Picture 4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188595" y="188910"/>
            <a:ext cx="4480000" cy="2520000"/>
          </a:xfrm>
          <a:prstGeom prst="rect">
            <a:avLst/>
          </a:prstGeom>
          <a:ln>
            <a:solidFill>
              <a:schemeClr val="tx1"/>
            </a:solidFill>
          </a:ln>
        </xdr:spPr>
      </xdr:pic>
      <xdr:pic>
        <xdr:nvPicPr>
          <xdr:cNvPr id="47" name="Picture 4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4847665" y="188910"/>
            <a:ext cx="1828800" cy="2520000"/>
          </a:xfrm>
          <a:prstGeom prst="rect">
            <a:avLst/>
          </a:prstGeom>
          <a:ln>
            <a:solidFill>
              <a:schemeClr val="tx1"/>
            </a:solidFill>
          </a:ln>
        </xdr:spPr>
      </xdr:pic>
      <xdr:pic>
        <xdr:nvPicPr>
          <xdr:cNvPr id="48" name="Picture 47"/>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188595" y="2872740"/>
            <a:ext cx="4480000" cy="2520000"/>
          </a:xfrm>
          <a:prstGeom prst="rect">
            <a:avLst/>
          </a:prstGeom>
          <a:ln>
            <a:solidFill>
              <a:schemeClr val="tx1"/>
            </a:solidFill>
          </a:ln>
        </xdr:spPr>
      </xdr:pic>
      <xdr:pic>
        <xdr:nvPicPr>
          <xdr:cNvPr id="49" name="Picture 48"/>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4847665" y="2872740"/>
            <a:ext cx="1828800" cy="2520000"/>
          </a:xfrm>
          <a:prstGeom prst="rect">
            <a:avLst/>
          </a:prstGeom>
          <a:ln>
            <a:solidFill>
              <a:schemeClr val="tx1"/>
            </a:solidFill>
          </a:ln>
        </xdr:spPr>
      </xdr:pic>
      <xdr:sp macro="" textlink="">
        <xdr:nvSpPr>
          <xdr:cNvPr id="50" name="TextBox 17"/>
          <xdr:cNvSpPr txBox="1"/>
        </xdr:nvSpPr>
        <xdr:spPr>
          <a:xfrm>
            <a:off x="3246120" y="297180"/>
            <a:ext cx="576183"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Zest</a:t>
            </a:r>
            <a:endParaRPr lang="en-IN" b="1"/>
          </a:p>
        </xdr:txBody>
      </xdr:sp>
      <xdr:sp macro="" textlink="">
        <xdr:nvSpPr>
          <xdr:cNvPr id="51" name="TextBox 21"/>
          <xdr:cNvSpPr txBox="1"/>
        </xdr:nvSpPr>
        <xdr:spPr>
          <a:xfrm>
            <a:off x="1634490" y="3188970"/>
            <a:ext cx="679097"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Nova</a:t>
            </a:r>
            <a:endParaRPr lang="en-IN" b="1"/>
          </a:p>
        </xdr:txBody>
      </xdr:sp>
      <xdr:cxnSp macro="">
        <xdr:nvCxnSpPr>
          <xdr:cNvPr id="52" name="Straight Arrow Connector 51"/>
          <xdr:cNvCxnSpPr/>
        </xdr:nvCxnSpPr>
        <xdr:spPr>
          <a:xfrm flipH="1">
            <a:off x="2054860" y="3543300"/>
            <a:ext cx="59690" cy="525780"/>
          </a:xfrm>
          <a:prstGeom prst="straightConnector1">
            <a:avLst/>
          </a:prstGeom>
          <a:ln w="19050">
            <a:solidFill>
              <a:srgbClr val="202425"/>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1189262</xdr:colOff>
      <xdr:row>424</xdr:row>
      <xdr:rowOff>10887</xdr:rowOff>
    </xdr:from>
    <xdr:to>
      <xdr:col>8</xdr:col>
      <xdr:colOff>486912</xdr:colOff>
      <xdr:row>466</xdr:row>
      <xdr:rowOff>212270</xdr:rowOff>
    </xdr:to>
    <xdr:grpSp>
      <xdr:nvGrpSpPr>
        <xdr:cNvPr id="4" name="Group 3"/>
        <xdr:cNvGrpSpPr/>
      </xdr:nvGrpSpPr>
      <xdr:grpSpPr>
        <a:xfrm>
          <a:off x="1189262" y="133265637"/>
          <a:ext cx="8060650" cy="11059883"/>
          <a:chOff x="1025977" y="133115958"/>
          <a:chExt cx="8060650" cy="11059883"/>
        </a:xfrm>
      </xdr:grpSpPr>
      <xdr:pic>
        <xdr:nvPicPr>
          <xdr:cNvPr id="42" name="Picture 41" descr="https://vsjcllp.vsjadon.com/upload/insp-239324-1525.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6232072" y="141337391"/>
            <a:ext cx="2128637" cy="283028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4" name="Picture 53" descr="https://vsjcllp.vsjadon.com/upload/insp-239324-847.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5176155" y="133124123"/>
            <a:ext cx="3414003" cy="453934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5" name="Picture 54" descr="https://vsjcllp.vsjadon.com/upload/insp-239324-849.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1749878" y="141345554"/>
            <a:ext cx="2128637" cy="283028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6" name="Picture 55" descr="https://vsjcllp.vsjadon.com/upload/insp-239324-851.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1643742" y="133115958"/>
            <a:ext cx="3414003" cy="453934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7" name="Picture 56" descr="https://vsjcllp.vsjadon.com/upload/insp-239324-862.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6477001" y="137745106"/>
            <a:ext cx="2609626" cy="346982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8" name="Picture 57" descr="https://vsjcllp.vsjadon.com/upload/insp-239324-871.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a:ext>
            </a:extLst>
          </a:blip>
          <a:srcRect/>
          <a:stretch>
            <a:fillRect/>
          </a:stretch>
        </xdr:blipFill>
        <xdr:spPr bwMode="auto">
          <a:xfrm>
            <a:off x="3989615" y="141340112"/>
            <a:ext cx="2128637" cy="283028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9" name="Picture 58" descr="https://vsjcllp.vsjadon.com/upload/insp-239324-874.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a:ext>
            </a:extLst>
          </a:blip>
          <a:srcRect/>
          <a:stretch>
            <a:fillRect/>
          </a:stretch>
        </xdr:blipFill>
        <xdr:spPr bwMode="auto">
          <a:xfrm>
            <a:off x="1025977" y="137750549"/>
            <a:ext cx="2609626" cy="346982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0" name="Picture 59" descr="https://vsjcllp.vsjadon.com/upload/insp-239324-880.jp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a:ext>
            </a:extLst>
          </a:blip>
          <a:srcRect/>
          <a:stretch>
            <a:fillRect/>
          </a:stretch>
        </xdr:blipFill>
        <xdr:spPr bwMode="auto">
          <a:xfrm>
            <a:off x="3750129" y="137739663"/>
            <a:ext cx="2609626" cy="346982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KZHSPJPkgmkw1j826"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D559"/>
  <sheetViews>
    <sheetView tabSelected="1" view="pageBreakPreview" topLeftCell="A76" zoomScale="70" zoomScaleNormal="85" zoomScaleSheetLayoutView="70" zoomScalePageLayoutView="70" workbookViewId="0">
      <selection activeCell="H76" sqref="H76:I87"/>
    </sheetView>
  </sheetViews>
  <sheetFormatPr defaultColWidth="9.140625" defaultRowHeight="17.100000000000001" customHeight="1" x14ac:dyDescent="0.25"/>
  <cols>
    <col min="1" max="1" width="31.140625" style="1" customWidth="1"/>
    <col min="2" max="2" width="1.28515625" style="1" customWidth="1"/>
    <col min="3" max="3" width="17.42578125" style="1" customWidth="1"/>
    <col min="4" max="4" width="1.42578125" style="14" customWidth="1"/>
    <col min="5" max="6" width="27.140625" style="1" customWidth="1"/>
    <col min="7" max="7" width="1.42578125" style="1" customWidth="1"/>
    <col min="8" max="8" width="24.42578125" style="1" customWidth="1"/>
    <col min="9" max="9" width="24.42578125" style="14" customWidth="1"/>
    <col min="10" max="10" width="33.85546875" style="1" customWidth="1"/>
    <col min="11" max="11" width="31.7109375" style="1" customWidth="1"/>
    <col min="12" max="20" width="9.140625" style="1"/>
    <col min="21" max="23" width="0" style="1" hidden="1" customWidth="1"/>
    <col min="24" max="26" width="9.140625" style="1"/>
    <col min="27" max="27" width="7.85546875" style="1" customWidth="1"/>
    <col min="28" max="16384" width="9.140625" style="1"/>
  </cols>
  <sheetData>
    <row r="1" spans="1:9" ht="20.25" x14ac:dyDescent="0.25">
      <c r="A1" s="117" t="s">
        <v>41</v>
      </c>
      <c r="B1" s="118"/>
      <c r="C1" s="118"/>
      <c r="D1" s="118"/>
      <c r="E1" s="118"/>
      <c r="F1" s="118"/>
      <c r="G1" s="118"/>
      <c r="H1" s="118"/>
      <c r="I1" s="119"/>
    </row>
    <row r="2" spans="1:9" ht="42" customHeight="1" x14ac:dyDescent="0.25">
      <c r="A2" s="142" t="s">
        <v>11</v>
      </c>
      <c r="B2" s="142"/>
      <c r="C2" s="142"/>
      <c r="D2" s="4" t="s">
        <v>4</v>
      </c>
      <c r="E2" s="143" t="s">
        <v>94</v>
      </c>
      <c r="F2" s="143"/>
      <c r="G2" s="120" t="s">
        <v>15</v>
      </c>
      <c r="H2" s="120"/>
      <c r="I2" s="58">
        <v>45840</v>
      </c>
    </row>
    <row r="3" spans="1:9" ht="66" customHeight="1" x14ac:dyDescent="0.25">
      <c r="A3" s="109" t="s">
        <v>42</v>
      </c>
      <c r="B3" s="110"/>
      <c r="C3" s="111"/>
      <c r="D3" s="21" t="s">
        <v>4</v>
      </c>
      <c r="E3" s="133" t="s">
        <v>274</v>
      </c>
      <c r="F3" s="134"/>
      <c r="G3" s="120" t="s">
        <v>183</v>
      </c>
      <c r="H3" s="120"/>
      <c r="I3" s="58" t="s">
        <v>286</v>
      </c>
    </row>
    <row r="4" spans="1:9" ht="43.5" customHeight="1" x14ac:dyDescent="0.25">
      <c r="A4" s="109" t="s">
        <v>39</v>
      </c>
      <c r="B4" s="110"/>
      <c r="C4" s="111"/>
      <c r="D4" s="27" t="s">
        <v>4</v>
      </c>
      <c r="E4" s="103" t="s">
        <v>191</v>
      </c>
      <c r="F4" s="105"/>
      <c r="G4" s="120" t="s">
        <v>36</v>
      </c>
      <c r="H4" s="120"/>
      <c r="I4" s="18" t="str">
        <f ca="1">TEXT(TODAY(),"DD/MM/YYYY")</f>
        <v>09/07/2025</v>
      </c>
    </row>
    <row r="5" spans="1:9" ht="20.25" x14ac:dyDescent="0.25">
      <c r="A5" s="94" t="s">
        <v>43</v>
      </c>
      <c r="B5" s="94"/>
      <c r="C5" s="94"/>
      <c r="D5" s="94"/>
      <c r="E5" s="94"/>
      <c r="F5" s="94"/>
      <c r="G5" s="94"/>
      <c r="H5" s="94"/>
      <c r="I5" s="128"/>
    </row>
    <row r="6" spans="1:9" ht="48.75" customHeight="1" x14ac:dyDescent="0.25">
      <c r="A6" s="130" t="s">
        <v>32</v>
      </c>
      <c r="B6" s="130"/>
      <c r="C6" s="130"/>
      <c r="D6" s="2" t="s">
        <v>4</v>
      </c>
      <c r="E6" s="22" t="s">
        <v>106</v>
      </c>
      <c r="F6" s="21" t="s">
        <v>38</v>
      </c>
      <c r="G6" s="2" t="s">
        <v>4</v>
      </c>
      <c r="H6" s="96" t="s">
        <v>287</v>
      </c>
      <c r="I6" s="96"/>
    </row>
    <row r="7" spans="1:9" ht="47.25" customHeight="1" x14ac:dyDescent="0.25">
      <c r="A7" s="130" t="s">
        <v>45</v>
      </c>
      <c r="B7" s="130"/>
      <c r="C7" s="130"/>
      <c r="D7" s="2" t="s">
        <v>4</v>
      </c>
      <c r="E7" s="5" t="s">
        <v>192</v>
      </c>
      <c r="F7" s="21" t="s">
        <v>46</v>
      </c>
      <c r="G7" s="2" t="s">
        <v>4</v>
      </c>
      <c r="H7" s="103" t="s">
        <v>192</v>
      </c>
      <c r="I7" s="105"/>
    </row>
    <row r="8" spans="1:9" ht="45" customHeight="1" x14ac:dyDescent="0.25">
      <c r="A8" s="130" t="s">
        <v>47</v>
      </c>
      <c r="B8" s="130"/>
      <c r="C8" s="130"/>
      <c r="D8" s="2" t="s">
        <v>4</v>
      </c>
      <c r="E8" s="144" t="s">
        <v>193</v>
      </c>
      <c r="F8" s="144"/>
      <c r="G8" s="144"/>
      <c r="H8" s="144"/>
      <c r="I8" s="144"/>
    </row>
    <row r="9" spans="1:9" ht="45" customHeight="1" x14ac:dyDescent="0.25">
      <c r="A9" s="120" t="s">
        <v>173</v>
      </c>
      <c r="B9" s="21" t="s">
        <v>4</v>
      </c>
      <c r="C9" s="21" t="s">
        <v>44</v>
      </c>
      <c r="D9" s="2" t="s">
        <v>4</v>
      </c>
      <c r="E9" s="103" t="s">
        <v>275</v>
      </c>
      <c r="F9" s="104"/>
      <c r="G9" s="104"/>
      <c r="H9" s="104"/>
      <c r="I9" s="105"/>
    </row>
    <row r="10" spans="1:9" ht="85.5" customHeight="1" x14ac:dyDescent="0.25">
      <c r="A10" s="120"/>
      <c r="B10" s="21" t="s">
        <v>4</v>
      </c>
      <c r="C10" s="21" t="s">
        <v>14</v>
      </c>
      <c r="D10" s="2" t="s">
        <v>4</v>
      </c>
      <c r="E10" s="103" t="s">
        <v>252</v>
      </c>
      <c r="F10" s="104"/>
      <c r="G10" s="104"/>
      <c r="H10" s="104"/>
      <c r="I10" s="105"/>
    </row>
    <row r="11" spans="1:9" ht="87" customHeight="1" x14ac:dyDescent="0.25">
      <c r="A11" s="120"/>
      <c r="B11" s="21" t="s">
        <v>4</v>
      </c>
      <c r="C11" s="21" t="s">
        <v>5</v>
      </c>
      <c r="D11" s="2" t="s">
        <v>4</v>
      </c>
      <c r="E11" s="103" t="s">
        <v>252</v>
      </c>
      <c r="F11" s="104"/>
      <c r="G11" s="104"/>
      <c r="H11" s="104"/>
      <c r="I11" s="105"/>
    </row>
    <row r="12" spans="1:9" ht="20.25" x14ac:dyDescent="0.25">
      <c r="A12" s="120" t="s">
        <v>37</v>
      </c>
      <c r="B12" s="120"/>
      <c r="C12" s="120"/>
      <c r="D12" s="2" t="s">
        <v>4</v>
      </c>
      <c r="E12" s="96" t="s">
        <v>240</v>
      </c>
      <c r="F12" s="96"/>
      <c r="G12" s="96"/>
      <c r="H12" s="96"/>
      <c r="I12" s="96"/>
    </row>
    <row r="13" spans="1:9" ht="20.100000000000001" customHeight="1" x14ac:dyDescent="0.25">
      <c r="A13" s="94" t="s">
        <v>48</v>
      </c>
      <c r="B13" s="94"/>
      <c r="C13" s="94"/>
      <c r="D13" s="94"/>
      <c r="E13" s="94"/>
      <c r="F13" s="94"/>
      <c r="G13" s="94"/>
      <c r="H13" s="94"/>
      <c r="I13" s="94"/>
    </row>
    <row r="14" spans="1:9" ht="60.75" x14ac:dyDescent="0.25">
      <c r="A14" s="21" t="s">
        <v>30</v>
      </c>
      <c r="B14" s="2" t="s">
        <v>4</v>
      </c>
      <c r="C14" s="112" t="s">
        <v>95</v>
      </c>
      <c r="D14" s="113"/>
      <c r="E14" s="114"/>
      <c r="F14" s="17" t="s">
        <v>49</v>
      </c>
      <c r="G14" s="2" t="s">
        <v>4</v>
      </c>
      <c r="H14" s="96" t="s">
        <v>194</v>
      </c>
      <c r="I14" s="96"/>
    </row>
    <row r="15" spans="1:9" ht="84" customHeight="1" x14ac:dyDescent="0.25">
      <c r="A15" s="21" t="s">
        <v>50</v>
      </c>
      <c r="B15" s="2" t="s">
        <v>4</v>
      </c>
      <c r="C15" s="112" t="s">
        <v>276</v>
      </c>
      <c r="D15" s="113"/>
      <c r="E15" s="114"/>
      <c r="F15" s="21" t="s">
        <v>51</v>
      </c>
      <c r="G15" s="2" t="s">
        <v>4</v>
      </c>
      <c r="H15" s="161">
        <v>46568</v>
      </c>
      <c r="I15" s="96"/>
    </row>
    <row r="16" spans="1:9" ht="40.5" x14ac:dyDescent="0.25">
      <c r="A16" s="48" t="s">
        <v>52</v>
      </c>
      <c r="B16" s="2" t="s">
        <v>4</v>
      </c>
      <c r="C16" s="163">
        <v>42958</v>
      </c>
      <c r="D16" s="113"/>
      <c r="E16" s="114"/>
      <c r="F16" s="21" t="s">
        <v>53</v>
      </c>
      <c r="G16" s="2" t="s">
        <v>4</v>
      </c>
      <c r="H16" s="160">
        <v>44986</v>
      </c>
      <c r="I16" s="105"/>
    </row>
    <row r="17" spans="1:11" ht="60.75" x14ac:dyDescent="0.25">
      <c r="A17" s="48" t="s">
        <v>54</v>
      </c>
      <c r="B17" s="2" t="s">
        <v>4</v>
      </c>
      <c r="C17" s="163">
        <v>46568</v>
      </c>
      <c r="D17" s="113"/>
      <c r="E17" s="114"/>
      <c r="F17" s="21" t="s">
        <v>55</v>
      </c>
      <c r="G17" s="2" t="s">
        <v>4</v>
      </c>
      <c r="H17" s="103" t="s">
        <v>195</v>
      </c>
      <c r="I17" s="105"/>
    </row>
    <row r="18" spans="1:11" ht="40.5" x14ac:dyDescent="0.25">
      <c r="A18" s="48" t="s">
        <v>56</v>
      </c>
      <c r="B18" s="2" t="s">
        <v>4</v>
      </c>
      <c r="C18" s="112" t="s">
        <v>184</v>
      </c>
      <c r="D18" s="113"/>
      <c r="E18" s="114"/>
      <c r="F18" s="21" t="s">
        <v>109</v>
      </c>
      <c r="G18" s="2" t="s">
        <v>4</v>
      </c>
      <c r="H18" s="96">
        <v>67728.06</v>
      </c>
      <c r="I18" s="96"/>
    </row>
    <row r="19" spans="1:11" ht="40.5" x14ac:dyDescent="0.25">
      <c r="A19" s="21" t="s">
        <v>57</v>
      </c>
      <c r="B19" s="2" t="s">
        <v>4</v>
      </c>
      <c r="C19" s="112">
        <v>3.2</v>
      </c>
      <c r="D19" s="113"/>
      <c r="E19" s="114"/>
      <c r="F19" s="21" t="s">
        <v>108</v>
      </c>
      <c r="G19" s="2" t="s">
        <v>4</v>
      </c>
      <c r="H19" s="162">
        <v>216849</v>
      </c>
      <c r="I19" s="162"/>
    </row>
    <row r="20" spans="1:11" ht="60" customHeight="1" x14ac:dyDescent="0.25">
      <c r="A20" s="56" t="s">
        <v>107</v>
      </c>
      <c r="B20" s="2" t="s">
        <v>4</v>
      </c>
      <c r="C20" s="112">
        <v>194940.62</v>
      </c>
      <c r="D20" s="113"/>
      <c r="E20" s="114"/>
      <c r="F20" s="6" t="s">
        <v>58</v>
      </c>
      <c r="G20" s="2" t="s">
        <v>4</v>
      </c>
      <c r="H20" s="103" t="s">
        <v>253</v>
      </c>
      <c r="I20" s="105"/>
      <c r="K20" s="1">
        <f>449+454</f>
        <v>903</v>
      </c>
    </row>
    <row r="21" spans="1:11" ht="40.5" x14ac:dyDescent="0.25">
      <c r="A21" s="21" t="s">
        <v>59</v>
      </c>
      <c r="B21" s="2" t="s">
        <v>4</v>
      </c>
      <c r="C21" s="112" t="s">
        <v>277</v>
      </c>
      <c r="D21" s="113"/>
      <c r="E21" s="114"/>
      <c r="F21" s="21" t="s">
        <v>60</v>
      </c>
      <c r="G21" s="2" t="s">
        <v>4</v>
      </c>
      <c r="H21" s="96" t="s">
        <v>279</v>
      </c>
      <c r="I21" s="96"/>
      <c r="J21" s="1">
        <f>454+449</f>
        <v>903</v>
      </c>
    </row>
    <row r="22" spans="1:11" ht="20.25" x14ac:dyDescent="0.25">
      <c r="A22" s="48" t="s">
        <v>188</v>
      </c>
      <c r="B22" s="2" t="s">
        <v>4</v>
      </c>
      <c r="C22" s="112" t="s">
        <v>196</v>
      </c>
      <c r="D22" s="113"/>
      <c r="E22" s="114"/>
      <c r="F22" s="28" t="s">
        <v>189</v>
      </c>
      <c r="G22" s="28" t="s">
        <v>4</v>
      </c>
      <c r="H22" s="112" t="s">
        <v>197</v>
      </c>
      <c r="I22" s="114"/>
    </row>
    <row r="23" spans="1:11" ht="20.25" x14ac:dyDescent="0.25">
      <c r="A23" s="48" t="s">
        <v>186</v>
      </c>
      <c r="B23" s="2" t="s">
        <v>4</v>
      </c>
      <c r="C23" s="164" t="s">
        <v>198</v>
      </c>
      <c r="D23" s="165"/>
      <c r="E23" s="165"/>
      <c r="F23" s="165"/>
      <c r="G23" s="165"/>
      <c r="H23" s="165"/>
      <c r="I23" s="165"/>
    </row>
    <row r="24" spans="1:11" ht="50.25" customHeight="1" x14ac:dyDescent="0.25">
      <c r="A24" s="48" t="s">
        <v>28</v>
      </c>
      <c r="B24" s="2" t="s">
        <v>4</v>
      </c>
      <c r="C24" s="96" t="s">
        <v>199</v>
      </c>
      <c r="D24" s="96"/>
      <c r="E24" s="96"/>
      <c r="F24" s="96"/>
      <c r="G24" s="96"/>
      <c r="H24" s="96"/>
      <c r="I24" s="96"/>
    </row>
    <row r="25" spans="1:11" ht="24" customHeight="1" x14ac:dyDescent="0.25">
      <c r="A25" s="117" t="s">
        <v>23</v>
      </c>
      <c r="B25" s="118"/>
      <c r="C25" s="118"/>
      <c r="D25" s="118"/>
      <c r="E25" s="118"/>
      <c r="F25" s="118"/>
      <c r="G25" s="118"/>
      <c r="H25" s="118"/>
      <c r="I25" s="119"/>
    </row>
    <row r="26" spans="1:11" ht="20.25" x14ac:dyDescent="0.25">
      <c r="A26" s="21" t="s">
        <v>29</v>
      </c>
      <c r="B26" s="2" t="s">
        <v>4</v>
      </c>
      <c r="C26" s="96" t="s">
        <v>96</v>
      </c>
      <c r="D26" s="96"/>
      <c r="E26" s="96"/>
      <c r="F26" s="54" t="s">
        <v>16</v>
      </c>
      <c r="G26" s="55" t="s">
        <v>4</v>
      </c>
      <c r="H26" s="96" t="s">
        <v>247</v>
      </c>
      <c r="I26" s="96"/>
    </row>
    <row r="27" spans="1:11" ht="20.25" x14ac:dyDescent="0.25">
      <c r="A27" s="21" t="s">
        <v>17</v>
      </c>
      <c r="B27" s="2" t="s">
        <v>4</v>
      </c>
      <c r="C27" s="96" t="s">
        <v>112</v>
      </c>
      <c r="D27" s="96"/>
      <c r="E27" s="96"/>
      <c r="F27" s="54" t="s">
        <v>174</v>
      </c>
      <c r="G27" s="55" t="s">
        <v>4</v>
      </c>
      <c r="H27" s="96" t="s">
        <v>241</v>
      </c>
      <c r="I27" s="96"/>
    </row>
    <row r="28" spans="1:11" ht="45" customHeight="1" x14ac:dyDescent="0.25">
      <c r="A28" s="21" t="s">
        <v>26</v>
      </c>
      <c r="B28" s="2" t="s">
        <v>4</v>
      </c>
      <c r="C28" s="96" t="s">
        <v>111</v>
      </c>
      <c r="D28" s="96"/>
      <c r="E28" s="96"/>
      <c r="F28" s="54" t="s">
        <v>19</v>
      </c>
      <c r="G28" s="55" t="s">
        <v>4</v>
      </c>
      <c r="H28" s="96" t="s">
        <v>248</v>
      </c>
      <c r="I28" s="96"/>
    </row>
    <row r="29" spans="1:11" ht="40.5" x14ac:dyDescent="0.25">
      <c r="A29" s="48" t="s">
        <v>133</v>
      </c>
      <c r="B29" s="2" t="s">
        <v>4</v>
      </c>
      <c r="C29" s="96" t="s">
        <v>246</v>
      </c>
      <c r="D29" s="96"/>
      <c r="E29" s="96"/>
      <c r="F29" s="54" t="s">
        <v>134</v>
      </c>
      <c r="G29" s="55" t="s">
        <v>4</v>
      </c>
      <c r="H29" s="103" t="s">
        <v>249</v>
      </c>
      <c r="I29" s="105"/>
    </row>
    <row r="30" spans="1:11" ht="84" customHeight="1" x14ac:dyDescent="0.25">
      <c r="A30" s="21" t="s">
        <v>20</v>
      </c>
      <c r="B30" s="2" t="s">
        <v>4</v>
      </c>
      <c r="C30" s="96" t="s">
        <v>251</v>
      </c>
      <c r="D30" s="96"/>
      <c r="E30" s="96"/>
      <c r="F30" s="54" t="s">
        <v>18</v>
      </c>
      <c r="G30" s="55" t="s">
        <v>4</v>
      </c>
      <c r="H30" s="96" t="s">
        <v>250</v>
      </c>
      <c r="I30" s="96"/>
    </row>
    <row r="31" spans="1:11" ht="21.75" customHeight="1" x14ac:dyDescent="0.25">
      <c r="A31" s="48" t="s">
        <v>139</v>
      </c>
      <c r="B31" s="2" t="s">
        <v>4</v>
      </c>
      <c r="C31" s="96" t="s">
        <v>140</v>
      </c>
      <c r="D31" s="96"/>
      <c r="E31" s="96"/>
      <c r="F31" s="21" t="s">
        <v>141</v>
      </c>
      <c r="G31" s="2" t="s">
        <v>4</v>
      </c>
      <c r="H31" s="103" t="s">
        <v>140</v>
      </c>
      <c r="I31" s="105"/>
    </row>
    <row r="32" spans="1:11" ht="21.75" customHeight="1" x14ac:dyDescent="0.25">
      <c r="A32" s="48" t="s">
        <v>142</v>
      </c>
      <c r="B32" s="2" t="s">
        <v>4</v>
      </c>
      <c r="C32" s="103" t="s">
        <v>140</v>
      </c>
      <c r="D32" s="104"/>
      <c r="E32" s="104"/>
      <c r="F32" s="104"/>
      <c r="G32" s="104"/>
      <c r="H32" s="104"/>
      <c r="I32" s="105"/>
    </row>
    <row r="33" spans="1:9" ht="20.25" x14ac:dyDescent="0.25">
      <c r="A33" s="125" t="s">
        <v>40</v>
      </c>
      <c r="B33" s="126"/>
      <c r="C33" s="126"/>
      <c r="D33" s="126"/>
      <c r="E33" s="126"/>
      <c r="F33" s="126"/>
      <c r="G33" s="126"/>
      <c r="H33" s="126"/>
      <c r="I33" s="129"/>
    </row>
    <row r="34" spans="1:9" ht="40.5" x14ac:dyDescent="0.25">
      <c r="A34" s="109" t="s">
        <v>21</v>
      </c>
      <c r="B34" s="110"/>
      <c r="C34" s="111"/>
      <c r="D34" s="2" t="s">
        <v>4</v>
      </c>
      <c r="E34" s="22" t="s">
        <v>113</v>
      </c>
      <c r="F34" s="21" t="s">
        <v>22</v>
      </c>
      <c r="G34" s="7" t="s">
        <v>4</v>
      </c>
      <c r="H34" s="103" t="s">
        <v>114</v>
      </c>
      <c r="I34" s="105"/>
    </row>
    <row r="35" spans="1:9" ht="40.5" x14ac:dyDescent="0.25">
      <c r="A35" s="109" t="s">
        <v>25</v>
      </c>
      <c r="B35" s="110"/>
      <c r="C35" s="111"/>
      <c r="D35" s="2" t="s">
        <v>4</v>
      </c>
      <c r="E35" s="22" t="s">
        <v>114</v>
      </c>
      <c r="F35" s="8" t="s">
        <v>35</v>
      </c>
      <c r="G35" s="2" t="s">
        <v>4</v>
      </c>
      <c r="H35" s="103" t="s">
        <v>114</v>
      </c>
      <c r="I35" s="105"/>
    </row>
    <row r="36" spans="1:9" ht="40.5" x14ac:dyDescent="0.25">
      <c r="A36" s="109" t="s">
        <v>34</v>
      </c>
      <c r="B36" s="110"/>
      <c r="C36" s="111"/>
      <c r="D36" s="2" t="s">
        <v>4</v>
      </c>
      <c r="E36" s="5" t="s">
        <v>115</v>
      </c>
      <c r="F36" s="21" t="s">
        <v>24</v>
      </c>
      <c r="G36" s="23" t="s">
        <v>4</v>
      </c>
      <c r="H36" s="103" t="s">
        <v>116</v>
      </c>
      <c r="I36" s="105"/>
    </row>
    <row r="37" spans="1:9" ht="20.25" x14ac:dyDescent="0.25">
      <c r="A37" s="117" t="s">
        <v>0</v>
      </c>
      <c r="B37" s="118"/>
      <c r="C37" s="118"/>
      <c r="D37" s="118"/>
      <c r="E37" s="118"/>
      <c r="F37" s="118"/>
      <c r="G37" s="118"/>
      <c r="H37" s="118"/>
      <c r="I37" s="119"/>
    </row>
    <row r="38" spans="1:9" ht="20.25" x14ac:dyDescent="0.25">
      <c r="A38" s="157" t="s">
        <v>0</v>
      </c>
      <c r="B38" s="159"/>
      <c r="C38" s="158"/>
      <c r="D38" s="2" t="s">
        <v>4</v>
      </c>
      <c r="E38" s="9" t="s">
        <v>1</v>
      </c>
      <c r="F38" s="9" t="s">
        <v>6</v>
      </c>
      <c r="G38" s="157" t="s">
        <v>2</v>
      </c>
      <c r="H38" s="158"/>
      <c r="I38" s="9" t="s">
        <v>3</v>
      </c>
    </row>
    <row r="39" spans="1:9" ht="110.25" customHeight="1" x14ac:dyDescent="0.25">
      <c r="A39" s="109" t="s">
        <v>7</v>
      </c>
      <c r="B39" s="110"/>
      <c r="C39" s="111"/>
      <c r="D39" s="2" t="s">
        <v>4</v>
      </c>
      <c r="E39" s="59" t="s">
        <v>200</v>
      </c>
      <c r="F39" s="59" t="s">
        <v>202</v>
      </c>
      <c r="G39" s="135" t="s">
        <v>201</v>
      </c>
      <c r="H39" s="136"/>
      <c r="I39" s="59" t="s">
        <v>242</v>
      </c>
    </row>
    <row r="40" spans="1:9" ht="72.75" customHeight="1" x14ac:dyDescent="0.25">
      <c r="A40" s="109" t="s">
        <v>8</v>
      </c>
      <c r="B40" s="110"/>
      <c r="C40" s="111"/>
      <c r="D40" s="2" t="s">
        <v>4</v>
      </c>
      <c r="E40" s="59" t="s">
        <v>200</v>
      </c>
      <c r="F40" s="59" t="s">
        <v>203</v>
      </c>
      <c r="G40" s="135" t="s">
        <v>204</v>
      </c>
      <c r="H40" s="136"/>
      <c r="I40" s="59" t="s">
        <v>205</v>
      </c>
    </row>
    <row r="41" spans="1:9" ht="20.25" customHeight="1" x14ac:dyDescent="0.25">
      <c r="A41" s="109" t="s">
        <v>12</v>
      </c>
      <c r="B41" s="110"/>
      <c r="C41" s="111"/>
      <c r="D41" s="2" t="s">
        <v>4</v>
      </c>
      <c r="E41" s="18" t="s">
        <v>111</v>
      </c>
      <c r="F41" s="21" t="s">
        <v>13</v>
      </c>
      <c r="G41" s="2" t="s">
        <v>4</v>
      </c>
      <c r="H41" s="103" t="s">
        <v>110</v>
      </c>
      <c r="I41" s="105"/>
    </row>
    <row r="42" spans="1:9" ht="20.25" x14ac:dyDescent="0.25">
      <c r="A42" s="117" t="s">
        <v>61</v>
      </c>
      <c r="B42" s="118"/>
      <c r="C42" s="118"/>
      <c r="D42" s="118"/>
      <c r="E42" s="118"/>
      <c r="F42" s="118"/>
      <c r="G42" s="118"/>
      <c r="H42" s="118"/>
      <c r="I42" s="119"/>
    </row>
    <row r="43" spans="1:9" ht="21" customHeight="1" x14ac:dyDescent="0.25">
      <c r="A43" s="115" t="s">
        <v>62</v>
      </c>
      <c r="B43" s="115"/>
      <c r="C43" s="115" t="s">
        <v>63</v>
      </c>
      <c r="D43" s="115"/>
      <c r="E43" s="115" t="s">
        <v>172</v>
      </c>
      <c r="F43" s="115"/>
      <c r="G43" s="115"/>
      <c r="H43" s="115" t="s">
        <v>64</v>
      </c>
      <c r="I43" s="115"/>
    </row>
    <row r="44" spans="1:9" ht="39.75" customHeight="1" x14ac:dyDescent="0.25">
      <c r="A44" s="116" t="s">
        <v>254</v>
      </c>
      <c r="B44" s="116"/>
      <c r="C44" s="93" t="s">
        <v>97</v>
      </c>
      <c r="D44" s="93"/>
      <c r="E44" s="93" t="s">
        <v>255</v>
      </c>
      <c r="F44" s="93"/>
      <c r="G44" s="93"/>
      <c r="H44" s="93" t="s">
        <v>255</v>
      </c>
      <c r="I44" s="93"/>
    </row>
    <row r="45" spans="1:9" ht="42.75" customHeight="1" x14ac:dyDescent="0.25">
      <c r="A45" s="116" t="s">
        <v>207</v>
      </c>
      <c r="B45" s="116"/>
      <c r="C45" s="93" t="s">
        <v>97</v>
      </c>
      <c r="D45" s="93"/>
      <c r="E45" s="93" t="s">
        <v>206</v>
      </c>
      <c r="F45" s="93"/>
      <c r="G45" s="93"/>
      <c r="H45" s="93" t="s">
        <v>206</v>
      </c>
      <c r="I45" s="93"/>
    </row>
    <row r="46" spans="1:9" ht="44.25" customHeight="1" x14ac:dyDescent="0.25">
      <c r="A46" s="116" t="s">
        <v>208</v>
      </c>
      <c r="B46" s="116"/>
      <c r="C46" s="93" t="s">
        <v>97</v>
      </c>
      <c r="D46" s="93"/>
      <c r="E46" s="93" t="s">
        <v>206</v>
      </c>
      <c r="F46" s="93"/>
      <c r="G46" s="93"/>
      <c r="H46" s="93" t="s">
        <v>206</v>
      </c>
      <c r="I46" s="93"/>
    </row>
    <row r="47" spans="1:9" ht="20.25" x14ac:dyDescent="0.25">
      <c r="A47" s="94" t="s">
        <v>65</v>
      </c>
      <c r="B47" s="94"/>
      <c r="C47" s="94"/>
      <c r="D47" s="94"/>
      <c r="E47" s="94"/>
      <c r="F47" s="94"/>
      <c r="G47" s="94"/>
      <c r="H47" s="94"/>
      <c r="I47" s="94"/>
    </row>
    <row r="48" spans="1:9" ht="20.25" x14ac:dyDescent="0.25">
      <c r="A48" s="95" t="s">
        <v>259</v>
      </c>
      <c r="B48" s="95"/>
      <c r="C48" s="95"/>
      <c r="D48" s="95"/>
      <c r="E48" s="95"/>
      <c r="F48" s="95"/>
      <c r="G48" s="95"/>
      <c r="H48" s="95"/>
      <c r="I48" s="95"/>
    </row>
    <row r="49" spans="1:11" ht="42.75" customHeight="1" x14ac:dyDescent="0.25">
      <c r="A49" s="61" t="s">
        <v>66</v>
      </c>
      <c r="B49" s="61" t="s">
        <v>4</v>
      </c>
      <c r="C49" s="96" t="s">
        <v>111</v>
      </c>
      <c r="D49" s="96"/>
      <c r="E49" s="96"/>
      <c r="F49" s="61" t="s">
        <v>67</v>
      </c>
      <c r="G49" s="61" t="s">
        <v>4</v>
      </c>
      <c r="H49" s="96" t="s">
        <v>257</v>
      </c>
      <c r="I49" s="96"/>
    </row>
    <row r="50" spans="1:11" ht="104.25" customHeight="1" x14ac:dyDescent="0.25">
      <c r="A50" s="61" t="s">
        <v>98</v>
      </c>
      <c r="B50" s="61" t="s">
        <v>4</v>
      </c>
      <c r="C50" s="96" t="s">
        <v>258</v>
      </c>
      <c r="D50" s="96"/>
      <c r="E50" s="96"/>
      <c r="F50" s="61" t="s">
        <v>68</v>
      </c>
      <c r="G50" s="61" t="s">
        <v>4</v>
      </c>
      <c r="H50" s="96" t="str">
        <f>H49</f>
        <v>SRA/ENG/3838/N/STGL/AP
Date: 09/02/2022</v>
      </c>
      <c r="I50" s="96"/>
    </row>
    <row r="51" spans="1:11" ht="20.25" x14ac:dyDescent="0.25">
      <c r="A51" s="95" t="s">
        <v>256</v>
      </c>
      <c r="B51" s="95"/>
      <c r="C51" s="95"/>
      <c r="D51" s="95"/>
      <c r="E51" s="95"/>
      <c r="F51" s="95"/>
      <c r="G51" s="95"/>
      <c r="H51" s="95"/>
      <c r="I51" s="95"/>
    </row>
    <row r="52" spans="1:11" ht="42.75" customHeight="1" x14ac:dyDescent="0.25">
      <c r="A52" s="17" t="s">
        <v>66</v>
      </c>
      <c r="B52" s="17" t="s">
        <v>4</v>
      </c>
      <c r="C52" s="96" t="s">
        <v>111</v>
      </c>
      <c r="D52" s="96"/>
      <c r="E52" s="96"/>
      <c r="F52" s="17" t="s">
        <v>67</v>
      </c>
      <c r="G52" s="17" t="s">
        <v>4</v>
      </c>
      <c r="H52" s="96" t="s">
        <v>209</v>
      </c>
      <c r="I52" s="96"/>
    </row>
    <row r="53" spans="1:11" ht="126.75" customHeight="1" x14ac:dyDescent="0.25">
      <c r="A53" s="17" t="s">
        <v>98</v>
      </c>
      <c r="B53" s="17" t="s">
        <v>4</v>
      </c>
      <c r="C53" s="96" t="s">
        <v>278</v>
      </c>
      <c r="D53" s="96"/>
      <c r="E53" s="96"/>
      <c r="F53" s="17" t="s">
        <v>68</v>
      </c>
      <c r="G53" s="17" t="s">
        <v>4</v>
      </c>
      <c r="H53" s="96" t="str">
        <f>H52</f>
        <v>SRA/ENG/3838/N/STGL/AP
Date: 13/07/2023</v>
      </c>
      <c r="I53" s="96"/>
    </row>
    <row r="54" spans="1:11" ht="108.75" customHeight="1" x14ac:dyDescent="0.25">
      <c r="A54" s="17" t="s">
        <v>69</v>
      </c>
      <c r="B54" s="17" t="s">
        <v>4</v>
      </c>
      <c r="C54" s="96" t="s">
        <v>212</v>
      </c>
      <c r="D54" s="96"/>
      <c r="E54" s="96"/>
      <c r="F54" s="17" t="s">
        <v>210</v>
      </c>
      <c r="G54" s="17" t="s">
        <v>4</v>
      </c>
      <c r="H54" s="96" t="s">
        <v>211</v>
      </c>
      <c r="I54" s="96"/>
    </row>
    <row r="55" spans="1:11" ht="45" customHeight="1" x14ac:dyDescent="0.25">
      <c r="A55" s="17" t="s">
        <v>71</v>
      </c>
      <c r="B55" s="17" t="s">
        <v>4</v>
      </c>
      <c r="C55" s="96" t="s">
        <v>110</v>
      </c>
      <c r="D55" s="96"/>
      <c r="E55" s="96"/>
      <c r="F55" s="17" t="s">
        <v>70</v>
      </c>
      <c r="G55" s="17" t="s">
        <v>4</v>
      </c>
      <c r="H55" s="96"/>
      <c r="I55" s="96"/>
    </row>
    <row r="56" spans="1:11" ht="21" thickBot="1" x14ac:dyDescent="0.3">
      <c r="A56" s="94" t="s">
        <v>72</v>
      </c>
      <c r="B56" s="94"/>
      <c r="C56" s="94"/>
      <c r="D56" s="94"/>
      <c r="E56" s="94"/>
      <c r="F56" s="94"/>
      <c r="G56" s="94"/>
      <c r="H56" s="94"/>
      <c r="I56" s="94"/>
      <c r="J56" s="66"/>
    </row>
    <row r="57" spans="1:11" ht="20.25" customHeight="1" x14ac:dyDescent="0.3">
      <c r="A57" s="70" t="s">
        <v>260</v>
      </c>
      <c r="B57" s="70"/>
      <c r="C57" s="70"/>
      <c r="D57" s="71" t="s">
        <v>4</v>
      </c>
      <c r="E57" s="64" t="s">
        <v>143</v>
      </c>
      <c r="F57" s="67" t="s">
        <v>129</v>
      </c>
      <c r="G57" s="67"/>
      <c r="H57" s="64" t="s">
        <v>144</v>
      </c>
      <c r="I57" s="64" t="s">
        <v>145</v>
      </c>
      <c r="J57" s="35" t="str">
        <f ca="1">(IF(F60&gt;99%,"All work completed. Please provide OC.",IF(F60&gt;89.8%,"Plinth, RCC, Brick, Plaster, Flooring, Wooden, Plumbing, Electrification, etc., work Completed. Finishing work is in process.",IF(F60&lt;94%,(IF(C60=0,"Work not yet Started.",IF(E60=25%,"Piling work in process",IF(E60=50%,"Excavation work in process",IF(E60=100%,"Excavation work Completed. ","0")))&amp;(IF(C61=0%,"",IF(C61=K62,"Footing work is process",IF(C61=K63,"Footing work Completed",IF(C61=K64,"1st Basement Completed",IF(C61=K65,"1st &amp; 2nd Basement Completed",IF(C61=K66,"1st to 3rd Basement Completed",IF(C61=K67,"1st to 4th Basement Completed",IF(C61=K68,"Plinth work is process",IF(C61=K69,"Plinth work completed","0")))))))))))&amp;(IF(C62=(F58+H58+I58),", RCC Slab",IF(C62&gt;0,", RCC upto "&amp;C62&amp;" Slab",""))&amp;(IF(C63=I58,", Brickwork",IF(C63&gt;0,", Brickwork upto "&amp;C63&amp;" Floor",""))&amp;(IF(C64=I58,", Internal Plaster",IF(C64&gt;0,", Internal Plaster upto "&amp;C64&amp;" Floor",""))&amp;(IF(C65=I58,", External Plaster",IF(C65&gt;0,", External Plaster upto "&amp;C65&amp;" Floor",""))&amp;(IF(C66=I58,", External Plumbing, Elevation and Waterproofing",IF(C66&gt;0,", External Plumbing, Elevation and Waterproofing upto "&amp;C66&amp;" Floor",""))&amp;(IF(C67=I58,", Flooring &amp; Fitting",IF(C67&gt;0,", Flooring &amp; Fitting upto "&amp;C67&amp;" Floor",""))&amp;(IF(C68=I58,", Wooden Work",IF(C68&gt;0,", Wooden Work upto "&amp;C68&amp;" Floor",""))&amp;(IF(C69=I58,", Electrical &amp; Sanitary fittings",IF(C69&gt;0,", Electrical &amp; Sanitary fittings upto "&amp;C69&amp;" Floor",""))&amp;(IF(C70&gt;0,", Finishing upto "&amp;C70&amp;" Floor","")&amp;(IF(C62&gt;0.5," Completed",""))))))))))))))))</f>
        <v>Excavation work Completed. Plinth work completed, RCC upto 25 Slab, Brickwork upto 23 Floor, Internal Plaster upto 20 Floor, External Plaster upto 20 Floor, External Plumbing, Elevation and Waterproofing upto 10 Floor Completed</v>
      </c>
      <c r="K57" s="37"/>
    </row>
    <row r="58" spans="1:11" ht="20.25" x14ac:dyDescent="0.3">
      <c r="A58" s="70"/>
      <c r="B58" s="70"/>
      <c r="C58" s="70"/>
      <c r="D58" s="71"/>
      <c r="E58" s="64">
        <v>3</v>
      </c>
      <c r="F58" s="67">
        <v>1</v>
      </c>
      <c r="G58" s="67"/>
      <c r="H58" s="64">
        <v>0</v>
      </c>
      <c r="I58" s="64">
        <f ca="1">--TRIM(RIGHT(SUBSTITUTE(LEFT(A57,_xlfn.AGGREGATE(16,6,FIND({0,1,2,3,4,5,6,7,8,9},A57,ROW(INDIRECT("1:"&amp;LEN(A57)))),1))," ",REPT(" ",LEN(A57))),LEN(A57)))</f>
        <v>26</v>
      </c>
      <c r="J58" s="36" t="s">
        <v>148</v>
      </c>
      <c r="K58" s="37"/>
    </row>
    <row r="59" spans="1:11" ht="20.25" customHeight="1" x14ac:dyDescent="0.3">
      <c r="A59" s="69" t="s">
        <v>147</v>
      </c>
      <c r="B59" s="69"/>
      <c r="C59" s="69" t="s">
        <v>156</v>
      </c>
      <c r="D59" s="69"/>
      <c r="E59" s="65" t="s">
        <v>157</v>
      </c>
      <c r="F59" s="69" t="s">
        <v>284</v>
      </c>
      <c r="G59" s="69"/>
      <c r="H59" s="47" t="s">
        <v>146</v>
      </c>
      <c r="I59" s="47"/>
      <c r="J59" s="39" t="s">
        <v>158</v>
      </c>
      <c r="K59" s="38">
        <f ca="1">I58*25%</f>
        <v>6.5</v>
      </c>
    </row>
    <row r="60" spans="1:11" ht="20.25" customHeight="1" x14ac:dyDescent="0.3">
      <c r="A60" s="68" t="s">
        <v>159</v>
      </c>
      <c r="B60" s="68"/>
      <c r="C60" s="67">
        <f ca="1">K61</f>
        <v>26</v>
      </c>
      <c r="D60" s="67"/>
      <c r="E60" s="63">
        <f ca="1">((100/I58)*C60)/100</f>
        <v>1</v>
      </c>
      <c r="F60" s="68">
        <f ca="1">(((C60/I58*5)+(C61/I58*20)+(25/(F58+H58+I58)*C62)+(5/(I58)*C63)+(2.5/(I58)*C64)+(2.5/(I58)*C65)+(5/I58*C66)+(10/I58*C67)+(2.5/I58*C68)+(2.5/I58*C69)+(10/I58*C70)+(10/I58*C71))/100)</f>
        <v>0.58340455840455829</v>
      </c>
      <c r="G60" s="68"/>
      <c r="H60" s="68" t="str">
        <f ca="1">J57</f>
        <v>Excavation work Completed. Plinth work completed, RCC upto 25 Slab, Brickwork upto 23 Floor, Internal Plaster upto 20 Floor, External Plaster upto 20 Floor, External Plumbing, Elevation and Waterproofing upto 10 Floor Completed</v>
      </c>
      <c r="I60" s="68"/>
      <c r="J60" s="39" t="s">
        <v>149</v>
      </c>
      <c r="K60" s="43">
        <f ca="1">I58*50%</f>
        <v>13</v>
      </c>
    </row>
    <row r="61" spans="1:11" ht="20.25" x14ac:dyDescent="0.3">
      <c r="A61" s="68" t="s">
        <v>130</v>
      </c>
      <c r="B61" s="68"/>
      <c r="C61" s="72">
        <f ca="1">K69</f>
        <v>26.000000000000004</v>
      </c>
      <c r="D61" s="67"/>
      <c r="E61" s="63">
        <f ca="1">((100/I58)*C61)/100</f>
        <v>1.0000000000000002</v>
      </c>
      <c r="F61" s="68"/>
      <c r="G61" s="68"/>
      <c r="H61" s="68"/>
      <c r="I61" s="68"/>
      <c r="J61" s="39" t="s">
        <v>150</v>
      </c>
      <c r="K61" s="43">
        <f ca="1">I58</f>
        <v>26</v>
      </c>
    </row>
    <row r="62" spans="1:11" ht="21" customHeight="1" x14ac:dyDescent="0.35">
      <c r="A62" s="68" t="s">
        <v>160</v>
      </c>
      <c r="B62" s="68"/>
      <c r="C62" s="67">
        <v>25</v>
      </c>
      <c r="D62" s="67"/>
      <c r="E62" s="63">
        <f ca="1">((100/(F58+H58+I58))*C62)/100</f>
        <v>0.92592592592592593</v>
      </c>
      <c r="F62" s="68"/>
      <c r="G62" s="68"/>
      <c r="H62" s="68"/>
      <c r="I62" s="68"/>
      <c r="J62" s="39" t="s">
        <v>151</v>
      </c>
      <c r="K62" s="44">
        <f ca="1">(IF(E58&gt;1,(I58/(E58+2)),I58*0.2))</f>
        <v>5.2</v>
      </c>
    </row>
    <row r="63" spans="1:11" ht="21" customHeight="1" x14ac:dyDescent="0.35">
      <c r="A63" s="68" t="s">
        <v>161</v>
      </c>
      <c r="B63" s="68"/>
      <c r="C63" s="67">
        <f>C62-2</f>
        <v>23</v>
      </c>
      <c r="D63" s="67"/>
      <c r="E63" s="63">
        <f ca="1">((100/I58)*C63)/100</f>
        <v>0.88461538461538469</v>
      </c>
      <c r="F63" s="68"/>
      <c r="G63" s="68"/>
      <c r="H63" s="68"/>
      <c r="I63" s="68"/>
      <c r="J63" s="39" t="s">
        <v>152</v>
      </c>
      <c r="K63" s="44">
        <f ca="1">(IF(E58&gt;1,(I58/(E58+2)+K62),I58*0.2+K62))</f>
        <v>10.4</v>
      </c>
    </row>
    <row r="64" spans="1:11" ht="21" customHeight="1" x14ac:dyDescent="0.35">
      <c r="A64" s="73" t="s">
        <v>162</v>
      </c>
      <c r="B64" s="74"/>
      <c r="C64" s="72">
        <v>20</v>
      </c>
      <c r="D64" s="72"/>
      <c r="E64" s="63">
        <f ca="1">((100/I58)*C64)/100</f>
        <v>0.76923076923076916</v>
      </c>
      <c r="F64" s="68"/>
      <c r="G64" s="68"/>
      <c r="H64" s="68"/>
      <c r="I64" s="68"/>
      <c r="J64" s="39" t="s">
        <v>163</v>
      </c>
      <c r="K64" s="44">
        <f ca="1">(IF(E58&gt;1,(I58/(E58+2)+K63),0))</f>
        <v>15.600000000000001</v>
      </c>
    </row>
    <row r="65" spans="1:11" ht="21" customHeight="1" x14ac:dyDescent="0.35">
      <c r="A65" s="73" t="s">
        <v>280</v>
      </c>
      <c r="B65" s="74"/>
      <c r="C65" s="72">
        <v>20</v>
      </c>
      <c r="D65" s="72"/>
      <c r="E65" s="63">
        <f ca="1">((100/I58)*C65)/100</f>
        <v>0.76923076923076916</v>
      </c>
      <c r="F65" s="68"/>
      <c r="G65" s="68"/>
      <c r="H65" s="68"/>
      <c r="I65" s="68"/>
      <c r="J65" s="39" t="s">
        <v>164</v>
      </c>
      <c r="K65" s="44">
        <f ca="1">(IF(E58&gt;2,(I58/(E58+2)+K64),0))</f>
        <v>20.8</v>
      </c>
    </row>
    <row r="66" spans="1:11" ht="57.75" customHeight="1" x14ac:dyDescent="0.35">
      <c r="A66" s="73" t="s">
        <v>281</v>
      </c>
      <c r="B66" s="74"/>
      <c r="C66" s="67">
        <v>10</v>
      </c>
      <c r="D66" s="67"/>
      <c r="E66" s="63">
        <f ca="1">((100/(I58))*C66)/100</f>
        <v>0.38461538461538458</v>
      </c>
      <c r="F66" s="68"/>
      <c r="G66" s="68"/>
      <c r="H66" s="68"/>
      <c r="I66" s="68"/>
      <c r="J66" s="39" t="s">
        <v>166</v>
      </c>
      <c r="K66" s="45">
        <f>(IF(E58&gt;3,(I58/(E58+2)+K65),0))</f>
        <v>0</v>
      </c>
    </row>
    <row r="67" spans="1:11" ht="21" x14ac:dyDescent="0.35">
      <c r="A67" s="68" t="s">
        <v>165</v>
      </c>
      <c r="B67" s="68"/>
      <c r="C67" s="67">
        <v>0</v>
      </c>
      <c r="D67" s="67"/>
      <c r="E67" s="63">
        <f ca="1">((100/(I58))*C67)/100</f>
        <v>0</v>
      </c>
      <c r="F67" s="68"/>
      <c r="G67" s="68"/>
      <c r="H67" s="68"/>
      <c r="I67" s="68"/>
      <c r="J67" s="39" t="s">
        <v>167</v>
      </c>
      <c r="K67" s="44">
        <f>(IF(E58&gt;4,(I58/(E58+2)+K66),0))</f>
        <v>0</v>
      </c>
    </row>
    <row r="68" spans="1:11" ht="21" customHeight="1" x14ac:dyDescent="0.35">
      <c r="A68" s="68" t="s">
        <v>282</v>
      </c>
      <c r="B68" s="68"/>
      <c r="C68" s="67">
        <v>0</v>
      </c>
      <c r="D68" s="67"/>
      <c r="E68" s="63">
        <f ca="1">((100/I58)*C68)/100</f>
        <v>0</v>
      </c>
      <c r="F68" s="68"/>
      <c r="G68" s="68"/>
      <c r="H68" s="68"/>
      <c r="I68" s="68"/>
      <c r="J68" s="39" t="s">
        <v>153</v>
      </c>
      <c r="K68" s="44">
        <f>(IF(E58=1,(I58/(E58+3)+K63),IF(E58=0,(I58*0.3+K63),IF(E58&gt;1,0))))</f>
        <v>0</v>
      </c>
    </row>
    <row r="69" spans="1:11" ht="45.6" customHeight="1" thickBot="1" x14ac:dyDescent="0.4">
      <c r="A69" s="68" t="s">
        <v>283</v>
      </c>
      <c r="B69" s="68"/>
      <c r="C69" s="67">
        <v>0</v>
      </c>
      <c r="D69" s="67"/>
      <c r="E69" s="63">
        <f ca="1">((100/I58)*C69)/100</f>
        <v>0</v>
      </c>
      <c r="F69" s="68"/>
      <c r="G69" s="68"/>
      <c r="H69" s="68"/>
      <c r="I69" s="68"/>
      <c r="J69" s="41" t="s">
        <v>154</v>
      </c>
      <c r="K69" s="46">
        <f ca="1">(IF(E58&gt;1.5,(I58/(E58+2)+K63+MAX(0,K64-K63)+MAX(0,K65-K64)+MAX(0,K66-K65)+MAX(0,K67-K66)+MAX(0,K68-K67)),IF(E58=1,(I58/(E58+3)+K68),IF(E58=0,I58*0.3+K68))))</f>
        <v>26.000000000000004</v>
      </c>
    </row>
    <row r="70" spans="1:11" ht="20.25" x14ac:dyDescent="0.25">
      <c r="A70" s="68" t="s">
        <v>168</v>
      </c>
      <c r="B70" s="68"/>
      <c r="C70" s="67">
        <v>0</v>
      </c>
      <c r="D70" s="67"/>
      <c r="E70" s="63">
        <f ca="1">((100/(I58))*C70)/100</f>
        <v>0</v>
      </c>
      <c r="F70" s="68"/>
      <c r="G70" s="68"/>
      <c r="H70" s="68"/>
      <c r="I70" s="68"/>
    </row>
    <row r="71" spans="1:11" ht="20.25" x14ac:dyDescent="0.25">
      <c r="A71" s="68" t="s">
        <v>169</v>
      </c>
      <c r="B71" s="68"/>
      <c r="C71" s="67">
        <v>0</v>
      </c>
      <c r="D71" s="67"/>
      <c r="E71" s="63">
        <f ca="1">((100/(I58))*C71)/100</f>
        <v>0</v>
      </c>
      <c r="F71" s="68"/>
      <c r="G71" s="68"/>
      <c r="H71" s="68"/>
      <c r="I71" s="68"/>
    </row>
    <row r="72" spans="1:11" ht="21" thickBot="1" x14ac:dyDescent="0.3">
      <c r="A72" s="94" t="s">
        <v>72</v>
      </c>
      <c r="B72" s="94"/>
      <c r="C72" s="94"/>
      <c r="D72" s="94"/>
      <c r="E72" s="94"/>
      <c r="F72" s="94"/>
      <c r="G72" s="94"/>
      <c r="H72" s="94"/>
      <c r="I72" s="94"/>
      <c r="J72" s="66"/>
    </row>
    <row r="73" spans="1:11" ht="20.25" customHeight="1" x14ac:dyDescent="0.3">
      <c r="A73" s="70" t="str">
        <f>CONCATENATE((IF(OR(A46="",A46="NA"),"",A46))," = ",(IF(OR(E46="",E46="NA"),"",E46)),".")</f>
        <v>Building No. 13 Nova B (Wing D) = 3B + Gr + 1st to 26th Floor.</v>
      </c>
      <c r="B73" s="70"/>
      <c r="C73" s="70"/>
      <c r="D73" s="71" t="s">
        <v>4</v>
      </c>
      <c r="E73" s="64" t="s">
        <v>143</v>
      </c>
      <c r="F73" s="67" t="s">
        <v>129</v>
      </c>
      <c r="G73" s="67"/>
      <c r="H73" s="64" t="s">
        <v>144</v>
      </c>
      <c r="I73" s="64" t="s">
        <v>145</v>
      </c>
      <c r="J73" s="35" t="str">
        <f ca="1">(IF(F76&gt;99%,"All work completed. Please provide OC.",IF(F76&gt;89.8%,"Plinth, RCC, Brick, Plaster, Flooring, Wooden, Plumbing, Electrification, etc., work Completed. Finishing work is in process.",IF(F76&lt;94%,(IF(C76=0,"Work not yet Started.",IF(E76=25%,"Piling work in process",IF(E76=50%,"Excavation work in process",IF(E76=100%,"Excavation work Completed. ","0")))&amp;(IF(C77=0%,"",IF(C77=K78,"Footing work is process",IF(C77=K79,"Footing work Completed",IF(C77=K80,"1st Basement Completed",IF(C77=K81,"1st &amp; 2nd Basement Completed",IF(C77=K82,"1st to 3rd Basement Completed",IF(C77=K83,"1st to 4th Basement Completed",IF(C77=K84,"Plinth work is process",IF(C77=K85,"Plinth work completed","0")))))))))))&amp;(IF(C78=(F74+H74+I74),", RCC Slab",IF(C78&gt;0,", RCC upto "&amp;C78&amp;" Slab",""))&amp;(IF(C79=I74,", Brickwork",IF(C79&gt;0,", Brickwork upto "&amp;C79&amp;" Floor",""))&amp;(IF(C80=I74,", Internal Plaster",IF(C80&gt;0,", Internal Plaster upto "&amp;C80&amp;" Floor",""))&amp;(IF(C81=I74,", External Plaster",IF(C81&gt;0,", External Plaster upto "&amp;C81&amp;" Floor",""))&amp;(IF(C82=I74,", External Plumbing, Elevation and Waterproofing",IF(C82&gt;0,", External Plumbing, Elevation and Waterproofing upto "&amp;C82&amp;" Floor",""))&amp;(IF(C83=I74,", Flooring &amp; Fitting",IF(C83&gt;0,", Flooring &amp; Fitting upto "&amp;C83&amp;" Floor",""))&amp;(IF(C84=I74,", Wooden Work",IF(C84&gt;0,", Wooden Work upto "&amp;C84&amp;" Floor",""))&amp;(IF(C85=I74,", Electrical &amp; Sanitary fittings",IF(C85&gt;0,", Electrical &amp; Sanitary fittings upto "&amp;C85&amp;" Floor",""))&amp;(IF(C86&gt;0,", Finishing upto "&amp;C86&amp;" Floor","")&amp;(IF(C78&gt;0.5," Completed",""))))))))))))))))</f>
        <v>Excavation work Completed. Plinth work completed</v>
      </c>
      <c r="K73" s="37"/>
    </row>
    <row r="74" spans="1:11" ht="20.25" x14ac:dyDescent="0.3">
      <c r="A74" s="70"/>
      <c r="B74" s="70"/>
      <c r="C74" s="70"/>
      <c r="D74" s="71"/>
      <c r="E74" s="64">
        <v>3</v>
      </c>
      <c r="F74" s="67">
        <v>1</v>
      </c>
      <c r="G74" s="67"/>
      <c r="H74" s="64">
        <v>0</v>
      </c>
      <c r="I74" s="64">
        <f ca="1">--TRIM(RIGHT(SUBSTITUTE(LEFT(A73,_xlfn.AGGREGATE(16,6,FIND({0,1,2,3,4,5,6,7,8,9},A73,ROW(INDIRECT("1:"&amp;LEN(A73)))),1))," ",REPT(" ",LEN(A73))),LEN(A73)))</f>
        <v>26</v>
      </c>
      <c r="J74" s="36" t="s">
        <v>148</v>
      </c>
      <c r="K74" s="37"/>
    </row>
    <row r="75" spans="1:11" ht="20.25" customHeight="1" x14ac:dyDescent="0.3">
      <c r="A75" s="69" t="s">
        <v>147</v>
      </c>
      <c r="B75" s="69"/>
      <c r="C75" s="69" t="s">
        <v>156</v>
      </c>
      <c r="D75" s="69"/>
      <c r="E75" s="65" t="s">
        <v>157</v>
      </c>
      <c r="F75" s="69" t="s">
        <v>284</v>
      </c>
      <c r="G75" s="69"/>
      <c r="H75" s="47" t="s">
        <v>146</v>
      </c>
      <c r="I75" s="47"/>
      <c r="J75" s="39" t="s">
        <v>158</v>
      </c>
      <c r="K75" s="38">
        <f ca="1">I74*25%</f>
        <v>6.5</v>
      </c>
    </row>
    <row r="76" spans="1:11" ht="20.25" customHeight="1" x14ac:dyDescent="0.3">
      <c r="A76" s="68" t="s">
        <v>159</v>
      </c>
      <c r="B76" s="68"/>
      <c r="C76" s="67">
        <f ca="1">K77</f>
        <v>26</v>
      </c>
      <c r="D76" s="67"/>
      <c r="E76" s="63">
        <f ca="1">((100/I74)*C76)/100</f>
        <v>1</v>
      </c>
      <c r="F76" s="68">
        <f ca="1">(((C76/I74*5)+(C77/I74*20)+(25/(F74+H74+I74)*C78)+(5/(I74)*C79)+(2.5/(I74)*C80)+(2.5/(I74)*C81)+(5/I74*C82)+(10/I74*C83)+(2.5/I74*C84)+(2.5/I74*C85)+(10/I74*C86)+(10/I74*C87))/100)</f>
        <v>0.25000000000000006</v>
      </c>
      <c r="G76" s="68"/>
      <c r="H76" s="68" t="str">
        <f ca="1">J73</f>
        <v>Excavation work Completed. Plinth work completed</v>
      </c>
      <c r="I76" s="68"/>
      <c r="J76" s="39" t="s">
        <v>149</v>
      </c>
      <c r="K76" s="43">
        <f ca="1">I74*50%</f>
        <v>13</v>
      </c>
    </row>
    <row r="77" spans="1:11" ht="20.25" x14ac:dyDescent="0.3">
      <c r="A77" s="68" t="s">
        <v>130</v>
      </c>
      <c r="B77" s="68"/>
      <c r="C77" s="72">
        <f ca="1">K85</f>
        <v>26.000000000000004</v>
      </c>
      <c r="D77" s="67"/>
      <c r="E77" s="63">
        <f ca="1">((100/I74)*C77)/100</f>
        <v>1.0000000000000002</v>
      </c>
      <c r="F77" s="68"/>
      <c r="G77" s="68"/>
      <c r="H77" s="68"/>
      <c r="I77" s="68"/>
      <c r="J77" s="39" t="s">
        <v>150</v>
      </c>
      <c r="K77" s="43">
        <f ca="1">I74</f>
        <v>26</v>
      </c>
    </row>
    <row r="78" spans="1:11" ht="21" customHeight="1" x14ac:dyDescent="0.35">
      <c r="A78" s="68" t="s">
        <v>160</v>
      </c>
      <c r="B78" s="68"/>
      <c r="C78" s="67">
        <v>0</v>
      </c>
      <c r="D78" s="67"/>
      <c r="E78" s="63">
        <f ca="1">((100/(F74+H74+I74))*C78)/100</f>
        <v>0</v>
      </c>
      <c r="F78" s="68"/>
      <c r="G78" s="68"/>
      <c r="H78" s="68"/>
      <c r="I78" s="68"/>
      <c r="J78" s="39" t="s">
        <v>151</v>
      </c>
      <c r="K78" s="44">
        <f ca="1">(IF(E74&gt;1,(I74/(E74+2)),I74*0.2))</f>
        <v>5.2</v>
      </c>
    </row>
    <row r="79" spans="1:11" ht="21" customHeight="1" x14ac:dyDescent="0.35">
      <c r="A79" s="68" t="s">
        <v>161</v>
      </c>
      <c r="B79" s="68"/>
      <c r="C79" s="67">
        <v>0</v>
      </c>
      <c r="D79" s="67"/>
      <c r="E79" s="63">
        <f ca="1">((100/I74)*C79)/100</f>
        <v>0</v>
      </c>
      <c r="F79" s="68"/>
      <c r="G79" s="68"/>
      <c r="H79" s="68"/>
      <c r="I79" s="68"/>
      <c r="J79" s="39" t="s">
        <v>152</v>
      </c>
      <c r="K79" s="44">
        <f ca="1">(IF(E74&gt;1,(I74/(E74+2)+K78),I74*0.2+K78))</f>
        <v>10.4</v>
      </c>
    </row>
    <row r="80" spans="1:11" ht="21" customHeight="1" x14ac:dyDescent="0.35">
      <c r="A80" s="73" t="s">
        <v>162</v>
      </c>
      <c r="B80" s="74"/>
      <c r="C80" s="67">
        <v>0</v>
      </c>
      <c r="D80" s="67"/>
      <c r="E80" s="63">
        <f ca="1">((100/I74)*C80)/100</f>
        <v>0</v>
      </c>
      <c r="F80" s="68"/>
      <c r="G80" s="68"/>
      <c r="H80" s="68"/>
      <c r="I80" s="68"/>
      <c r="J80" s="39" t="s">
        <v>163</v>
      </c>
      <c r="K80" s="44">
        <f ca="1">(IF(E74&gt;1,(I74/(E74+2)+K79),0))</f>
        <v>15.600000000000001</v>
      </c>
    </row>
    <row r="81" spans="1:11" ht="21" customHeight="1" x14ac:dyDescent="0.35">
      <c r="A81" s="73" t="s">
        <v>280</v>
      </c>
      <c r="B81" s="74"/>
      <c r="C81" s="67">
        <v>0</v>
      </c>
      <c r="D81" s="67"/>
      <c r="E81" s="63">
        <f ca="1">((100/I74)*C81)/100</f>
        <v>0</v>
      </c>
      <c r="F81" s="68"/>
      <c r="G81" s="68"/>
      <c r="H81" s="68"/>
      <c r="I81" s="68"/>
      <c r="J81" s="39" t="s">
        <v>164</v>
      </c>
      <c r="K81" s="44">
        <f ca="1">(IF(E74&gt;2,(I74/(E74+2)+K80),0))</f>
        <v>20.8</v>
      </c>
    </row>
    <row r="82" spans="1:11" ht="57.75" customHeight="1" x14ac:dyDescent="0.35">
      <c r="A82" s="73" t="s">
        <v>281</v>
      </c>
      <c r="B82" s="74"/>
      <c r="C82" s="67">
        <v>0</v>
      </c>
      <c r="D82" s="67"/>
      <c r="E82" s="63">
        <f ca="1">((100/(I74))*C82)/100</f>
        <v>0</v>
      </c>
      <c r="F82" s="68"/>
      <c r="G82" s="68"/>
      <c r="H82" s="68"/>
      <c r="I82" s="68"/>
      <c r="J82" s="39" t="s">
        <v>166</v>
      </c>
      <c r="K82" s="45">
        <f>(IF(E74&gt;3,(I74/(E74+2)+K81),0))</f>
        <v>0</v>
      </c>
    </row>
    <row r="83" spans="1:11" ht="21" x14ac:dyDescent="0.35">
      <c r="A83" s="68" t="s">
        <v>165</v>
      </c>
      <c r="B83" s="68"/>
      <c r="C83" s="67">
        <v>0</v>
      </c>
      <c r="D83" s="67"/>
      <c r="E83" s="63">
        <f ca="1">((100/(I74))*C83)/100</f>
        <v>0</v>
      </c>
      <c r="F83" s="68"/>
      <c r="G83" s="68"/>
      <c r="H83" s="68"/>
      <c r="I83" s="68"/>
      <c r="J83" s="39" t="s">
        <v>167</v>
      </c>
      <c r="K83" s="44">
        <f>(IF(E74&gt;4,(I74/(E74+2)+K82),0))</f>
        <v>0</v>
      </c>
    </row>
    <row r="84" spans="1:11" ht="21" customHeight="1" x14ac:dyDescent="0.35">
      <c r="A84" s="68" t="s">
        <v>282</v>
      </c>
      <c r="B84" s="68"/>
      <c r="C84" s="67">
        <v>0</v>
      </c>
      <c r="D84" s="67"/>
      <c r="E84" s="63">
        <f ca="1">((100/I74)*C84)/100</f>
        <v>0</v>
      </c>
      <c r="F84" s="68"/>
      <c r="G84" s="68"/>
      <c r="H84" s="68"/>
      <c r="I84" s="68"/>
      <c r="J84" s="39" t="s">
        <v>153</v>
      </c>
      <c r="K84" s="44">
        <f>(IF(E74=1,(I74/(E74+3)+K79),IF(E74=0,(I74*0.3+K79),IF(E74&gt;1,0))))</f>
        <v>0</v>
      </c>
    </row>
    <row r="85" spans="1:11" ht="45.6" customHeight="1" thickBot="1" x14ac:dyDescent="0.4">
      <c r="A85" s="68" t="s">
        <v>283</v>
      </c>
      <c r="B85" s="68"/>
      <c r="C85" s="67">
        <v>0</v>
      </c>
      <c r="D85" s="67"/>
      <c r="E85" s="63">
        <f ca="1">((100/I74)*C85)/100</f>
        <v>0</v>
      </c>
      <c r="F85" s="68"/>
      <c r="G85" s="68"/>
      <c r="H85" s="68"/>
      <c r="I85" s="68"/>
      <c r="J85" s="41" t="s">
        <v>154</v>
      </c>
      <c r="K85" s="46">
        <f ca="1">(IF(E74&gt;1.5,(I74/(E74+2)+K79+MAX(0,K80-K79)+MAX(0,K81-K80)+MAX(0,K82-K81)+MAX(0,K83-K82)+MAX(0,K84-K83)),IF(E74=1,(I74/(E74+3)+K84),IF(E74=0,I74*0.3+K84))))</f>
        <v>26.000000000000004</v>
      </c>
    </row>
    <row r="86" spans="1:11" ht="20.25" x14ac:dyDescent="0.25">
      <c r="A86" s="68" t="s">
        <v>168</v>
      </c>
      <c r="B86" s="68"/>
      <c r="C86" s="67">
        <v>0</v>
      </c>
      <c r="D86" s="67"/>
      <c r="E86" s="63">
        <f ca="1">((100/(I74))*C86)/100</f>
        <v>0</v>
      </c>
      <c r="F86" s="68"/>
      <c r="G86" s="68"/>
      <c r="H86" s="68"/>
      <c r="I86" s="68"/>
    </row>
    <row r="87" spans="1:11" ht="20.25" x14ac:dyDescent="0.25">
      <c r="A87" s="68" t="s">
        <v>169</v>
      </c>
      <c r="B87" s="68"/>
      <c r="C87" s="67">
        <v>0</v>
      </c>
      <c r="D87" s="67"/>
      <c r="E87" s="63">
        <f ca="1">((100/(I74))*C87)/100</f>
        <v>0</v>
      </c>
      <c r="F87" s="68"/>
      <c r="G87" s="68"/>
      <c r="H87" s="68"/>
      <c r="I87" s="68"/>
    </row>
    <row r="88" spans="1:11" ht="21" thickBot="1" x14ac:dyDescent="0.3">
      <c r="A88" s="94" t="s">
        <v>72</v>
      </c>
      <c r="B88" s="94"/>
      <c r="C88" s="94"/>
      <c r="D88" s="94"/>
      <c r="E88" s="94"/>
      <c r="F88" s="94"/>
      <c r="G88" s="94"/>
      <c r="H88" s="94"/>
      <c r="I88" s="94"/>
      <c r="J88" s="66"/>
    </row>
    <row r="89" spans="1:11" ht="20.25" customHeight="1" x14ac:dyDescent="0.3">
      <c r="A89" s="70" t="str">
        <f>CONCATENATE((IF(OR(A45="",A45="NA"),"",A45))," = ",(IF(OR(E45="",E45="NA"),"",E45)),".")</f>
        <v>Building No. 13 Nova A (Wing C) = 3B + Gr + 1st to 26th Floor.</v>
      </c>
      <c r="B89" s="70"/>
      <c r="C89" s="70"/>
      <c r="D89" s="71" t="s">
        <v>4</v>
      </c>
      <c r="E89" s="64" t="s">
        <v>143</v>
      </c>
      <c r="F89" s="67" t="s">
        <v>129</v>
      </c>
      <c r="G89" s="67"/>
      <c r="H89" s="64" t="s">
        <v>144</v>
      </c>
      <c r="I89" s="64" t="s">
        <v>145</v>
      </c>
      <c r="J89" s="35" t="str">
        <f ca="1">(IF(F92&gt;99%,"All work completed. Please provide OC.",IF(F92&gt;89.8%,"Plinth, RCC, Brick, Plaster, Flooring, Wooden, Plumbing, Electrification, etc., work Completed. Finishing work is in process.",IF(F92&lt;94%,(IF(C92=0,"Work not yet Started.",IF(E92=25%,"Piling work in process",IF(E92=50%,"Excavation work in process",IF(E92=100%,"Excavation work Completed. ","0")))&amp;(IF(C93=0%,"",IF(C93=K94,"Footing work is process",IF(C93=K95,"Footing work Completed",IF(C93=K96,"1st Basement Completed",IF(C93=K97,"1st &amp; 2nd Basement Completed",IF(C93=K98,"1st to 3rd Basement Completed",IF(C93=K99,"1st to 4th Basement Completed",IF(C93=K100,"Plinth work is process",IF(C93=K101,"Plinth work completed","0")))))))))))&amp;(IF(C94=(F90+H90+I90),", RCC Slab",IF(C94&gt;0,", RCC upto "&amp;C94&amp;" Slab",""))&amp;(IF(C95=I90,", Brickwork",IF(C95&gt;0,", Brickwork upto "&amp;C95&amp;" Floor",""))&amp;(IF(C96=I90,", Internal Plaster",IF(C96&gt;0,", Internal Plaster upto "&amp;C96&amp;" Floor",""))&amp;(IF(C97=I90,", External Plaster",IF(C97&gt;0,", External Plaster upto "&amp;C97&amp;" Floor",""))&amp;(IF(C98=I90,", External Plumbing, Elevation and Waterproofing",IF(C98&gt;0,", External Plumbing, Elevation and Waterproofing upto "&amp;C98&amp;" Floor",""))&amp;(IF(C99=I90,", Flooring &amp; Fitting",IF(C99&gt;0,", Flooring &amp; Fitting upto "&amp;C99&amp;" Floor",""))&amp;(IF(C100=I90,", Wooden Work",IF(C100&gt;0,", Wooden Work upto "&amp;C100&amp;" Floor",""))&amp;(IF(C101=I90,", Electrical &amp; Sanitary fittings",IF(C101&gt;0,", Electrical &amp; Sanitary fittings upto "&amp;C101&amp;" Floor",""))&amp;(IF(C102&gt;0,", Finishing upto "&amp;C102&amp;" Floor","")&amp;(IF(C94&gt;0.5," Completed",""))))))))))))))))</f>
        <v>Excavation work Completed. Plinth work completed</v>
      </c>
      <c r="K89" s="37"/>
    </row>
    <row r="90" spans="1:11" ht="20.25" x14ac:dyDescent="0.3">
      <c r="A90" s="70"/>
      <c r="B90" s="70"/>
      <c r="C90" s="70"/>
      <c r="D90" s="71"/>
      <c r="E90" s="64">
        <v>3</v>
      </c>
      <c r="F90" s="67">
        <v>1</v>
      </c>
      <c r="G90" s="67"/>
      <c r="H90" s="64">
        <v>0</v>
      </c>
      <c r="I90" s="64">
        <f ca="1">--TRIM(RIGHT(SUBSTITUTE(LEFT(A89,_xlfn.AGGREGATE(16,6,FIND({0,1,2,3,4,5,6,7,8,9},A89,ROW(INDIRECT("1:"&amp;LEN(A89)))),1))," ",REPT(" ",LEN(A89))),LEN(A89)))</f>
        <v>26</v>
      </c>
      <c r="J90" s="36" t="s">
        <v>148</v>
      </c>
      <c r="K90" s="37"/>
    </row>
    <row r="91" spans="1:11" ht="20.25" customHeight="1" x14ac:dyDescent="0.3">
      <c r="A91" s="69" t="s">
        <v>147</v>
      </c>
      <c r="B91" s="69"/>
      <c r="C91" s="69" t="s">
        <v>156</v>
      </c>
      <c r="D91" s="69"/>
      <c r="E91" s="65" t="s">
        <v>157</v>
      </c>
      <c r="F91" s="69" t="s">
        <v>284</v>
      </c>
      <c r="G91" s="69"/>
      <c r="H91" s="47" t="s">
        <v>146</v>
      </c>
      <c r="I91" s="47"/>
      <c r="J91" s="39" t="s">
        <v>158</v>
      </c>
      <c r="K91" s="38">
        <f ca="1">I90*25%</f>
        <v>6.5</v>
      </c>
    </row>
    <row r="92" spans="1:11" ht="20.25" customHeight="1" x14ac:dyDescent="0.3">
      <c r="A92" s="68" t="s">
        <v>159</v>
      </c>
      <c r="B92" s="68"/>
      <c r="C92" s="67">
        <f ca="1">K93</f>
        <v>26</v>
      </c>
      <c r="D92" s="67"/>
      <c r="E92" s="63">
        <f ca="1">((100/I90)*C92)/100</f>
        <v>1</v>
      </c>
      <c r="F92" s="68">
        <f ca="1">(((C92/I90*5)+(C93/I90*20)+(25/(F90+H90+I90)*C94)+(5/(I90)*C95)+(2.5/(I90)*C96)+(2.5/(I90)*C97)+(5/I90*C98)+(10/I90*C99)+(2.5/I90*C100)+(2.5/I90*C101)+(10/I90*C102)+(10/I90*C103))/100)</f>
        <v>0.25000000000000006</v>
      </c>
      <c r="G92" s="68"/>
      <c r="H92" s="68" t="str">
        <f ca="1">J89</f>
        <v>Excavation work Completed. Plinth work completed</v>
      </c>
      <c r="I92" s="68"/>
      <c r="J92" s="39" t="s">
        <v>149</v>
      </c>
      <c r="K92" s="43">
        <f ca="1">I90*50%</f>
        <v>13</v>
      </c>
    </row>
    <row r="93" spans="1:11" ht="20.25" x14ac:dyDescent="0.3">
      <c r="A93" s="68" t="s">
        <v>130</v>
      </c>
      <c r="B93" s="68"/>
      <c r="C93" s="72">
        <f ca="1">K101</f>
        <v>26.000000000000004</v>
      </c>
      <c r="D93" s="67"/>
      <c r="E93" s="63">
        <f ca="1">((100/I90)*C93)/100</f>
        <v>1.0000000000000002</v>
      </c>
      <c r="F93" s="68"/>
      <c r="G93" s="68"/>
      <c r="H93" s="68"/>
      <c r="I93" s="68"/>
      <c r="J93" s="39" t="s">
        <v>150</v>
      </c>
      <c r="K93" s="43">
        <f ca="1">I90</f>
        <v>26</v>
      </c>
    </row>
    <row r="94" spans="1:11" ht="21" customHeight="1" x14ac:dyDescent="0.35">
      <c r="A94" s="68" t="s">
        <v>160</v>
      </c>
      <c r="B94" s="68"/>
      <c r="C94" s="67">
        <v>0</v>
      </c>
      <c r="D94" s="67"/>
      <c r="E94" s="63">
        <f ca="1">((100/(F90+H90+I90))*C94)/100</f>
        <v>0</v>
      </c>
      <c r="F94" s="68"/>
      <c r="G94" s="68"/>
      <c r="H94" s="68"/>
      <c r="I94" s="68"/>
      <c r="J94" s="39" t="s">
        <v>151</v>
      </c>
      <c r="K94" s="44">
        <f ca="1">(IF(E90&gt;1,(I90/(E90+2)),I90*0.2))</f>
        <v>5.2</v>
      </c>
    </row>
    <row r="95" spans="1:11" ht="21" customHeight="1" x14ac:dyDescent="0.35">
      <c r="A95" s="68" t="s">
        <v>161</v>
      </c>
      <c r="B95" s="68"/>
      <c r="C95" s="67">
        <v>0</v>
      </c>
      <c r="D95" s="67"/>
      <c r="E95" s="63">
        <f ca="1">((100/I90)*C95)/100</f>
        <v>0</v>
      </c>
      <c r="F95" s="68"/>
      <c r="G95" s="68"/>
      <c r="H95" s="68"/>
      <c r="I95" s="68"/>
      <c r="J95" s="39" t="s">
        <v>152</v>
      </c>
      <c r="K95" s="44">
        <f ca="1">(IF(E90&gt;1,(I90/(E90+2)+K94),I90*0.2+K94))</f>
        <v>10.4</v>
      </c>
    </row>
    <row r="96" spans="1:11" ht="21" customHeight="1" x14ac:dyDescent="0.35">
      <c r="A96" s="73" t="s">
        <v>162</v>
      </c>
      <c r="B96" s="74"/>
      <c r="C96" s="67">
        <v>0</v>
      </c>
      <c r="D96" s="67"/>
      <c r="E96" s="63">
        <f ca="1">((100/I90)*C96)/100</f>
        <v>0</v>
      </c>
      <c r="F96" s="68"/>
      <c r="G96" s="68"/>
      <c r="H96" s="68"/>
      <c r="I96" s="68"/>
      <c r="J96" s="39" t="s">
        <v>163</v>
      </c>
      <c r="K96" s="44">
        <f ca="1">(IF(E90&gt;1,(I90/(E90+2)+K95),0))</f>
        <v>15.600000000000001</v>
      </c>
    </row>
    <row r="97" spans="1:12" ht="21" customHeight="1" x14ac:dyDescent="0.35">
      <c r="A97" s="73" t="s">
        <v>280</v>
      </c>
      <c r="B97" s="74"/>
      <c r="C97" s="67">
        <v>0</v>
      </c>
      <c r="D97" s="67"/>
      <c r="E97" s="63">
        <f ca="1">((100/I90)*C97)/100</f>
        <v>0</v>
      </c>
      <c r="F97" s="68"/>
      <c r="G97" s="68"/>
      <c r="H97" s="68"/>
      <c r="I97" s="68"/>
      <c r="J97" s="39" t="s">
        <v>164</v>
      </c>
      <c r="K97" s="44">
        <f ca="1">(IF(E90&gt;2,(I90/(E90+2)+K96),0))</f>
        <v>20.8</v>
      </c>
    </row>
    <row r="98" spans="1:12" ht="57.75" customHeight="1" x14ac:dyDescent="0.35">
      <c r="A98" s="73" t="s">
        <v>281</v>
      </c>
      <c r="B98" s="74"/>
      <c r="C98" s="67">
        <v>0</v>
      </c>
      <c r="D98" s="67"/>
      <c r="E98" s="63">
        <f ca="1">((100/(I90))*C98)/100</f>
        <v>0</v>
      </c>
      <c r="F98" s="68"/>
      <c r="G98" s="68"/>
      <c r="H98" s="68"/>
      <c r="I98" s="68"/>
      <c r="J98" s="39" t="s">
        <v>166</v>
      </c>
      <c r="K98" s="45">
        <f>(IF(E90&gt;3,(I90/(E90+2)+K97),0))</f>
        <v>0</v>
      </c>
    </row>
    <row r="99" spans="1:12" ht="21" x14ac:dyDescent="0.35">
      <c r="A99" s="68" t="s">
        <v>165</v>
      </c>
      <c r="B99" s="68"/>
      <c r="C99" s="67">
        <v>0</v>
      </c>
      <c r="D99" s="67"/>
      <c r="E99" s="63">
        <f ca="1">((100/(I90))*C99)/100</f>
        <v>0</v>
      </c>
      <c r="F99" s="68"/>
      <c r="G99" s="68"/>
      <c r="H99" s="68"/>
      <c r="I99" s="68"/>
      <c r="J99" s="39" t="s">
        <v>167</v>
      </c>
      <c r="K99" s="44">
        <f>(IF(E90&gt;4,(I90/(E90+2)+K98),0))</f>
        <v>0</v>
      </c>
    </row>
    <row r="100" spans="1:12" ht="21" customHeight="1" x14ac:dyDescent="0.35">
      <c r="A100" s="68" t="s">
        <v>282</v>
      </c>
      <c r="B100" s="68"/>
      <c r="C100" s="67">
        <v>0</v>
      </c>
      <c r="D100" s="67"/>
      <c r="E100" s="63">
        <f ca="1">((100/I90)*C100)/100</f>
        <v>0</v>
      </c>
      <c r="F100" s="68"/>
      <c r="G100" s="68"/>
      <c r="H100" s="68"/>
      <c r="I100" s="68"/>
      <c r="J100" s="39" t="s">
        <v>153</v>
      </c>
      <c r="K100" s="44">
        <f>(IF(E90=1,(I90/(E90+3)+K95),IF(E90=0,(I90*0.3+K95),IF(E90&gt;1,0))))</f>
        <v>0</v>
      </c>
    </row>
    <row r="101" spans="1:12" ht="45.6" customHeight="1" thickBot="1" x14ac:dyDescent="0.4">
      <c r="A101" s="68" t="s">
        <v>283</v>
      </c>
      <c r="B101" s="68"/>
      <c r="C101" s="67">
        <v>0</v>
      </c>
      <c r="D101" s="67"/>
      <c r="E101" s="63">
        <f ca="1">((100/I90)*C101)/100</f>
        <v>0</v>
      </c>
      <c r="F101" s="68"/>
      <c r="G101" s="68"/>
      <c r="H101" s="68"/>
      <c r="I101" s="68"/>
      <c r="J101" s="41" t="s">
        <v>154</v>
      </c>
      <c r="K101" s="46">
        <f ca="1">(IF(E90&gt;1.5,(I90/(E90+2)+K95+MAX(0,K96-K95)+MAX(0,K97-K96)+MAX(0,K98-K97)+MAX(0,K99-K98)+MAX(0,K100-K99)),IF(E90=1,(I90/(E90+3)+K100),IF(E90=0,I90*0.3+K100))))</f>
        <v>26.000000000000004</v>
      </c>
    </row>
    <row r="102" spans="1:12" ht="20.25" x14ac:dyDescent="0.25">
      <c r="A102" s="68" t="s">
        <v>168</v>
      </c>
      <c r="B102" s="68"/>
      <c r="C102" s="67">
        <v>0</v>
      </c>
      <c r="D102" s="67"/>
      <c r="E102" s="63">
        <f ca="1">((100/(I90))*C102)/100</f>
        <v>0</v>
      </c>
      <c r="F102" s="68"/>
      <c r="G102" s="68"/>
      <c r="H102" s="68"/>
      <c r="I102" s="68"/>
    </row>
    <row r="103" spans="1:12" ht="20.25" x14ac:dyDescent="0.25">
      <c r="A103" s="68" t="s">
        <v>169</v>
      </c>
      <c r="B103" s="68"/>
      <c r="C103" s="67">
        <v>0</v>
      </c>
      <c r="D103" s="67"/>
      <c r="E103" s="63">
        <f ca="1">((100/(I90))*C103)/100</f>
        <v>0</v>
      </c>
      <c r="F103" s="68"/>
      <c r="G103" s="68"/>
      <c r="H103" s="68"/>
      <c r="I103" s="68"/>
    </row>
    <row r="104" spans="1:12" ht="36.75" customHeight="1" x14ac:dyDescent="0.3">
      <c r="A104" s="97" t="s">
        <v>155</v>
      </c>
      <c r="B104" s="98"/>
      <c r="C104" s="98"/>
      <c r="D104" s="98"/>
      <c r="E104" s="98"/>
      <c r="F104" s="98"/>
      <c r="G104" s="98"/>
      <c r="H104" s="99">
        <f ca="1">AVERAGE(F60,F60,F76,F92)</f>
        <v>0.41670227920227915</v>
      </c>
      <c r="I104" s="100"/>
      <c r="J104" s="39"/>
      <c r="K104" s="40"/>
      <c r="L104" s="40"/>
    </row>
    <row r="105" spans="1:12" ht="20.25" x14ac:dyDescent="0.25">
      <c r="A105" s="117" t="s">
        <v>76</v>
      </c>
      <c r="B105" s="118"/>
      <c r="C105" s="118"/>
      <c r="D105" s="118"/>
      <c r="E105" s="118"/>
      <c r="F105" s="118"/>
      <c r="G105" s="118"/>
      <c r="H105" s="118"/>
      <c r="I105" s="119"/>
    </row>
    <row r="106" spans="1:12" ht="60.75" x14ac:dyDescent="0.25">
      <c r="A106" s="120" t="s">
        <v>77</v>
      </c>
      <c r="B106" s="120"/>
      <c r="C106" s="120"/>
      <c r="D106" s="3" t="s">
        <v>4</v>
      </c>
      <c r="E106" s="15" t="s">
        <v>135</v>
      </c>
      <c r="F106" s="21" t="s">
        <v>170</v>
      </c>
      <c r="G106" s="3" t="s">
        <v>4</v>
      </c>
      <c r="H106" s="121" t="s">
        <v>185</v>
      </c>
      <c r="I106" s="121"/>
    </row>
    <row r="107" spans="1:12" ht="60.75" x14ac:dyDescent="0.25">
      <c r="A107" s="120" t="s">
        <v>181</v>
      </c>
      <c r="B107" s="120"/>
      <c r="C107" s="120"/>
      <c r="D107" s="2" t="s">
        <v>131</v>
      </c>
      <c r="E107" s="18" t="s">
        <v>244</v>
      </c>
      <c r="F107" s="21" t="s">
        <v>182</v>
      </c>
      <c r="G107" s="2" t="s">
        <v>4</v>
      </c>
      <c r="H107" s="96" t="s">
        <v>171</v>
      </c>
      <c r="I107" s="96"/>
    </row>
    <row r="108" spans="1:12" ht="26.25" customHeight="1" x14ac:dyDescent="0.25">
      <c r="A108" s="106" t="s">
        <v>80</v>
      </c>
      <c r="B108" s="106"/>
      <c r="C108" s="106"/>
      <c r="D108" s="3" t="s">
        <v>4</v>
      </c>
      <c r="E108" s="60">
        <v>800000</v>
      </c>
      <c r="F108" s="3" t="s">
        <v>128</v>
      </c>
      <c r="G108" s="3" t="s">
        <v>4</v>
      </c>
      <c r="H108" s="107" t="s">
        <v>136</v>
      </c>
      <c r="I108" s="108"/>
    </row>
    <row r="109" spans="1:12" ht="20.25" hidden="1" x14ac:dyDescent="0.25">
      <c r="A109" s="120" t="s">
        <v>118</v>
      </c>
      <c r="B109" s="120"/>
      <c r="C109" s="120"/>
      <c r="D109" s="2" t="s">
        <v>4</v>
      </c>
      <c r="E109" s="18" t="s">
        <v>119</v>
      </c>
      <c r="F109" s="21" t="s">
        <v>120</v>
      </c>
      <c r="G109" s="2" t="s">
        <v>4</v>
      </c>
      <c r="H109" s="96" t="s">
        <v>99</v>
      </c>
      <c r="I109" s="96"/>
    </row>
    <row r="110" spans="1:12" ht="60.75" hidden="1" x14ac:dyDescent="0.25">
      <c r="A110" s="120" t="s">
        <v>121</v>
      </c>
      <c r="B110" s="120"/>
      <c r="C110" s="120"/>
      <c r="D110" s="2" t="s">
        <v>4</v>
      </c>
      <c r="E110" s="18" t="s">
        <v>122</v>
      </c>
      <c r="F110" s="21" t="s">
        <v>123</v>
      </c>
      <c r="G110" s="2" t="s">
        <v>4</v>
      </c>
      <c r="H110" s="96" t="s">
        <v>124</v>
      </c>
      <c r="I110" s="96"/>
    </row>
    <row r="111" spans="1:12" ht="20.25" hidden="1" x14ac:dyDescent="0.25">
      <c r="A111" s="120" t="s">
        <v>79</v>
      </c>
      <c r="B111" s="120"/>
      <c r="C111" s="120"/>
      <c r="D111" s="2" t="s">
        <v>4</v>
      </c>
      <c r="E111" s="18" t="s">
        <v>101</v>
      </c>
      <c r="F111" s="21" t="s">
        <v>78</v>
      </c>
      <c r="G111" s="2" t="s">
        <v>4</v>
      </c>
      <c r="H111" s="103" t="s">
        <v>101</v>
      </c>
      <c r="I111" s="105"/>
    </row>
    <row r="112" spans="1:12" ht="20.25" hidden="1" x14ac:dyDescent="0.25">
      <c r="A112" s="120" t="s">
        <v>125</v>
      </c>
      <c r="B112" s="120"/>
      <c r="C112" s="120"/>
      <c r="D112" s="2" t="s">
        <v>4</v>
      </c>
      <c r="E112" s="18" t="s">
        <v>100</v>
      </c>
      <c r="F112" s="21" t="s">
        <v>80</v>
      </c>
      <c r="G112" s="2" t="s">
        <v>4</v>
      </c>
      <c r="H112" s="96" t="s">
        <v>117</v>
      </c>
      <c r="I112" s="96"/>
    </row>
    <row r="113" spans="1:151 16227:16384" ht="20.25" hidden="1" x14ac:dyDescent="0.25">
      <c r="A113" s="120" t="s">
        <v>126</v>
      </c>
      <c r="B113" s="120"/>
      <c r="C113" s="120"/>
      <c r="D113" s="2" t="s">
        <v>4</v>
      </c>
      <c r="E113" s="19" t="s">
        <v>110</v>
      </c>
      <c r="F113" s="21" t="s">
        <v>127</v>
      </c>
      <c r="G113" s="2" t="s">
        <v>4</v>
      </c>
      <c r="H113" s="122" t="s">
        <v>110</v>
      </c>
      <c r="I113" s="122"/>
    </row>
    <row r="114" spans="1:151 16227:16384" ht="18" hidden="1" customHeight="1" x14ac:dyDescent="0.25">
      <c r="A114" s="106" t="s">
        <v>128</v>
      </c>
      <c r="B114" s="106"/>
      <c r="C114" s="106"/>
      <c r="D114" s="3" t="s">
        <v>4</v>
      </c>
      <c r="E114" s="10"/>
      <c r="F114" s="3" t="s">
        <v>128</v>
      </c>
      <c r="G114" s="3" t="s">
        <v>4</v>
      </c>
      <c r="H114" s="123" t="s">
        <v>110</v>
      </c>
      <c r="I114" s="124"/>
    </row>
    <row r="115" spans="1:151 16227:16384" ht="20.25" x14ac:dyDescent="0.25">
      <c r="A115" s="117" t="s">
        <v>75</v>
      </c>
      <c r="B115" s="118"/>
      <c r="C115" s="118"/>
      <c r="D115" s="118"/>
      <c r="E115" s="118"/>
      <c r="F115" s="118"/>
      <c r="G115" s="118"/>
      <c r="H115" s="118"/>
      <c r="I115" s="119"/>
    </row>
    <row r="116" spans="1:151 16227:16384" ht="20.25" x14ac:dyDescent="0.25">
      <c r="A116" s="109" t="s">
        <v>9</v>
      </c>
      <c r="B116" s="110"/>
      <c r="C116" s="110"/>
      <c r="D116" s="110"/>
      <c r="E116" s="110"/>
      <c r="F116" s="111"/>
      <c r="G116" s="2" t="s">
        <v>4</v>
      </c>
      <c r="H116" s="101">
        <f>79850/10.764</f>
        <v>7418.2460052025272</v>
      </c>
      <c r="I116" s="102"/>
    </row>
    <row r="117" spans="1:151 16227:16384" ht="20.25" x14ac:dyDescent="0.25">
      <c r="A117" s="109" t="s">
        <v>31</v>
      </c>
      <c r="B117" s="110"/>
      <c r="C117" s="110"/>
      <c r="D117" s="110"/>
      <c r="E117" s="110"/>
      <c r="F117" s="111"/>
      <c r="G117" s="2" t="s">
        <v>4</v>
      </c>
      <c r="H117" s="141">
        <f>170980/10.764</f>
        <v>15884.429580081754</v>
      </c>
      <c r="I117" s="141"/>
    </row>
    <row r="118" spans="1:151 16227:16384" ht="20.25" x14ac:dyDescent="0.25">
      <c r="A118" s="109" t="s">
        <v>137</v>
      </c>
      <c r="B118" s="110"/>
      <c r="C118" s="110"/>
      <c r="D118" s="110"/>
      <c r="E118" s="110"/>
      <c r="F118" s="111"/>
      <c r="G118" s="2" t="s">
        <v>4</v>
      </c>
      <c r="H118" s="162">
        <f>H116*0.8</f>
        <v>5934.5968041620217</v>
      </c>
      <c r="I118" s="162"/>
    </row>
    <row r="119" spans="1:151 16227:16384" ht="20.25" x14ac:dyDescent="0.25">
      <c r="A119" s="139" t="s">
        <v>84</v>
      </c>
      <c r="B119" s="140"/>
      <c r="C119" s="140"/>
      <c r="D119" s="140"/>
      <c r="E119" s="140"/>
      <c r="F119" s="140"/>
      <c r="G119" s="140"/>
      <c r="H119" s="140"/>
      <c r="I119" s="127"/>
    </row>
    <row r="120" spans="1:151 16227:16384" s="11" customFormat="1" ht="40.5" x14ac:dyDescent="0.25">
      <c r="A120" s="89" t="s">
        <v>177</v>
      </c>
      <c r="B120" s="90"/>
      <c r="C120" s="89" t="s">
        <v>178</v>
      </c>
      <c r="D120" s="90"/>
      <c r="E120" s="49" t="s">
        <v>179</v>
      </c>
      <c r="F120" s="89" t="s">
        <v>176</v>
      </c>
      <c r="G120" s="90"/>
      <c r="H120" s="89" t="s">
        <v>269</v>
      </c>
      <c r="I120" s="90" t="s">
        <v>270</v>
      </c>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c r="XFD120" s="1"/>
    </row>
    <row r="121" spans="1:151 16227:16384" s="11" customFormat="1" ht="20.25" x14ac:dyDescent="0.25">
      <c r="A121" s="91" t="s">
        <v>271</v>
      </c>
      <c r="B121" s="92"/>
      <c r="C121" s="91" t="s">
        <v>97</v>
      </c>
      <c r="D121" s="92"/>
      <c r="E121" s="50" t="s">
        <v>239</v>
      </c>
      <c r="F121" s="91">
        <f>COUNT(F138:G142)+COUNT(F144:G145)</f>
        <v>7</v>
      </c>
      <c r="G121" s="92"/>
      <c r="H121" s="91">
        <f>SUM(I138:I142)+SUM(I144:I145)</f>
        <v>4568.8874400000004</v>
      </c>
      <c r="I121" s="92">
        <f>SUM(G134:I138)+SUM(G140:I141)</f>
        <v>1363.3682399999998</v>
      </c>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c r="XFD121" s="1"/>
    </row>
    <row r="122" spans="1:151 16227:16384" s="11" customFormat="1" ht="20.25" x14ac:dyDescent="0.25">
      <c r="A122" s="91" t="s">
        <v>272</v>
      </c>
      <c r="B122" s="92"/>
      <c r="C122" s="91" t="s">
        <v>97</v>
      </c>
      <c r="D122" s="92"/>
      <c r="E122" s="50" t="s">
        <v>239</v>
      </c>
      <c r="F122" s="91">
        <f>COUNT(F206:G209)+COUNT(F211:G212)</f>
        <v>6</v>
      </c>
      <c r="G122" s="92"/>
      <c r="H122" s="91">
        <f>SUM(I206:I209)+SUM(I211:I212)</f>
        <v>4150.1678400000001</v>
      </c>
      <c r="I122" s="92">
        <f>SUM(G202:I205)+SUM(G207:I208)</f>
        <v>959.0723999999999</v>
      </c>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c r="XFD122" s="1"/>
    </row>
    <row r="123" spans="1:151 16227:16384" s="11" customFormat="1" ht="20.25" x14ac:dyDescent="0.25">
      <c r="A123" s="91" t="s">
        <v>235</v>
      </c>
      <c r="B123" s="92"/>
      <c r="C123" s="91" t="s">
        <v>97</v>
      </c>
      <c r="D123" s="92"/>
      <c r="E123" s="50" t="s">
        <v>239</v>
      </c>
      <c r="F123" s="91">
        <f>COUNT(I272:I292)</f>
        <v>21</v>
      </c>
      <c r="G123" s="92"/>
      <c r="H123" s="91">
        <f>SUM(I272:I292)</f>
        <v>5240.8839599999992</v>
      </c>
      <c r="I123" s="92"/>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c r="XFD123" s="1"/>
    </row>
    <row r="124" spans="1:151 16227:16384" s="11" customFormat="1" ht="20.25" x14ac:dyDescent="0.25">
      <c r="A124" s="89" t="s">
        <v>180</v>
      </c>
      <c r="B124" s="90"/>
      <c r="C124" s="89"/>
      <c r="D124" s="90"/>
      <c r="E124" s="49" t="s">
        <v>239</v>
      </c>
      <c r="F124" s="89">
        <f>SUM(F121:G123)</f>
        <v>34</v>
      </c>
      <c r="G124" s="90"/>
      <c r="H124" s="89">
        <f>SUM(H121:H123)</f>
        <v>13959.93924</v>
      </c>
      <c r="I124" s="90">
        <f>SUM(I121:I122)</f>
        <v>2322.4406399999998</v>
      </c>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c r="XFD124" s="1"/>
    </row>
    <row r="125" spans="1:151 16227:16384" s="11" customFormat="1" ht="20.25" x14ac:dyDescent="0.25">
      <c r="A125" s="91" t="s">
        <v>271</v>
      </c>
      <c r="B125" s="92"/>
      <c r="C125" s="91" t="s">
        <v>97</v>
      </c>
      <c r="D125" s="92"/>
      <c r="E125" s="50" t="s">
        <v>238</v>
      </c>
      <c r="F125" s="91">
        <f>COUNT(F146:G150)+COUNT(F152:G160)+COUNT(F162:G170)*15+COUNT(F172:G180)*6+COUNT(F183:G184,F186:G190)*2+COUNT(F193:G194,F196:G200)</f>
        <v>224</v>
      </c>
      <c r="G125" s="92"/>
      <c r="H125" s="91">
        <f>SUM(F146:G150)+SUM(F152:G160)+SUM(F162:G170)*15+SUM(F172:G180)*6+SUM(F183:G184,F186:G190)*2+SUM(F193:G194,F196:G200)</f>
        <v>114982.12440000002</v>
      </c>
      <c r="I125" s="92">
        <f>SUM(G142:I146)+SUM(G148:I156)+SUM(G158:I166)*15+SUM(G168:I176)*6+SUM(G179:I180,G182:I186)*2+SUM(G189:I190,G192:I196)</f>
        <v>104311.23300000002</v>
      </c>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c r="XFD125" s="1"/>
    </row>
    <row r="126" spans="1:151 16227:16384" s="11" customFormat="1" ht="20.25" x14ac:dyDescent="0.25">
      <c r="A126" s="91" t="s">
        <v>272</v>
      </c>
      <c r="B126" s="92"/>
      <c r="C126" s="91" t="s">
        <v>97</v>
      </c>
      <c r="D126" s="92"/>
      <c r="E126" s="50" t="s">
        <v>238</v>
      </c>
      <c r="F126" s="91">
        <f>COUNT(F211:G217)+COUNT(F219:G227)+COUNT(F229:G237)*15+COUNT(F239:G247)*6+COUNT(F250:G252,F254:G257)*2+COUNT(F260:G267)</f>
        <v>227</v>
      </c>
      <c r="G126" s="92"/>
      <c r="H126" s="91">
        <f>SUM(F213:G217)+SUM(F219:G227)+SUM(F229:G237)*15+SUM(F239:G247)*6+SUM(F250:G252,F254:G257)*2+SUM(F260:G267)</f>
        <v>114657.80507999999</v>
      </c>
      <c r="I126" s="92">
        <f>SUM(G209:I213)+SUM(G215:I223)+SUM(G225:I233)*15+SUM(G235:I243)*6+SUM(G246:I248,G250:I253)*2+SUM(G256:I263)</f>
        <v>106047.25092000001</v>
      </c>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c r="XFD126" s="1"/>
    </row>
    <row r="127" spans="1:151 16227:16384" s="11" customFormat="1" ht="20.25" x14ac:dyDescent="0.25">
      <c r="A127" s="91" t="s">
        <v>236</v>
      </c>
      <c r="B127" s="92"/>
      <c r="C127" s="91" t="s">
        <v>97</v>
      </c>
      <c r="D127" s="92"/>
      <c r="E127" s="50" t="s">
        <v>238</v>
      </c>
      <c r="F127" s="91">
        <f>COUNT(I295:I303)+COUNT(I305:I313)+COUNT(I315:I323)*15+COUNT(I325:I333)*6+COUNT(I335:I337,I340:I342)*2+COUNT(I345:I347,I350:I353)</f>
        <v>226</v>
      </c>
      <c r="G127" s="92"/>
      <c r="H127" s="91">
        <f>SUM(I295:I303)+SUM(I305:I313)+SUM(I315:I323)*15+SUM(I325:I333)*6+SUM(I335:I337,I340:I342)*2+SUM(I345:I347,I350:I353)</f>
        <v>121269.05387999999</v>
      </c>
      <c r="I127" s="92"/>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c r="XFD127" s="1"/>
    </row>
    <row r="128" spans="1:151 16227:16384" s="11" customFormat="1" ht="20.25" x14ac:dyDescent="0.25">
      <c r="A128" s="91" t="s">
        <v>237</v>
      </c>
      <c r="B128" s="92"/>
      <c r="C128" s="91" t="s">
        <v>97</v>
      </c>
      <c r="D128" s="92"/>
      <c r="E128" s="50" t="s">
        <v>238</v>
      </c>
      <c r="F128" s="91">
        <f>COUNT(I356:I364)+COUNT(I366:I374)+COUNT(I376:I384)*15+COUNT(I386:I394)*6+COUNT(I398:I404)*2+COUNT(I408:I414)</f>
        <v>228</v>
      </c>
      <c r="G128" s="92"/>
      <c r="H128" s="91">
        <f>SUM(I356:I364)+SUM(I366:I374)+SUM(I376:I384)*15+SUM(I386:I394)*6+SUM(I398:I404)*2+SUM(I408:I414)</f>
        <v>116189.52227999999</v>
      </c>
      <c r="I128" s="92"/>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c r="XFD128" s="1"/>
    </row>
    <row r="129" spans="1:151 16227:16384" s="11" customFormat="1" ht="20.25" x14ac:dyDescent="0.25">
      <c r="A129" s="89" t="s">
        <v>180</v>
      </c>
      <c r="B129" s="90"/>
      <c r="C129" s="89"/>
      <c r="D129" s="90"/>
      <c r="E129" s="49" t="s">
        <v>238</v>
      </c>
      <c r="F129" s="89">
        <f>SUM(F125:G126)</f>
        <v>451</v>
      </c>
      <c r="G129" s="90"/>
      <c r="H129" s="89">
        <f>SUM(H125:H126)</f>
        <v>229639.92947999999</v>
      </c>
      <c r="I129" s="90">
        <f>SUM(I125:I126)</f>
        <v>210358.48392000003</v>
      </c>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c r="XFD129" s="1"/>
    </row>
    <row r="130" spans="1:151 16227:16384" s="11" customFormat="1" ht="20.25" x14ac:dyDescent="0.25">
      <c r="A130" s="89" t="s">
        <v>273</v>
      </c>
      <c r="B130" s="90"/>
      <c r="C130" s="89"/>
      <c r="D130" s="90"/>
      <c r="E130" s="49"/>
      <c r="F130" s="89">
        <f>SUM(F123:G129)</f>
        <v>1411</v>
      </c>
      <c r="G130" s="90"/>
      <c r="H130" s="89">
        <f>SUM(H123:I129)</f>
        <v>1138978.6668</v>
      </c>
      <c r="I130" s="90">
        <f>SUM(I123:I127)</f>
        <v>212680.92456000001</v>
      </c>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c r="XFD130" s="1"/>
    </row>
    <row r="131" spans="1:151 16227:16384" ht="20.25" x14ac:dyDescent="0.25">
      <c r="A131" s="125" t="s">
        <v>175</v>
      </c>
      <c r="B131" s="126"/>
      <c r="C131" s="126"/>
      <c r="D131" s="126"/>
      <c r="E131" s="126"/>
      <c r="F131" s="126"/>
      <c r="G131" s="126"/>
      <c r="H131" s="126"/>
      <c r="I131" s="127"/>
    </row>
    <row r="132" spans="1:151 16227:16384" ht="66" customHeight="1" x14ac:dyDescent="0.25">
      <c r="A132" s="167" t="s">
        <v>102</v>
      </c>
      <c r="B132" s="167"/>
      <c r="C132" s="167" t="s">
        <v>103</v>
      </c>
      <c r="D132" s="167"/>
      <c r="E132" s="52" t="s">
        <v>243</v>
      </c>
      <c r="F132" s="166" t="s">
        <v>190</v>
      </c>
      <c r="G132" s="166"/>
      <c r="H132" s="52" t="s">
        <v>105</v>
      </c>
      <c r="I132" s="52" t="s">
        <v>104</v>
      </c>
    </row>
    <row r="133" spans="1:151 16227:16384" s="11" customFormat="1" ht="20.25" x14ac:dyDescent="0.25">
      <c r="A133" s="75" t="s">
        <v>261</v>
      </c>
      <c r="B133" s="76"/>
      <c r="C133" s="76"/>
      <c r="D133" s="76"/>
      <c r="E133" s="76"/>
      <c r="F133" s="76"/>
      <c r="G133" s="76"/>
      <c r="H133" s="76"/>
      <c r="I133" s="87"/>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c r="XFD133" s="1"/>
    </row>
    <row r="134" spans="1:151 16227:16384" s="11" customFormat="1" ht="20.25" x14ac:dyDescent="0.25">
      <c r="A134" s="75" t="s">
        <v>262</v>
      </c>
      <c r="B134" s="76"/>
      <c r="C134" s="76"/>
      <c r="D134" s="76"/>
      <c r="E134" s="76"/>
      <c r="F134" s="76"/>
      <c r="G134" s="76"/>
      <c r="H134" s="76"/>
      <c r="I134" s="87"/>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c r="XFD134" s="1"/>
    </row>
    <row r="135" spans="1:151 16227:16384" s="11" customFormat="1" ht="20.25" x14ac:dyDescent="0.25">
      <c r="A135" s="75" t="s">
        <v>263</v>
      </c>
      <c r="B135" s="76"/>
      <c r="C135" s="76"/>
      <c r="D135" s="76"/>
      <c r="E135" s="76"/>
      <c r="F135" s="76"/>
      <c r="G135" s="76"/>
      <c r="H135" s="76"/>
      <c r="I135" s="87"/>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c r="XFD135" s="1"/>
    </row>
    <row r="136" spans="1:151 16227:16384" s="11" customFormat="1" ht="20.25" x14ac:dyDescent="0.25">
      <c r="A136" s="75" t="s">
        <v>264</v>
      </c>
      <c r="B136" s="76"/>
      <c r="C136" s="76"/>
      <c r="D136" s="76"/>
      <c r="E136" s="76"/>
      <c r="F136" s="76"/>
      <c r="G136" s="76"/>
      <c r="H136" s="76"/>
      <c r="I136" s="87"/>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c r="XFD136" s="1"/>
    </row>
    <row r="137" spans="1:151 16227:16384" s="11" customFormat="1" ht="20.25" x14ac:dyDescent="0.25">
      <c r="A137" s="75" t="s">
        <v>265</v>
      </c>
      <c r="B137" s="76"/>
      <c r="C137" s="76"/>
      <c r="D137" s="76"/>
      <c r="E137" s="76"/>
      <c r="F137" s="76"/>
      <c r="G137" s="76"/>
      <c r="H137" s="76"/>
      <c r="I137" s="87"/>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c r="XFD137" s="1"/>
    </row>
    <row r="138" spans="1:151 16227:16384" s="11" customFormat="1" ht="20.25" customHeight="1" x14ac:dyDescent="0.25">
      <c r="A138" s="78" t="str">
        <f>A137</f>
        <v>Ground Floor for Commercial, Fitness Center &amp; Entrance lobby</v>
      </c>
      <c r="B138" s="79"/>
      <c r="C138" s="88">
        <v>1</v>
      </c>
      <c r="D138" s="88"/>
      <c r="E138" s="62" t="s">
        <v>216</v>
      </c>
      <c r="F138" s="84">
        <f>(37.56*10.764)</f>
        <v>404.29584</v>
      </c>
      <c r="G138" s="85"/>
      <c r="H138" s="62">
        <v>0</v>
      </c>
      <c r="I138" s="62">
        <f>F138*(($I$106)+1)+H138</f>
        <v>404.29584</v>
      </c>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c r="XFD138" s="1"/>
    </row>
    <row r="139" spans="1:151 16227:16384" s="11" customFormat="1" ht="20.25" customHeight="1" x14ac:dyDescent="0.25">
      <c r="A139" s="80"/>
      <c r="B139" s="81"/>
      <c r="C139" s="88">
        <f>C138+1</f>
        <v>2</v>
      </c>
      <c r="D139" s="88"/>
      <c r="E139" s="62" t="s">
        <v>216</v>
      </c>
      <c r="F139" s="84">
        <f>44.55*10.764</f>
        <v>479.53619999999995</v>
      </c>
      <c r="G139" s="85"/>
      <c r="H139" s="62">
        <v>0</v>
      </c>
      <c r="I139" s="62">
        <f t="shared" ref="I139:I142" si="0">F139*(($I$106)+1)+H139</f>
        <v>479.53619999999995</v>
      </c>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c r="XFD139" s="1"/>
    </row>
    <row r="140" spans="1:151 16227:16384" s="11" customFormat="1" ht="20.25" customHeight="1" x14ac:dyDescent="0.25">
      <c r="A140" s="80"/>
      <c r="B140" s="81"/>
      <c r="C140" s="88">
        <f t="shared" ref="C140:C142" si="1">C139+1</f>
        <v>3</v>
      </c>
      <c r="D140" s="88"/>
      <c r="E140" s="62" t="s">
        <v>216</v>
      </c>
      <c r="F140" s="84">
        <f>44.55*10.764</f>
        <v>479.53619999999995</v>
      </c>
      <c r="G140" s="85"/>
      <c r="H140" s="62">
        <v>0</v>
      </c>
      <c r="I140" s="62">
        <f t="shared" si="0"/>
        <v>479.53619999999995</v>
      </c>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c r="XFD140" s="1"/>
    </row>
    <row r="141" spans="1:151 16227:16384" s="11" customFormat="1" ht="20.25" customHeight="1" x14ac:dyDescent="0.25">
      <c r="A141" s="80"/>
      <c r="B141" s="81"/>
      <c r="C141" s="88">
        <f t="shared" si="1"/>
        <v>4</v>
      </c>
      <c r="D141" s="88"/>
      <c r="E141" s="62" t="s">
        <v>216</v>
      </c>
      <c r="F141" s="84">
        <f>44.55*10.764</f>
        <v>479.53619999999995</v>
      </c>
      <c r="G141" s="85"/>
      <c r="H141" s="62">
        <v>0</v>
      </c>
      <c r="I141" s="62">
        <f t="shared" si="0"/>
        <v>479.53619999999995</v>
      </c>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c r="XFD141" s="1"/>
    </row>
    <row r="142" spans="1:151 16227:16384" s="11" customFormat="1" ht="20.25" customHeight="1" x14ac:dyDescent="0.25">
      <c r="A142" s="80"/>
      <c r="B142" s="81"/>
      <c r="C142" s="88">
        <f t="shared" si="1"/>
        <v>5</v>
      </c>
      <c r="D142" s="88"/>
      <c r="E142" s="62" t="s">
        <v>216</v>
      </c>
      <c r="F142" s="84">
        <f>43.34*10.764</f>
        <v>466.51175999999998</v>
      </c>
      <c r="G142" s="85"/>
      <c r="H142" s="62">
        <v>0</v>
      </c>
      <c r="I142" s="62">
        <f t="shared" si="0"/>
        <v>466.51175999999998</v>
      </c>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c r="XFD142" s="1"/>
    </row>
    <row r="143" spans="1:151 16227:16384" s="11" customFormat="1" ht="20.25" x14ac:dyDescent="0.25">
      <c r="A143" s="75" t="s">
        <v>266</v>
      </c>
      <c r="B143" s="76"/>
      <c r="C143" s="76"/>
      <c r="D143" s="76"/>
      <c r="E143" s="76"/>
      <c r="F143" s="76"/>
      <c r="G143" s="76"/>
      <c r="H143" s="76"/>
      <c r="I143" s="87"/>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c r="XFD143" s="1"/>
    </row>
    <row r="144" spans="1:151 16227:16384" s="11" customFormat="1" ht="20.25" customHeight="1" x14ac:dyDescent="0.25">
      <c r="A144" s="78" t="str">
        <f>A143</f>
        <v>1st Floor For Residential &amp; Commercial</v>
      </c>
      <c r="B144" s="79"/>
      <c r="C144" s="88">
        <v>1</v>
      </c>
      <c r="D144" s="88"/>
      <c r="E144" s="62" t="s">
        <v>216</v>
      </c>
      <c r="F144" s="84">
        <f>(127.17*10.764)</f>
        <v>1368.85788</v>
      </c>
      <c r="G144" s="85"/>
      <c r="H144" s="62">
        <v>0</v>
      </c>
      <c r="I144" s="62">
        <f>F144*(($I$106)+1)+H144</f>
        <v>1368.85788</v>
      </c>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c r="XFD144" s="1"/>
    </row>
    <row r="145" spans="1:151 16227:16384" s="11" customFormat="1" ht="20.25" customHeight="1" x14ac:dyDescent="0.25">
      <c r="A145" s="80"/>
      <c r="B145" s="81"/>
      <c r="C145" s="88">
        <f>C144+1</f>
        <v>2</v>
      </c>
      <c r="D145" s="88"/>
      <c r="E145" s="62" t="s">
        <v>216</v>
      </c>
      <c r="F145" s="84">
        <f>82.74*10.764</f>
        <v>890.61335999999994</v>
      </c>
      <c r="G145" s="85"/>
      <c r="H145" s="62">
        <v>0</v>
      </c>
      <c r="I145" s="62">
        <f t="shared" ref="I145:I160" si="2">F145*(($I$106)+1)+H145</f>
        <v>890.61335999999994</v>
      </c>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c r="XFD145" s="1"/>
    </row>
    <row r="146" spans="1:151 16227:16384" s="11" customFormat="1" ht="20.25" customHeight="1" x14ac:dyDescent="0.25">
      <c r="A146" s="80"/>
      <c r="B146" s="81"/>
      <c r="C146" s="88">
        <v>5</v>
      </c>
      <c r="D146" s="88"/>
      <c r="E146" s="62" t="s">
        <v>219</v>
      </c>
      <c r="F146" s="84">
        <f>38.26*10.764</f>
        <v>411.83063999999996</v>
      </c>
      <c r="G146" s="85"/>
      <c r="H146" s="62">
        <v>0</v>
      </c>
      <c r="I146" s="62">
        <f t="shared" si="2"/>
        <v>411.83063999999996</v>
      </c>
      <c r="J146" s="1"/>
      <c r="K146" s="1">
        <f>16000*1.55</f>
        <v>24800</v>
      </c>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c r="XFD146" s="1"/>
    </row>
    <row r="147" spans="1:151 16227:16384" s="11" customFormat="1" ht="20.25" customHeight="1" x14ac:dyDescent="0.25">
      <c r="A147" s="80"/>
      <c r="B147" s="81"/>
      <c r="C147" s="88">
        <f t="shared" ref="C147:C150" si="3">C146+1</f>
        <v>6</v>
      </c>
      <c r="D147" s="88"/>
      <c r="E147" s="62" t="s">
        <v>219</v>
      </c>
      <c r="F147" s="84">
        <f t="shared" ref="F147:F149" si="4">38.26*10.764</f>
        <v>411.83063999999996</v>
      </c>
      <c r="G147" s="85"/>
      <c r="H147" s="62">
        <v>0</v>
      </c>
      <c r="I147" s="62">
        <f t="shared" si="2"/>
        <v>411.83063999999996</v>
      </c>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c r="XFD147" s="1"/>
    </row>
    <row r="148" spans="1:151 16227:16384" s="11" customFormat="1" ht="20.25" customHeight="1" x14ac:dyDescent="0.25">
      <c r="A148" s="80"/>
      <c r="B148" s="81"/>
      <c r="C148" s="88">
        <f t="shared" si="3"/>
        <v>7</v>
      </c>
      <c r="D148" s="88"/>
      <c r="E148" s="62" t="s">
        <v>219</v>
      </c>
      <c r="F148" s="84">
        <f t="shared" si="4"/>
        <v>411.83063999999996</v>
      </c>
      <c r="G148" s="85"/>
      <c r="H148" s="62">
        <v>0</v>
      </c>
      <c r="I148" s="62">
        <f t="shared" si="2"/>
        <v>411.83063999999996</v>
      </c>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c r="XFD148" s="1"/>
    </row>
    <row r="149" spans="1:151 16227:16384" s="11" customFormat="1" ht="20.25" customHeight="1" x14ac:dyDescent="0.25">
      <c r="A149" s="80"/>
      <c r="B149" s="81"/>
      <c r="C149" s="88">
        <f t="shared" si="3"/>
        <v>8</v>
      </c>
      <c r="D149" s="88"/>
      <c r="E149" s="62" t="s">
        <v>219</v>
      </c>
      <c r="F149" s="84">
        <f t="shared" si="4"/>
        <v>411.83063999999996</v>
      </c>
      <c r="G149" s="85"/>
      <c r="H149" s="62">
        <v>0</v>
      </c>
      <c r="I149" s="62">
        <f t="shared" si="2"/>
        <v>411.83063999999996</v>
      </c>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c r="XFD149" s="1"/>
    </row>
    <row r="150" spans="1:151 16227:16384" s="11" customFormat="1" ht="20.25" customHeight="1" x14ac:dyDescent="0.25">
      <c r="A150" s="82"/>
      <c r="B150" s="83"/>
      <c r="C150" s="88">
        <f t="shared" si="3"/>
        <v>9</v>
      </c>
      <c r="D150" s="88"/>
      <c r="E150" s="62" t="s">
        <v>218</v>
      </c>
      <c r="F150" s="84">
        <f>58.54*10.764</f>
        <v>630.12455999999997</v>
      </c>
      <c r="G150" s="85"/>
      <c r="H150" s="62">
        <v>0</v>
      </c>
      <c r="I150" s="62">
        <f t="shared" si="2"/>
        <v>630.12455999999997</v>
      </c>
      <c r="J150" s="1">
        <f>3.05*5.475+2.9*3.65+3.05*3.65+4.4*0.9+2.125*2.625+2.025*1.175+1.225*2.175+1.05*3.05</f>
        <v>56.200625000000002</v>
      </c>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c r="XFD150" s="1"/>
    </row>
    <row r="151" spans="1:151 16227:16384" s="11" customFormat="1" ht="20.25" x14ac:dyDescent="0.25">
      <c r="A151" s="75" t="s">
        <v>221</v>
      </c>
      <c r="B151" s="76"/>
      <c r="C151" s="76"/>
      <c r="D151" s="76"/>
      <c r="E151" s="76"/>
      <c r="F151" s="76"/>
      <c r="G151" s="76"/>
      <c r="H151" s="76"/>
      <c r="I151" s="77"/>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c r="XFD151" s="1"/>
    </row>
    <row r="152" spans="1:151 16227:16384" s="11" customFormat="1" ht="20.25" customHeight="1" x14ac:dyDescent="0.25">
      <c r="A152" s="88" t="str">
        <f>A151</f>
        <v>2nd Floor</v>
      </c>
      <c r="B152" s="88"/>
      <c r="C152" s="84">
        <v>1</v>
      </c>
      <c r="D152" s="85"/>
      <c r="E152" s="62" t="s">
        <v>218</v>
      </c>
      <c r="F152" s="84">
        <f>60.83*10.764</f>
        <v>654.77411999999993</v>
      </c>
      <c r="G152" s="85"/>
      <c r="H152" s="62">
        <v>0</v>
      </c>
      <c r="I152" s="62">
        <f t="shared" si="2"/>
        <v>654.77411999999993</v>
      </c>
      <c r="J152" s="1"/>
      <c r="K152" s="1"/>
      <c r="L152" s="1"/>
      <c r="M152" s="1"/>
      <c r="N152" s="1"/>
      <c r="O152" s="1"/>
      <c r="P152" s="1"/>
      <c r="Q152" s="1"/>
      <c r="R152" s="1"/>
      <c r="S152" s="1"/>
      <c r="T152" s="1"/>
      <c r="U152" s="42" t="str">
        <f t="shared" ref="U152:U160" ca="1" si="5">V152&amp;""&amp;",..,"&amp;""&amp;W152</f>
        <v>201,..,201</v>
      </c>
      <c r="V152" s="42">
        <f ca="1">(SUMPRODUCT(MID(0&amp;(LEFT(A151,SUM(LEN(A151)-LEN(SUBSTITUTE(A151,{"0","1","2","3"},""))))), LARGE(INDEX(ISNUMBER(--MID((LEFT(A151,SUM(LEN(A151)-LEN(SUBSTITUTE(A151,{"0","1","2","3"},""))))), ROW(INDIRECT("1:"&amp;LEN((LEFT(A151,SUM(LEN(A151)-LEN(SUBSTITUTE(A151,{"0","1","2","3"},"")))))))), 1)) * ROW(INDIRECT("1:"&amp;LEN((LEFT(A151,SUM(LEN(A151)-LEN(SUBSTITUTE(A151,{"0","1","2","3"},"")))))))), 0), ROW(INDIRECT("1:"&amp;LEN((LEFT(A151,SUM(LEN(A151)-LEN(SUBSTITUTE(A151,{"0","1","2","3"},"")))))))))+1, 1) * 10^ROW(INDIRECT("1:"&amp;LEN((LEFT(A151,SUM(LEN(A151)-LEN(SUBSTITUTE(A151,{"0","1","2","3"},""))))))))/10))*100+1</f>
        <v>201</v>
      </c>
      <c r="W152" s="42">
        <f ca="1">(SUMPRODUCT(MID(0&amp;(--TRIM(RIGHT(SUBSTITUTE(LEFT(A151,_xlfn.AGGREGATE(16,6,FIND({0,1,2,3,4,5,6,7,8,9},A151,ROW(INDIRECT("1:"&amp;LEN(A151)))),1))," ",REPT(" ",LEN(A151))),LEN(A151)))), LARGE(INDEX(ISNUMBER(--MID((--TRIM(RIGHT(SUBSTITUTE(LEFT(A151,_xlfn.AGGREGATE(16,6,FIND({0,1,2,3,4,5,6,7,8,9},A151,ROW(INDIRECT("1:"&amp;LEN(A151)))),1))," ",REPT(" ",LEN(A151))),LEN(A151)))), ROW(INDIRECT("1:"&amp;LEN((--TRIM(RIGHT(SUBSTITUTE(LEFT(A151,_xlfn.AGGREGATE(16,6,FIND({0,1,2,3,4,5,6,7,8,9},A151,ROW(INDIRECT("1:"&amp;LEN(A151)))),1))," ",REPT(" ",LEN(A151))),LEN(A151))))))), 1)) * ROW(INDIRECT("1:"&amp;LEN((--TRIM(RIGHT(SUBSTITUTE(LEFT(A151,_xlfn.AGGREGATE(16,6,FIND({0,1,2,3,4,5,6,7,8,9},A151,ROW(INDIRECT("1:"&amp;LEN(A151)))),1))," ",REPT(" ",LEN(A151))),LEN(A151))))))), 0), ROW(INDIRECT("1:"&amp;LEN((--TRIM(RIGHT(SUBSTITUTE(LEFT(A151,_xlfn.AGGREGATE(16,6,FIND({0,1,2,3,4,5,6,7,8,9},A151,ROW(INDIRECT("1:"&amp;LEN(A151)))),1))," ",REPT(" ",LEN(A151))),LEN(A151))))))))+1, 1) * 10^ROW(INDIRECT("1:"&amp;LEN((--TRIM(RIGHT(SUBSTITUTE(LEFT(A151,_xlfn.AGGREGATE(16,6,FIND({0,1,2,3,4,5,6,7,8,9},A151,ROW(INDIRECT("1:"&amp;LEN(A151)))),1))," ",REPT(" ",LEN(A151))),LEN(A151)))))))/10))*100+1</f>
        <v>201</v>
      </c>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c r="XFD152" s="1"/>
    </row>
    <row r="153" spans="1:151 16227:16384" s="11" customFormat="1" ht="20.25" customHeight="1" x14ac:dyDescent="0.25">
      <c r="A153" s="88" t="str">
        <f t="shared" ref="A153:A160" si="6">A152</f>
        <v>2nd Floor</v>
      </c>
      <c r="B153" s="88"/>
      <c r="C153" s="84">
        <v>2</v>
      </c>
      <c r="D153" s="85"/>
      <c r="E153" s="62" t="s">
        <v>218</v>
      </c>
      <c r="F153" s="84">
        <f>56.66*10.764</f>
        <v>609.88823999999988</v>
      </c>
      <c r="G153" s="85"/>
      <c r="H153" s="62">
        <v>0</v>
      </c>
      <c r="I153" s="62">
        <f t="shared" si="2"/>
        <v>609.88823999999988</v>
      </c>
      <c r="J153" s="1"/>
      <c r="K153" s="1"/>
      <c r="L153" s="1"/>
      <c r="M153" s="1"/>
      <c r="N153" s="1"/>
      <c r="O153" s="1"/>
      <c r="P153" s="1"/>
      <c r="Q153" s="1"/>
      <c r="R153" s="1"/>
      <c r="S153" s="1"/>
      <c r="T153" s="1"/>
      <c r="U153" s="42" t="str">
        <f t="shared" ca="1" si="5"/>
        <v>202,..,202</v>
      </c>
      <c r="V153" s="42">
        <f ca="1">V152+1</f>
        <v>202</v>
      </c>
      <c r="W153" s="42">
        <f ca="1">W152+1</f>
        <v>202</v>
      </c>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c r="XFD153" s="1"/>
    </row>
    <row r="154" spans="1:151 16227:16384" s="11" customFormat="1" ht="20.25" customHeight="1" x14ac:dyDescent="0.25">
      <c r="A154" s="88" t="str">
        <f t="shared" si="6"/>
        <v>2nd Floor</v>
      </c>
      <c r="B154" s="88"/>
      <c r="C154" s="84">
        <v>3</v>
      </c>
      <c r="D154" s="85"/>
      <c r="E154" s="62" t="s">
        <v>218</v>
      </c>
      <c r="F154" s="84">
        <f>56.66*10.764</f>
        <v>609.88823999999988</v>
      </c>
      <c r="G154" s="85"/>
      <c r="H154" s="62">
        <v>0</v>
      </c>
      <c r="I154" s="62">
        <f t="shared" si="2"/>
        <v>609.88823999999988</v>
      </c>
      <c r="J154" s="1"/>
      <c r="K154" s="1"/>
      <c r="L154" s="1"/>
      <c r="M154" s="1"/>
      <c r="N154" s="1"/>
      <c r="O154" s="1"/>
      <c r="P154" s="1"/>
      <c r="Q154" s="1"/>
      <c r="R154" s="1"/>
      <c r="S154" s="1"/>
      <c r="T154" s="1"/>
      <c r="U154" s="42" t="str">
        <f t="shared" ca="1" si="5"/>
        <v>203,..,203</v>
      </c>
      <c r="V154" s="42">
        <f t="shared" ref="V154:W160" ca="1" si="7">V153+1</f>
        <v>203</v>
      </c>
      <c r="W154" s="42">
        <f t="shared" ca="1" si="7"/>
        <v>203</v>
      </c>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c r="XFD154" s="1"/>
    </row>
    <row r="155" spans="1:151 16227:16384" s="11" customFormat="1" ht="20.25" customHeight="1" x14ac:dyDescent="0.25">
      <c r="A155" s="88" t="str">
        <f t="shared" si="6"/>
        <v>2nd Floor</v>
      </c>
      <c r="B155" s="88"/>
      <c r="C155" s="84">
        <v>4</v>
      </c>
      <c r="D155" s="85"/>
      <c r="E155" s="62" t="s">
        <v>218</v>
      </c>
      <c r="F155" s="84">
        <f>60.83*10.764</f>
        <v>654.77411999999993</v>
      </c>
      <c r="G155" s="85"/>
      <c r="H155" s="62">
        <v>0</v>
      </c>
      <c r="I155" s="62">
        <f t="shared" si="2"/>
        <v>654.77411999999993</v>
      </c>
      <c r="J155" s="1"/>
      <c r="K155" s="1"/>
      <c r="L155" s="1"/>
      <c r="M155" s="1"/>
      <c r="N155" s="1"/>
      <c r="O155" s="1"/>
      <c r="P155" s="1"/>
      <c r="Q155" s="1"/>
      <c r="R155" s="1"/>
      <c r="S155" s="1"/>
      <c r="T155" s="1"/>
      <c r="U155" s="42" t="str">
        <f t="shared" ca="1" si="5"/>
        <v>204,..,204</v>
      </c>
      <c r="V155" s="42">
        <f t="shared" ca="1" si="7"/>
        <v>204</v>
      </c>
      <c r="W155" s="42">
        <f t="shared" ca="1" si="7"/>
        <v>204</v>
      </c>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c r="XFD155" s="1"/>
    </row>
    <row r="156" spans="1:151 16227:16384" s="11" customFormat="1" ht="20.25" customHeight="1" x14ac:dyDescent="0.25">
      <c r="A156" s="88" t="str">
        <f t="shared" si="6"/>
        <v>2nd Floor</v>
      </c>
      <c r="B156" s="88"/>
      <c r="C156" s="84">
        <v>5</v>
      </c>
      <c r="D156" s="85"/>
      <c r="E156" s="62" t="s">
        <v>219</v>
      </c>
      <c r="F156" s="84">
        <f>38.26*10.764</f>
        <v>411.83063999999996</v>
      </c>
      <c r="G156" s="85"/>
      <c r="H156" s="62">
        <v>0</v>
      </c>
      <c r="I156" s="62">
        <f t="shared" si="2"/>
        <v>411.83063999999996</v>
      </c>
      <c r="J156" s="1"/>
      <c r="K156" s="1"/>
      <c r="L156" s="1"/>
      <c r="M156" s="1"/>
      <c r="N156" s="1"/>
      <c r="O156" s="1"/>
      <c r="P156" s="1"/>
      <c r="Q156" s="1"/>
      <c r="R156" s="1"/>
      <c r="S156" s="1"/>
      <c r="T156" s="1"/>
      <c r="U156" s="42" t="str">
        <f t="shared" ca="1" si="5"/>
        <v>205,..,205</v>
      </c>
      <c r="V156" s="42">
        <f t="shared" ca="1" si="7"/>
        <v>205</v>
      </c>
      <c r="W156" s="42">
        <f t="shared" ca="1" si="7"/>
        <v>205</v>
      </c>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c r="XFD156" s="1"/>
    </row>
    <row r="157" spans="1:151 16227:16384" s="11" customFormat="1" ht="20.25" customHeight="1" x14ac:dyDescent="0.25">
      <c r="A157" s="88" t="str">
        <f t="shared" si="6"/>
        <v>2nd Floor</v>
      </c>
      <c r="B157" s="88"/>
      <c r="C157" s="84">
        <v>6</v>
      </c>
      <c r="D157" s="85"/>
      <c r="E157" s="62" t="s">
        <v>219</v>
      </c>
      <c r="F157" s="84">
        <f t="shared" ref="F157:F159" si="8">38.26*10.764</f>
        <v>411.83063999999996</v>
      </c>
      <c r="G157" s="85"/>
      <c r="H157" s="62">
        <v>0</v>
      </c>
      <c r="I157" s="62">
        <f t="shared" si="2"/>
        <v>411.83063999999996</v>
      </c>
      <c r="J157" s="1"/>
      <c r="K157" s="1"/>
      <c r="L157" s="1"/>
      <c r="M157" s="1"/>
      <c r="N157" s="1"/>
      <c r="O157" s="1"/>
      <c r="P157" s="1"/>
      <c r="Q157" s="1"/>
      <c r="R157" s="1"/>
      <c r="S157" s="1"/>
      <c r="T157" s="1"/>
      <c r="U157" s="42" t="str">
        <f t="shared" ca="1" si="5"/>
        <v>206,..,206</v>
      </c>
      <c r="V157" s="42">
        <f t="shared" ca="1" si="7"/>
        <v>206</v>
      </c>
      <c r="W157" s="42">
        <f t="shared" ca="1" si="7"/>
        <v>206</v>
      </c>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c r="XFD157" s="1"/>
    </row>
    <row r="158" spans="1:151 16227:16384" s="11" customFormat="1" ht="20.25" customHeight="1" x14ac:dyDescent="0.25">
      <c r="A158" s="88" t="str">
        <f t="shared" si="6"/>
        <v>2nd Floor</v>
      </c>
      <c r="B158" s="88"/>
      <c r="C158" s="84">
        <v>7</v>
      </c>
      <c r="D158" s="85"/>
      <c r="E158" s="62" t="s">
        <v>219</v>
      </c>
      <c r="F158" s="84">
        <f t="shared" si="8"/>
        <v>411.83063999999996</v>
      </c>
      <c r="G158" s="85"/>
      <c r="H158" s="62">
        <v>0</v>
      </c>
      <c r="I158" s="62">
        <f t="shared" si="2"/>
        <v>411.83063999999996</v>
      </c>
      <c r="J158" s="1"/>
      <c r="K158" s="1"/>
      <c r="L158" s="1"/>
      <c r="M158" s="1"/>
      <c r="N158" s="1"/>
      <c r="O158" s="1"/>
      <c r="P158" s="1"/>
      <c r="Q158" s="1"/>
      <c r="R158" s="1"/>
      <c r="S158" s="1"/>
      <c r="T158" s="1"/>
      <c r="U158" s="42" t="str">
        <f t="shared" ca="1" si="5"/>
        <v>207,..,207</v>
      </c>
      <c r="V158" s="42">
        <f t="shared" ca="1" si="7"/>
        <v>207</v>
      </c>
      <c r="W158" s="42">
        <f t="shared" ca="1" si="7"/>
        <v>207</v>
      </c>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c r="XFD158" s="1"/>
    </row>
    <row r="159" spans="1:151 16227:16384" s="11" customFormat="1" ht="20.25" customHeight="1" x14ac:dyDescent="0.25">
      <c r="A159" s="88" t="str">
        <f t="shared" si="6"/>
        <v>2nd Floor</v>
      </c>
      <c r="B159" s="88"/>
      <c r="C159" s="84">
        <v>8</v>
      </c>
      <c r="D159" s="85"/>
      <c r="E159" s="62" t="s">
        <v>219</v>
      </c>
      <c r="F159" s="84">
        <f t="shared" si="8"/>
        <v>411.83063999999996</v>
      </c>
      <c r="G159" s="85"/>
      <c r="H159" s="62">
        <v>0</v>
      </c>
      <c r="I159" s="62">
        <f t="shared" si="2"/>
        <v>411.83063999999996</v>
      </c>
      <c r="J159" s="1"/>
      <c r="K159" s="1"/>
      <c r="L159" s="1"/>
      <c r="M159" s="1"/>
      <c r="N159" s="1"/>
      <c r="O159" s="1"/>
      <c r="P159" s="1"/>
      <c r="Q159" s="1"/>
      <c r="R159" s="1"/>
      <c r="S159" s="1"/>
      <c r="T159" s="1"/>
      <c r="U159" s="42" t="str">
        <f t="shared" ca="1" si="5"/>
        <v>208,..,208</v>
      </c>
      <c r="V159" s="42">
        <f t="shared" ca="1" si="7"/>
        <v>208</v>
      </c>
      <c r="W159" s="42">
        <f t="shared" ca="1" si="7"/>
        <v>208</v>
      </c>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c r="XFD159" s="1"/>
    </row>
    <row r="160" spans="1:151 16227:16384" s="11" customFormat="1" ht="20.25" customHeight="1" x14ac:dyDescent="0.25">
      <c r="A160" s="88" t="str">
        <f t="shared" si="6"/>
        <v>2nd Floor</v>
      </c>
      <c r="B160" s="88"/>
      <c r="C160" s="84">
        <v>9</v>
      </c>
      <c r="D160" s="85"/>
      <c r="E160" s="62" t="s">
        <v>218</v>
      </c>
      <c r="F160" s="84">
        <f>58.54*10.764</f>
        <v>630.12455999999997</v>
      </c>
      <c r="G160" s="85"/>
      <c r="H160" s="62">
        <v>0</v>
      </c>
      <c r="I160" s="62">
        <f t="shared" si="2"/>
        <v>630.12455999999997</v>
      </c>
      <c r="J160" s="1"/>
      <c r="K160" s="1"/>
      <c r="L160" s="1"/>
      <c r="M160" s="1"/>
      <c r="N160" s="1"/>
      <c r="O160" s="1"/>
      <c r="P160" s="1"/>
      <c r="Q160" s="1"/>
      <c r="R160" s="1"/>
      <c r="S160" s="1"/>
      <c r="T160" s="1"/>
      <c r="U160" s="42" t="str">
        <f t="shared" ca="1" si="5"/>
        <v>209,..,209</v>
      </c>
      <c r="V160" s="42">
        <f t="shared" ca="1" si="7"/>
        <v>209</v>
      </c>
      <c r="W160" s="42">
        <f t="shared" ca="1" si="7"/>
        <v>209</v>
      </c>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c r="XFD160" s="1"/>
    </row>
    <row r="161" spans="1:151 16227:16384" s="11" customFormat="1" ht="20.25" x14ac:dyDescent="0.25">
      <c r="A161" s="75" t="s">
        <v>267</v>
      </c>
      <c r="B161" s="76"/>
      <c r="C161" s="76"/>
      <c r="D161" s="76"/>
      <c r="E161" s="76"/>
      <c r="F161" s="76"/>
      <c r="G161" s="76"/>
      <c r="H161" s="76"/>
      <c r="I161" s="77"/>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c r="XFD161" s="1"/>
    </row>
    <row r="162" spans="1:151 16227:16384" s="11" customFormat="1" ht="20.25" customHeight="1" x14ac:dyDescent="0.25">
      <c r="A162" s="78" t="str">
        <f>A161</f>
        <v>3rd, 4th, 6th, 7th, 10th, 11th, 12th, 14th, 16th, 18th, 19th, 20th, 23rd, 24th &amp; 26th Floor</v>
      </c>
      <c r="B162" s="79"/>
      <c r="C162" s="84">
        <v>1</v>
      </c>
      <c r="D162" s="85"/>
      <c r="E162" s="62" t="s">
        <v>218</v>
      </c>
      <c r="F162" s="84">
        <f>58.54*10.764</f>
        <v>630.12455999999997</v>
      </c>
      <c r="G162" s="85"/>
      <c r="H162" s="62">
        <v>0</v>
      </c>
      <c r="I162" s="62">
        <f>F162*(($I$106)+1)+H162</f>
        <v>630.12455999999997</v>
      </c>
      <c r="J162" s="1"/>
      <c r="K162" s="1"/>
      <c r="L162" s="1"/>
      <c r="M162" s="1"/>
      <c r="N162" s="1"/>
      <c r="O162" s="1"/>
      <c r="P162" s="1"/>
      <c r="Q162" s="1"/>
      <c r="R162" s="1"/>
      <c r="S162" s="1"/>
      <c r="T162" s="1"/>
      <c r="U162" s="42" t="str">
        <f ca="1">V162&amp;""&amp;" to "&amp;""&amp;W162</f>
        <v>346701 to 2601</v>
      </c>
      <c r="V162" s="42">
        <f ca="1">(SUMPRODUCT(MID(0&amp;(LEFT(A161,SUM(LEN(A161)-LEN(SUBSTITUTE(A161,{"0","1","2","3"},""))))), LARGE(INDEX(ISNUMBER(--MID((LEFT(A161,SUM(LEN(A161)-LEN(SUBSTITUTE(A161,{"0","1","2","3"},""))))), ROW(INDIRECT("1:"&amp;LEN((LEFT(A161,SUM(LEN(A161)-LEN(SUBSTITUTE(A161,{"0","1","2","3"},"")))))))), 1)) * ROW(INDIRECT("1:"&amp;LEN((LEFT(A161,SUM(LEN(A161)-LEN(SUBSTITUTE(A161,{"0","1","2","3"},"")))))))), 0), ROW(INDIRECT("1:"&amp;LEN((LEFT(A161,SUM(LEN(A161)-LEN(SUBSTITUTE(A161,{"0","1","2","3"},"")))))))))+1, 1) * 10^ROW(INDIRECT("1:"&amp;LEN((LEFT(A161,SUM(LEN(A161)-LEN(SUBSTITUTE(A161,{"0","1","2","3"},""))))))))/10))*100+1</f>
        <v>346701</v>
      </c>
      <c r="W162" s="42">
        <f ca="1">(SUMPRODUCT(MID(0&amp;(--TRIM(RIGHT(SUBSTITUTE(LEFT(A161,_xlfn.AGGREGATE(16,6,FIND({0,1,2,3,4,5,6,7,8,9},A161,ROW(INDIRECT("1:"&amp;LEN(A161)))),1))," ",REPT(" ",LEN(A161))),LEN(A161)))), LARGE(INDEX(ISNUMBER(--MID((--TRIM(RIGHT(SUBSTITUTE(LEFT(A161,_xlfn.AGGREGATE(16,6,FIND({0,1,2,3,4,5,6,7,8,9},A161,ROW(INDIRECT("1:"&amp;LEN(A161)))),1))," ",REPT(" ",LEN(A161))),LEN(A161)))), ROW(INDIRECT("1:"&amp;LEN((--TRIM(RIGHT(SUBSTITUTE(LEFT(A161,_xlfn.AGGREGATE(16,6,FIND({0,1,2,3,4,5,6,7,8,9},A161,ROW(INDIRECT("1:"&amp;LEN(A161)))),1))," ",REPT(" ",LEN(A161))),LEN(A161))))))), 1)) * ROW(INDIRECT("1:"&amp;LEN((--TRIM(RIGHT(SUBSTITUTE(LEFT(A161,_xlfn.AGGREGATE(16,6,FIND({0,1,2,3,4,5,6,7,8,9},A161,ROW(INDIRECT("1:"&amp;LEN(A161)))),1))," ",REPT(" ",LEN(A161))),LEN(A161))))))), 0), ROW(INDIRECT("1:"&amp;LEN((--TRIM(RIGHT(SUBSTITUTE(LEFT(A161,_xlfn.AGGREGATE(16,6,FIND({0,1,2,3,4,5,6,7,8,9},A161,ROW(INDIRECT("1:"&amp;LEN(A161)))),1))," ",REPT(" ",LEN(A161))),LEN(A161))))))))+1, 1) * 10^ROW(INDIRECT("1:"&amp;LEN((--TRIM(RIGHT(SUBSTITUTE(LEFT(A161,_xlfn.AGGREGATE(16,6,FIND({0,1,2,3,4,5,6,7,8,9},A161,ROW(INDIRECT("1:"&amp;LEN(A161)))),1))," ",REPT(" ",LEN(A161))),LEN(A161)))))))/10))*100+1</f>
        <v>2601</v>
      </c>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c r="XFD162" s="1"/>
    </row>
    <row r="163" spans="1:151 16227:16384" s="11" customFormat="1" ht="20.25" customHeight="1" x14ac:dyDescent="0.25">
      <c r="A163" s="80"/>
      <c r="B163" s="81"/>
      <c r="C163" s="84">
        <v>2</v>
      </c>
      <c r="D163" s="85"/>
      <c r="E163" s="62" t="s">
        <v>218</v>
      </c>
      <c r="F163" s="84">
        <f>51.82*10.764</f>
        <v>557.79048</v>
      </c>
      <c r="G163" s="85"/>
      <c r="H163" s="62">
        <v>0</v>
      </c>
      <c r="I163" s="62">
        <f t="shared" ref="I163:I170" si="9">F163*(($I$106)+1)+H163</f>
        <v>557.79048</v>
      </c>
      <c r="J163" s="1"/>
      <c r="K163" s="1"/>
      <c r="L163" s="1"/>
      <c r="M163" s="1"/>
      <c r="N163" s="1"/>
      <c r="O163" s="1"/>
      <c r="P163" s="1"/>
      <c r="Q163" s="1"/>
      <c r="R163" s="1"/>
      <c r="S163" s="1"/>
      <c r="T163" s="1"/>
      <c r="U163" s="42" t="str">
        <f t="shared" ref="U163:U170" ca="1" si="10">V163&amp;""&amp;" to "&amp;""&amp;W163</f>
        <v>346702 to 2602</v>
      </c>
      <c r="V163" s="42">
        <f ca="1">V162+1</f>
        <v>346702</v>
      </c>
      <c r="W163" s="42">
        <f ca="1">W162+1</f>
        <v>2602</v>
      </c>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c r="XFD163" s="1"/>
    </row>
    <row r="164" spans="1:151 16227:16384" s="11" customFormat="1" ht="20.25" customHeight="1" x14ac:dyDescent="0.25">
      <c r="A164" s="80"/>
      <c r="B164" s="81"/>
      <c r="C164" s="84">
        <v>3</v>
      </c>
      <c r="D164" s="85"/>
      <c r="E164" s="62" t="s">
        <v>218</v>
      </c>
      <c r="F164" s="84">
        <f>51.82*10.764</f>
        <v>557.79048</v>
      </c>
      <c r="G164" s="85"/>
      <c r="H164" s="62">
        <v>0</v>
      </c>
      <c r="I164" s="62">
        <f t="shared" si="9"/>
        <v>557.79048</v>
      </c>
      <c r="J164" s="1"/>
      <c r="K164" s="1"/>
      <c r="L164" s="1"/>
      <c r="M164" s="1"/>
      <c r="N164" s="1"/>
      <c r="O164" s="1"/>
      <c r="P164" s="1"/>
      <c r="Q164" s="1"/>
      <c r="R164" s="1"/>
      <c r="S164" s="1"/>
      <c r="T164" s="1"/>
      <c r="U164" s="42" t="str">
        <f t="shared" ca="1" si="10"/>
        <v>346703 to 2603</v>
      </c>
      <c r="V164" s="42">
        <f t="shared" ref="V164:W170" ca="1" si="11">V163+1</f>
        <v>346703</v>
      </c>
      <c r="W164" s="42">
        <f t="shared" ca="1" si="11"/>
        <v>2603</v>
      </c>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c r="XFD164" s="1"/>
    </row>
    <row r="165" spans="1:151 16227:16384" s="11" customFormat="1" ht="20.25" customHeight="1" x14ac:dyDescent="0.25">
      <c r="A165" s="80"/>
      <c r="B165" s="81"/>
      <c r="C165" s="84">
        <v>4</v>
      </c>
      <c r="D165" s="85"/>
      <c r="E165" s="62" t="s">
        <v>218</v>
      </c>
      <c r="F165" s="84">
        <f>58.54*10.764</f>
        <v>630.12455999999997</v>
      </c>
      <c r="G165" s="85"/>
      <c r="H165" s="62">
        <v>0</v>
      </c>
      <c r="I165" s="62">
        <f t="shared" si="9"/>
        <v>630.12455999999997</v>
      </c>
      <c r="J165" s="1"/>
      <c r="K165" s="1"/>
      <c r="L165" s="1"/>
      <c r="M165" s="1"/>
      <c r="N165" s="1"/>
      <c r="O165" s="1"/>
      <c r="P165" s="1"/>
      <c r="Q165" s="1"/>
      <c r="R165" s="1"/>
      <c r="S165" s="1"/>
      <c r="T165" s="1"/>
      <c r="U165" s="42" t="str">
        <f t="shared" ca="1" si="10"/>
        <v>346704 to 2604</v>
      </c>
      <c r="V165" s="42">
        <f t="shared" ca="1" si="11"/>
        <v>346704</v>
      </c>
      <c r="W165" s="42">
        <f t="shared" ca="1" si="11"/>
        <v>2604</v>
      </c>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c r="XFD165" s="1"/>
    </row>
    <row r="166" spans="1:151 16227:16384" s="11" customFormat="1" ht="20.25" customHeight="1" x14ac:dyDescent="0.25">
      <c r="A166" s="80"/>
      <c r="B166" s="81"/>
      <c r="C166" s="84">
        <v>5</v>
      </c>
      <c r="D166" s="85"/>
      <c r="E166" s="62" t="s">
        <v>219</v>
      </c>
      <c r="F166" s="84">
        <f>38.26*10.764</f>
        <v>411.83063999999996</v>
      </c>
      <c r="G166" s="85"/>
      <c r="H166" s="62">
        <v>0</v>
      </c>
      <c r="I166" s="62">
        <f t="shared" si="9"/>
        <v>411.83063999999996</v>
      </c>
      <c r="J166" s="1"/>
      <c r="K166" s="1"/>
      <c r="L166" s="1"/>
      <c r="M166" s="1"/>
      <c r="N166" s="1"/>
      <c r="O166" s="1"/>
      <c r="P166" s="1"/>
      <c r="Q166" s="1"/>
      <c r="R166" s="1"/>
      <c r="S166" s="1"/>
      <c r="T166" s="1"/>
      <c r="U166" s="42" t="str">
        <f t="shared" ca="1" si="10"/>
        <v>346705 to 2605</v>
      </c>
      <c r="V166" s="42">
        <f t="shared" ca="1" si="11"/>
        <v>346705</v>
      </c>
      <c r="W166" s="42">
        <f t="shared" ca="1" si="11"/>
        <v>2605</v>
      </c>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c r="XFD166" s="1"/>
    </row>
    <row r="167" spans="1:151 16227:16384" s="11" customFormat="1" ht="20.25" customHeight="1" x14ac:dyDescent="0.25">
      <c r="A167" s="80"/>
      <c r="B167" s="81"/>
      <c r="C167" s="84">
        <v>6</v>
      </c>
      <c r="D167" s="85"/>
      <c r="E167" s="62" t="s">
        <v>219</v>
      </c>
      <c r="F167" s="84">
        <f t="shared" ref="F167:F169" si="12">38.26*10.764</f>
        <v>411.83063999999996</v>
      </c>
      <c r="G167" s="85"/>
      <c r="H167" s="62">
        <v>0</v>
      </c>
      <c r="I167" s="62">
        <f t="shared" si="9"/>
        <v>411.83063999999996</v>
      </c>
      <c r="J167" s="1"/>
      <c r="K167" s="1"/>
      <c r="L167" s="1"/>
      <c r="M167" s="1"/>
      <c r="N167" s="1"/>
      <c r="O167" s="1"/>
      <c r="P167" s="1"/>
      <c r="Q167" s="1"/>
      <c r="R167" s="1"/>
      <c r="S167" s="1"/>
      <c r="T167" s="1"/>
      <c r="U167" s="42" t="str">
        <f t="shared" ca="1" si="10"/>
        <v>346706 to 2606</v>
      </c>
      <c r="V167" s="42">
        <f t="shared" ca="1" si="11"/>
        <v>346706</v>
      </c>
      <c r="W167" s="42">
        <f t="shared" ca="1" si="11"/>
        <v>2606</v>
      </c>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c r="XFD167" s="1"/>
    </row>
    <row r="168" spans="1:151 16227:16384" s="11" customFormat="1" ht="20.25" customHeight="1" x14ac:dyDescent="0.25">
      <c r="A168" s="80"/>
      <c r="B168" s="81"/>
      <c r="C168" s="84">
        <v>7</v>
      </c>
      <c r="D168" s="85"/>
      <c r="E168" s="62" t="s">
        <v>219</v>
      </c>
      <c r="F168" s="84">
        <f t="shared" si="12"/>
        <v>411.83063999999996</v>
      </c>
      <c r="G168" s="85"/>
      <c r="H168" s="62">
        <v>0</v>
      </c>
      <c r="I168" s="62">
        <f t="shared" si="9"/>
        <v>411.83063999999996</v>
      </c>
      <c r="J168" s="1"/>
      <c r="K168" s="1"/>
      <c r="L168" s="1"/>
      <c r="M168" s="1"/>
      <c r="N168" s="1"/>
      <c r="O168" s="1"/>
      <c r="P168" s="1"/>
      <c r="Q168" s="1"/>
      <c r="R168" s="1"/>
      <c r="S168" s="1"/>
      <c r="T168" s="1"/>
      <c r="U168" s="42" t="str">
        <f t="shared" ca="1" si="10"/>
        <v>346707 to 2607</v>
      </c>
      <c r="V168" s="42">
        <f t="shared" ca="1" si="11"/>
        <v>346707</v>
      </c>
      <c r="W168" s="42">
        <f t="shared" ca="1" si="11"/>
        <v>2607</v>
      </c>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c r="XFD168" s="1"/>
    </row>
    <row r="169" spans="1:151 16227:16384" s="11" customFormat="1" ht="20.25" customHeight="1" x14ac:dyDescent="0.25">
      <c r="A169" s="80"/>
      <c r="B169" s="81"/>
      <c r="C169" s="84">
        <v>8</v>
      </c>
      <c r="D169" s="85"/>
      <c r="E169" s="62" t="s">
        <v>219</v>
      </c>
      <c r="F169" s="84">
        <f t="shared" si="12"/>
        <v>411.83063999999996</v>
      </c>
      <c r="G169" s="85"/>
      <c r="H169" s="62">
        <v>0</v>
      </c>
      <c r="I169" s="62">
        <f t="shared" si="9"/>
        <v>411.83063999999996</v>
      </c>
      <c r="J169" s="1"/>
      <c r="K169" s="1"/>
      <c r="L169" s="1"/>
      <c r="M169" s="1"/>
      <c r="N169" s="1"/>
      <c r="O169" s="1"/>
      <c r="P169" s="1"/>
      <c r="Q169" s="1"/>
      <c r="R169" s="1"/>
      <c r="S169" s="1"/>
      <c r="T169" s="1"/>
      <c r="U169" s="42" t="str">
        <f t="shared" ca="1" si="10"/>
        <v>346708 to 2608</v>
      </c>
      <c r="V169" s="42">
        <f t="shared" ca="1" si="11"/>
        <v>346708</v>
      </c>
      <c r="W169" s="42">
        <f t="shared" ca="1" si="11"/>
        <v>2608</v>
      </c>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c r="XFD169" s="1"/>
    </row>
    <row r="170" spans="1:151 16227:16384" s="11" customFormat="1" ht="20.25" customHeight="1" x14ac:dyDescent="0.25">
      <c r="A170" s="82"/>
      <c r="B170" s="83"/>
      <c r="C170" s="84">
        <v>9</v>
      </c>
      <c r="D170" s="85"/>
      <c r="E170" s="62" t="s">
        <v>218</v>
      </c>
      <c r="F170" s="84">
        <f>58.54*10.764</f>
        <v>630.12455999999997</v>
      </c>
      <c r="G170" s="85"/>
      <c r="H170" s="62">
        <v>0</v>
      </c>
      <c r="I170" s="62">
        <f t="shared" si="9"/>
        <v>630.12455999999997</v>
      </c>
      <c r="J170" s="1"/>
      <c r="K170" s="1"/>
      <c r="L170" s="1"/>
      <c r="M170" s="1"/>
      <c r="N170" s="1"/>
      <c r="O170" s="1"/>
      <c r="P170" s="1"/>
      <c r="Q170" s="1"/>
      <c r="R170" s="1"/>
      <c r="S170" s="1"/>
      <c r="T170" s="1"/>
      <c r="U170" s="42" t="str">
        <f t="shared" ca="1" si="10"/>
        <v>346709 to 2609</v>
      </c>
      <c r="V170" s="42">
        <f t="shared" ca="1" si="11"/>
        <v>346709</v>
      </c>
      <c r="W170" s="42">
        <f t="shared" ca="1" si="11"/>
        <v>2609</v>
      </c>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c r="XFD170" s="1"/>
    </row>
    <row r="171" spans="1:151 16227:16384" s="11" customFormat="1" ht="20.25" x14ac:dyDescent="0.25">
      <c r="A171" s="75" t="s">
        <v>223</v>
      </c>
      <c r="B171" s="76"/>
      <c r="C171" s="76"/>
      <c r="D171" s="76"/>
      <c r="E171" s="76"/>
      <c r="F171" s="76"/>
      <c r="G171" s="76"/>
      <c r="H171" s="76"/>
      <c r="I171" s="77"/>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c r="XFD171" s="1"/>
    </row>
    <row r="172" spans="1:151 16227:16384" s="11" customFormat="1" ht="20.25" customHeight="1" x14ac:dyDescent="0.25">
      <c r="A172" s="78" t="str">
        <f>A171</f>
        <v>5th, 9th, 13th, 17th, 21st &amp; 25th Floor</v>
      </c>
      <c r="B172" s="79"/>
      <c r="C172" s="84">
        <v>1</v>
      </c>
      <c r="D172" s="85"/>
      <c r="E172" s="62" t="s">
        <v>218</v>
      </c>
      <c r="F172" s="84">
        <f>58.54*10.764</f>
        <v>630.12455999999997</v>
      </c>
      <c r="G172" s="85"/>
      <c r="H172" s="62">
        <v>0</v>
      </c>
      <c r="I172" s="62">
        <f t="shared" ref="I172:I180" si="13">F172*(($I$106)+1)+H172</f>
        <v>630.12455999999997</v>
      </c>
      <c r="J172" s="1"/>
      <c r="K172" s="1"/>
      <c r="L172" s="1"/>
      <c r="M172" s="1"/>
      <c r="N172" s="1"/>
      <c r="O172" s="1"/>
      <c r="P172" s="1"/>
      <c r="Q172" s="1"/>
      <c r="R172" s="1"/>
      <c r="S172" s="1"/>
      <c r="T172" s="1"/>
      <c r="U172" s="42" t="str">
        <f ca="1">V172&amp;""&amp;" to "&amp;""&amp;W172</f>
        <v>5901 to 2501</v>
      </c>
      <c r="V172" s="42">
        <f ca="1">(SUMPRODUCT(MID(0&amp;(LEFT(A171,SUM(LEN(A171)-LEN(SUBSTITUTE(A171,{"0","1","2","3"},""))))), LARGE(INDEX(ISNUMBER(--MID((LEFT(A171,SUM(LEN(A171)-LEN(SUBSTITUTE(A171,{"0","1","2","3"},""))))), ROW(INDIRECT("1:"&amp;LEN((LEFT(A171,SUM(LEN(A171)-LEN(SUBSTITUTE(A171,{"0","1","2","3"},"")))))))), 1)) * ROW(INDIRECT("1:"&amp;LEN((LEFT(A171,SUM(LEN(A171)-LEN(SUBSTITUTE(A171,{"0","1","2","3"},"")))))))), 0), ROW(INDIRECT("1:"&amp;LEN((LEFT(A171,SUM(LEN(A171)-LEN(SUBSTITUTE(A171,{"0","1","2","3"},"")))))))))+1, 1) * 10^ROW(INDIRECT("1:"&amp;LEN((LEFT(A171,SUM(LEN(A171)-LEN(SUBSTITUTE(A171,{"0","1","2","3"},""))))))))/10))*100+1</f>
        <v>5901</v>
      </c>
      <c r="W172" s="42">
        <f ca="1">(SUMPRODUCT(MID(0&amp;(--TRIM(RIGHT(SUBSTITUTE(LEFT(A171,_xlfn.AGGREGATE(16,6,FIND({0,1,2,3,4,5,6,7,8,9},A171,ROW(INDIRECT("1:"&amp;LEN(A171)))),1))," ",REPT(" ",LEN(A171))),LEN(A171)))), LARGE(INDEX(ISNUMBER(--MID((--TRIM(RIGHT(SUBSTITUTE(LEFT(A171,_xlfn.AGGREGATE(16,6,FIND({0,1,2,3,4,5,6,7,8,9},A171,ROW(INDIRECT("1:"&amp;LEN(A171)))),1))," ",REPT(" ",LEN(A171))),LEN(A171)))), ROW(INDIRECT("1:"&amp;LEN((--TRIM(RIGHT(SUBSTITUTE(LEFT(A171,_xlfn.AGGREGATE(16,6,FIND({0,1,2,3,4,5,6,7,8,9},A171,ROW(INDIRECT("1:"&amp;LEN(A171)))),1))," ",REPT(" ",LEN(A171))),LEN(A171))))))), 1)) * ROW(INDIRECT("1:"&amp;LEN((--TRIM(RIGHT(SUBSTITUTE(LEFT(A171,_xlfn.AGGREGATE(16,6,FIND({0,1,2,3,4,5,6,7,8,9},A171,ROW(INDIRECT("1:"&amp;LEN(A171)))),1))," ",REPT(" ",LEN(A171))),LEN(A171))))))), 0), ROW(INDIRECT("1:"&amp;LEN((--TRIM(RIGHT(SUBSTITUTE(LEFT(A171,_xlfn.AGGREGATE(16,6,FIND({0,1,2,3,4,5,6,7,8,9},A171,ROW(INDIRECT("1:"&amp;LEN(A171)))),1))," ",REPT(" ",LEN(A171))),LEN(A171))))))))+1, 1) * 10^ROW(INDIRECT("1:"&amp;LEN((--TRIM(RIGHT(SUBSTITUTE(LEFT(A171,_xlfn.AGGREGATE(16,6,FIND({0,1,2,3,4,5,6,7,8,9},A171,ROW(INDIRECT("1:"&amp;LEN(A171)))),1))," ",REPT(" ",LEN(A171))),LEN(A171)))))))/10))*100+1</f>
        <v>2501</v>
      </c>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c r="XFD172" s="1"/>
    </row>
    <row r="173" spans="1:151 16227:16384" s="11" customFormat="1" ht="20.25" customHeight="1" x14ac:dyDescent="0.25">
      <c r="A173" s="80"/>
      <c r="B173" s="81"/>
      <c r="C173" s="84">
        <v>2</v>
      </c>
      <c r="D173" s="85"/>
      <c r="E173" s="62" t="s">
        <v>218</v>
      </c>
      <c r="F173" s="84">
        <f>51.82*10.764</f>
        <v>557.79048</v>
      </c>
      <c r="G173" s="85"/>
      <c r="H173" s="62">
        <v>0</v>
      </c>
      <c r="I173" s="62">
        <f t="shared" si="13"/>
        <v>557.79048</v>
      </c>
      <c r="J173" s="1"/>
      <c r="K173" s="1"/>
      <c r="L173" s="1"/>
      <c r="M173" s="1"/>
      <c r="N173" s="1"/>
      <c r="O173" s="1"/>
      <c r="P173" s="1"/>
      <c r="Q173" s="1"/>
      <c r="R173" s="1"/>
      <c r="S173" s="1"/>
      <c r="T173" s="1"/>
      <c r="U173" s="42" t="str">
        <f t="shared" ref="U173:U180" ca="1" si="14">V173&amp;""&amp;" to "&amp;""&amp;W173</f>
        <v>5902 to 2502</v>
      </c>
      <c r="V173" s="42">
        <f ca="1">V172+1</f>
        <v>5902</v>
      </c>
      <c r="W173" s="42">
        <f ca="1">W172+1</f>
        <v>2502</v>
      </c>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c r="XFD173" s="1"/>
    </row>
    <row r="174" spans="1:151 16227:16384" s="11" customFormat="1" ht="20.25" customHeight="1" x14ac:dyDescent="0.25">
      <c r="A174" s="80"/>
      <c r="B174" s="81"/>
      <c r="C174" s="84">
        <v>3</v>
      </c>
      <c r="D174" s="85"/>
      <c r="E174" s="62" t="s">
        <v>218</v>
      </c>
      <c r="F174" s="84">
        <f>51.82*10.764</f>
        <v>557.79048</v>
      </c>
      <c r="G174" s="85"/>
      <c r="H174" s="62">
        <v>0</v>
      </c>
      <c r="I174" s="62">
        <f t="shared" si="13"/>
        <v>557.79048</v>
      </c>
      <c r="J174" s="1"/>
      <c r="K174" s="1"/>
      <c r="L174" s="1"/>
      <c r="M174" s="1"/>
      <c r="N174" s="1"/>
      <c r="O174" s="1"/>
      <c r="P174" s="1"/>
      <c r="Q174" s="1"/>
      <c r="R174" s="1"/>
      <c r="S174" s="1"/>
      <c r="T174" s="1"/>
      <c r="U174" s="42" t="str">
        <f t="shared" ca="1" si="14"/>
        <v>5903 to 2503</v>
      </c>
      <c r="V174" s="42">
        <f t="shared" ref="V174:W180" ca="1" si="15">V173+1</f>
        <v>5903</v>
      </c>
      <c r="W174" s="42">
        <f t="shared" ca="1" si="15"/>
        <v>2503</v>
      </c>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c r="XFD174" s="1"/>
    </row>
    <row r="175" spans="1:151 16227:16384" s="11" customFormat="1" ht="20.25" customHeight="1" x14ac:dyDescent="0.25">
      <c r="A175" s="80"/>
      <c r="B175" s="81"/>
      <c r="C175" s="84">
        <v>4</v>
      </c>
      <c r="D175" s="85"/>
      <c r="E175" s="62" t="s">
        <v>218</v>
      </c>
      <c r="F175" s="84">
        <f>58.54*10.764</f>
        <v>630.12455999999997</v>
      </c>
      <c r="G175" s="85"/>
      <c r="H175" s="62">
        <v>0</v>
      </c>
      <c r="I175" s="62">
        <f t="shared" si="13"/>
        <v>630.12455999999997</v>
      </c>
      <c r="J175" s="1"/>
      <c r="K175" s="1"/>
      <c r="L175" s="1"/>
      <c r="M175" s="1"/>
      <c r="N175" s="1"/>
      <c r="O175" s="1"/>
      <c r="P175" s="1"/>
      <c r="Q175" s="1"/>
      <c r="R175" s="1"/>
      <c r="S175" s="1"/>
      <c r="T175" s="1"/>
      <c r="U175" s="42" t="str">
        <f t="shared" ca="1" si="14"/>
        <v>5904 to 2504</v>
      </c>
      <c r="V175" s="42">
        <f t="shared" ca="1" si="15"/>
        <v>5904</v>
      </c>
      <c r="W175" s="42">
        <f t="shared" ca="1" si="15"/>
        <v>2504</v>
      </c>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c r="XFD175" s="1"/>
    </row>
    <row r="176" spans="1:151 16227:16384" s="11" customFormat="1" ht="20.25" customHeight="1" x14ac:dyDescent="0.25">
      <c r="A176" s="80"/>
      <c r="B176" s="81"/>
      <c r="C176" s="84">
        <v>5</v>
      </c>
      <c r="D176" s="85"/>
      <c r="E176" s="62" t="s">
        <v>219</v>
      </c>
      <c r="F176" s="84">
        <f>38.26*10.764</f>
        <v>411.83063999999996</v>
      </c>
      <c r="G176" s="85"/>
      <c r="H176" s="62">
        <v>0</v>
      </c>
      <c r="I176" s="62">
        <f t="shared" si="13"/>
        <v>411.83063999999996</v>
      </c>
      <c r="J176" s="1"/>
      <c r="K176" s="1"/>
      <c r="L176" s="1"/>
      <c r="M176" s="1"/>
      <c r="N176" s="1"/>
      <c r="O176" s="1"/>
      <c r="P176" s="1"/>
      <c r="Q176" s="1"/>
      <c r="R176" s="1"/>
      <c r="S176" s="1"/>
      <c r="T176" s="1"/>
      <c r="U176" s="42" t="str">
        <f t="shared" ca="1" si="14"/>
        <v>5905 to 2505</v>
      </c>
      <c r="V176" s="42">
        <f t="shared" ca="1" si="15"/>
        <v>5905</v>
      </c>
      <c r="W176" s="42">
        <f t="shared" ca="1" si="15"/>
        <v>2505</v>
      </c>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c r="XFD176" s="1"/>
    </row>
    <row r="177" spans="1:151 16227:16384" s="11" customFormat="1" ht="20.25" customHeight="1" x14ac:dyDescent="0.25">
      <c r="A177" s="80"/>
      <c r="B177" s="81"/>
      <c r="C177" s="84">
        <v>6</v>
      </c>
      <c r="D177" s="85"/>
      <c r="E177" s="62" t="s">
        <v>219</v>
      </c>
      <c r="F177" s="84">
        <f t="shared" ref="F177:F179" si="16">38.26*10.764</f>
        <v>411.83063999999996</v>
      </c>
      <c r="G177" s="85"/>
      <c r="H177" s="62">
        <v>0</v>
      </c>
      <c r="I177" s="62">
        <f t="shared" si="13"/>
        <v>411.83063999999996</v>
      </c>
      <c r="J177" s="1"/>
      <c r="K177" s="1"/>
      <c r="L177" s="1"/>
      <c r="M177" s="1"/>
      <c r="N177" s="1"/>
      <c r="O177" s="1"/>
      <c r="P177" s="1"/>
      <c r="Q177" s="1"/>
      <c r="R177" s="1"/>
      <c r="S177" s="1"/>
      <c r="T177" s="1"/>
      <c r="U177" s="42" t="str">
        <f t="shared" ca="1" si="14"/>
        <v>5906 to 2506</v>
      </c>
      <c r="V177" s="42">
        <f t="shared" ca="1" si="15"/>
        <v>5906</v>
      </c>
      <c r="W177" s="42">
        <f t="shared" ca="1" si="15"/>
        <v>2506</v>
      </c>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c r="XFD177" s="1"/>
    </row>
    <row r="178" spans="1:151 16227:16384" s="11" customFormat="1" ht="20.25" customHeight="1" x14ac:dyDescent="0.25">
      <c r="A178" s="80"/>
      <c r="B178" s="81"/>
      <c r="C178" s="84">
        <v>7</v>
      </c>
      <c r="D178" s="85"/>
      <c r="E178" s="62" t="s">
        <v>219</v>
      </c>
      <c r="F178" s="84">
        <f t="shared" si="16"/>
        <v>411.83063999999996</v>
      </c>
      <c r="G178" s="85"/>
      <c r="H178" s="62">
        <v>0</v>
      </c>
      <c r="I178" s="62">
        <f t="shared" si="13"/>
        <v>411.83063999999996</v>
      </c>
      <c r="J178" s="1"/>
      <c r="K178" s="1"/>
      <c r="L178" s="1"/>
      <c r="M178" s="1"/>
      <c r="N178" s="1"/>
      <c r="O178" s="1"/>
      <c r="P178" s="1"/>
      <c r="Q178" s="1"/>
      <c r="R178" s="1"/>
      <c r="S178" s="1"/>
      <c r="T178" s="1"/>
      <c r="U178" s="42" t="str">
        <f t="shared" ca="1" si="14"/>
        <v>5907 to 2507</v>
      </c>
      <c r="V178" s="42">
        <f t="shared" ca="1" si="15"/>
        <v>5907</v>
      </c>
      <c r="W178" s="42">
        <f t="shared" ca="1" si="15"/>
        <v>2507</v>
      </c>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c r="XFD178" s="1"/>
    </row>
    <row r="179" spans="1:151 16227:16384" s="11" customFormat="1" ht="20.25" customHeight="1" x14ac:dyDescent="0.25">
      <c r="A179" s="80"/>
      <c r="B179" s="81"/>
      <c r="C179" s="84">
        <v>8</v>
      </c>
      <c r="D179" s="85"/>
      <c r="E179" s="62" t="s">
        <v>219</v>
      </c>
      <c r="F179" s="84">
        <f t="shared" si="16"/>
        <v>411.83063999999996</v>
      </c>
      <c r="G179" s="85"/>
      <c r="H179" s="62">
        <v>0</v>
      </c>
      <c r="I179" s="62">
        <f t="shared" si="13"/>
        <v>411.83063999999996</v>
      </c>
      <c r="J179" s="1"/>
      <c r="K179" s="1"/>
      <c r="L179" s="1"/>
      <c r="M179" s="1"/>
      <c r="N179" s="1"/>
      <c r="O179" s="1"/>
      <c r="P179" s="1"/>
      <c r="Q179" s="1"/>
      <c r="R179" s="1"/>
      <c r="S179" s="1"/>
      <c r="T179" s="1"/>
      <c r="U179" s="42" t="str">
        <f t="shared" ca="1" si="14"/>
        <v>5908 to 2508</v>
      </c>
      <c r="V179" s="42">
        <f t="shared" ca="1" si="15"/>
        <v>5908</v>
      </c>
      <c r="W179" s="42">
        <f t="shared" ca="1" si="15"/>
        <v>2508</v>
      </c>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c r="XFD179" s="1"/>
    </row>
    <row r="180" spans="1:151 16227:16384" s="11" customFormat="1" ht="20.25" customHeight="1" x14ac:dyDescent="0.25">
      <c r="A180" s="82"/>
      <c r="B180" s="83"/>
      <c r="C180" s="84">
        <v>9</v>
      </c>
      <c r="D180" s="85"/>
      <c r="E180" s="62" t="s">
        <v>218</v>
      </c>
      <c r="F180" s="84">
        <f>58.54*10.764</f>
        <v>630.12455999999997</v>
      </c>
      <c r="G180" s="85"/>
      <c r="H180" s="62">
        <v>0</v>
      </c>
      <c r="I180" s="62">
        <f t="shared" si="13"/>
        <v>630.12455999999997</v>
      </c>
      <c r="J180" s="1"/>
      <c r="K180" s="1"/>
      <c r="L180" s="1"/>
      <c r="M180" s="1"/>
      <c r="N180" s="1"/>
      <c r="O180" s="1"/>
      <c r="P180" s="1"/>
      <c r="Q180" s="1"/>
      <c r="R180" s="1"/>
      <c r="S180" s="1"/>
      <c r="T180" s="1"/>
      <c r="U180" s="42" t="str">
        <f t="shared" ca="1" si="14"/>
        <v>5909 to 2509</v>
      </c>
      <c r="V180" s="42">
        <f t="shared" ca="1" si="15"/>
        <v>5909</v>
      </c>
      <c r="W180" s="42">
        <f t="shared" ca="1" si="15"/>
        <v>2509</v>
      </c>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c r="XFD180" s="1"/>
    </row>
    <row r="181" spans="1:151 16227:16384" s="11" customFormat="1" ht="20.25" x14ac:dyDescent="0.25">
      <c r="A181" s="75" t="s">
        <v>224</v>
      </c>
      <c r="B181" s="76"/>
      <c r="C181" s="76"/>
      <c r="D181" s="76"/>
      <c r="E181" s="76"/>
      <c r="F181" s="76"/>
      <c r="G181" s="76"/>
      <c r="H181" s="76"/>
      <c r="I181" s="77"/>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c r="XFD181" s="1"/>
    </row>
    <row r="182" spans="1:151 16227:16384" s="11" customFormat="1" ht="20.25" customHeight="1" x14ac:dyDescent="0.25">
      <c r="A182" s="78" t="str">
        <f>A181</f>
        <v>8th &amp; 15th Floor (Part Refuge Area)</v>
      </c>
      <c r="B182" s="79"/>
      <c r="C182" s="84">
        <v>1</v>
      </c>
      <c r="D182" s="85"/>
      <c r="E182" s="84" t="s">
        <v>225</v>
      </c>
      <c r="F182" s="86"/>
      <c r="G182" s="86"/>
      <c r="H182" s="86"/>
      <c r="I182" s="85"/>
      <c r="J182" s="1"/>
      <c r="K182" s="1"/>
      <c r="L182" s="1"/>
      <c r="M182" s="1"/>
      <c r="N182" s="1"/>
      <c r="O182" s="1"/>
      <c r="P182" s="1"/>
      <c r="Q182" s="1"/>
      <c r="R182" s="1"/>
      <c r="S182" s="1"/>
      <c r="T182" s="1"/>
      <c r="U182" s="42" t="str">
        <f ca="1">V182&amp;""&amp;" to "&amp;""&amp;W182</f>
        <v>801 to 1501</v>
      </c>
      <c r="V182" s="42">
        <f ca="1">(SUMPRODUCT(MID(0&amp;(LEFT(A181,SUM(LEN(A181)-LEN(SUBSTITUTE(A181,{"0","1","2","3"},""))))), LARGE(INDEX(ISNUMBER(--MID((LEFT(A181,SUM(LEN(A181)-LEN(SUBSTITUTE(A181,{"0","1","2","3"},""))))), ROW(INDIRECT("1:"&amp;LEN((LEFT(A181,SUM(LEN(A181)-LEN(SUBSTITUTE(A181,{"0","1","2","3"},"")))))))), 1)) * ROW(INDIRECT("1:"&amp;LEN((LEFT(A181,SUM(LEN(A181)-LEN(SUBSTITUTE(A181,{"0","1","2","3"},"")))))))), 0), ROW(INDIRECT("1:"&amp;LEN((LEFT(A181,SUM(LEN(A181)-LEN(SUBSTITUTE(A181,{"0","1","2","3"},"")))))))))+1, 1) * 10^ROW(INDIRECT("1:"&amp;LEN((LEFT(A181,SUM(LEN(A181)-LEN(SUBSTITUTE(A181,{"0","1","2","3"},""))))))))/10))*100+1</f>
        <v>801</v>
      </c>
      <c r="W182" s="42">
        <f ca="1">(SUMPRODUCT(MID(0&amp;(--TRIM(RIGHT(SUBSTITUTE(LEFT(A181,_xlfn.AGGREGATE(16,6,FIND({0,1,2,3,4,5,6,7,8,9},A181,ROW(INDIRECT("1:"&amp;LEN(A181)))),1))," ",REPT(" ",LEN(A181))),LEN(A181)))), LARGE(INDEX(ISNUMBER(--MID((--TRIM(RIGHT(SUBSTITUTE(LEFT(A181,_xlfn.AGGREGATE(16,6,FIND({0,1,2,3,4,5,6,7,8,9},A181,ROW(INDIRECT("1:"&amp;LEN(A181)))),1))," ",REPT(" ",LEN(A181))),LEN(A181)))), ROW(INDIRECT("1:"&amp;LEN((--TRIM(RIGHT(SUBSTITUTE(LEFT(A181,_xlfn.AGGREGATE(16,6,FIND({0,1,2,3,4,5,6,7,8,9},A181,ROW(INDIRECT("1:"&amp;LEN(A181)))),1))," ",REPT(" ",LEN(A181))),LEN(A181))))))), 1)) * ROW(INDIRECT("1:"&amp;LEN((--TRIM(RIGHT(SUBSTITUTE(LEFT(A181,_xlfn.AGGREGATE(16,6,FIND({0,1,2,3,4,5,6,7,8,9},A181,ROW(INDIRECT("1:"&amp;LEN(A181)))),1))," ",REPT(" ",LEN(A181))),LEN(A181))))))), 0), ROW(INDIRECT("1:"&amp;LEN((--TRIM(RIGHT(SUBSTITUTE(LEFT(A181,_xlfn.AGGREGATE(16,6,FIND({0,1,2,3,4,5,6,7,8,9},A181,ROW(INDIRECT("1:"&amp;LEN(A181)))),1))," ",REPT(" ",LEN(A181))),LEN(A181))))))))+1, 1) * 10^ROW(INDIRECT("1:"&amp;LEN((--TRIM(RIGHT(SUBSTITUTE(LEFT(A181,_xlfn.AGGREGATE(16,6,FIND({0,1,2,3,4,5,6,7,8,9},A181,ROW(INDIRECT("1:"&amp;LEN(A181)))),1))," ",REPT(" ",LEN(A181))),LEN(A181)))))))/10))*100+1</f>
        <v>1501</v>
      </c>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c r="XFD182" s="1"/>
    </row>
    <row r="183" spans="1:151 16227:16384" s="11" customFormat="1" ht="20.25" customHeight="1" x14ac:dyDescent="0.25">
      <c r="A183" s="80"/>
      <c r="B183" s="81"/>
      <c r="C183" s="84">
        <v>2</v>
      </c>
      <c r="D183" s="85"/>
      <c r="E183" s="62" t="s">
        <v>218</v>
      </c>
      <c r="F183" s="84">
        <f>51.82*10.764</f>
        <v>557.79048</v>
      </c>
      <c r="G183" s="85"/>
      <c r="H183" s="62">
        <v>0</v>
      </c>
      <c r="I183" s="62">
        <f t="shared" ref="I183:I190" si="17">F183*(($I$106)+1)+H183</f>
        <v>557.79048</v>
      </c>
      <c r="J183" s="1"/>
      <c r="K183" s="1"/>
      <c r="L183" s="1"/>
      <c r="M183" s="1"/>
      <c r="N183" s="1"/>
      <c r="O183" s="1"/>
      <c r="P183" s="1"/>
      <c r="Q183" s="1"/>
      <c r="R183" s="1"/>
      <c r="S183" s="1"/>
      <c r="T183" s="1"/>
      <c r="U183" s="42" t="str">
        <f t="shared" ref="U183:U190" ca="1" si="18">V183&amp;""&amp;" to "&amp;""&amp;W183</f>
        <v>802 to 1502</v>
      </c>
      <c r="V183" s="42">
        <f ca="1">V182+1</f>
        <v>802</v>
      </c>
      <c r="W183" s="42">
        <f ca="1">W182+1</f>
        <v>1502</v>
      </c>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c r="XFD183" s="1"/>
    </row>
    <row r="184" spans="1:151 16227:16384" s="11" customFormat="1" ht="20.25" customHeight="1" x14ac:dyDescent="0.25">
      <c r="A184" s="80"/>
      <c r="B184" s="81"/>
      <c r="C184" s="84">
        <v>3</v>
      </c>
      <c r="D184" s="85"/>
      <c r="E184" s="62" t="s">
        <v>218</v>
      </c>
      <c r="F184" s="84">
        <f>51.82*10.764</f>
        <v>557.79048</v>
      </c>
      <c r="G184" s="85"/>
      <c r="H184" s="62">
        <v>0</v>
      </c>
      <c r="I184" s="62">
        <f t="shared" si="17"/>
        <v>557.79048</v>
      </c>
      <c r="J184" s="1"/>
      <c r="K184" s="1"/>
      <c r="L184" s="1"/>
      <c r="M184" s="1"/>
      <c r="N184" s="1"/>
      <c r="O184" s="1"/>
      <c r="P184" s="1"/>
      <c r="Q184" s="1"/>
      <c r="R184" s="1"/>
      <c r="S184" s="1"/>
      <c r="T184" s="1"/>
      <c r="U184" s="42" t="str">
        <f t="shared" ca="1" si="18"/>
        <v>803 to 1503</v>
      </c>
      <c r="V184" s="42">
        <f t="shared" ref="V184:W190" ca="1" si="19">V183+1</f>
        <v>803</v>
      </c>
      <c r="W184" s="42">
        <f t="shared" ca="1" si="19"/>
        <v>1503</v>
      </c>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c r="XFD184" s="1"/>
    </row>
    <row r="185" spans="1:151 16227:16384" s="11" customFormat="1" ht="20.25" customHeight="1" x14ac:dyDescent="0.25">
      <c r="A185" s="80"/>
      <c r="B185" s="81"/>
      <c r="C185" s="84">
        <v>4</v>
      </c>
      <c r="D185" s="85"/>
      <c r="E185" s="84" t="s">
        <v>225</v>
      </c>
      <c r="F185" s="86"/>
      <c r="G185" s="86"/>
      <c r="H185" s="86">
        <v>0</v>
      </c>
      <c r="I185" s="85">
        <f t="shared" si="17"/>
        <v>0</v>
      </c>
      <c r="J185" s="1"/>
      <c r="K185" s="1"/>
      <c r="L185" s="1"/>
      <c r="M185" s="1"/>
      <c r="N185" s="1"/>
      <c r="O185" s="1"/>
      <c r="P185" s="1"/>
      <c r="Q185" s="1"/>
      <c r="R185" s="1"/>
      <c r="S185" s="1"/>
      <c r="T185" s="1"/>
      <c r="U185" s="42" t="str">
        <f t="shared" ca="1" si="18"/>
        <v>804 to 1504</v>
      </c>
      <c r="V185" s="42">
        <f t="shared" ca="1" si="19"/>
        <v>804</v>
      </c>
      <c r="W185" s="42">
        <f t="shared" ca="1" si="19"/>
        <v>1504</v>
      </c>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c r="XFD185" s="1"/>
    </row>
    <row r="186" spans="1:151 16227:16384" s="11" customFormat="1" ht="20.25" customHeight="1" x14ac:dyDescent="0.25">
      <c r="A186" s="80"/>
      <c r="B186" s="81"/>
      <c r="C186" s="84">
        <v>5</v>
      </c>
      <c r="D186" s="85"/>
      <c r="E186" s="62" t="s">
        <v>219</v>
      </c>
      <c r="F186" s="84">
        <f>38.26*10.764</f>
        <v>411.83063999999996</v>
      </c>
      <c r="G186" s="85"/>
      <c r="H186" s="62">
        <v>0</v>
      </c>
      <c r="I186" s="62">
        <f t="shared" si="17"/>
        <v>411.83063999999996</v>
      </c>
      <c r="J186" s="1"/>
      <c r="K186" s="1"/>
      <c r="L186" s="1"/>
      <c r="M186" s="1"/>
      <c r="N186" s="1"/>
      <c r="O186" s="1"/>
      <c r="P186" s="1"/>
      <c r="Q186" s="1"/>
      <c r="R186" s="1"/>
      <c r="S186" s="1"/>
      <c r="T186" s="1"/>
      <c r="U186" s="42" t="str">
        <f t="shared" ca="1" si="18"/>
        <v>805 to 1505</v>
      </c>
      <c r="V186" s="42">
        <f t="shared" ca="1" si="19"/>
        <v>805</v>
      </c>
      <c r="W186" s="42">
        <f t="shared" ca="1" si="19"/>
        <v>1505</v>
      </c>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c r="XFD186" s="1"/>
    </row>
    <row r="187" spans="1:151 16227:16384" s="11" customFormat="1" ht="20.25" customHeight="1" x14ac:dyDescent="0.25">
      <c r="A187" s="80"/>
      <c r="B187" s="81"/>
      <c r="C187" s="84">
        <v>6</v>
      </c>
      <c r="D187" s="85"/>
      <c r="E187" s="62" t="s">
        <v>219</v>
      </c>
      <c r="F187" s="84">
        <f t="shared" ref="F187:F189" si="20">38.26*10.764</f>
        <v>411.83063999999996</v>
      </c>
      <c r="G187" s="85"/>
      <c r="H187" s="62">
        <v>0</v>
      </c>
      <c r="I187" s="62">
        <f t="shared" si="17"/>
        <v>411.83063999999996</v>
      </c>
      <c r="J187" s="1"/>
      <c r="K187" s="1"/>
      <c r="L187" s="1"/>
      <c r="M187" s="1"/>
      <c r="N187" s="1"/>
      <c r="O187" s="1"/>
      <c r="P187" s="1"/>
      <c r="Q187" s="1"/>
      <c r="R187" s="1"/>
      <c r="S187" s="1"/>
      <c r="T187" s="1"/>
      <c r="U187" s="42" t="str">
        <f t="shared" ca="1" si="18"/>
        <v>806 to 1506</v>
      </c>
      <c r="V187" s="42">
        <f t="shared" ca="1" si="19"/>
        <v>806</v>
      </c>
      <c r="W187" s="42">
        <f t="shared" ca="1" si="19"/>
        <v>1506</v>
      </c>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c r="XFD187" s="1"/>
    </row>
    <row r="188" spans="1:151 16227:16384" s="11" customFormat="1" ht="20.25" customHeight="1" x14ac:dyDescent="0.25">
      <c r="A188" s="80"/>
      <c r="B188" s="81"/>
      <c r="C188" s="84">
        <v>7</v>
      </c>
      <c r="D188" s="85"/>
      <c r="E188" s="62" t="s">
        <v>219</v>
      </c>
      <c r="F188" s="84">
        <f t="shared" si="20"/>
        <v>411.83063999999996</v>
      </c>
      <c r="G188" s="85"/>
      <c r="H188" s="62">
        <v>0</v>
      </c>
      <c r="I188" s="62">
        <f t="shared" si="17"/>
        <v>411.83063999999996</v>
      </c>
      <c r="J188" s="1"/>
      <c r="K188" s="1"/>
      <c r="L188" s="1"/>
      <c r="M188" s="1"/>
      <c r="N188" s="1"/>
      <c r="O188" s="1"/>
      <c r="P188" s="1"/>
      <c r="Q188" s="1"/>
      <c r="R188" s="1"/>
      <c r="S188" s="1"/>
      <c r="T188" s="1"/>
      <c r="U188" s="42" t="str">
        <f t="shared" ca="1" si="18"/>
        <v>807 to 1507</v>
      </c>
      <c r="V188" s="42">
        <f t="shared" ca="1" si="19"/>
        <v>807</v>
      </c>
      <c r="W188" s="42">
        <f t="shared" ca="1" si="19"/>
        <v>1507</v>
      </c>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c r="XFD188" s="1"/>
    </row>
    <row r="189" spans="1:151 16227:16384" s="11" customFormat="1" ht="20.25" customHeight="1" x14ac:dyDescent="0.25">
      <c r="A189" s="80"/>
      <c r="B189" s="81"/>
      <c r="C189" s="84">
        <v>8</v>
      </c>
      <c r="D189" s="85"/>
      <c r="E189" s="62" t="s">
        <v>219</v>
      </c>
      <c r="F189" s="84">
        <f t="shared" si="20"/>
        <v>411.83063999999996</v>
      </c>
      <c r="G189" s="85"/>
      <c r="H189" s="62">
        <v>0</v>
      </c>
      <c r="I189" s="62">
        <f t="shared" si="17"/>
        <v>411.83063999999996</v>
      </c>
      <c r="J189" s="1"/>
      <c r="K189" s="1"/>
      <c r="L189" s="1"/>
      <c r="M189" s="1"/>
      <c r="N189" s="1"/>
      <c r="O189" s="1"/>
      <c r="P189" s="1"/>
      <c r="Q189" s="1"/>
      <c r="R189" s="1"/>
      <c r="S189" s="1"/>
      <c r="T189" s="1"/>
      <c r="U189" s="42" t="str">
        <f t="shared" ca="1" si="18"/>
        <v>808 to 1508</v>
      </c>
      <c r="V189" s="42">
        <f t="shared" ca="1" si="19"/>
        <v>808</v>
      </c>
      <c r="W189" s="42">
        <f t="shared" ca="1" si="19"/>
        <v>1508</v>
      </c>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c r="XFD189" s="1"/>
    </row>
    <row r="190" spans="1:151 16227:16384" s="11" customFormat="1" ht="20.25" customHeight="1" x14ac:dyDescent="0.25">
      <c r="A190" s="82"/>
      <c r="B190" s="83"/>
      <c r="C190" s="84">
        <v>9</v>
      </c>
      <c r="D190" s="85"/>
      <c r="E190" s="62" t="s">
        <v>218</v>
      </c>
      <c r="F190" s="84">
        <f>58.54*10.764</f>
        <v>630.12455999999997</v>
      </c>
      <c r="G190" s="85"/>
      <c r="H190" s="62">
        <v>0</v>
      </c>
      <c r="I190" s="62">
        <f t="shared" si="17"/>
        <v>630.12455999999997</v>
      </c>
      <c r="J190" s="1"/>
      <c r="K190" s="1"/>
      <c r="L190" s="1"/>
      <c r="M190" s="1"/>
      <c r="N190" s="1"/>
      <c r="O190" s="1"/>
      <c r="P190" s="1"/>
      <c r="Q190" s="1"/>
      <c r="R190" s="1"/>
      <c r="S190" s="1"/>
      <c r="T190" s="1"/>
      <c r="U190" s="42" t="str">
        <f t="shared" ca="1" si="18"/>
        <v>809 to 1509</v>
      </c>
      <c r="V190" s="42">
        <f t="shared" ca="1" si="19"/>
        <v>809</v>
      </c>
      <c r="W190" s="42">
        <f t="shared" ca="1" si="19"/>
        <v>1509</v>
      </c>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c r="XFD190" s="1"/>
    </row>
    <row r="191" spans="1:151 16227:16384" s="11" customFormat="1" ht="20.25" x14ac:dyDescent="0.25">
      <c r="A191" s="75" t="s">
        <v>226</v>
      </c>
      <c r="B191" s="76"/>
      <c r="C191" s="76"/>
      <c r="D191" s="76"/>
      <c r="E191" s="76"/>
      <c r="F191" s="76"/>
      <c r="G191" s="76"/>
      <c r="H191" s="76"/>
      <c r="I191" s="77"/>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c r="XFD191" s="1"/>
    </row>
    <row r="192" spans="1:151 16227:16384" s="11" customFormat="1" ht="20.25" customHeight="1" x14ac:dyDescent="0.25">
      <c r="A192" s="78" t="str">
        <f>A191</f>
        <v>22nd Floor (Part Refuge Area)</v>
      </c>
      <c r="B192" s="79"/>
      <c r="C192" s="84">
        <v>1</v>
      </c>
      <c r="D192" s="85"/>
      <c r="E192" s="84" t="s">
        <v>225</v>
      </c>
      <c r="F192" s="86"/>
      <c r="G192" s="86"/>
      <c r="H192" s="86"/>
      <c r="I192" s="85"/>
      <c r="J192" s="1"/>
      <c r="K192" s="1"/>
      <c r="L192" s="1"/>
      <c r="M192" s="1"/>
      <c r="N192" s="1"/>
      <c r="O192" s="1"/>
      <c r="P192" s="1"/>
      <c r="Q192" s="1"/>
      <c r="R192" s="1"/>
      <c r="S192" s="1"/>
      <c r="T192" s="1"/>
      <c r="U192" s="42" t="str">
        <f ca="1">V192&amp;""&amp;" to "&amp;""&amp;W192</f>
        <v>2201 to 2201</v>
      </c>
      <c r="V192" s="42">
        <f ca="1">(SUMPRODUCT(MID(0&amp;(LEFT(A191,SUM(LEN(A191)-LEN(SUBSTITUTE(A191,{"0","1","2","3"},""))))), LARGE(INDEX(ISNUMBER(--MID((LEFT(A191,SUM(LEN(A191)-LEN(SUBSTITUTE(A191,{"0","1","2","3"},""))))), ROW(INDIRECT("1:"&amp;LEN((LEFT(A191,SUM(LEN(A191)-LEN(SUBSTITUTE(A191,{"0","1","2","3"},"")))))))), 1)) * ROW(INDIRECT("1:"&amp;LEN((LEFT(A191,SUM(LEN(A191)-LEN(SUBSTITUTE(A191,{"0","1","2","3"},"")))))))), 0), ROW(INDIRECT("1:"&amp;LEN((LEFT(A191,SUM(LEN(A191)-LEN(SUBSTITUTE(A191,{"0","1","2","3"},"")))))))))+1, 1) * 10^ROW(INDIRECT("1:"&amp;LEN((LEFT(A191,SUM(LEN(A191)-LEN(SUBSTITUTE(A191,{"0","1","2","3"},""))))))))/10))*100+1</f>
        <v>2201</v>
      </c>
      <c r="W192" s="42">
        <f ca="1">(SUMPRODUCT(MID(0&amp;(--TRIM(RIGHT(SUBSTITUTE(LEFT(A191,_xlfn.AGGREGATE(16,6,FIND({0,1,2,3,4,5,6,7,8,9},A191,ROW(INDIRECT("1:"&amp;LEN(A191)))),1))," ",REPT(" ",LEN(A191))),LEN(A191)))), LARGE(INDEX(ISNUMBER(--MID((--TRIM(RIGHT(SUBSTITUTE(LEFT(A191,_xlfn.AGGREGATE(16,6,FIND({0,1,2,3,4,5,6,7,8,9},A191,ROW(INDIRECT("1:"&amp;LEN(A191)))),1))," ",REPT(" ",LEN(A191))),LEN(A191)))), ROW(INDIRECT("1:"&amp;LEN((--TRIM(RIGHT(SUBSTITUTE(LEFT(A191,_xlfn.AGGREGATE(16,6,FIND({0,1,2,3,4,5,6,7,8,9},A191,ROW(INDIRECT("1:"&amp;LEN(A191)))),1))," ",REPT(" ",LEN(A191))),LEN(A191))))))), 1)) * ROW(INDIRECT("1:"&amp;LEN((--TRIM(RIGHT(SUBSTITUTE(LEFT(A191,_xlfn.AGGREGATE(16,6,FIND({0,1,2,3,4,5,6,7,8,9},A191,ROW(INDIRECT("1:"&amp;LEN(A191)))),1))," ",REPT(" ",LEN(A191))),LEN(A191))))))), 0), ROW(INDIRECT("1:"&amp;LEN((--TRIM(RIGHT(SUBSTITUTE(LEFT(A191,_xlfn.AGGREGATE(16,6,FIND({0,1,2,3,4,5,6,7,8,9},A191,ROW(INDIRECT("1:"&amp;LEN(A191)))),1))," ",REPT(" ",LEN(A191))),LEN(A191))))))))+1, 1) * 10^ROW(INDIRECT("1:"&amp;LEN((--TRIM(RIGHT(SUBSTITUTE(LEFT(A191,_xlfn.AGGREGATE(16,6,FIND({0,1,2,3,4,5,6,7,8,9},A191,ROW(INDIRECT("1:"&amp;LEN(A191)))),1))," ",REPT(" ",LEN(A191))),LEN(A191)))))))/10))*100+1</f>
        <v>2201</v>
      </c>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c r="XFD192" s="1"/>
    </row>
    <row r="193" spans="1:151 16227:16384" s="11" customFormat="1" ht="20.25" customHeight="1" x14ac:dyDescent="0.25">
      <c r="A193" s="80"/>
      <c r="B193" s="81"/>
      <c r="C193" s="84">
        <v>2</v>
      </c>
      <c r="D193" s="85"/>
      <c r="E193" s="62" t="s">
        <v>218</v>
      </c>
      <c r="F193" s="84">
        <f>51.82*10.764</f>
        <v>557.79048</v>
      </c>
      <c r="G193" s="85"/>
      <c r="H193" s="62">
        <v>0</v>
      </c>
      <c r="I193" s="62">
        <f t="shared" ref="I193:I200" si="21">F193*(($I$106)+1)+H193</f>
        <v>557.79048</v>
      </c>
      <c r="J193" s="1"/>
      <c r="K193" s="1"/>
      <c r="L193" s="1"/>
      <c r="M193" s="1"/>
      <c r="N193" s="1"/>
      <c r="O193" s="1"/>
      <c r="P193" s="1"/>
      <c r="Q193" s="1"/>
      <c r="R193" s="1"/>
      <c r="S193" s="1"/>
      <c r="T193" s="1"/>
      <c r="U193" s="42" t="str">
        <f t="shared" ref="U193:U200" ca="1" si="22">V193&amp;""&amp;" to "&amp;""&amp;W193</f>
        <v>2202 to 2202</v>
      </c>
      <c r="V193" s="42">
        <f ca="1">V192+1</f>
        <v>2202</v>
      </c>
      <c r="W193" s="42">
        <f ca="1">W192+1</f>
        <v>2202</v>
      </c>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c r="XFD193" s="1"/>
    </row>
    <row r="194" spans="1:151 16227:16384" s="11" customFormat="1" ht="20.25" customHeight="1" x14ac:dyDescent="0.25">
      <c r="A194" s="80"/>
      <c r="B194" s="81"/>
      <c r="C194" s="84">
        <v>3</v>
      </c>
      <c r="D194" s="85"/>
      <c r="E194" s="62" t="s">
        <v>218</v>
      </c>
      <c r="F194" s="84">
        <f>51.82*10.764</f>
        <v>557.79048</v>
      </c>
      <c r="G194" s="85"/>
      <c r="H194" s="62">
        <v>0</v>
      </c>
      <c r="I194" s="62">
        <f t="shared" si="21"/>
        <v>557.79048</v>
      </c>
      <c r="J194" s="1"/>
      <c r="K194" s="1"/>
      <c r="L194" s="1"/>
      <c r="M194" s="1"/>
      <c r="N194" s="1"/>
      <c r="O194" s="1"/>
      <c r="P194" s="1"/>
      <c r="Q194" s="1"/>
      <c r="R194" s="1"/>
      <c r="S194" s="1"/>
      <c r="T194" s="1"/>
      <c r="U194" s="42" t="str">
        <f t="shared" ca="1" si="22"/>
        <v>2203 to 2203</v>
      </c>
      <c r="V194" s="42">
        <f t="shared" ref="V194:W200" ca="1" si="23">V193+1</f>
        <v>2203</v>
      </c>
      <c r="W194" s="42">
        <f t="shared" ca="1" si="23"/>
        <v>2203</v>
      </c>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c r="XFD194" s="1"/>
    </row>
    <row r="195" spans="1:151 16227:16384" s="11" customFormat="1" ht="20.25" customHeight="1" x14ac:dyDescent="0.25">
      <c r="A195" s="80"/>
      <c r="B195" s="81"/>
      <c r="C195" s="84">
        <v>4</v>
      </c>
      <c r="D195" s="85"/>
      <c r="E195" s="84" t="s">
        <v>225</v>
      </c>
      <c r="F195" s="86"/>
      <c r="G195" s="86"/>
      <c r="H195" s="86">
        <v>0</v>
      </c>
      <c r="I195" s="85">
        <f t="shared" si="21"/>
        <v>0</v>
      </c>
      <c r="J195" s="1"/>
      <c r="K195" s="1"/>
      <c r="L195" s="1"/>
      <c r="M195" s="1"/>
      <c r="N195" s="1"/>
      <c r="O195" s="1"/>
      <c r="P195" s="1"/>
      <c r="Q195" s="1"/>
      <c r="R195" s="1"/>
      <c r="S195" s="1"/>
      <c r="T195" s="1"/>
      <c r="U195" s="42" t="str">
        <f t="shared" ca="1" si="22"/>
        <v>2204 to 2204</v>
      </c>
      <c r="V195" s="42">
        <f t="shared" ca="1" si="23"/>
        <v>2204</v>
      </c>
      <c r="W195" s="42">
        <f t="shared" ca="1" si="23"/>
        <v>2204</v>
      </c>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c r="XFD195" s="1"/>
    </row>
    <row r="196" spans="1:151 16227:16384" s="11" customFormat="1" ht="20.25" customHeight="1" x14ac:dyDescent="0.25">
      <c r="A196" s="80"/>
      <c r="B196" s="81"/>
      <c r="C196" s="84">
        <v>5</v>
      </c>
      <c r="D196" s="85"/>
      <c r="E196" s="62" t="s">
        <v>219</v>
      </c>
      <c r="F196" s="84">
        <f>38.26*10.764</f>
        <v>411.83063999999996</v>
      </c>
      <c r="G196" s="85"/>
      <c r="H196" s="62">
        <v>0</v>
      </c>
      <c r="I196" s="62">
        <f t="shared" si="21"/>
        <v>411.83063999999996</v>
      </c>
      <c r="J196" s="1"/>
      <c r="K196" s="1"/>
      <c r="L196" s="1"/>
      <c r="M196" s="1"/>
      <c r="N196" s="1"/>
      <c r="O196" s="1"/>
      <c r="P196" s="1"/>
      <c r="Q196" s="1"/>
      <c r="R196" s="1"/>
      <c r="S196" s="1"/>
      <c r="T196" s="1"/>
      <c r="U196" s="42" t="str">
        <f t="shared" ca="1" si="22"/>
        <v>2205 to 2205</v>
      </c>
      <c r="V196" s="42">
        <f t="shared" ca="1" si="23"/>
        <v>2205</v>
      </c>
      <c r="W196" s="42">
        <f t="shared" ca="1" si="23"/>
        <v>2205</v>
      </c>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c r="XFD196" s="1"/>
    </row>
    <row r="197" spans="1:151 16227:16384" s="11" customFormat="1" ht="20.25" customHeight="1" x14ac:dyDescent="0.25">
      <c r="A197" s="80"/>
      <c r="B197" s="81"/>
      <c r="C197" s="84">
        <v>6</v>
      </c>
      <c r="D197" s="85"/>
      <c r="E197" s="62" t="s">
        <v>219</v>
      </c>
      <c r="F197" s="84">
        <f t="shared" ref="F197:F199" si="24">38.26*10.764</f>
        <v>411.83063999999996</v>
      </c>
      <c r="G197" s="85"/>
      <c r="H197" s="62">
        <v>0</v>
      </c>
      <c r="I197" s="62">
        <f t="shared" si="21"/>
        <v>411.83063999999996</v>
      </c>
      <c r="J197" s="1"/>
      <c r="K197" s="1"/>
      <c r="L197" s="1"/>
      <c r="M197" s="1"/>
      <c r="N197" s="1"/>
      <c r="O197" s="1"/>
      <c r="P197" s="1"/>
      <c r="Q197" s="1"/>
      <c r="R197" s="1"/>
      <c r="S197" s="1"/>
      <c r="T197" s="1"/>
      <c r="U197" s="42" t="str">
        <f t="shared" ca="1" si="22"/>
        <v>2206 to 2206</v>
      </c>
      <c r="V197" s="42">
        <f t="shared" ca="1" si="23"/>
        <v>2206</v>
      </c>
      <c r="W197" s="42">
        <f t="shared" ca="1" si="23"/>
        <v>2206</v>
      </c>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c r="XFD197" s="1"/>
    </row>
    <row r="198" spans="1:151 16227:16384" s="11" customFormat="1" ht="20.25" customHeight="1" x14ac:dyDescent="0.25">
      <c r="A198" s="80"/>
      <c r="B198" s="81"/>
      <c r="C198" s="84">
        <v>7</v>
      </c>
      <c r="D198" s="85"/>
      <c r="E198" s="62" t="s">
        <v>219</v>
      </c>
      <c r="F198" s="84">
        <f t="shared" si="24"/>
        <v>411.83063999999996</v>
      </c>
      <c r="G198" s="85"/>
      <c r="H198" s="62">
        <v>0</v>
      </c>
      <c r="I198" s="62">
        <f t="shared" si="21"/>
        <v>411.83063999999996</v>
      </c>
      <c r="J198" s="1"/>
      <c r="K198" s="1"/>
      <c r="L198" s="1"/>
      <c r="M198" s="1"/>
      <c r="N198" s="1"/>
      <c r="O198" s="1"/>
      <c r="P198" s="1"/>
      <c r="Q198" s="1"/>
      <c r="R198" s="1"/>
      <c r="S198" s="1"/>
      <c r="T198" s="1"/>
      <c r="U198" s="42" t="str">
        <f t="shared" ca="1" si="22"/>
        <v>2207 to 2207</v>
      </c>
      <c r="V198" s="42">
        <f t="shared" ca="1" si="23"/>
        <v>2207</v>
      </c>
      <c r="W198" s="42">
        <f t="shared" ca="1" si="23"/>
        <v>2207</v>
      </c>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c r="XFD198" s="1"/>
    </row>
    <row r="199" spans="1:151 16227:16384" s="11" customFormat="1" ht="20.25" customHeight="1" x14ac:dyDescent="0.25">
      <c r="A199" s="80"/>
      <c r="B199" s="81"/>
      <c r="C199" s="84">
        <v>8</v>
      </c>
      <c r="D199" s="85"/>
      <c r="E199" s="62" t="s">
        <v>219</v>
      </c>
      <c r="F199" s="84">
        <f t="shared" si="24"/>
        <v>411.83063999999996</v>
      </c>
      <c r="G199" s="85"/>
      <c r="H199" s="62">
        <v>0</v>
      </c>
      <c r="I199" s="62">
        <f t="shared" si="21"/>
        <v>411.83063999999996</v>
      </c>
      <c r="J199" s="1"/>
      <c r="K199" s="1"/>
      <c r="L199" s="1"/>
      <c r="M199" s="1"/>
      <c r="N199" s="1"/>
      <c r="O199" s="1"/>
      <c r="P199" s="1"/>
      <c r="Q199" s="1"/>
      <c r="R199" s="1"/>
      <c r="S199" s="1"/>
      <c r="T199" s="1"/>
      <c r="U199" s="42" t="str">
        <f t="shared" ca="1" si="22"/>
        <v>2208 to 2208</v>
      </c>
      <c r="V199" s="42">
        <f t="shared" ca="1" si="23"/>
        <v>2208</v>
      </c>
      <c r="W199" s="42">
        <f t="shared" ca="1" si="23"/>
        <v>2208</v>
      </c>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c r="XFD199" s="1"/>
    </row>
    <row r="200" spans="1:151 16227:16384" s="11" customFormat="1" ht="20.25" customHeight="1" x14ac:dyDescent="0.25">
      <c r="A200" s="82"/>
      <c r="B200" s="83"/>
      <c r="C200" s="84">
        <v>9</v>
      </c>
      <c r="D200" s="85"/>
      <c r="E200" s="62" t="s">
        <v>218</v>
      </c>
      <c r="F200" s="84">
        <f>58.54*10.764</f>
        <v>630.12455999999997</v>
      </c>
      <c r="G200" s="85"/>
      <c r="H200" s="62">
        <v>0</v>
      </c>
      <c r="I200" s="62">
        <f t="shared" si="21"/>
        <v>630.12455999999997</v>
      </c>
      <c r="J200" s="1"/>
      <c r="K200" s="1"/>
      <c r="L200" s="1"/>
      <c r="M200" s="1"/>
      <c r="N200" s="1"/>
      <c r="O200" s="1"/>
      <c r="P200" s="1"/>
      <c r="Q200" s="1"/>
      <c r="R200" s="1"/>
      <c r="S200" s="1"/>
      <c r="T200" s="1"/>
      <c r="U200" s="42" t="str">
        <f t="shared" ca="1" si="22"/>
        <v>2209 to 2209</v>
      </c>
      <c r="V200" s="42">
        <f t="shared" ca="1" si="23"/>
        <v>2209</v>
      </c>
      <c r="W200" s="42">
        <f t="shared" ca="1" si="23"/>
        <v>2209</v>
      </c>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c r="XFD200" s="1"/>
    </row>
    <row r="201" spans="1:151 16227:16384" s="11" customFormat="1" ht="20.25" x14ac:dyDescent="0.25">
      <c r="A201" s="75" t="s">
        <v>268</v>
      </c>
      <c r="B201" s="76"/>
      <c r="C201" s="76"/>
      <c r="D201" s="76"/>
      <c r="E201" s="76"/>
      <c r="F201" s="76"/>
      <c r="G201" s="76"/>
      <c r="H201" s="76"/>
      <c r="I201" s="8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c r="XFD201" s="1"/>
    </row>
    <row r="202" spans="1:151 16227:16384" s="11" customFormat="1" ht="20.25" x14ac:dyDescent="0.25">
      <c r="A202" s="75" t="s">
        <v>262</v>
      </c>
      <c r="B202" s="76"/>
      <c r="C202" s="76"/>
      <c r="D202" s="76"/>
      <c r="E202" s="76"/>
      <c r="F202" s="76"/>
      <c r="G202" s="76"/>
      <c r="H202" s="76"/>
      <c r="I202" s="8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c r="XFD202" s="1"/>
    </row>
    <row r="203" spans="1:151 16227:16384" s="11" customFormat="1" ht="20.25" x14ac:dyDescent="0.25">
      <c r="A203" s="75" t="s">
        <v>263</v>
      </c>
      <c r="B203" s="76"/>
      <c r="C203" s="76"/>
      <c r="D203" s="76"/>
      <c r="E203" s="76"/>
      <c r="F203" s="76"/>
      <c r="G203" s="76"/>
      <c r="H203" s="76"/>
      <c r="I203" s="8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c r="XFD203" s="1"/>
    </row>
    <row r="204" spans="1:151 16227:16384" s="11" customFormat="1" ht="20.25" x14ac:dyDescent="0.25">
      <c r="A204" s="75" t="s">
        <v>264</v>
      </c>
      <c r="B204" s="76"/>
      <c r="C204" s="76"/>
      <c r="D204" s="76"/>
      <c r="E204" s="76"/>
      <c r="F204" s="76"/>
      <c r="G204" s="76"/>
      <c r="H204" s="76"/>
      <c r="I204" s="8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c r="XFD204" s="1"/>
    </row>
    <row r="205" spans="1:151 16227:16384" s="11" customFormat="1" ht="20.25" x14ac:dyDescent="0.25">
      <c r="A205" s="75" t="s">
        <v>265</v>
      </c>
      <c r="B205" s="76"/>
      <c r="C205" s="76"/>
      <c r="D205" s="76"/>
      <c r="E205" s="76"/>
      <c r="F205" s="76"/>
      <c r="G205" s="76"/>
      <c r="H205" s="76"/>
      <c r="I205" s="8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c r="XFD205" s="1"/>
    </row>
    <row r="206" spans="1:151 16227:16384" s="11" customFormat="1" ht="20.25" customHeight="1" x14ac:dyDescent="0.25">
      <c r="A206" s="78" t="str">
        <f>A205</f>
        <v>Ground Floor for Commercial, Fitness Center &amp; Entrance lobby</v>
      </c>
      <c r="B206" s="79"/>
      <c r="C206" s="88">
        <v>6</v>
      </c>
      <c r="D206" s="88"/>
      <c r="E206" s="62" t="s">
        <v>216</v>
      </c>
      <c r="F206" s="84">
        <f>43.34*10.764</f>
        <v>466.51175999999998</v>
      </c>
      <c r="G206" s="85"/>
      <c r="H206" s="62">
        <v>0</v>
      </c>
      <c r="I206" s="62">
        <f t="shared" ref="I206:I209" si="25">F206*(($I$106)+1)+H206</f>
        <v>466.51175999999998</v>
      </c>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c r="XFD206" s="1"/>
    </row>
    <row r="207" spans="1:151 16227:16384" s="11" customFormat="1" ht="20.25" customHeight="1" x14ac:dyDescent="0.25">
      <c r="A207" s="80"/>
      <c r="B207" s="81"/>
      <c r="C207" s="88">
        <f t="shared" ref="C207:C209" si="26">C206+1</f>
        <v>7</v>
      </c>
      <c r="D207" s="88"/>
      <c r="E207" s="62" t="s">
        <v>216</v>
      </c>
      <c r="F207" s="84">
        <f>44.55*10.764</f>
        <v>479.53619999999995</v>
      </c>
      <c r="G207" s="85"/>
      <c r="H207" s="62">
        <v>0</v>
      </c>
      <c r="I207" s="62">
        <f t="shared" si="25"/>
        <v>479.53619999999995</v>
      </c>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c r="XFD207" s="1"/>
    </row>
    <row r="208" spans="1:151 16227:16384" s="11" customFormat="1" ht="20.25" customHeight="1" x14ac:dyDescent="0.25">
      <c r="A208" s="80"/>
      <c r="B208" s="81"/>
      <c r="C208" s="88">
        <f t="shared" si="26"/>
        <v>8</v>
      </c>
      <c r="D208" s="88"/>
      <c r="E208" s="62" t="s">
        <v>216</v>
      </c>
      <c r="F208" s="84">
        <f>44.55*10.764</f>
        <v>479.53619999999995</v>
      </c>
      <c r="G208" s="85"/>
      <c r="H208" s="62">
        <v>0</v>
      </c>
      <c r="I208" s="62">
        <f t="shared" si="25"/>
        <v>479.53619999999995</v>
      </c>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c r="XFD208" s="1"/>
    </row>
    <row r="209" spans="1:151 16227:16384" s="11" customFormat="1" ht="20.25" customHeight="1" x14ac:dyDescent="0.25">
      <c r="A209" s="82"/>
      <c r="B209" s="83"/>
      <c r="C209" s="88">
        <f t="shared" si="26"/>
        <v>9</v>
      </c>
      <c r="D209" s="88"/>
      <c r="E209" s="62" t="s">
        <v>216</v>
      </c>
      <c r="F209" s="84">
        <f>43.81*10.764</f>
        <v>471.57083999999998</v>
      </c>
      <c r="G209" s="85"/>
      <c r="H209" s="62">
        <v>0</v>
      </c>
      <c r="I209" s="62">
        <f t="shared" si="25"/>
        <v>471.57083999999998</v>
      </c>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c r="XFD209" s="1"/>
    </row>
    <row r="210" spans="1:151 16227:16384" s="11" customFormat="1" ht="20.25" x14ac:dyDescent="0.25">
      <c r="A210" s="75" t="s">
        <v>266</v>
      </c>
      <c r="B210" s="76"/>
      <c r="C210" s="76"/>
      <c r="D210" s="76"/>
      <c r="E210" s="76"/>
      <c r="F210" s="76"/>
      <c r="G210" s="76"/>
      <c r="H210" s="76"/>
      <c r="I210" s="87"/>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c r="XFD210" s="1"/>
    </row>
    <row r="211" spans="1:151 16227:16384" s="11" customFormat="1" ht="20.25" customHeight="1" x14ac:dyDescent="0.25">
      <c r="A211" s="78" t="str">
        <f>A210</f>
        <v>1st Floor For Residential &amp; Commercial</v>
      </c>
      <c r="B211" s="79"/>
      <c r="C211" s="88">
        <v>3</v>
      </c>
      <c r="D211" s="88"/>
      <c r="E211" s="62" t="s">
        <v>216</v>
      </c>
      <c r="F211" s="84">
        <f>(82.74*10.764)</f>
        <v>890.61335999999994</v>
      </c>
      <c r="G211" s="85"/>
      <c r="H211" s="62">
        <v>0</v>
      </c>
      <c r="I211" s="62">
        <f>F211*(($I$106)+1)+H211</f>
        <v>890.61335999999994</v>
      </c>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c r="XFD211" s="1"/>
    </row>
    <row r="212" spans="1:151 16227:16384" s="11" customFormat="1" ht="20.25" customHeight="1" x14ac:dyDescent="0.25">
      <c r="A212" s="80"/>
      <c r="B212" s="81"/>
      <c r="C212" s="88">
        <f>C211+1</f>
        <v>4</v>
      </c>
      <c r="D212" s="88"/>
      <c r="E212" s="62" t="s">
        <v>216</v>
      </c>
      <c r="F212" s="84">
        <f>126.57*10.764</f>
        <v>1362.3994799999998</v>
      </c>
      <c r="G212" s="85"/>
      <c r="H212" s="62">
        <v>0</v>
      </c>
      <c r="I212" s="62">
        <f t="shared" ref="I212:I217" si="27">F212*(($I$106)+1)+H212</f>
        <v>1362.3994799999998</v>
      </c>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c r="XFD212" s="1"/>
    </row>
    <row r="213" spans="1:151 16227:16384" s="11" customFormat="1" ht="20.25" customHeight="1" x14ac:dyDescent="0.25">
      <c r="A213" s="80"/>
      <c r="B213" s="81"/>
      <c r="C213" s="88">
        <v>5</v>
      </c>
      <c r="D213" s="88"/>
      <c r="E213" s="62" t="s">
        <v>218</v>
      </c>
      <c r="F213" s="84">
        <f>56.36*10.764</f>
        <v>606.65904</v>
      </c>
      <c r="G213" s="85"/>
      <c r="H213" s="62">
        <v>0</v>
      </c>
      <c r="I213" s="62">
        <f t="shared" si="27"/>
        <v>606.65904</v>
      </c>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c r="XFD213" s="1"/>
    </row>
    <row r="214" spans="1:151 16227:16384" s="11" customFormat="1" ht="20.25" customHeight="1" x14ac:dyDescent="0.25">
      <c r="A214" s="80"/>
      <c r="B214" s="81"/>
      <c r="C214" s="88">
        <f t="shared" ref="C214:C217" si="28">C213+1</f>
        <v>6</v>
      </c>
      <c r="D214" s="88"/>
      <c r="E214" s="62" t="s">
        <v>219</v>
      </c>
      <c r="F214" s="84">
        <f t="shared" ref="F214:F217" si="29">38.26*10.764</f>
        <v>411.83063999999996</v>
      </c>
      <c r="G214" s="85"/>
      <c r="H214" s="62">
        <v>0</v>
      </c>
      <c r="I214" s="62">
        <f t="shared" si="27"/>
        <v>411.83063999999996</v>
      </c>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c r="XFD214" s="1"/>
    </row>
    <row r="215" spans="1:151 16227:16384" s="11" customFormat="1" ht="20.25" customHeight="1" x14ac:dyDescent="0.25">
      <c r="A215" s="80"/>
      <c r="B215" s="81"/>
      <c r="C215" s="88">
        <f t="shared" si="28"/>
        <v>7</v>
      </c>
      <c r="D215" s="88"/>
      <c r="E215" s="62" t="s">
        <v>219</v>
      </c>
      <c r="F215" s="84">
        <f t="shared" si="29"/>
        <v>411.83063999999996</v>
      </c>
      <c r="G215" s="85"/>
      <c r="H215" s="62">
        <v>0</v>
      </c>
      <c r="I215" s="62">
        <f t="shared" si="27"/>
        <v>411.83063999999996</v>
      </c>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c r="XFD215" s="1"/>
    </row>
    <row r="216" spans="1:151 16227:16384" s="11" customFormat="1" ht="20.25" customHeight="1" x14ac:dyDescent="0.25">
      <c r="A216" s="80"/>
      <c r="B216" s="81"/>
      <c r="C216" s="88">
        <f t="shared" si="28"/>
        <v>8</v>
      </c>
      <c r="D216" s="88"/>
      <c r="E216" s="62" t="s">
        <v>219</v>
      </c>
      <c r="F216" s="84">
        <f t="shared" si="29"/>
        <v>411.83063999999996</v>
      </c>
      <c r="G216" s="85"/>
      <c r="H216" s="62">
        <v>0</v>
      </c>
      <c r="I216" s="62">
        <f t="shared" si="27"/>
        <v>411.83063999999996</v>
      </c>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c r="XFD216" s="1"/>
    </row>
    <row r="217" spans="1:151 16227:16384" s="11" customFormat="1" ht="20.25" customHeight="1" x14ac:dyDescent="0.25">
      <c r="A217" s="82"/>
      <c r="B217" s="83"/>
      <c r="C217" s="88">
        <f t="shared" si="28"/>
        <v>9</v>
      </c>
      <c r="D217" s="88"/>
      <c r="E217" s="62" t="s">
        <v>219</v>
      </c>
      <c r="F217" s="84">
        <f t="shared" si="29"/>
        <v>411.83063999999996</v>
      </c>
      <c r="G217" s="85"/>
      <c r="H217" s="62">
        <v>0</v>
      </c>
      <c r="I217" s="62">
        <f t="shared" si="27"/>
        <v>411.83063999999996</v>
      </c>
      <c r="J217" s="1">
        <f>3.05*5.475+2.9*3.65+3.05*3.65+4.4*0.9+2.125*2.625+2.025*1.175+1.225*2.175+1.05*3.05</f>
        <v>56.200625000000002</v>
      </c>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c r="XFD217" s="1"/>
    </row>
    <row r="218" spans="1:151 16227:16384" s="11" customFormat="1" ht="20.25" x14ac:dyDescent="0.25">
      <c r="A218" s="75" t="s">
        <v>221</v>
      </c>
      <c r="B218" s="76"/>
      <c r="C218" s="76"/>
      <c r="D218" s="76"/>
      <c r="E218" s="76"/>
      <c r="F218" s="76"/>
      <c r="G218" s="76"/>
      <c r="H218" s="76"/>
      <c r="I218" s="77"/>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c r="XFD218" s="1"/>
    </row>
    <row r="219" spans="1:151 16227:16384" s="11" customFormat="1" ht="20.25" customHeight="1" x14ac:dyDescent="0.25">
      <c r="A219" s="78" t="str">
        <f>A218</f>
        <v>2nd Floor</v>
      </c>
      <c r="B219" s="79"/>
      <c r="C219" s="84">
        <v>1</v>
      </c>
      <c r="D219" s="85"/>
      <c r="E219" s="62" t="s">
        <v>218</v>
      </c>
      <c r="F219" s="84">
        <f>60.83*10.764</f>
        <v>654.77411999999993</v>
      </c>
      <c r="G219" s="85"/>
      <c r="H219" s="62">
        <v>0</v>
      </c>
      <c r="I219" s="62">
        <f t="shared" ref="I219:I227" si="30">F219*(($I$106)+1)+H219</f>
        <v>654.77411999999993</v>
      </c>
      <c r="J219" s="1"/>
      <c r="K219" s="1"/>
      <c r="L219" s="1"/>
      <c r="M219" s="1"/>
      <c r="N219" s="1"/>
      <c r="O219" s="1"/>
      <c r="P219" s="1"/>
      <c r="Q219" s="1"/>
      <c r="R219" s="1"/>
      <c r="S219" s="1"/>
      <c r="T219" s="1"/>
      <c r="U219" s="42" t="str">
        <f t="shared" ref="U219:U227" ca="1" si="31">V219&amp;""&amp;",..,"&amp;""&amp;W219</f>
        <v>201,..,201</v>
      </c>
      <c r="V219" s="42">
        <f ca="1">(SUMPRODUCT(MID(0&amp;(LEFT(A218,SUM(LEN(A218)-LEN(SUBSTITUTE(A218,{"0","1","2","3"},""))))), LARGE(INDEX(ISNUMBER(--MID((LEFT(A218,SUM(LEN(A218)-LEN(SUBSTITUTE(A218,{"0","1","2","3"},""))))), ROW(INDIRECT("1:"&amp;LEN((LEFT(A218,SUM(LEN(A218)-LEN(SUBSTITUTE(A218,{"0","1","2","3"},"")))))))), 1)) * ROW(INDIRECT("1:"&amp;LEN((LEFT(A218,SUM(LEN(A218)-LEN(SUBSTITUTE(A218,{"0","1","2","3"},"")))))))), 0), ROW(INDIRECT("1:"&amp;LEN((LEFT(A218,SUM(LEN(A218)-LEN(SUBSTITUTE(A218,{"0","1","2","3"},"")))))))))+1, 1) * 10^ROW(INDIRECT("1:"&amp;LEN((LEFT(A218,SUM(LEN(A218)-LEN(SUBSTITUTE(A218,{"0","1","2","3"},""))))))))/10))*100+1</f>
        <v>201</v>
      </c>
      <c r="W219" s="42">
        <f ca="1">(SUMPRODUCT(MID(0&amp;(--TRIM(RIGHT(SUBSTITUTE(LEFT(A218,_xlfn.AGGREGATE(16,6,FIND({0,1,2,3,4,5,6,7,8,9},A218,ROW(INDIRECT("1:"&amp;LEN(A218)))),1))," ",REPT(" ",LEN(A218))),LEN(A218)))), LARGE(INDEX(ISNUMBER(--MID((--TRIM(RIGHT(SUBSTITUTE(LEFT(A218,_xlfn.AGGREGATE(16,6,FIND({0,1,2,3,4,5,6,7,8,9},A218,ROW(INDIRECT("1:"&amp;LEN(A218)))),1))," ",REPT(" ",LEN(A218))),LEN(A218)))), ROW(INDIRECT("1:"&amp;LEN((--TRIM(RIGHT(SUBSTITUTE(LEFT(A218,_xlfn.AGGREGATE(16,6,FIND({0,1,2,3,4,5,6,7,8,9},A218,ROW(INDIRECT("1:"&amp;LEN(A218)))),1))," ",REPT(" ",LEN(A218))),LEN(A218))))))), 1)) * ROW(INDIRECT("1:"&amp;LEN((--TRIM(RIGHT(SUBSTITUTE(LEFT(A218,_xlfn.AGGREGATE(16,6,FIND({0,1,2,3,4,5,6,7,8,9},A218,ROW(INDIRECT("1:"&amp;LEN(A218)))),1))," ",REPT(" ",LEN(A218))),LEN(A218))))))), 0), ROW(INDIRECT("1:"&amp;LEN((--TRIM(RIGHT(SUBSTITUTE(LEFT(A218,_xlfn.AGGREGATE(16,6,FIND({0,1,2,3,4,5,6,7,8,9},A218,ROW(INDIRECT("1:"&amp;LEN(A218)))),1))," ",REPT(" ",LEN(A218))),LEN(A218))))))))+1, 1) * 10^ROW(INDIRECT("1:"&amp;LEN((--TRIM(RIGHT(SUBSTITUTE(LEFT(A218,_xlfn.AGGREGATE(16,6,FIND({0,1,2,3,4,5,6,7,8,9},A218,ROW(INDIRECT("1:"&amp;LEN(A218)))),1))," ",REPT(" ",LEN(A218))),LEN(A218)))))))/10))*100+1</f>
        <v>201</v>
      </c>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c r="XFD219" s="1"/>
    </row>
    <row r="220" spans="1:151 16227:16384" s="11" customFormat="1" ht="20.25" customHeight="1" x14ac:dyDescent="0.25">
      <c r="A220" s="80"/>
      <c r="B220" s="81"/>
      <c r="C220" s="84">
        <v>2</v>
      </c>
      <c r="D220" s="85"/>
      <c r="E220" s="62" t="s">
        <v>218</v>
      </c>
      <c r="F220" s="84">
        <f>56.66*10.764</f>
        <v>609.88823999999988</v>
      </c>
      <c r="G220" s="85"/>
      <c r="H220" s="62">
        <v>0</v>
      </c>
      <c r="I220" s="62">
        <f t="shared" si="30"/>
        <v>609.88823999999988</v>
      </c>
      <c r="J220" s="1"/>
      <c r="K220" s="1"/>
      <c r="L220" s="1"/>
      <c r="M220" s="1"/>
      <c r="N220" s="1"/>
      <c r="O220" s="1"/>
      <c r="P220" s="1"/>
      <c r="Q220" s="1"/>
      <c r="R220" s="1"/>
      <c r="S220" s="1"/>
      <c r="T220" s="1"/>
      <c r="U220" s="42" t="str">
        <f t="shared" ca="1" si="31"/>
        <v>202,..,202</v>
      </c>
      <c r="V220" s="42">
        <f ca="1">V219+1</f>
        <v>202</v>
      </c>
      <c r="W220" s="42">
        <f ca="1">W219+1</f>
        <v>202</v>
      </c>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c r="XFD220" s="1"/>
    </row>
    <row r="221" spans="1:151 16227:16384" s="11" customFormat="1" ht="20.25" customHeight="1" x14ac:dyDescent="0.25">
      <c r="A221" s="80"/>
      <c r="B221" s="81"/>
      <c r="C221" s="84">
        <v>3</v>
      </c>
      <c r="D221" s="85"/>
      <c r="E221" s="62" t="s">
        <v>218</v>
      </c>
      <c r="F221" s="84">
        <f>56.66*10.764</f>
        <v>609.88823999999988</v>
      </c>
      <c r="G221" s="85"/>
      <c r="H221" s="62">
        <v>0</v>
      </c>
      <c r="I221" s="62">
        <f t="shared" si="30"/>
        <v>609.88823999999988</v>
      </c>
      <c r="J221" s="1"/>
      <c r="K221" s="1"/>
      <c r="L221" s="1"/>
      <c r="M221" s="1"/>
      <c r="N221" s="1"/>
      <c r="O221" s="1"/>
      <c r="P221" s="1"/>
      <c r="Q221" s="1"/>
      <c r="R221" s="1"/>
      <c r="S221" s="1"/>
      <c r="T221" s="1"/>
      <c r="U221" s="42" t="str">
        <f t="shared" ca="1" si="31"/>
        <v>203,..,203</v>
      </c>
      <c r="V221" s="42">
        <f t="shared" ref="V221:W227" ca="1" si="32">V220+1</f>
        <v>203</v>
      </c>
      <c r="W221" s="42">
        <f t="shared" ca="1" si="32"/>
        <v>203</v>
      </c>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c r="XFD221" s="1"/>
    </row>
    <row r="222" spans="1:151 16227:16384" s="11" customFormat="1" ht="20.25" customHeight="1" x14ac:dyDescent="0.25">
      <c r="A222" s="80"/>
      <c r="B222" s="81"/>
      <c r="C222" s="84">
        <v>4</v>
      </c>
      <c r="D222" s="85"/>
      <c r="E222" s="62" t="s">
        <v>218</v>
      </c>
      <c r="F222" s="84">
        <f>59.76*10.764</f>
        <v>643.25663999999995</v>
      </c>
      <c r="G222" s="85"/>
      <c r="H222" s="62">
        <v>0</v>
      </c>
      <c r="I222" s="62">
        <f t="shared" si="30"/>
        <v>643.25663999999995</v>
      </c>
      <c r="J222" s="1"/>
      <c r="K222" s="1"/>
      <c r="L222" s="1"/>
      <c r="M222" s="1"/>
      <c r="N222" s="1"/>
      <c r="O222" s="1"/>
      <c r="P222" s="1"/>
      <c r="Q222" s="1"/>
      <c r="R222" s="1"/>
      <c r="S222" s="1"/>
      <c r="T222" s="1"/>
      <c r="U222" s="42" t="str">
        <f t="shared" ca="1" si="31"/>
        <v>204,..,204</v>
      </c>
      <c r="V222" s="42">
        <f t="shared" ca="1" si="32"/>
        <v>204</v>
      </c>
      <c r="W222" s="42">
        <f t="shared" ca="1" si="32"/>
        <v>204</v>
      </c>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c r="XFD222" s="1"/>
    </row>
    <row r="223" spans="1:151 16227:16384" s="11" customFormat="1" ht="20.25" customHeight="1" x14ac:dyDescent="0.25">
      <c r="A223" s="80"/>
      <c r="B223" s="81"/>
      <c r="C223" s="84">
        <v>5</v>
      </c>
      <c r="D223" s="85"/>
      <c r="E223" s="62" t="s">
        <v>218</v>
      </c>
      <c r="F223" s="84">
        <f>56.36*10.764</f>
        <v>606.65904</v>
      </c>
      <c r="G223" s="85"/>
      <c r="H223" s="62">
        <v>0</v>
      </c>
      <c r="I223" s="62">
        <f t="shared" si="30"/>
        <v>606.65904</v>
      </c>
      <c r="J223" s="1"/>
      <c r="K223" s="1"/>
      <c r="L223" s="1"/>
      <c r="M223" s="1"/>
      <c r="N223" s="1"/>
      <c r="O223" s="1"/>
      <c r="P223" s="1"/>
      <c r="Q223" s="1"/>
      <c r="R223" s="1"/>
      <c r="S223" s="1"/>
      <c r="T223" s="1"/>
      <c r="U223" s="42" t="str">
        <f t="shared" ca="1" si="31"/>
        <v>205,..,205</v>
      </c>
      <c r="V223" s="42">
        <f t="shared" ca="1" si="32"/>
        <v>205</v>
      </c>
      <c r="W223" s="42">
        <f t="shared" ca="1" si="32"/>
        <v>205</v>
      </c>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c r="XFD223" s="1"/>
    </row>
    <row r="224" spans="1:151 16227:16384" s="11" customFormat="1" ht="20.25" customHeight="1" x14ac:dyDescent="0.25">
      <c r="A224" s="80"/>
      <c r="B224" s="81"/>
      <c r="C224" s="84">
        <v>6</v>
      </c>
      <c r="D224" s="85"/>
      <c r="E224" s="62" t="s">
        <v>219</v>
      </c>
      <c r="F224" s="84">
        <f t="shared" ref="F224:F227" si="33">38.26*10.764</f>
        <v>411.83063999999996</v>
      </c>
      <c r="G224" s="85"/>
      <c r="H224" s="62">
        <v>0</v>
      </c>
      <c r="I224" s="62">
        <f t="shared" si="30"/>
        <v>411.83063999999996</v>
      </c>
      <c r="J224" s="1"/>
      <c r="K224" s="1"/>
      <c r="L224" s="1"/>
      <c r="M224" s="1"/>
      <c r="N224" s="1"/>
      <c r="O224" s="1"/>
      <c r="P224" s="1"/>
      <c r="Q224" s="1"/>
      <c r="R224" s="1"/>
      <c r="S224" s="1"/>
      <c r="T224" s="1"/>
      <c r="U224" s="42" t="str">
        <f t="shared" ca="1" si="31"/>
        <v>206,..,206</v>
      </c>
      <c r="V224" s="42">
        <f t="shared" ca="1" si="32"/>
        <v>206</v>
      </c>
      <c r="W224" s="42">
        <f t="shared" ca="1" si="32"/>
        <v>206</v>
      </c>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c r="XFD224" s="1"/>
    </row>
    <row r="225" spans="1:151 16227:16384" s="11" customFormat="1" ht="20.25" customHeight="1" x14ac:dyDescent="0.25">
      <c r="A225" s="80"/>
      <c r="B225" s="81"/>
      <c r="C225" s="84">
        <v>7</v>
      </c>
      <c r="D225" s="85"/>
      <c r="E225" s="62" t="s">
        <v>219</v>
      </c>
      <c r="F225" s="84">
        <f t="shared" si="33"/>
        <v>411.83063999999996</v>
      </c>
      <c r="G225" s="85"/>
      <c r="H225" s="62">
        <v>0</v>
      </c>
      <c r="I225" s="62">
        <f t="shared" si="30"/>
        <v>411.83063999999996</v>
      </c>
      <c r="J225" s="1"/>
      <c r="K225" s="1"/>
      <c r="L225" s="1"/>
      <c r="M225" s="1"/>
      <c r="N225" s="1"/>
      <c r="O225" s="1"/>
      <c r="P225" s="1"/>
      <c r="Q225" s="1"/>
      <c r="R225" s="1"/>
      <c r="S225" s="1"/>
      <c r="T225" s="1"/>
      <c r="U225" s="42" t="str">
        <f t="shared" ca="1" si="31"/>
        <v>207,..,207</v>
      </c>
      <c r="V225" s="42">
        <f t="shared" ca="1" si="32"/>
        <v>207</v>
      </c>
      <c r="W225" s="42">
        <f t="shared" ca="1" si="32"/>
        <v>207</v>
      </c>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c r="XFD225" s="1"/>
    </row>
    <row r="226" spans="1:151 16227:16384" s="11" customFormat="1" ht="20.25" customHeight="1" x14ac:dyDescent="0.25">
      <c r="A226" s="80"/>
      <c r="B226" s="81"/>
      <c r="C226" s="84">
        <v>8</v>
      </c>
      <c r="D226" s="85"/>
      <c r="E226" s="62" t="s">
        <v>219</v>
      </c>
      <c r="F226" s="84">
        <f t="shared" si="33"/>
        <v>411.83063999999996</v>
      </c>
      <c r="G226" s="85"/>
      <c r="H226" s="62">
        <v>0</v>
      </c>
      <c r="I226" s="62">
        <f t="shared" si="30"/>
        <v>411.83063999999996</v>
      </c>
      <c r="J226" s="1"/>
      <c r="K226" s="1"/>
      <c r="L226" s="1"/>
      <c r="M226" s="1"/>
      <c r="N226" s="1"/>
      <c r="O226" s="1"/>
      <c r="P226" s="1"/>
      <c r="Q226" s="1"/>
      <c r="R226" s="1"/>
      <c r="S226" s="1"/>
      <c r="T226" s="1"/>
      <c r="U226" s="42" t="str">
        <f t="shared" ca="1" si="31"/>
        <v>208,..,208</v>
      </c>
      <c r="V226" s="42">
        <f t="shared" ca="1" si="32"/>
        <v>208</v>
      </c>
      <c r="W226" s="42">
        <f t="shared" ca="1" si="32"/>
        <v>208</v>
      </c>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c r="XFD226" s="1"/>
    </row>
    <row r="227" spans="1:151 16227:16384" s="11" customFormat="1" ht="20.25" customHeight="1" x14ac:dyDescent="0.25">
      <c r="A227" s="82"/>
      <c r="B227" s="83"/>
      <c r="C227" s="84">
        <v>9</v>
      </c>
      <c r="D227" s="85"/>
      <c r="E227" s="62" t="s">
        <v>219</v>
      </c>
      <c r="F227" s="84">
        <f t="shared" si="33"/>
        <v>411.83063999999996</v>
      </c>
      <c r="G227" s="85"/>
      <c r="H227" s="62">
        <v>0</v>
      </c>
      <c r="I227" s="62">
        <f t="shared" si="30"/>
        <v>411.83063999999996</v>
      </c>
      <c r="J227" s="1"/>
      <c r="K227" s="1"/>
      <c r="L227" s="1"/>
      <c r="M227" s="1"/>
      <c r="N227" s="1"/>
      <c r="O227" s="1"/>
      <c r="P227" s="1"/>
      <c r="Q227" s="1"/>
      <c r="R227" s="1"/>
      <c r="S227" s="1"/>
      <c r="T227" s="1"/>
      <c r="U227" s="42" t="str">
        <f t="shared" ca="1" si="31"/>
        <v>209,..,209</v>
      </c>
      <c r="V227" s="42">
        <f t="shared" ca="1" si="32"/>
        <v>209</v>
      </c>
      <c r="W227" s="42">
        <f t="shared" ca="1" si="32"/>
        <v>209</v>
      </c>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c r="XFD227" s="1"/>
    </row>
    <row r="228" spans="1:151 16227:16384" s="11" customFormat="1" ht="20.25" x14ac:dyDescent="0.25">
      <c r="A228" s="75" t="s">
        <v>267</v>
      </c>
      <c r="B228" s="76"/>
      <c r="C228" s="76"/>
      <c r="D228" s="76"/>
      <c r="E228" s="76"/>
      <c r="F228" s="76"/>
      <c r="G228" s="76"/>
      <c r="H228" s="76"/>
      <c r="I228" s="77"/>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c r="XFD228" s="1"/>
    </row>
    <row r="229" spans="1:151 16227:16384" s="11" customFormat="1" ht="20.25" customHeight="1" x14ac:dyDescent="0.25">
      <c r="A229" s="78" t="str">
        <f>A228</f>
        <v>3rd, 4th, 6th, 7th, 10th, 11th, 12th, 14th, 16th, 18th, 19th, 20th, 23rd, 24th &amp; 26th Floor</v>
      </c>
      <c r="B229" s="79"/>
      <c r="C229" s="84">
        <v>1</v>
      </c>
      <c r="D229" s="85"/>
      <c r="E229" s="62" t="s">
        <v>218</v>
      </c>
      <c r="F229" s="84">
        <f>58.54*10.764</f>
        <v>630.12455999999997</v>
      </c>
      <c r="G229" s="85"/>
      <c r="H229" s="62">
        <v>0</v>
      </c>
      <c r="I229" s="62">
        <f t="shared" ref="I229:I237" si="34">F229*(($I$106)+1)+H229</f>
        <v>630.12455999999997</v>
      </c>
      <c r="J229" s="1"/>
      <c r="K229" s="1"/>
      <c r="L229" s="1"/>
      <c r="M229" s="1"/>
      <c r="N229" s="1"/>
      <c r="O229" s="1"/>
      <c r="P229" s="1"/>
      <c r="Q229" s="1"/>
      <c r="R229" s="1"/>
      <c r="S229" s="1"/>
      <c r="T229" s="1"/>
      <c r="U229" s="42" t="str">
        <f ca="1">V229&amp;""&amp;" to "&amp;""&amp;W229</f>
        <v>346701 to 2601</v>
      </c>
      <c r="V229" s="42">
        <f ca="1">(SUMPRODUCT(MID(0&amp;(LEFT(A228,SUM(LEN(A228)-LEN(SUBSTITUTE(A228,{"0","1","2","3"},""))))), LARGE(INDEX(ISNUMBER(--MID((LEFT(A228,SUM(LEN(A228)-LEN(SUBSTITUTE(A228,{"0","1","2","3"},""))))), ROW(INDIRECT("1:"&amp;LEN((LEFT(A228,SUM(LEN(A228)-LEN(SUBSTITUTE(A228,{"0","1","2","3"},"")))))))), 1)) * ROW(INDIRECT("1:"&amp;LEN((LEFT(A228,SUM(LEN(A228)-LEN(SUBSTITUTE(A228,{"0","1","2","3"},"")))))))), 0), ROW(INDIRECT("1:"&amp;LEN((LEFT(A228,SUM(LEN(A228)-LEN(SUBSTITUTE(A228,{"0","1","2","3"},"")))))))))+1, 1) * 10^ROW(INDIRECT("1:"&amp;LEN((LEFT(A228,SUM(LEN(A228)-LEN(SUBSTITUTE(A228,{"0","1","2","3"},""))))))))/10))*100+1</f>
        <v>346701</v>
      </c>
      <c r="W229" s="42">
        <f ca="1">(SUMPRODUCT(MID(0&amp;(--TRIM(RIGHT(SUBSTITUTE(LEFT(A228,_xlfn.AGGREGATE(16,6,FIND({0,1,2,3,4,5,6,7,8,9},A228,ROW(INDIRECT("1:"&amp;LEN(A228)))),1))," ",REPT(" ",LEN(A228))),LEN(A228)))), LARGE(INDEX(ISNUMBER(--MID((--TRIM(RIGHT(SUBSTITUTE(LEFT(A228,_xlfn.AGGREGATE(16,6,FIND({0,1,2,3,4,5,6,7,8,9},A228,ROW(INDIRECT("1:"&amp;LEN(A228)))),1))," ",REPT(" ",LEN(A228))),LEN(A228)))), ROW(INDIRECT("1:"&amp;LEN((--TRIM(RIGHT(SUBSTITUTE(LEFT(A228,_xlfn.AGGREGATE(16,6,FIND({0,1,2,3,4,5,6,7,8,9},A228,ROW(INDIRECT("1:"&amp;LEN(A228)))),1))," ",REPT(" ",LEN(A228))),LEN(A228))))))), 1)) * ROW(INDIRECT("1:"&amp;LEN((--TRIM(RIGHT(SUBSTITUTE(LEFT(A228,_xlfn.AGGREGATE(16,6,FIND({0,1,2,3,4,5,6,7,8,9},A228,ROW(INDIRECT("1:"&amp;LEN(A228)))),1))," ",REPT(" ",LEN(A228))),LEN(A228))))))), 0), ROW(INDIRECT("1:"&amp;LEN((--TRIM(RIGHT(SUBSTITUTE(LEFT(A228,_xlfn.AGGREGATE(16,6,FIND({0,1,2,3,4,5,6,7,8,9},A228,ROW(INDIRECT("1:"&amp;LEN(A228)))),1))," ",REPT(" ",LEN(A228))),LEN(A228))))))))+1, 1) * 10^ROW(INDIRECT("1:"&amp;LEN((--TRIM(RIGHT(SUBSTITUTE(LEFT(A228,_xlfn.AGGREGATE(16,6,FIND({0,1,2,3,4,5,6,7,8,9},A228,ROW(INDIRECT("1:"&amp;LEN(A228)))),1))," ",REPT(" ",LEN(A228))),LEN(A228)))))))/10))*100+1</f>
        <v>2601</v>
      </c>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c r="XFD229" s="1"/>
    </row>
    <row r="230" spans="1:151 16227:16384" s="11" customFormat="1" ht="20.25" customHeight="1" x14ac:dyDescent="0.25">
      <c r="A230" s="80"/>
      <c r="B230" s="81"/>
      <c r="C230" s="84">
        <v>2</v>
      </c>
      <c r="D230" s="85"/>
      <c r="E230" s="62" t="s">
        <v>218</v>
      </c>
      <c r="F230" s="84">
        <f>51.62*10.764</f>
        <v>555.63767999999993</v>
      </c>
      <c r="G230" s="85"/>
      <c r="H230" s="62">
        <v>0</v>
      </c>
      <c r="I230" s="62">
        <f t="shared" si="34"/>
        <v>555.63767999999993</v>
      </c>
      <c r="J230" s="1"/>
      <c r="K230" s="1"/>
      <c r="L230" s="1"/>
      <c r="M230" s="1"/>
      <c r="N230" s="1"/>
      <c r="O230" s="1"/>
      <c r="P230" s="1"/>
      <c r="Q230" s="1"/>
      <c r="R230" s="1"/>
      <c r="S230" s="1"/>
      <c r="T230" s="1"/>
      <c r="U230" s="42" t="str">
        <f t="shared" ref="U230:U237" ca="1" si="35">V230&amp;""&amp;" to "&amp;""&amp;W230</f>
        <v>346702 to 2602</v>
      </c>
      <c r="V230" s="42">
        <f ca="1">V229+1</f>
        <v>346702</v>
      </c>
      <c r="W230" s="42">
        <f ca="1">W229+1</f>
        <v>2602</v>
      </c>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c r="XFD230" s="1"/>
    </row>
    <row r="231" spans="1:151 16227:16384" s="11" customFormat="1" ht="20.25" customHeight="1" x14ac:dyDescent="0.25">
      <c r="A231" s="80"/>
      <c r="B231" s="81"/>
      <c r="C231" s="84">
        <v>3</v>
      </c>
      <c r="D231" s="85"/>
      <c r="E231" s="62" t="s">
        <v>218</v>
      </c>
      <c r="F231" s="84">
        <f>51.62*10.764</f>
        <v>555.63767999999993</v>
      </c>
      <c r="G231" s="85"/>
      <c r="H231" s="62">
        <v>0</v>
      </c>
      <c r="I231" s="62">
        <f t="shared" si="34"/>
        <v>555.63767999999993</v>
      </c>
      <c r="J231" s="1"/>
      <c r="K231" s="1"/>
      <c r="L231" s="1"/>
      <c r="M231" s="1"/>
      <c r="N231" s="1"/>
      <c r="O231" s="1"/>
      <c r="P231" s="1"/>
      <c r="Q231" s="1"/>
      <c r="R231" s="1"/>
      <c r="S231" s="1"/>
      <c r="T231" s="1"/>
      <c r="U231" s="42" t="str">
        <f t="shared" ca="1" si="35"/>
        <v>346703 to 2603</v>
      </c>
      <c r="V231" s="42">
        <f t="shared" ref="V231:W237" ca="1" si="36">V230+1</f>
        <v>346703</v>
      </c>
      <c r="W231" s="42">
        <f t="shared" ca="1" si="36"/>
        <v>2603</v>
      </c>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c r="XFD231" s="1"/>
    </row>
    <row r="232" spans="1:151 16227:16384" s="11" customFormat="1" ht="20.25" customHeight="1" x14ac:dyDescent="0.25">
      <c r="A232" s="80"/>
      <c r="B232" s="81"/>
      <c r="C232" s="84">
        <v>4</v>
      </c>
      <c r="D232" s="85"/>
      <c r="E232" s="62" t="s">
        <v>218</v>
      </c>
      <c r="F232" s="84">
        <f>57.47*10.764</f>
        <v>618.60708</v>
      </c>
      <c r="G232" s="85"/>
      <c r="H232" s="62">
        <v>0</v>
      </c>
      <c r="I232" s="62">
        <f t="shared" si="34"/>
        <v>618.60708</v>
      </c>
      <c r="J232" s="1"/>
      <c r="K232" s="1"/>
      <c r="L232" s="1"/>
      <c r="M232" s="1"/>
      <c r="N232" s="1"/>
      <c r="O232" s="1"/>
      <c r="P232" s="1"/>
      <c r="Q232" s="1"/>
      <c r="R232" s="1"/>
      <c r="S232" s="1"/>
      <c r="T232" s="1"/>
      <c r="U232" s="42" t="str">
        <f t="shared" ca="1" si="35"/>
        <v>346704 to 2604</v>
      </c>
      <c r="V232" s="42">
        <f t="shared" ca="1" si="36"/>
        <v>346704</v>
      </c>
      <c r="W232" s="42">
        <f t="shared" ca="1" si="36"/>
        <v>2604</v>
      </c>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c r="XFD232" s="1"/>
    </row>
    <row r="233" spans="1:151 16227:16384" s="11" customFormat="1" ht="20.25" customHeight="1" x14ac:dyDescent="0.25">
      <c r="A233" s="80"/>
      <c r="B233" s="81"/>
      <c r="C233" s="84">
        <v>5</v>
      </c>
      <c r="D233" s="85"/>
      <c r="E233" s="62" t="s">
        <v>218</v>
      </c>
      <c r="F233" s="84">
        <f>56.36*10.764</f>
        <v>606.65904</v>
      </c>
      <c r="G233" s="85"/>
      <c r="H233" s="62">
        <v>0</v>
      </c>
      <c r="I233" s="62">
        <f t="shared" si="34"/>
        <v>606.65904</v>
      </c>
      <c r="J233" s="1"/>
      <c r="K233" s="1"/>
      <c r="L233" s="1"/>
      <c r="M233" s="1"/>
      <c r="N233" s="1"/>
      <c r="O233" s="1"/>
      <c r="P233" s="1"/>
      <c r="Q233" s="1"/>
      <c r="R233" s="1"/>
      <c r="S233" s="1"/>
      <c r="T233" s="1"/>
      <c r="U233" s="42" t="str">
        <f t="shared" ca="1" si="35"/>
        <v>346705 to 2605</v>
      </c>
      <c r="V233" s="42">
        <f t="shared" ca="1" si="36"/>
        <v>346705</v>
      </c>
      <c r="W233" s="42">
        <f t="shared" ca="1" si="36"/>
        <v>2605</v>
      </c>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c r="XFD233" s="1"/>
    </row>
    <row r="234" spans="1:151 16227:16384" s="11" customFormat="1" ht="20.25" customHeight="1" x14ac:dyDescent="0.25">
      <c r="A234" s="80"/>
      <c r="B234" s="81"/>
      <c r="C234" s="84">
        <v>6</v>
      </c>
      <c r="D234" s="85"/>
      <c r="E234" s="62" t="s">
        <v>219</v>
      </c>
      <c r="F234" s="84">
        <f t="shared" ref="F234:F237" si="37">38.26*10.764</f>
        <v>411.83063999999996</v>
      </c>
      <c r="G234" s="85"/>
      <c r="H234" s="62">
        <v>0</v>
      </c>
      <c r="I234" s="62">
        <f t="shared" si="34"/>
        <v>411.83063999999996</v>
      </c>
      <c r="J234" s="1"/>
      <c r="K234" s="1"/>
      <c r="L234" s="1"/>
      <c r="M234" s="1"/>
      <c r="N234" s="1"/>
      <c r="O234" s="1"/>
      <c r="P234" s="1"/>
      <c r="Q234" s="1"/>
      <c r="R234" s="1"/>
      <c r="S234" s="1"/>
      <c r="T234" s="1"/>
      <c r="U234" s="42" t="str">
        <f t="shared" ca="1" si="35"/>
        <v>346706 to 2606</v>
      </c>
      <c r="V234" s="42">
        <f t="shared" ca="1" si="36"/>
        <v>346706</v>
      </c>
      <c r="W234" s="42">
        <f t="shared" ca="1" si="36"/>
        <v>2606</v>
      </c>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c r="XFD234" s="1"/>
    </row>
    <row r="235" spans="1:151 16227:16384" s="11" customFormat="1" ht="20.25" customHeight="1" x14ac:dyDescent="0.25">
      <c r="A235" s="80"/>
      <c r="B235" s="81"/>
      <c r="C235" s="84">
        <v>7</v>
      </c>
      <c r="D235" s="85"/>
      <c r="E235" s="62" t="s">
        <v>219</v>
      </c>
      <c r="F235" s="84">
        <f t="shared" si="37"/>
        <v>411.83063999999996</v>
      </c>
      <c r="G235" s="85"/>
      <c r="H235" s="62">
        <v>0</v>
      </c>
      <c r="I235" s="62">
        <f t="shared" si="34"/>
        <v>411.83063999999996</v>
      </c>
      <c r="J235" s="1"/>
      <c r="K235" s="1"/>
      <c r="L235" s="1"/>
      <c r="M235" s="1"/>
      <c r="N235" s="1"/>
      <c r="O235" s="1"/>
      <c r="P235" s="1"/>
      <c r="Q235" s="1"/>
      <c r="R235" s="1"/>
      <c r="S235" s="1"/>
      <c r="T235" s="1"/>
      <c r="U235" s="42" t="str">
        <f t="shared" ca="1" si="35"/>
        <v>346707 to 2607</v>
      </c>
      <c r="V235" s="42">
        <f t="shared" ca="1" si="36"/>
        <v>346707</v>
      </c>
      <c r="W235" s="42">
        <f t="shared" ca="1" si="36"/>
        <v>2607</v>
      </c>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c r="XFD235" s="1"/>
    </row>
    <row r="236" spans="1:151 16227:16384" s="11" customFormat="1" ht="20.25" customHeight="1" x14ac:dyDescent="0.25">
      <c r="A236" s="80"/>
      <c r="B236" s="81"/>
      <c r="C236" s="84">
        <v>8</v>
      </c>
      <c r="D236" s="85"/>
      <c r="E236" s="62" t="s">
        <v>219</v>
      </c>
      <c r="F236" s="84">
        <f t="shared" si="37"/>
        <v>411.83063999999996</v>
      </c>
      <c r="G236" s="85"/>
      <c r="H236" s="62">
        <v>0</v>
      </c>
      <c r="I236" s="62">
        <f t="shared" si="34"/>
        <v>411.83063999999996</v>
      </c>
      <c r="J236" s="1"/>
      <c r="K236" s="1"/>
      <c r="L236" s="1"/>
      <c r="M236" s="1"/>
      <c r="N236" s="1"/>
      <c r="O236" s="1"/>
      <c r="P236" s="1"/>
      <c r="Q236" s="1"/>
      <c r="R236" s="1"/>
      <c r="S236" s="1"/>
      <c r="T236" s="1"/>
      <c r="U236" s="42" t="str">
        <f t="shared" ca="1" si="35"/>
        <v>346708 to 2608</v>
      </c>
      <c r="V236" s="42">
        <f t="shared" ca="1" si="36"/>
        <v>346708</v>
      </c>
      <c r="W236" s="42">
        <f t="shared" ca="1" si="36"/>
        <v>2608</v>
      </c>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c r="XFD236" s="1"/>
    </row>
    <row r="237" spans="1:151 16227:16384" s="11" customFormat="1" ht="20.25" customHeight="1" x14ac:dyDescent="0.25">
      <c r="A237" s="82"/>
      <c r="B237" s="83"/>
      <c r="C237" s="84">
        <v>9</v>
      </c>
      <c r="D237" s="85"/>
      <c r="E237" s="62" t="s">
        <v>219</v>
      </c>
      <c r="F237" s="84">
        <f t="shared" si="37"/>
        <v>411.83063999999996</v>
      </c>
      <c r="G237" s="85"/>
      <c r="H237" s="62">
        <v>0</v>
      </c>
      <c r="I237" s="62">
        <f t="shared" si="34"/>
        <v>411.83063999999996</v>
      </c>
      <c r="J237" s="1"/>
      <c r="K237" s="1"/>
      <c r="L237" s="1"/>
      <c r="M237" s="1"/>
      <c r="N237" s="1"/>
      <c r="O237" s="1"/>
      <c r="P237" s="1"/>
      <c r="Q237" s="1"/>
      <c r="R237" s="1"/>
      <c r="S237" s="1"/>
      <c r="T237" s="1"/>
      <c r="U237" s="42" t="str">
        <f t="shared" ca="1" si="35"/>
        <v>346709 to 2609</v>
      </c>
      <c r="V237" s="42">
        <f t="shared" ca="1" si="36"/>
        <v>346709</v>
      </c>
      <c r="W237" s="42">
        <f t="shared" ca="1" si="36"/>
        <v>2609</v>
      </c>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c r="XFD237" s="1"/>
    </row>
    <row r="238" spans="1:151 16227:16384" s="11" customFormat="1" ht="20.25" x14ac:dyDescent="0.25">
      <c r="A238" s="75" t="s">
        <v>223</v>
      </c>
      <c r="B238" s="76"/>
      <c r="C238" s="76"/>
      <c r="D238" s="76"/>
      <c r="E238" s="76"/>
      <c r="F238" s="76"/>
      <c r="G238" s="76"/>
      <c r="H238" s="76"/>
      <c r="I238" s="77"/>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c r="XFD238" s="1"/>
    </row>
    <row r="239" spans="1:151 16227:16384" s="11" customFormat="1" ht="20.25" customHeight="1" x14ac:dyDescent="0.25">
      <c r="A239" s="78" t="str">
        <f>A238</f>
        <v>5th, 9th, 13th, 17th, 21st &amp; 25th Floor</v>
      </c>
      <c r="B239" s="79"/>
      <c r="C239" s="84">
        <v>1</v>
      </c>
      <c r="D239" s="85"/>
      <c r="E239" s="62" t="s">
        <v>218</v>
      </c>
      <c r="F239" s="84">
        <f>58.54*10.764</f>
        <v>630.12455999999997</v>
      </c>
      <c r="G239" s="85"/>
      <c r="H239" s="62">
        <v>0</v>
      </c>
      <c r="I239" s="62">
        <f t="shared" ref="I239:I247" si="38">F239*(($I$106)+1)+H239</f>
        <v>630.12455999999997</v>
      </c>
      <c r="J239" s="1"/>
      <c r="K239" s="1"/>
      <c r="L239" s="1"/>
      <c r="M239" s="1"/>
      <c r="N239" s="1"/>
      <c r="O239" s="1"/>
      <c r="P239" s="1"/>
      <c r="Q239" s="1"/>
      <c r="R239" s="1"/>
      <c r="S239" s="1"/>
      <c r="T239" s="1"/>
      <c r="U239" s="42" t="str">
        <f ca="1">V239&amp;""&amp;" to "&amp;""&amp;W239</f>
        <v>5901 to 2501</v>
      </c>
      <c r="V239" s="42">
        <f ca="1">(SUMPRODUCT(MID(0&amp;(LEFT(A238,SUM(LEN(A238)-LEN(SUBSTITUTE(A238,{"0","1","2","3"},""))))), LARGE(INDEX(ISNUMBER(--MID((LEFT(A238,SUM(LEN(A238)-LEN(SUBSTITUTE(A238,{"0","1","2","3"},""))))), ROW(INDIRECT("1:"&amp;LEN((LEFT(A238,SUM(LEN(A238)-LEN(SUBSTITUTE(A238,{"0","1","2","3"},"")))))))), 1)) * ROW(INDIRECT("1:"&amp;LEN((LEFT(A238,SUM(LEN(A238)-LEN(SUBSTITUTE(A238,{"0","1","2","3"},"")))))))), 0), ROW(INDIRECT("1:"&amp;LEN((LEFT(A238,SUM(LEN(A238)-LEN(SUBSTITUTE(A238,{"0","1","2","3"},"")))))))))+1, 1) * 10^ROW(INDIRECT("1:"&amp;LEN((LEFT(A238,SUM(LEN(A238)-LEN(SUBSTITUTE(A238,{"0","1","2","3"},""))))))))/10))*100+1</f>
        <v>5901</v>
      </c>
      <c r="W239" s="42">
        <f ca="1">(SUMPRODUCT(MID(0&amp;(--TRIM(RIGHT(SUBSTITUTE(LEFT(A238,_xlfn.AGGREGATE(16,6,FIND({0,1,2,3,4,5,6,7,8,9},A238,ROW(INDIRECT("1:"&amp;LEN(A238)))),1))," ",REPT(" ",LEN(A238))),LEN(A238)))), LARGE(INDEX(ISNUMBER(--MID((--TRIM(RIGHT(SUBSTITUTE(LEFT(A238,_xlfn.AGGREGATE(16,6,FIND({0,1,2,3,4,5,6,7,8,9},A238,ROW(INDIRECT("1:"&amp;LEN(A238)))),1))," ",REPT(" ",LEN(A238))),LEN(A238)))), ROW(INDIRECT("1:"&amp;LEN((--TRIM(RIGHT(SUBSTITUTE(LEFT(A238,_xlfn.AGGREGATE(16,6,FIND({0,1,2,3,4,5,6,7,8,9},A238,ROW(INDIRECT("1:"&amp;LEN(A238)))),1))," ",REPT(" ",LEN(A238))),LEN(A238))))))), 1)) * ROW(INDIRECT("1:"&amp;LEN((--TRIM(RIGHT(SUBSTITUTE(LEFT(A238,_xlfn.AGGREGATE(16,6,FIND({0,1,2,3,4,5,6,7,8,9},A238,ROW(INDIRECT("1:"&amp;LEN(A238)))),1))," ",REPT(" ",LEN(A238))),LEN(A238))))))), 0), ROW(INDIRECT("1:"&amp;LEN((--TRIM(RIGHT(SUBSTITUTE(LEFT(A238,_xlfn.AGGREGATE(16,6,FIND({0,1,2,3,4,5,6,7,8,9},A238,ROW(INDIRECT("1:"&amp;LEN(A238)))),1))," ",REPT(" ",LEN(A238))),LEN(A238))))))))+1, 1) * 10^ROW(INDIRECT("1:"&amp;LEN((--TRIM(RIGHT(SUBSTITUTE(LEFT(A238,_xlfn.AGGREGATE(16,6,FIND({0,1,2,3,4,5,6,7,8,9},A238,ROW(INDIRECT("1:"&amp;LEN(A238)))),1))," ",REPT(" ",LEN(A238))),LEN(A238)))))))/10))*100+1</f>
        <v>2501</v>
      </c>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c r="XFD239" s="1"/>
    </row>
    <row r="240" spans="1:151 16227:16384" s="11" customFormat="1" ht="20.25" customHeight="1" x14ac:dyDescent="0.25">
      <c r="A240" s="80"/>
      <c r="B240" s="81"/>
      <c r="C240" s="84">
        <v>2</v>
      </c>
      <c r="D240" s="85"/>
      <c r="E240" s="62" t="s">
        <v>218</v>
      </c>
      <c r="F240" s="84">
        <f>51.62*10.764</f>
        <v>555.63767999999993</v>
      </c>
      <c r="G240" s="85"/>
      <c r="H240" s="62">
        <v>0</v>
      </c>
      <c r="I240" s="62">
        <f t="shared" si="38"/>
        <v>555.63767999999993</v>
      </c>
      <c r="J240" s="1"/>
      <c r="K240" s="1"/>
      <c r="L240" s="1"/>
      <c r="M240" s="1"/>
      <c r="N240" s="1"/>
      <c r="O240" s="1"/>
      <c r="P240" s="1"/>
      <c r="Q240" s="1"/>
      <c r="R240" s="1"/>
      <c r="S240" s="1"/>
      <c r="T240" s="1"/>
      <c r="U240" s="42" t="str">
        <f t="shared" ref="U240:U247" ca="1" si="39">V240&amp;""&amp;" to "&amp;""&amp;W240</f>
        <v>5902 to 2502</v>
      </c>
      <c r="V240" s="42">
        <f ca="1">V239+1</f>
        <v>5902</v>
      </c>
      <c r="W240" s="42">
        <f ca="1">W239+1</f>
        <v>2502</v>
      </c>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c r="XFD240" s="1"/>
    </row>
    <row r="241" spans="1:151 16227:16384" s="11" customFormat="1" ht="20.25" customHeight="1" x14ac:dyDescent="0.25">
      <c r="A241" s="80"/>
      <c r="B241" s="81"/>
      <c r="C241" s="84">
        <v>3</v>
      </c>
      <c r="D241" s="85"/>
      <c r="E241" s="62" t="s">
        <v>218</v>
      </c>
      <c r="F241" s="84">
        <f>51.62*10.764</f>
        <v>555.63767999999993</v>
      </c>
      <c r="G241" s="85"/>
      <c r="H241" s="62">
        <v>0</v>
      </c>
      <c r="I241" s="62">
        <f t="shared" si="38"/>
        <v>555.63767999999993</v>
      </c>
      <c r="J241" s="1"/>
      <c r="K241" s="1"/>
      <c r="L241" s="1"/>
      <c r="M241" s="1"/>
      <c r="N241" s="1"/>
      <c r="O241" s="1"/>
      <c r="P241" s="1"/>
      <c r="Q241" s="1"/>
      <c r="R241" s="1"/>
      <c r="S241" s="1"/>
      <c r="T241" s="1"/>
      <c r="U241" s="42" t="str">
        <f t="shared" ca="1" si="39"/>
        <v>5903 to 2503</v>
      </c>
      <c r="V241" s="42">
        <f t="shared" ref="V241:W247" ca="1" si="40">V240+1</f>
        <v>5903</v>
      </c>
      <c r="W241" s="42">
        <f t="shared" ca="1" si="40"/>
        <v>2503</v>
      </c>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c r="XFD241" s="1"/>
    </row>
    <row r="242" spans="1:151 16227:16384" s="11" customFormat="1" ht="20.25" customHeight="1" x14ac:dyDescent="0.25">
      <c r="A242" s="80"/>
      <c r="B242" s="81"/>
      <c r="C242" s="84">
        <v>4</v>
      </c>
      <c r="D242" s="85"/>
      <c r="E242" s="62" t="s">
        <v>218</v>
      </c>
      <c r="F242" s="84">
        <f>57.47*10.764</f>
        <v>618.60708</v>
      </c>
      <c r="G242" s="85"/>
      <c r="H242" s="62">
        <v>0</v>
      </c>
      <c r="I242" s="62">
        <f t="shared" si="38"/>
        <v>618.60708</v>
      </c>
      <c r="J242" s="1"/>
      <c r="K242" s="1"/>
      <c r="L242" s="1"/>
      <c r="M242" s="1"/>
      <c r="N242" s="1"/>
      <c r="O242" s="1"/>
      <c r="P242" s="1"/>
      <c r="Q242" s="1"/>
      <c r="R242" s="1"/>
      <c r="S242" s="1"/>
      <c r="T242" s="1"/>
      <c r="U242" s="42" t="str">
        <f t="shared" ca="1" si="39"/>
        <v>5904 to 2504</v>
      </c>
      <c r="V242" s="42">
        <f t="shared" ca="1" si="40"/>
        <v>5904</v>
      </c>
      <c r="W242" s="42">
        <f t="shared" ca="1" si="40"/>
        <v>2504</v>
      </c>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c r="XFD242" s="1"/>
    </row>
    <row r="243" spans="1:151 16227:16384" s="11" customFormat="1" ht="20.25" customHeight="1" x14ac:dyDescent="0.25">
      <c r="A243" s="80"/>
      <c r="B243" s="81"/>
      <c r="C243" s="84">
        <v>5</v>
      </c>
      <c r="D243" s="85"/>
      <c r="E243" s="62" t="s">
        <v>218</v>
      </c>
      <c r="F243" s="84">
        <f>56.36*10.764</f>
        <v>606.65904</v>
      </c>
      <c r="G243" s="85"/>
      <c r="H243" s="62">
        <v>0</v>
      </c>
      <c r="I243" s="62">
        <f t="shared" si="38"/>
        <v>606.65904</v>
      </c>
      <c r="J243" s="1"/>
      <c r="K243" s="1"/>
      <c r="L243" s="1"/>
      <c r="M243" s="1"/>
      <c r="N243" s="1"/>
      <c r="O243" s="1"/>
      <c r="P243" s="1"/>
      <c r="Q243" s="1"/>
      <c r="R243" s="1"/>
      <c r="S243" s="1"/>
      <c r="T243" s="1"/>
      <c r="U243" s="42" t="str">
        <f t="shared" ca="1" si="39"/>
        <v>5905 to 2505</v>
      </c>
      <c r="V243" s="42">
        <f t="shared" ca="1" si="40"/>
        <v>5905</v>
      </c>
      <c r="W243" s="42">
        <f t="shared" ca="1" si="40"/>
        <v>2505</v>
      </c>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c r="XFD243" s="1"/>
    </row>
    <row r="244" spans="1:151 16227:16384" s="11" customFormat="1" ht="20.25" customHeight="1" x14ac:dyDescent="0.25">
      <c r="A244" s="80"/>
      <c r="B244" s="81"/>
      <c r="C244" s="84">
        <v>6</v>
      </c>
      <c r="D244" s="85"/>
      <c r="E244" s="62" t="s">
        <v>219</v>
      </c>
      <c r="F244" s="84">
        <f t="shared" ref="F244:F247" si="41">38.26*10.764</f>
        <v>411.83063999999996</v>
      </c>
      <c r="G244" s="85"/>
      <c r="H244" s="62">
        <v>0</v>
      </c>
      <c r="I244" s="62">
        <f t="shared" si="38"/>
        <v>411.83063999999996</v>
      </c>
      <c r="J244" s="1"/>
      <c r="K244" s="1"/>
      <c r="L244" s="1"/>
      <c r="M244" s="1"/>
      <c r="N244" s="1"/>
      <c r="O244" s="1"/>
      <c r="P244" s="1"/>
      <c r="Q244" s="1"/>
      <c r="R244" s="1"/>
      <c r="S244" s="1"/>
      <c r="T244" s="1"/>
      <c r="U244" s="42" t="str">
        <f t="shared" ca="1" si="39"/>
        <v>5906 to 2506</v>
      </c>
      <c r="V244" s="42">
        <f t="shared" ca="1" si="40"/>
        <v>5906</v>
      </c>
      <c r="W244" s="42">
        <f t="shared" ca="1" si="40"/>
        <v>2506</v>
      </c>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c r="XFD244" s="1"/>
    </row>
    <row r="245" spans="1:151 16227:16384" s="11" customFormat="1" ht="20.25" customHeight="1" x14ac:dyDescent="0.25">
      <c r="A245" s="80"/>
      <c r="B245" s="81"/>
      <c r="C245" s="84">
        <v>7</v>
      </c>
      <c r="D245" s="85"/>
      <c r="E245" s="62" t="s">
        <v>219</v>
      </c>
      <c r="F245" s="84">
        <f t="shared" si="41"/>
        <v>411.83063999999996</v>
      </c>
      <c r="G245" s="85"/>
      <c r="H245" s="62">
        <v>0</v>
      </c>
      <c r="I245" s="62">
        <f t="shared" si="38"/>
        <v>411.83063999999996</v>
      </c>
      <c r="J245" s="1"/>
      <c r="K245" s="1"/>
      <c r="L245" s="1"/>
      <c r="M245" s="1"/>
      <c r="N245" s="1"/>
      <c r="O245" s="1"/>
      <c r="P245" s="1"/>
      <c r="Q245" s="1"/>
      <c r="R245" s="1"/>
      <c r="S245" s="1"/>
      <c r="T245" s="1"/>
      <c r="U245" s="42" t="str">
        <f t="shared" ca="1" si="39"/>
        <v>5907 to 2507</v>
      </c>
      <c r="V245" s="42">
        <f t="shared" ca="1" si="40"/>
        <v>5907</v>
      </c>
      <c r="W245" s="42">
        <f t="shared" ca="1" si="40"/>
        <v>2507</v>
      </c>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c r="XFD245" s="1"/>
    </row>
    <row r="246" spans="1:151 16227:16384" s="11" customFormat="1" ht="20.25" customHeight="1" x14ac:dyDescent="0.25">
      <c r="A246" s="80"/>
      <c r="B246" s="81"/>
      <c r="C246" s="84">
        <v>8</v>
      </c>
      <c r="D246" s="85"/>
      <c r="E246" s="62" t="s">
        <v>219</v>
      </c>
      <c r="F246" s="84">
        <f t="shared" si="41"/>
        <v>411.83063999999996</v>
      </c>
      <c r="G246" s="85"/>
      <c r="H246" s="62">
        <v>0</v>
      </c>
      <c r="I246" s="62">
        <f t="shared" si="38"/>
        <v>411.83063999999996</v>
      </c>
      <c r="J246" s="1"/>
      <c r="K246" s="1"/>
      <c r="L246" s="1"/>
      <c r="M246" s="1"/>
      <c r="N246" s="1"/>
      <c r="O246" s="1"/>
      <c r="P246" s="1"/>
      <c r="Q246" s="1"/>
      <c r="R246" s="1"/>
      <c r="S246" s="1"/>
      <c r="T246" s="1"/>
      <c r="U246" s="42" t="str">
        <f t="shared" ca="1" si="39"/>
        <v>5908 to 2508</v>
      </c>
      <c r="V246" s="42">
        <f t="shared" ca="1" si="40"/>
        <v>5908</v>
      </c>
      <c r="W246" s="42">
        <f t="shared" ca="1" si="40"/>
        <v>2508</v>
      </c>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c r="XFD246" s="1"/>
    </row>
    <row r="247" spans="1:151 16227:16384" s="11" customFormat="1" ht="20.25" customHeight="1" x14ac:dyDescent="0.25">
      <c r="A247" s="82"/>
      <c r="B247" s="83"/>
      <c r="C247" s="84">
        <v>9</v>
      </c>
      <c r="D247" s="85"/>
      <c r="E247" s="62" t="s">
        <v>219</v>
      </c>
      <c r="F247" s="84">
        <f t="shared" si="41"/>
        <v>411.83063999999996</v>
      </c>
      <c r="G247" s="85"/>
      <c r="H247" s="62">
        <v>0</v>
      </c>
      <c r="I247" s="62">
        <f t="shared" si="38"/>
        <v>411.83063999999996</v>
      </c>
      <c r="J247" s="1"/>
      <c r="K247" s="1"/>
      <c r="L247" s="1"/>
      <c r="M247" s="1"/>
      <c r="N247" s="1"/>
      <c r="O247" s="1"/>
      <c r="P247" s="1"/>
      <c r="Q247" s="1"/>
      <c r="R247" s="1"/>
      <c r="S247" s="1"/>
      <c r="T247" s="1"/>
      <c r="U247" s="42" t="str">
        <f t="shared" ca="1" si="39"/>
        <v>5909 to 2509</v>
      </c>
      <c r="V247" s="42">
        <f t="shared" ca="1" si="40"/>
        <v>5909</v>
      </c>
      <c r="W247" s="42">
        <f t="shared" ca="1" si="40"/>
        <v>2509</v>
      </c>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c r="XFD247" s="1"/>
    </row>
    <row r="248" spans="1:151 16227:16384" s="11" customFormat="1" ht="20.25" x14ac:dyDescent="0.25">
      <c r="A248" s="75" t="s">
        <v>224</v>
      </c>
      <c r="B248" s="76"/>
      <c r="C248" s="76"/>
      <c r="D248" s="76"/>
      <c r="E248" s="76"/>
      <c r="F248" s="76"/>
      <c r="G248" s="76"/>
      <c r="H248" s="76"/>
      <c r="I248" s="77"/>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c r="XFD248" s="1"/>
    </row>
    <row r="249" spans="1:151 16227:16384" s="11" customFormat="1" ht="20.25" customHeight="1" x14ac:dyDescent="0.25">
      <c r="A249" s="78" t="str">
        <f>A248</f>
        <v>8th &amp; 15th Floor (Part Refuge Area)</v>
      </c>
      <c r="B249" s="79"/>
      <c r="C249" s="84">
        <v>1</v>
      </c>
      <c r="D249" s="85"/>
      <c r="E249" s="84" t="s">
        <v>225</v>
      </c>
      <c r="F249" s="86">
        <f>58.54*10.764</f>
        <v>630.12455999999997</v>
      </c>
      <c r="G249" s="86"/>
      <c r="H249" s="86">
        <v>0</v>
      </c>
      <c r="I249" s="85">
        <f t="shared" ref="I249:I257" si="42">F249*(($I$106)+1)+H249</f>
        <v>630.12455999999997</v>
      </c>
      <c r="J249" s="1"/>
      <c r="K249" s="1"/>
      <c r="L249" s="1"/>
      <c r="M249" s="1"/>
      <c r="N249" s="1"/>
      <c r="O249" s="1"/>
      <c r="P249" s="1"/>
      <c r="Q249" s="1"/>
      <c r="R249" s="1"/>
      <c r="S249" s="1"/>
      <c r="T249" s="1"/>
      <c r="U249" s="42" t="str">
        <f ca="1">V249&amp;""&amp;" to "&amp;""&amp;W249</f>
        <v>801 to 1501</v>
      </c>
      <c r="V249" s="42">
        <f ca="1">(SUMPRODUCT(MID(0&amp;(LEFT(A248,SUM(LEN(A248)-LEN(SUBSTITUTE(A248,{"0","1","2","3"},""))))), LARGE(INDEX(ISNUMBER(--MID((LEFT(A248,SUM(LEN(A248)-LEN(SUBSTITUTE(A248,{"0","1","2","3"},""))))), ROW(INDIRECT("1:"&amp;LEN((LEFT(A248,SUM(LEN(A248)-LEN(SUBSTITUTE(A248,{"0","1","2","3"},"")))))))), 1)) * ROW(INDIRECT("1:"&amp;LEN((LEFT(A248,SUM(LEN(A248)-LEN(SUBSTITUTE(A248,{"0","1","2","3"},"")))))))), 0), ROW(INDIRECT("1:"&amp;LEN((LEFT(A248,SUM(LEN(A248)-LEN(SUBSTITUTE(A248,{"0","1","2","3"},"")))))))))+1, 1) * 10^ROW(INDIRECT("1:"&amp;LEN((LEFT(A248,SUM(LEN(A248)-LEN(SUBSTITUTE(A248,{"0","1","2","3"},""))))))))/10))*100+1</f>
        <v>801</v>
      </c>
      <c r="W249" s="42">
        <f ca="1">(SUMPRODUCT(MID(0&amp;(--TRIM(RIGHT(SUBSTITUTE(LEFT(A248,_xlfn.AGGREGATE(16,6,FIND({0,1,2,3,4,5,6,7,8,9},A248,ROW(INDIRECT("1:"&amp;LEN(A248)))),1))," ",REPT(" ",LEN(A248))),LEN(A248)))), LARGE(INDEX(ISNUMBER(--MID((--TRIM(RIGHT(SUBSTITUTE(LEFT(A248,_xlfn.AGGREGATE(16,6,FIND({0,1,2,3,4,5,6,7,8,9},A248,ROW(INDIRECT("1:"&amp;LEN(A248)))),1))," ",REPT(" ",LEN(A248))),LEN(A248)))), ROW(INDIRECT("1:"&amp;LEN((--TRIM(RIGHT(SUBSTITUTE(LEFT(A248,_xlfn.AGGREGATE(16,6,FIND({0,1,2,3,4,5,6,7,8,9},A248,ROW(INDIRECT("1:"&amp;LEN(A248)))),1))," ",REPT(" ",LEN(A248))),LEN(A248))))))), 1)) * ROW(INDIRECT("1:"&amp;LEN((--TRIM(RIGHT(SUBSTITUTE(LEFT(A248,_xlfn.AGGREGATE(16,6,FIND({0,1,2,3,4,5,6,7,8,9},A248,ROW(INDIRECT("1:"&amp;LEN(A248)))),1))," ",REPT(" ",LEN(A248))),LEN(A248))))))), 0), ROW(INDIRECT("1:"&amp;LEN((--TRIM(RIGHT(SUBSTITUTE(LEFT(A248,_xlfn.AGGREGATE(16,6,FIND({0,1,2,3,4,5,6,7,8,9},A248,ROW(INDIRECT("1:"&amp;LEN(A248)))),1))," ",REPT(" ",LEN(A248))),LEN(A248))))))))+1, 1) * 10^ROW(INDIRECT("1:"&amp;LEN((--TRIM(RIGHT(SUBSTITUTE(LEFT(A248,_xlfn.AGGREGATE(16,6,FIND({0,1,2,3,4,5,6,7,8,9},A248,ROW(INDIRECT("1:"&amp;LEN(A248)))),1))," ",REPT(" ",LEN(A248))),LEN(A248)))))))/10))*100+1</f>
        <v>1501</v>
      </c>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c r="XEY249" s="1"/>
      <c r="XEZ249" s="1"/>
      <c r="XFA249" s="1"/>
      <c r="XFB249" s="1"/>
      <c r="XFC249" s="1"/>
      <c r="XFD249" s="1"/>
    </row>
    <row r="250" spans="1:151 16227:16384" s="11" customFormat="1" ht="20.25" customHeight="1" x14ac:dyDescent="0.25">
      <c r="A250" s="80"/>
      <c r="B250" s="81"/>
      <c r="C250" s="84">
        <v>2</v>
      </c>
      <c r="D250" s="85"/>
      <c r="E250" s="62" t="s">
        <v>218</v>
      </c>
      <c r="F250" s="84">
        <f>51.62*10.764</f>
        <v>555.63767999999993</v>
      </c>
      <c r="G250" s="85"/>
      <c r="H250" s="62">
        <v>0</v>
      </c>
      <c r="I250" s="62">
        <f t="shared" si="42"/>
        <v>555.63767999999993</v>
      </c>
      <c r="J250" s="1"/>
      <c r="K250" s="1"/>
      <c r="L250" s="1"/>
      <c r="M250" s="1"/>
      <c r="N250" s="1"/>
      <c r="O250" s="1"/>
      <c r="P250" s="1"/>
      <c r="Q250" s="1"/>
      <c r="R250" s="1"/>
      <c r="S250" s="1"/>
      <c r="T250" s="1"/>
      <c r="U250" s="42" t="str">
        <f t="shared" ref="U250:U257" ca="1" si="43">V250&amp;""&amp;" to "&amp;""&amp;W250</f>
        <v>802 to 1502</v>
      </c>
      <c r="V250" s="42">
        <f ca="1">V249+1</f>
        <v>802</v>
      </c>
      <c r="W250" s="42">
        <f ca="1">W249+1</f>
        <v>1502</v>
      </c>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c r="XEW250" s="1"/>
      <c r="XEX250" s="1"/>
      <c r="XEY250" s="1"/>
      <c r="XEZ250" s="1"/>
      <c r="XFA250" s="1"/>
      <c r="XFB250" s="1"/>
      <c r="XFC250" s="1"/>
      <c r="XFD250" s="1"/>
    </row>
    <row r="251" spans="1:151 16227:16384" s="11" customFormat="1" ht="20.25" customHeight="1" x14ac:dyDescent="0.25">
      <c r="A251" s="80"/>
      <c r="B251" s="81"/>
      <c r="C251" s="84">
        <v>3</v>
      </c>
      <c r="D251" s="85"/>
      <c r="E251" s="62" t="s">
        <v>218</v>
      </c>
      <c r="F251" s="84">
        <f>51.62*10.764</f>
        <v>555.63767999999993</v>
      </c>
      <c r="G251" s="85"/>
      <c r="H251" s="62">
        <v>0</v>
      </c>
      <c r="I251" s="62">
        <f t="shared" si="42"/>
        <v>555.63767999999993</v>
      </c>
      <c r="J251" s="1"/>
      <c r="K251" s="1"/>
      <c r="L251" s="1"/>
      <c r="M251" s="1"/>
      <c r="N251" s="1"/>
      <c r="O251" s="1"/>
      <c r="P251" s="1"/>
      <c r="Q251" s="1"/>
      <c r="R251" s="1"/>
      <c r="S251" s="1"/>
      <c r="T251" s="1"/>
      <c r="U251" s="42" t="str">
        <f t="shared" ca="1" si="43"/>
        <v>803 to 1503</v>
      </c>
      <c r="V251" s="42">
        <f t="shared" ref="V251:W257" ca="1" si="44">V250+1</f>
        <v>803</v>
      </c>
      <c r="W251" s="42">
        <f t="shared" ca="1" si="44"/>
        <v>1503</v>
      </c>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c r="XEW251" s="1"/>
      <c r="XEX251" s="1"/>
      <c r="XEY251" s="1"/>
      <c r="XEZ251" s="1"/>
      <c r="XFA251" s="1"/>
      <c r="XFB251" s="1"/>
      <c r="XFC251" s="1"/>
      <c r="XFD251" s="1"/>
    </row>
    <row r="252" spans="1:151 16227:16384" s="11" customFormat="1" ht="20.25" customHeight="1" x14ac:dyDescent="0.25">
      <c r="A252" s="80"/>
      <c r="B252" s="81"/>
      <c r="C252" s="84">
        <v>4</v>
      </c>
      <c r="D252" s="85"/>
      <c r="E252" s="62" t="s">
        <v>218</v>
      </c>
      <c r="F252" s="84">
        <f>57.47*10.764</f>
        <v>618.60708</v>
      </c>
      <c r="G252" s="85"/>
      <c r="H252" s="62">
        <v>0</v>
      </c>
      <c r="I252" s="62">
        <f t="shared" si="42"/>
        <v>618.60708</v>
      </c>
      <c r="J252" s="1"/>
      <c r="K252" s="1"/>
      <c r="L252" s="1"/>
      <c r="M252" s="1"/>
      <c r="N252" s="1"/>
      <c r="O252" s="1"/>
      <c r="P252" s="1"/>
      <c r="Q252" s="1"/>
      <c r="R252" s="1"/>
      <c r="S252" s="1"/>
      <c r="T252" s="1"/>
      <c r="U252" s="42" t="str">
        <f t="shared" ca="1" si="43"/>
        <v>804 to 1504</v>
      </c>
      <c r="V252" s="42">
        <f t="shared" ca="1" si="44"/>
        <v>804</v>
      </c>
      <c r="W252" s="42">
        <f t="shared" ca="1" si="44"/>
        <v>1504</v>
      </c>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c r="XFD252" s="1"/>
    </row>
    <row r="253" spans="1:151 16227:16384" s="11" customFormat="1" ht="20.25" customHeight="1" x14ac:dyDescent="0.25">
      <c r="A253" s="80"/>
      <c r="B253" s="81"/>
      <c r="C253" s="84">
        <v>5</v>
      </c>
      <c r="D253" s="85"/>
      <c r="E253" s="84" t="s">
        <v>225</v>
      </c>
      <c r="F253" s="86">
        <f>56.36*10.764</f>
        <v>606.65904</v>
      </c>
      <c r="G253" s="86"/>
      <c r="H253" s="86">
        <v>0</v>
      </c>
      <c r="I253" s="85">
        <f t="shared" si="42"/>
        <v>606.65904</v>
      </c>
      <c r="J253" s="1"/>
      <c r="K253" s="1"/>
      <c r="L253" s="1"/>
      <c r="M253" s="1"/>
      <c r="N253" s="1"/>
      <c r="O253" s="1"/>
      <c r="P253" s="1"/>
      <c r="Q253" s="1"/>
      <c r="R253" s="1"/>
      <c r="S253" s="1"/>
      <c r="T253" s="1"/>
      <c r="U253" s="42" t="str">
        <f t="shared" ca="1" si="43"/>
        <v>805 to 1505</v>
      </c>
      <c r="V253" s="42">
        <f t="shared" ca="1" si="44"/>
        <v>805</v>
      </c>
      <c r="W253" s="42">
        <f t="shared" ca="1" si="44"/>
        <v>1505</v>
      </c>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WZC253" s="1"/>
      <c r="WZD253" s="1"/>
      <c r="WZE253" s="1"/>
      <c r="WZF253" s="1"/>
      <c r="WZG253" s="1"/>
      <c r="WZH253" s="1"/>
      <c r="WZI253" s="1"/>
      <c r="WZJ253" s="1"/>
      <c r="WZK253" s="1"/>
      <c r="WZL253" s="1"/>
      <c r="WZM253" s="1"/>
      <c r="WZN253" s="1"/>
      <c r="WZO253" s="1"/>
      <c r="WZP253" s="1"/>
      <c r="WZQ253" s="1"/>
      <c r="WZR253" s="1"/>
      <c r="WZS253" s="1"/>
      <c r="WZT253" s="1"/>
      <c r="WZU253" s="1"/>
      <c r="WZV253" s="1"/>
      <c r="WZW253" s="1"/>
      <c r="WZX253" s="1"/>
      <c r="WZY253" s="1"/>
      <c r="WZZ253" s="1"/>
      <c r="XAA253" s="1"/>
      <c r="XAB253" s="1"/>
      <c r="XAC253" s="1"/>
      <c r="XAD253" s="1"/>
      <c r="XAE253" s="1"/>
      <c r="XAF253" s="1"/>
      <c r="XAG253" s="1"/>
      <c r="XAH253" s="1"/>
      <c r="XAI253" s="1"/>
      <c r="XAJ253" s="1"/>
      <c r="XAK253" s="1"/>
      <c r="XAL253" s="1"/>
      <c r="XAM253" s="1"/>
      <c r="XAN253" s="1"/>
      <c r="XAO253" s="1"/>
      <c r="XAP253" s="1"/>
      <c r="XAQ253" s="1"/>
      <c r="XAR253" s="1"/>
      <c r="XAS253" s="1"/>
      <c r="XAT253" s="1"/>
      <c r="XAU253" s="1"/>
      <c r="XAV253" s="1"/>
      <c r="XAW253" s="1"/>
      <c r="XAX253" s="1"/>
      <c r="XAY253" s="1"/>
      <c r="XAZ253" s="1"/>
      <c r="XBA253" s="1"/>
      <c r="XBB253" s="1"/>
      <c r="XBC253" s="1"/>
      <c r="XBD253" s="1"/>
      <c r="XBE253" s="1"/>
      <c r="XBF253" s="1"/>
      <c r="XBG253" s="1"/>
      <c r="XBH253" s="1"/>
      <c r="XBI253" s="1"/>
      <c r="XBJ253" s="1"/>
      <c r="XBK253" s="1"/>
      <c r="XBL253" s="1"/>
      <c r="XBM253" s="1"/>
      <c r="XBN253" s="1"/>
      <c r="XBO253" s="1"/>
      <c r="XBP253" s="1"/>
      <c r="XBQ253" s="1"/>
      <c r="XBR253" s="1"/>
      <c r="XBS253" s="1"/>
      <c r="XBT253" s="1"/>
      <c r="XBU253" s="1"/>
      <c r="XBV253" s="1"/>
      <c r="XBW253" s="1"/>
      <c r="XBX253" s="1"/>
      <c r="XBY253" s="1"/>
      <c r="XBZ253" s="1"/>
      <c r="XCA253" s="1"/>
      <c r="XCB253" s="1"/>
      <c r="XCC253" s="1"/>
      <c r="XCD253" s="1"/>
      <c r="XCE253" s="1"/>
      <c r="XCF253" s="1"/>
      <c r="XCG253" s="1"/>
      <c r="XCH253" s="1"/>
      <c r="XCI253" s="1"/>
      <c r="XCJ253" s="1"/>
      <c r="XCK253" s="1"/>
      <c r="XCL253" s="1"/>
      <c r="XCM253" s="1"/>
      <c r="XCN253" s="1"/>
      <c r="XCO253" s="1"/>
      <c r="XCP253" s="1"/>
      <c r="XCQ253" s="1"/>
      <c r="XCR253" s="1"/>
      <c r="XCS253" s="1"/>
      <c r="XCT253" s="1"/>
      <c r="XCU253" s="1"/>
      <c r="XCV253" s="1"/>
      <c r="XCW253" s="1"/>
      <c r="XCX253" s="1"/>
      <c r="XCY253" s="1"/>
      <c r="XCZ253" s="1"/>
      <c r="XDA253" s="1"/>
      <c r="XDB253" s="1"/>
      <c r="XDC253" s="1"/>
      <c r="XDD253" s="1"/>
      <c r="XDE253" s="1"/>
      <c r="XDF253" s="1"/>
      <c r="XDG253" s="1"/>
      <c r="XDH253" s="1"/>
      <c r="XDI253" s="1"/>
      <c r="XDJ253" s="1"/>
      <c r="XDK253" s="1"/>
      <c r="XDL253" s="1"/>
      <c r="XDM253" s="1"/>
      <c r="XDN253" s="1"/>
      <c r="XDO253" s="1"/>
      <c r="XDP253" s="1"/>
      <c r="XDQ253" s="1"/>
      <c r="XDR253" s="1"/>
      <c r="XDS253" s="1"/>
      <c r="XDT253" s="1"/>
      <c r="XDU253" s="1"/>
      <c r="XDV253" s="1"/>
      <c r="XDW253" s="1"/>
      <c r="XDX253" s="1"/>
      <c r="XDY253" s="1"/>
      <c r="XDZ253" s="1"/>
      <c r="XEA253" s="1"/>
      <c r="XEB253" s="1"/>
      <c r="XEC253" s="1"/>
      <c r="XED253" s="1"/>
      <c r="XEE253" s="1"/>
      <c r="XEF253" s="1"/>
      <c r="XEG253" s="1"/>
      <c r="XEH253" s="1"/>
      <c r="XEI253" s="1"/>
      <c r="XEJ253" s="1"/>
      <c r="XEK253" s="1"/>
      <c r="XEL253" s="1"/>
      <c r="XEM253" s="1"/>
      <c r="XEN253" s="1"/>
      <c r="XEO253" s="1"/>
      <c r="XEP253" s="1"/>
      <c r="XEQ253" s="1"/>
      <c r="XER253" s="1"/>
      <c r="XES253" s="1"/>
      <c r="XET253" s="1"/>
      <c r="XEU253" s="1"/>
      <c r="XEV253" s="1"/>
      <c r="XEW253" s="1"/>
      <c r="XEX253" s="1"/>
      <c r="XEY253" s="1"/>
      <c r="XEZ253" s="1"/>
      <c r="XFA253" s="1"/>
      <c r="XFB253" s="1"/>
      <c r="XFC253" s="1"/>
      <c r="XFD253" s="1"/>
    </row>
    <row r="254" spans="1:151 16227:16384" s="11" customFormat="1" ht="20.25" customHeight="1" x14ac:dyDescent="0.25">
      <c r="A254" s="80"/>
      <c r="B254" s="81"/>
      <c r="C254" s="84">
        <v>6</v>
      </c>
      <c r="D254" s="85"/>
      <c r="E254" s="62" t="s">
        <v>219</v>
      </c>
      <c r="F254" s="84">
        <f t="shared" ref="F254:F257" si="45">38.26*10.764</f>
        <v>411.83063999999996</v>
      </c>
      <c r="G254" s="85"/>
      <c r="H254" s="62">
        <v>0</v>
      </c>
      <c r="I254" s="62">
        <f t="shared" si="42"/>
        <v>411.83063999999996</v>
      </c>
      <c r="J254" s="1"/>
      <c r="K254" s="1"/>
      <c r="L254" s="1"/>
      <c r="M254" s="1"/>
      <c r="N254" s="1"/>
      <c r="O254" s="1"/>
      <c r="P254" s="1"/>
      <c r="Q254" s="1"/>
      <c r="R254" s="1"/>
      <c r="S254" s="1"/>
      <c r="T254" s="1"/>
      <c r="U254" s="42" t="str">
        <f t="shared" ca="1" si="43"/>
        <v>806 to 1506</v>
      </c>
      <c r="V254" s="42">
        <f t="shared" ca="1" si="44"/>
        <v>806</v>
      </c>
      <c r="W254" s="42">
        <f t="shared" ca="1" si="44"/>
        <v>1506</v>
      </c>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WZC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c r="XEV254" s="1"/>
      <c r="XEW254" s="1"/>
      <c r="XEX254" s="1"/>
      <c r="XEY254" s="1"/>
      <c r="XEZ254" s="1"/>
      <c r="XFA254" s="1"/>
      <c r="XFB254" s="1"/>
      <c r="XFC254" s="1"/>
      <c r="XFD254" s="1"/>
    </row>
    <row r="255" spans="1:151 16227:16384" s="11" customFormat="1" ht="20.25" customHeight="1" x14ac:dyDescent="0.25">
      <c r="A255" s="80"/>
      <c r="B255" s="81"/>
      <c r="C255" s="84">
        <v>7</v>
      </c>
      <c r="D255" s="85"/>
      <c r="E255" s="62" t="s">
        <v>219</v>
      </c>
      <c r="F255" s="84">
        <f t="shared" si="45"/>
        <v>411.83063999999996</v>
      </c>
      <c r="G255" s="85"/>
      <c r="H255" s="62">
        <v>0</v>
      </c>
      <c r="I255" s="62">
        <f t="shared" si="42"/>
        <v>411.83063999999996</v>
      </c>
      <c r="J255" s="1"/>
      <c r="K255" s="1"/>
      <c r="L255" s="1"/>
      <c r="M255" s="1"/>
      <c r="N255" s="1"/>
      <c r="O255" s="1"/>
      <c r="P255" s="1"/>
      <c r="Q255" s="1"/>
      <c r="R255" s="1"/>
      <c r="S255" s="1"/>
      <c r="T255" s="1"/>
      <c r="U255" s="42" t="str">
        <f t="shared" ca="1" si="43"/>
        <v>807 to 1507</v>
      </c>
      <c r="V255" s="42">
        <f t="shared" ca="1" si="44"/>
        <v>807</v>
      </c>
      <c r="W255" s="42">
        <f t="shared" ca="1" si="44"/>
        <v>1507</v>
      </c>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WZC255" s="1"/>
      <c r="WZD255" s="1"/>
      <c r="WZE255" s="1"/>
      <c r="WZF255" s="1"/>
      <c r="WZG255" s="1"/>
      <c r="WZH255" s="1"/>
      <c r="WZI255" s="1"/>
      <c r="WZJ255" s="1"/>
      <c r="WZK255" s="1"/>
      <c r="WZL255" s="1"/>
      <c r="WZM255" s="1"/>
      <c r="WZN255" s="1"/>
      <c r="WZO255" s="1"/>
      <c r="WZP255" s="1"/>
      <c r="WZQ255" s="1"/>
      <c r="WZR255" s="1"/>
      <c r="WZS255" s="1"/>
      <c r="WZT255" s="1"/>
      <c r="WZU255" s="1"/>
      <c r="WZV255" s="1"/>
      <c r="WZW255" s="1"/>
      <c r="WZX255" s="1"/>
      <c r="WZY255" s="1"/>
      <c r="WZZ255" s="1"/>
      <c r="XAA255" s="1"/>
      <c r="XAB255" s="1"/>
      <c r="XAC255" s="1"/>
      <c r="XAD255" s="1"/>
      <c r="XAE255" s="1"/>
      <c r="XAF255" s="1"/>
      <c r="XAG255" s="1"/>
      <c r="XAH255" s="1"/>
      <c r="XAI255" s="1"/>
      <c r="XAJ255" s="1"/>
      <c r="XAK255" s="1"/>
      <c r="XAL255" s="1"/>
      <c r="XAM255" s="1"/>
      <c r="XAN255" s="1"/>
      <c r="XAO255" s="1"/>
      <c r="XAP255" s="1"/>
      <c r="XAQ255" s="1"/>
      <c r="XAR255" s="1"/>
      <c r="XAS255" s="1"/>
      <c r="XAT255" s="1"/>
      <c r="XAU255" s="1"/>
      <c r="XAV255" s="1"/>
      <c r="XAW255" s="1"/>
      <c r="XAX255" s="1"/>
      <c r="XAY255" s="1"/>
      <c r="XAZ255" s="1"/>
      <c r="XBA255" s="1"/>
      <c r="XBB255" s="1"/>
      <c r="XBC255" s="1"/>
      <c r="XBD255" s="1"/>
      <c r="XBE255" s="1"/>
      <c r="XBF255" s="1"/>
      <c r="XBG255" s="1"/>
      <c r="XBH255" s="1"/>
      <c r="XBI255" s="1"/>
      <c r="XBJ255" s="1"/>
      <c r="XBK255" s="1"/>
      <c r="XBL255" s="1"/>
      <c r="XBM255" s="1"/>
      <c r="XBN255" s="1"/>
      <c r="XBO255" s="1"/>
      <c r="XBP255" s="1"/>
      <c r="XBQ255" s="1"/>
      <c r="XBR255" s="1"/>
      <c r="XBS255" s="1"/>
      <c r="XBT255" s="1"/>
      <c r="XBU255" s="1"/>
      <c r="XBV255" s="1"/>
      <c r="XBW255" s="1"/>
      <c r="XBX255" s="1"/>
      <c r="XBY255" s="1"/>
      <c r="XBZ255" s="1"/>
      <c r="XCA255" s="1"/>
      <c r="XCB255" s="1"/>
      <c r="XCC255" s="1"/>
      <c r="XCD255" s="1"/>
      <c r="XCE255" s="1"/>
      <c r="XCF255" s="1"/>
      <c r="XCG255" s="1"/>
      <c r="XCH255" s="1"/>
      <c r="XCI255" s="1"/>
      <c r="XCJ255" s="1"/>
      <c r="XCK255" s="1"/>
      <c r="XCL255" s="1"/>
      <c r="XCM255" s="1"/>
      <c r="XCN255" s="1"/>
      <c r="XCO255" s="1"/>
      <c r="XCP255" s="1"/>
      <c r="XCQ255" s="1"/>
      <c r="XCR255" s="1"/>
      <c r="XCS255" s="1"/>
      <c r="XCT255" s="1"/>
      <c r="XCU255" s="1"/>
      <c r="XCV255" s="1"/>
      <c r="XCW255" s="1"/>
      <c r="XCX255" s="1"/>
      <c r="XCY255" s="1"/>
      <c r="XCZ255" s="1"/>
      <c r="XDA255" s="1"/>
      <c r="XDB255" s="1"/>
      <c r="XDC255" s="1"/>
      <c r="XDD255" s="1"/>
      <c r="XDE255" s="1"/>
      <c r="XDF255" s="1"/>
      <c r="XDG255" s="1"/>
      <c r="XDH255" s="1"/>
      <c r="XDI255" s="1"/>
      <c r="XDJ255" s="1"/>
      <c r="XDK255" s="1"/>
      <c r="XDL255" s="1"/>
      <c r="XDM255" s="1"/>
      <c r="XDN255" s="1"/>
      <c r="XDO255" s="1"/>
      <c r="XDP255" s="1"/>
      <c r="XDQ255" s="1"/>
      <c r="XDR255" s="1"/>
      <c r="XDS255" s="1"/>
      <c r="XDT255" s="1"/>
      <c r="XDU255" s="1"/>
      <c r="XDV255" s="1"/>
      <c r="XDW255" s="1"/>
      <c r="XDX255" s="1"/>
      <c r="XDY255" s="1"/>
      <c r="XDZ255" s="1"/>
      <c r="XEA255" s="1"/>
      <c r="XEB255" s="1"/>
      <c r="XEC255" s="1"/>
      <c r="XED255" s="1"/>
      <c r="XEE255" s="1"/>
      <c r="XEF255" s="1"/>
      <c r="XEG255" s="1"/>
      <c r="XEH255" s="1"/>
      <c r="XEI255" s="1"/>
      <c r="XEJ255" s="1"/>
      <c r="XEK255" s="1"/>
      <c r="XEL255" s="1"/>
      <c r="XEM255" s="1"/>
      <c r="XEN255" s="1"/>
      <c r="XEO255" s="1"/>
      <c r="XEP255" s="1"/>
      <c r="XEQ255" s="1"/>
      <c r="XER255" s="1"/>
      <c r="XES255" s="1"/>
      <c r="XET255" s="1"/>
      <c r="XEU255" s="1"/>
      <c r="XEV255" s="1"/>
      <c r="XEW255" s="1"/>
      <c r="XEX255" s="1"/>
      <c r="XEY255" s="1"/>
      <c r="XEZ255" s="1"/>
      <c r="XFA255" s="1"/>
      <c r="XFB255" s="1"/>
      <c r="XFC255" s="1"/>
      <c r="XFD255" s="1"/>
    </row>
    <row r="256" spans="1:151 16227:16384" s="11" customFormat="1" ht="20.25" customHeight="1" x14ac:dyDescent="0.25">
      <c r="A256" s="80"/>
      <c r="B256" s="81"/>
      <c r="C256" s="84">
        <v>8</v>
      </c>
      <c r="D256" s="85"/>
      <c r="E256" s="62" t="s">
        <v>219</v>
      </c>
      <c r="F256" s="84">
        <f t="shared" si="45"/>
        <v>411.83063999999996</v>
      </c>
      <c r="G256" s="85"/>
      <c r="H256" s="62">
        <v>0</v>
      </c>
      <c r="I256" s="62">
        <f t="shared" si="42"/>
        <v>411.83063999999996</v>
      </c>
      <c r="J256" s="1"/>
      <c r="K256" s="1"/>
      <c r="L256" s="1"/>
      <c r="M256" s="1"/>
      <c r="N256" s="1"/>
      <c r="O256" s="1"/>
      <c r="P256" s="1"/>
      <c r="Q256" s="1"/>
      <c r="R256" s="1"/>
      <c r="S256" s="1"/>
      <c r="T256" s="1"/>
      <c r="U256" s="42" t="str">
        <f t="shared" ca="1" si="43"/>
        <v>808 to 1508</v>
      </c>
      <c r="V256" s="42">
        <f t="shared" ca="1" si="44"/>
        <v>808</v>
      </c>
      <c r="W256" s="42">
        <f t="shared" ca="1" si="44"/>
        <v>1508</v>
      </c>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c r="XEV256" s="1"/>
      <c r="XEW256" s="1"/>
      <c r="XEX256" s="1"/>
      <c r="XEY256" s="1"/>
      <c r="XEZ256" s="1"/>
      <c r="XFA256" s="1"/>
      <c r="XFB256" s="1"/>
      <c r="XFC256" s="1"/>
      <c r="XFD256" s="1"/>
    </row>
    <row r="257" spans="1:151 16227:16384" s="11" customFormat="1" ht="20.25" customHeight="1" x14ac:dyDescent="0.25">
      <c r="A257" s="82"/>
      <c r="B257" s="83"/>
      <c r="C257" s="84">
        <v>9</v>
      </c>
      <c r="D257" s="85"/>
      <c r="E257" s="62" t="s">
        <v>219</v>
      </c>
      <c r="F257" s="84">
        <f t="shared" si="45"/>
        <v>411.83063999999996</v>
      </c>
      <c r="G257" s="85"/>
      <c r="H257" s="62">
        <v>0</v>
      </c>
      <c r="I257" s="62">
        <f t="shared" si="42"/>
        <v>411.83063999999996</v>
      </c>
      <c r="J257" s="1"/>
      <c r="K257" s="1"/>
      <c r="L257" s="1"/>
      <c r="M257" s="1"/>
      <c r="N257" s="1"/>
      <c r="O257" s="1"/>
      <c r="P257" s="1"/>
      <c r="Q257" s="1"/>
      <c r="R257" s="1"/>
      <c r="S257" s="1"/>
      <c r="T257" s="1"/>
      <c r="U257" s="42" t="str">
        <f t="shared" ca="1" si="43"/>
        <v>809 to 1509</v>
      </c>
      <c r="V257" s="42">
        <f t="shared" ca="1" si="44"/>
        <v>809</v>
      </c>
      <c r="W257" s="42">
        <f t="shared" ca="1" si="44"/>
        <v>1509</v>
      </c>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WZC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c r="XEL257" s="1"/>
      <c r="XEM257" s="1"/>
      <c r="XEN257" s="1"/>
      <c r="XEO257" s="1"/>
      <c r="XEP257" s="1"/>
      <c r="XEQ257" s="1"/>
      <c r="XER257" s="1"/>
      <c r="XES257" s="1"/>
      <c r="XET257" s="1"/>
      <c r="XEU257" s="1"/>
      <c r="XEV257" s="1"/>
      <c r="XEW257" s="1"/>
      <c r="XEX257" s="1"/>
      <c r="XEY257" s="1"/>
      <c r="XEZ257" s="1"/>
      <c r="XFA257" s="1"/>
      <c r="XFB257" s="1"/>
      <c r="XFC257" s="1"/>
      <c r="XFD257" s="1"/>
    </row>
    <row r="258" spans="1:151 16227:16384" s="11" customFormat="1" ht="20.25" x14ac:dyDescent="0.25">
      <c r="A258" s="75" t="s">
        <v>226</v>
      </c>
      <c r="B258" s="76"/>
      <c r="C258" s="76"/>
      <c r="D258" s="76"/>
      <c r="E258" s="76"/>
      <c r="F258" s="76"/>
      <c r="G258" s="76"/>
      <c r="H258" s="76"/>
      <c r="I258" s="77"/>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c r="XEW258" s="1"/>
      <c r="XEX258" s="1"/>
      <c r="XEY258" s="1"/>
      <c r="XEZ258" s="1"/>
      <c r="XFA258" s="1"/>
      <c r="XFB258" s="1"/>
      <c r="XFC258" s="1"/>
      <c r="XFD258" s="1"/>
    </row>
    <row r="259" spans="1:151 16227:16384" s="11" customFormat="1" ht="20.25" customHeight="1" x14ac:dyDescent="0.25">
      <c r="A259" s="78" t="str">
        <f>A258</f>
        <v>22nd Floor (Part Refuge Area)</v>
      </c>
      <c r="B259" s="79"/>
      <c r="C259" s="84">
        <v>1</v>
      </c>
      <c r="D259" s="85"/>
      <c r="E259" s="84" t="s">
        <v>225</v>
      </c>
      <c r="F259" s="86">
        <f>58.54*10.764</f>
        <v>630.12455999999997</v>
      </c>
      <c r="G259" s="86"/>
      <c r="H259" s="86">
        <v>0</v>
      </c>
      <c r="I259" s="85">
        <f t="shared" ref="I259:I267" si="46">F259*(($I$106)+1)+H259</f>
        <v>630.12455999999997</v>
      </c>
      <c r="J259" s="1"/>
      <c r="K259" s="1"/>
      <c r="L259" s="1"/>
      <c r="M259" s="1"/>
      <c r="N259" s="1"/>
      <c r="O259" s="1"/>
      <c r="P259" s="1"/>
      <c r="Q259" s="1"/>
      <c r="R259" s="1"/>
      <c r="S259" s="1"/>
      <c r="T259" s="1"/>
      <c r="U259" s="42" t="str">
        <f ca="1">V259&amp;""&amp;" to "&amp;""&amp;W259</f>
        <v>2201 to 2201</v>
      </c>
      <c r="V259" s="42">
        <f ca="1">(SUMPRODUCT(MID(0&amp;(LEFT(A258,SUM(LEN(A258)-LEN(SUBSTITUTE(A258,{"0","1","2","3"},""))))), LARGE(INDEX(ISNUMBER(--MID((LEFT(A258,SUM(LEN(A258)-LEN(SUBSTITUTE(A258,{"0","1","2","3"},""))))), ROW(INDIRECT("1:"&amp;LEN((LEFT(A258,SUM(LEN(A258)-LEN(SUBSTITUTE(A258,{"0","1","2","3"},"")))))))), 1)) * ROW(INDIRECT("1:"&amp;LEN((LEFT(A258,SUM(LEN(A258)-LEN(SUBSTITUTE(A258,{"0","1","2","3"},"")))))))), 0), ROW(INDIRECT("1:"&amp;LEN((LEFT(A258,SUM(LEN(A258)-LEN(SUBSTITUTE(A258,{"0","1","2","3"},"")))))))))+1, 1) * 10^ROW(INDIRECT("1:"&amp;LEN((LEFT(A258,SUM(LEN(A258)-LEN(SUBSTITUTE(A258,{"0","1","2","3"},""))))))))/10))*100+1</f>
        <v>2201</v>
      </c>
      <c r="W259" s="42">
        <f ca="1">(SUMPRODUCT(MID(0&amp;(--TRIM(RIGHT(SUBSTITUTE(LEFT(A258,_xlfn.AGGREGATE(16,6,FIND({0,1,2,3,4,5,6,7,8,9},A258,ROW(INDIRECT("1:"&amp;LEN(A258)))),1))," ",REPT(" ",LEN(A258))),LEN(A258)))), LARGE(INDEX(ISNUMBER(--MID((--TRIM(RIGHT(SUBSTITUTE(LEFT(A258,_xlfn.AGGREGATE(16,6,FIND({0,1,2,3,4,5,6,7,8,9},A258,ROW(INDIRECT("1:"&amp;LEN(A258)))),1))," ",REPT(" ",LEN(A258))),LEN(A258)))), ROW(INDIRECT("1:"&amp;LEN((--TRIM(RIGHT(SUBSTITUTE(LEFT(A258,_xlfn.AGGREGATE(16,6,FIND({0,1,2,3,4,5,6,7,8,9},A258,ROW(INDIRECT("1:"&amp;LEN(A258)))),1))," ",REPT(" ",LEN(A258))),LEN(A258))))))), 1)) * ROW(INDIRECT("1:"&amp;LEN((--TRIM(RIGHT(SUBSTITUTE(LEFT(A258,_xlfn.AGGREGATE(16,6,FIND({0,1,2,3,4,5,6,7,8,9},A258,ROW(INDIRECT("1:"&amp;LEN(A258)))),1))," ",REPT(" ",LEN(A258))),LEN(A258))))))), 0), ROW(INDIRECT("1:"&amp;LEN((--TRIM(RIGHT(SUBSTITUTE(LEFT(A258,_xlfn.AGGREGATE(16,6,FIND({0,1,2,3,4,5,6,7,8,9},A258,ROW(INDIRECT("1:"&amp;LEN(A258)))),1))," ",REPT(" ",LEN(A258))),LEN(A258))))))))+1, 1) * 10^ROW(INDIRECT("1:"&amp;LEN((--TRIM(RIGHT(SUBSTITUTE(LEFT(A258,_xlfn.AGGREGATE(16,6,FIND({0,1,2,3,4,5,6,7,8,9},A258,ROW(INDIRECT("1:"&amp;LEN(A258)))),1))," ",REPT(" ",LEN(A258))),LEN(A258)))))))/10))*100+1</f>
        <v>2201</v>
      </c>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c r="XEV259" s="1"/>
      <c r="XEW259" s="1"/>
      <c r="XEX259" s="1"/>
      <c r="XEY259" s="1"/>
      <c r="XEZ259" s="1"/>
      <c r="XFA259" s="1"/>
      <c r="XFB259" s="1"/>
      <c r="XFC259" s="1"/>
      <c r="XFD259" s="1"/>
    </row>
    <row r="260" spans="1:151 16227:16384" s="11" customFormat="1" ht="20.25" customHeight="1" x14ac:dyDescent="0.25">
      <c r="A260" s="80"/>
      <c r="B260" s="81"/>
      <c r="C260" s="84">
        <v>2</v>
      </c>
      <c r="D260" s="85"/>
      <c r="E260" s="62" t="s">
        <v>218</v>
      </c>
      <c r="F260" s="84">
        <f>51.62*10.764</f>
        <v>555.63767999999993</v>
      </c>
      <c r="G260" s="85"/>
      <c r="H260" s="62">
        <v>0</v>
      </c>
      <c r="I260" s="62">
        <f t="shared" si="46"/>
        <v>555.63767999999993</v>
      </c>
      <c r="J260" s="1"/>
      <c r="K260" s="1"/>
      <c r="L260" s="1"/>
      <c r="M260" s="1"/>
      <c r="N260" s="1"/>
      <c r="O260" s="1"/>
      <c r="P260" s="1"/>
      <c r="Q260" s="1"/>
      <c r="R260" s="1"/>
      <c r="S260" s="1"/>
      <c r="T260" s="1"/>
      <c r="U260" s="42" t="str">
        <f t="shared" ref="U260:U267" ca="1" si="47">V260&amp;""&amp;" to "&amp;""&amp;W260</f>
        <v>2202 to 2202</v>
      </c>
      <c r="V260" s="42">
        <f ca="1">V259+1</f>
        <v>2202</v>
      </c>
      <c r="W260" s="42">
        <f ca="1">W259+1</f>
        <v>2202</v>
      </c>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WZC260" s="1"/>
      <c r="WZD260" s="1"/>
      <c r="WZE260" s="1"/>
      <c r="WZF260" s="1"/>
      <c r="WZG260" s="1"/>
      <c r="WZH260" s="1"/>
      <c r="WZI260" s="1"/>
      <c r="WZJ260" s="1"/>
      <c r="WZK260" s="1"/>
      <c r="WZL260" s="1"/>
      <c r="WZM260" s="1"/>
      <c r="WZN260" s="1"/>
      <c r="WZO260" s="1"/>
      <c r="WZP260" s="1"/>
      <c r="WZQ260" s="1"/>
      <c r="WZR260" s="1"/>
      <c r="WZS260" s="1"/>
      <c r="WZT260" s="1"/>
      <c r="WZU260" s="1"/>
      <c r="WZV260" s="1"/>
      <c r="WZW260" s="1"/>
      <c r="WZX260" s="1"/>
      <c r="WZY260" s="1"/>
      <c r="WZZ260" s="1"/>
      <c r="XAA260" s="1"/>
      <c r="XAB260" s="1"/>
      <c r="XAC260" s="1"/>
      <c r="XAD260" s="1"/>
      <c r="XAE260" s="1"/>
      <c r="XAF260" s="1"/>
      <c r="XAG260" s="1"/>
      <c r="XAH260" s="1"/>
      <c r="XAI260" s="1"/>
      <c r="XAJ260" s="1"/>
      <c r="XAK260" s="1"/>
      <c r="XAL260" s="1"/>
      <c r="XAM260" s="1"/>
      <c r="XAN260" s="1"/>
      <c r="XAO260" s="1"/>
      <c r="XAP260" s="1"/>
      <c r="XAQ260" s="1"/>
      <c r="XAR260" s="1"/>
      <c r="XAS260" s="1"/>
      <c r="XAT260" s="1"/>
      <c r="XAU260" s="1"/>
      <c r="XAV260" s="1"/>
      <c r="XAW260" s="1"/>
      <c r="XAX260" s="1"/>
      <c r="XAY260" s="1"/>
      <c r="XAZ260" s="1"/>
      <c r="XBA260" s="1"/>
      <c r="XBB260" s="1"/>
      <c r="XBC260" s="1"/>
      <c r="XBD260" s="1"/>
      <c r="XBE260" s="1"/>
      <c r="XBF260" s="1"/>
      <c r="XBG260" s="1"/>
      <c r="XBH260" s="1"/>
      <c r="XBI260" s="1"/>
      <c r="XBJ260" s="1"/>
      <c r="XBK260" s="1"/>
      <c r="XBL260" s="1"/>
      <c r="XBM260" s="1"/>
      <c r="XBN260" s="1"/>
      <c r="XBO260" s="1"/>
      <c r="XBP260" s="1"/>
      <c r="XBQ260" s="1"/>
      <c r="XBR260" s="1"/>
      <c r="XBS260" s="1"/>
      <c r="XBT260" s="1"/>
      <c r="XBU260" s="1"/>
      <c r="XBV260" s="1"/>
      <c r="XBW260" s="1"/>
      <c r="XBX260" s="1"/>
      <c r="XBY260" s="1"/>
      <c r="XBZ260" s="1"/>
      <c r="XCA260" s="1"/>
      <c r="XCB260" s="1"/>
      <c r="XCC260" s="1"/>
      <c r="XCD260" s="1"/>
      <c r="XCE260" s="1"/>
      <c r="XCF260" s="1"/>
      <c r="XCG260" s="1"/>
      <c r="XCH260" s="1"/>
      <c r="XCI260" s="1"/>
      <c r="XCJ260" s="1"/>
      <c r="XCK260" s="1"/>
      <c r="XCL260" s="1"/>
      <c r="XCM260" s="1"/>
      <c r="XCN260" s="1"/>
      <c r="XCO260" s="1"/>
      <c r="XCP260" s="1"/>
      <c r="XCQ260" s="1"/>
      <c r="XCR260" s="1"/>
      <c r="XCS260" s="1"/>
      <c r="XCT260" s="1"/>
      <c r="XCU260" s="1"/>
      <c r="XCV260" s="1"/>
      <c r="XCW260" s="1"/>
      <c r="XCX260" s="1"/>
      <c r="XCY260" s="1"/>
      <c r="XCZ260" s="1"/>
      <c r="XDA260" s="1"/>
      <c r="XDB260" s="1"/>
      <c r="XDC260" s="1"/>
      <c r="XDD260" s="1"/>
      <c r="XDE260" s="1"/>
      <c r="XDF260" s="1"/>
      <c r="XDG260" s="1"/>
      <c r="XDH260" s="1"/>
      <c r="XDI260" s="1"/>
      <c r="XDJ260" s="1"/>
      <c r="XDK260" s="1"/>
      <c r="XDL260" s="1"/>
      <c r="XDM260" s="1"/>
      <c r="XDN260" s="1"/>
      <c r="XDO260" s="1"/>
      <c r="XDP260" s="1"/>
      <c r="XDQ260" s="1"/>
      <c r="XDR260" s="1"/>
      <c r="XDS260" s="1"/>
      <c r="XDT260" s="1"/>
      <c r="XDU260" s="1"/>
      <c r="XDV260" s="1"/>
      <c r="XDW260" s="1"/>
      <c r="XDX260" s="1"/>
      <c r="XDY260" s="1"/>
      <c r="XDZ260" s="1"/>
      <c r="XEA260" s="1"/>
      <c r="XEB260" s="1"/>
      <c r="XEC260" s="1"/>
      <c r="XED260" s="1"/>
      <c r="XEE260" s="1"/>
      <c r="XEF260" s="1"/>
      <c r="XEG260" s="1"/>
      <c r="XEH260" s="1"/>
      <c r="XEI260" s="1"/>
      <c r="XEJ260" s="1"/>
      <c r="XEK260" s="1"/>
      <c r="XEL260" s="1"/>
      <c r="XEM260" s="1"/>
      <c r="XEN260" s="1"/>
      <c r="XEO260" s="1"/>
      <c r="XEP260" s="1"/>
      <c r="XEQ260" s="1"/>
      <c r="XER260" s="1"/>
      <c r="XES260" s="1"/>
      <c r="XET260" s="1"/>
      <c r="XEU260" s="1"/>
      <c r="XEV260" s="1"/>
      <c r="XEW260" s="1"/>
      <c r="XEX260" s="1"/>
      <c r="XEY260" s="1"/>
      <c r="XEZ260" s="1"/>
      <c r="XFA260" s="1"/>
      <c r="XFB260" s="1"/>
      <c r="XFC260" s="1"/>
      <c r="XFD260" s="1"/>
    </row>
    <row r="261" spans="1:151 16227:16384" s="11" customFormat="1" ht="20.25" customHeight="1" x14ac:dyDescent="0.25">
      <c r="A261" s="80"/>
      <c r="B261" s="81"/>
      <c r="C261" s="84">
        <v>3</v>
      </c>
      <c r="D261" s="85"/>
      <c r="E261" s="62" t="s">
        <v>218</v>
      </c>
      <c r="F261" s="84">
        <f>51.62*10.764</f>
        <v>555.63767999999993</v>
      </c>
      <c r="G261" s="85"/>
      <c r="H261" s="62">
        <v>0</v>
      </c>
      <c r="I261" s="62">
        <f t="shared" si="46"/>
        <v>555.63767999999993</v>
      </c>
      <c r="J261" s="1"/>
      <c r="K261" s="1"/>
      <c r="L261" s="1"/>
      <c r="M261" s="1"/>
      <c r="N261" s="1"/>
      <c r="O261" s="1"/>
      <c r="P261" s="1"/>
      <c r="Q261" s="1"/>
      <c r="R261" s="1"/>
      <c r="S261" s="1"/>
      <c r="T261" s="1"/>
      <c r="U261" s="42" t="str">
        <f t="shared" ca="1" si="47"/>
        <v>2203 to 2203</v>
      </c>
      <c r="V261" s="42">
        <f t="shared" ref="V261:W267" ca="1" si="48">V260+1</f>
        <v>2203</v>
      </c>
      <c r="W261" s="42">
        <f t="shared" ca="1" si="48"/>
        <v>2203</v>
      </c>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WZC261" s="1"/>
      <c r="WZD261" s="1"/>
      <c r="WZE261" s="1"/>
      <c r="WZF261" s="1"/>
      <c r="WZG261" s="1"/>
      <c r="WZH261" s="1"/>
      <c r="WZI261" s="1"/>
      <c r="WZJ261" s="1"/>
      <c r="WZK261" s="1"/>
      <c r="WZL261" s="1"/>
      <c r="WZM261" s="1"/>
      <c r="WZN261" s="1"/>
      <c r="WZO261" s="1"/>
      <c r="WZP261" s="1"/>
      <c r="WZQ261" s="1"/>
      <c r="WZR261" s="1"/>
      <c r="WZS261" s="1"/>
      <c r="WZT261" s="1"/>
      <c r="WZU261" s="1"/>
      <c r="WZV261" s="1"/>
      <c r="WZW261" s="1"/>
      <c r="WZX261" s="1"/>
      <c r="WZY261" s="1"/>
      <c r="WZZ261" s="1"/>
      <c r="XAA261" s="1"/>
      <c r="XAB261" s="1"/>
      <c r="XAC261" s="1"/>
      <c r="XAD261" s="1"/>
      <c r="XAE261" s="1"/>
      <c r="XAF261" s="1"/>
      <c r="XAG261" s="1"/>
      <c r="XAH261" s="1"/>
      <c r="XAI261" s="1"/>
      <c r="XAJ261" s="1"/>
      <c r="XAK261" s="1"/>
      <c r="XAL261" s="1"/>
      <c r="XAM261" s="1"/>
      <c r="XAN261" s="1"/>
      <c r="XAO261" s="1"/>
      <c r="XAP261" s="1"/>
      <c r="XAQ261" s="1"/>
      <c r="XAR261" s="1"/>
      <c r="XAS261" s="1"/>
      <c r="XAT261" s="1"/>
      <c r="XAU261" s="1"/>
      <c r="XAV261" s="1"/>
      <c r="XAW261" s="1"/>
      <c r="XAX261" s="1"/>
      <c r="XAY261" s="1"/>
      <c r="XAZ261" s="1"/>
      <c r="XBA261" s="1"/>
      <c r="XBB261" s="1"/>
      <c r="XBC261" s="1"/>
      <c r="XBD261" s="1"/>
      <c r="XBE261" s="1"/>
      <c r="XBF261" s="1"/>
      <c r="XBG261" s="1"/>
      <c r="XBH261" s="1"/>
      <c r="XBI261" s="1"/>
      <c r="XBJ261" s="1"/>
      <c r="XBK261" s="1"/>
      <c r="XBL261" s="1"/>
      <c r="XBM261" s="1"/>
      <c r="XBN261" s="1"/>
      <c r="XBO261" s="1"/>
      <c r="XBP261" s="1"/>
      <c r="XBQ261" s="1"/>
      <c r="XBR261" s="1"/>
      <c r="XBS261" s="1"/>
      <c r="XBT261" s="1"/>
      <c r="XBU261" s="1"/>
      <c r="XBV261" s="1"/>
      <c r="XBW261" s="1"/>
      <c r="XBX261" s="1"/>
      <c r="XBY261" s="1"/>
      <c r="XBZ261" s="1"/>
      <c r="XCA261" s="1"/>
      <c r="XCB261" s="1"/>
      <c r="XCC261" s="1"/>
      <c r="XCD261" s="1"/>
      <c r="XCE261" s="1"/>
      <c r="XCF261" s="1"/>
      <c r="XCG261" s="1"/>
      <c r="XCH261" s="1"/>
      <c r="XCI261" s="1"/>
      <c r="XCJ261" s="1"/>
      <c r="XCK261" s="1"/>
      <c r="XCL261" s="1"/>
      <c r="XCM261" s="1"/>
      <c r="XCN261" s="1"/>
      <c r="XCO261" s="1"/>
      <c r="XCP261" s="1"/>
      <c r="XCQ261" s="1"/>
      <c r="XCR261" s="1"/>
      <c r="XCS261" s="1"/>
      <c r="XCT261" s="1"/>
      <c r="XCU261" s="1"/>
      <c r="XCV261" s="1"/>
      <c r="XCW261" s="1"/>
      <c r="XCX261" s="1"/>
      <c r="XCY261" s="1"/>
      <c r="XCZ261" s="1"/>
      <c r="XDA261" s="1"/>
      <c r="XDB261" s="1"/>
      <c r="XDC261" s="1"/>
      <c r="XDD261" s="1"/>
      <c r="XDE261" s="1"/>
      <c r="XDF261" s="1"/>
      <c r="XDG261" s="1"/>
      <c r="XDH261" s="1"/>
      <c r="XDI261" s="1"/>
      <c r="XDJ261" s="1"/>
      <c r="XDK261" s="1"/>
      <c r="XDL261" s="1"/>
      <c r="XDM261" s="1"/>
      <c r="XDN261" s="1"/>
      <c r="XDO261" s="1"/>
      <c r="XDP261" s="1"/>
      <c r="XDQ261" s="1"/>
      <c r="XDR261" s="1"/>
      <c r="XDS261" s="1"/>
      <c r="XDT261" s="1"/>
      <c r="XDU261" s="1"/>
      <c r="XDV261" s="1"/>
      <c r="XDW261" s="1"/>
      <c r="XDX261" s="1"/>
      <c r="XDY261" s="1"/>
      <c r="XDZ261" s="1"/>
      <c r="XEA261" s="1"/>
      <c r="XEB261" s="1"/>
      <c r="XEC261" s="1"/>
      <c r="XED261" s="1"/>
      <c r="XEE261" s="1"/>
      <c r="XEF261" s="1"/>
      <c r="XEG261" s="1"/>
      <c r="XEH261" s="1"/>
      <c r="XEI261" s="1"/>
      <c r="XEJ261" s="1"/>
      <c r="XEK261" s="1"/>
      <c r="XEL261" s="1"/>
      <c r="XEM261" s="1"/>
      <c r="XEN261" s="1"/>
      <c r="XEO261" s="1"/>
      <c r="XEP261" s="1"/>
      <c r="XEQ261" s="1"/>
      <c r="XER261" s="1"/>
      <c r="XES261" s="1"/>
      <c r="XET261" s="1"/>
      <c r="XEU261" s="1"/>
      <c r="XEV261" s="1"/>
      <c r="XEW261" s="1"/>
      <c r="XEX261" s="1"/>
      <c r="XEY261" s="1"/>
      <c r="XEZ261" s="1"/>
      <c r="XFA261" s="1"/>
      <c r="XFB261" s="1"/>
      <c r="XFC261" s="1"/>
      <c r="XFD261" s="1"/>
    </row>
    <row r="262" spans="1:151 16227:16384" s="11" customFormat="1" ht="20.25" customHeight="1" x14ac:dyDescent="0.25">
      <c r="A262" s="80"/>
      <c r="B262" s="81"/>
      <c r="C262" s="84">
        <v>4</v>
      </c>
      <c r="D262" s="85"/>
      <c r="E262" s="62" t="s">
        <v>218</v>
      </c>
      <c r="F262" s="84">
        <f>57.47*10.764</f>
        <v>618.60708</v>
      </c>
      <c r="G262" s="85"/>
      <c r="H262" s="62">
        <v>0</v>
      </c>
      <c r="I262" s="62">
        <f t="shared" si="46"/>
        <v>618.60708</v>
      </c>
      <c r="J262" s="1"/>
      <c r="K262" s="1"/>
      <c r="L262" s="1"/>
      <c r="M262" s="1"/>
      <c r="N262" s="1"/>
      <c r="O262" s="1"/>
      <c r="P262" s="1"/>
      <c r="Q262" s="1"/>
      <c r="R262" s="1"/>
      <c r="S262" s="1"/>
      <c r="T262" s="1"/>
      <c r="U262" s="42" t="str">
        <f t="shared" ca="1" si="47"/>
        <v>2204 to 2204</v>
      </c>
      <c r="V262" s="42">
        <f t="shared" ca="1" si="48"/>
        <v>2204</v>
      </c>
      <c r="W262" s="42">
        <f t="shared" ca="1" si="48"/>
        <v>2204</v>
      </c>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WZC262" s="1"/>
      <c r="WZD262" s="1"/>
      <c r="WZE262" s="1"/>
      <c r="WZF262" s="1"/>
      <c r="WZG262" s="1"/>
      <c r="WZH262" s="1"/>
      <c r="WZI262" s="1"/>
      <c r="WZJ262" s="1"/>
      <c r="WZK262" s="1"/>
      <c r="WZL262" s="1"/>
      <c r="WZM262" s="1"/>
      <c r="WZN262" s="1"/>
      <c r="WZO262" s="1"/>
      <c r="WZP262" s="1"/>
      <c r="WZQ262" s="1"/>
      <c r="WZR262" s="1"/>
      <c r="WZS262" s="1"/>
      <c r="WZT262" s="1"/>
      <c r="WZU262" s="1"/>
      <c r="WZV262" s="1"/>
      <c r="WZW262" s="1"/>
      <c r="WZX262" s="1"/>
      <c r="WZY262" s="1"/>
      <c r="WZZ262" s="1"/>
      <c r="XAA262" s="1"/>
      <c r="XAB262" s="1"/>
      <c r="XAC262" s="1"/>
      <c r="XAD262" s="1"/>
      <c r="XAE262" s="1"/>
      <c r="XAF262" s="1"/>
      <c r="XAG262" s="1"/>
      <c r="XAH262" s="1"/>
      <c r="XAI262" s="1"/>
      <c r="XAJ262" s="1"/>
      <c r="XAK262" s="1"/>
      <c r="XAL262" s="1"/>
      <c r="XAM262" s="1"/>
      <c r="XAN262" s="1"/>
      <c r="XAO262" s="1"/>
      <c r="XAP262" s="1"/>
      <c r="XAQ262" s="1"/>
      <c r="XAR262" s="1"/>
      <c r="XAS262" s="1"/>
      <c r="XAT262" s="1"/>
      <c r="XAU262" s="1"/>
      <c r="XAV262" s="1"/>
      <c r="XAW262" s="1"/>
      <c r="XAX262" s="1"/>
      <c r="XAY262" s="1"/>
      <c r="XAZ262" s="1"/>
      <c r="XBA262" s="1"/>
      <c r="XBB262" s="1"/>
      <c r="XBC262" s="1"/>
      <c r="XBD262" s="1"/>
      <c r="XBE262" s="1"/>
      <c r="XBF262" s="1"/>
      <c r="XBG262" s="1"/>
      <c r="XBH262" s="1"/>
      <c r="XBI262" s="1"/>
      <c r="XBJ262" s="1"/>
      <c r="XBK262" s="1"/>
      <c r="XBL262" s="1"/>
      <c r="XBM262" s="1"/>
      <c r="XBN262" s="1"/>
      <c r="XBO262" s="1"/>
      <c r="XBP262" s="1"/>
      <c r="XBQ262" s="1"/>
      <c r="XBR262" s="1"/>
      <c r="XBS262" s="1"/>
      <c r="XBT262" s="1"/>
      <c r="XBU262" s="1"/>
      <c r="XBV262" s="1"/>
      <c r="XBW262" s="1"/>
      <c r="XBX262" s="1"/>
      <c r="XBY262" s="1"/>
      <c r="XBZ262" s="1"/>
      <c r="XCA262" s="1"/>
      <c r="XCB262" s="1"/>
      <c r="XCC262" s="1"/>
      <c r="XCD262" s="1"/>
      <c r="XCE262" s="1"/>
      <c r="XCF262" s="1"/>
      <c r="XCG262" s="1"/>
      <c r="XCH262" s="1"/>
      <c r="XCI262" s="1"/>
      <c r="XCJ262" s="1"/>
      <c r="XCK262" s="1"/>
      <c r="XCL262" s="1"/>
      <c r="XCM262" s="1"/>
      <c r="XCN262" s="1"/>
      <c r="XCO262" s="1"/>
      <c r="XCP262" s="1"/>
      <c r="XCQ262" s="1"/>
      <c r="XCR262" s="1"/>
      <c r="XCS262" s="1"/>
      <c r="XCT262" s="1"/>
      <c r="XCU262" s="1"/>
      <c r="XCV262" s="1"/>
      <c r="XCW262" s="1"/>
      <c r="XCX262" s="1"/>
      <c r="XCY262" s="1"/>
      <c r="XCZ262" s="1"/>
      <c r="XDA262" s="1"/>
      <c r="XDB262" s="1"/>
      <c r="XDC262" s="1"/>
      <c r="XDD262" s="1"/>
      <c r="XDE262" s="1"/>
      <c r="XDF262" s="1"/>
      <c r="XDG262" s="1"/>
      <c r="XDH262" s="1"/>
      <c r="XDI262" s="1"/>
      <c r="XDJ262" s="1"/>
      <c r="XDK262" s="1"/>
      <c r="XDL262" s="1"/>
      <c r="XDM262" s="1"/>
      <c r="XDN262" s="1"/>
      <c r="XDO262" s="1"/>
      <c r="XDP262" s="1"/>
      <c r="XDQ262" s="1"/>
      <c r="XDR262" s="1"/>
      <c r="XDS262" s="1"/>
      <c r="XDT262" s="1"/>
      <c r="XDU262" s="1"/>
      <c r="XDV262" s="1"/>
      <c r="XDW262" s="1"/>
      <c r="XDX262" s="1"/>
      <c r="XDY262" s="1"/>
      <c r="XDZ262" s="1"/>
      <c r="XEA262" s="1"/>
      <c r="XEB262" s="1"/>
      <c r="XEC262" s="1"/>
      <c r="XED262" s="1"/>
      <c r="XEE262" s="1"/>
      <c r="XEF262" s="1"/>
      <c r="XEG262" s="1"/>
      <c r="XEH262" s="1"/>
      <c r="XEI262" s="1"/>
      <c r="XEJ262" s="1"/>
      <c r="XEK262" s="1"/>
      <c r="XEL262" s="1"/>
      <c r="XEM262" s="1"/>
      <c r="XEN262" s="1"/>
      <c r="XEO262" s="1"/>
      <c r="XEP262" s="1"/>
      <c r="XEQ262" s="1"/>
      <c r="XER262" s="1"/>
      <c r="XES262" s="1"/>
      <c r="XET262" s="1"/>
      <c r="XEU262" s="1"/>
      <c r="XEV262" s="1"/>
      <c r="XEW262" s="1"/>
      <c r="XEX262" s="1"/>
      <c r="XEY262" s="1"/>
      <c r="XEZ262" s="1"/>
      <c r="XFA262" s="1"/>
      <c r="XFB262" s="1"/>
      <c r="XFC262" s="1"/>
      <c r="XFD262" s="1"/>
    </row>
    <row r="263" spans="1:151 16227:16384" s="11" customFormat="1" ht="20.25" customHeight="1" x14ac:dyDescent="0.25">
      <c r="A263" s="80"/>
      <c r="B263" s="81"/>
      <c r="C263" s="84">
        <v>5</v>
      </c>
      <c r="D263" s="85"/>
      <c r="E263" s="62" t="s">
        <v>218</v>
      </c>
      <c r="F263" s="84">
        <f>56.36*10.764</f>
        <v>606.65904</v>
      </c>
      <c r="G263" s="85"/>
      <c r="H263" s="62">
        <v>0</v>
      </c>
      <c r="I263" s="62">
        <f t="shared" si="46"/>
        <v>606.65904</v>
      </c>
      <c r="J263" s="1"/>
      <c r="K263" s="1"/>
      <c r="L263" s="1"/>
      <c r="M263" s="1"/>
      <c r="N263" s="1"/>
      <c r="O263" s="1"/>
      <c r="P263" s="1"/>
      <c r="Q263" s="1"/>
      <c r="R263" s="1"/>
      <c r="S263" s="1"/>
      <c r="T263" s="1"/>
      <c r="U263" s="42" t="str">
        <f t="shared" ca="1" si="47"/>
        <v>2205 to 2205</v>
      </c>
      <c r="V263" s="42">
        <f t="shared" ca="1" si="48"/>
        <v>2205</v>
      </c>
      <c r="W263" s="42">
        <f t="shared" ca="1" si="48"/>
        <v>2205</v>
      </c>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WZC263" s="1"/>
      <c r="WZD263" s="1"/>
      <c r="WZE263" s="1"/>
      <c r="WZF263" s="1"/>
      <c r="WZG263" s="1"/>
      <c r="WZH263" s="1"/>
      <c r="WZI263" s="1"/>
      <c r="WZJ263" s="1"/>
      <c r="WZK263" s="1"/>
      <c r="WZL263" s="1"/>
      <c r="WZM263" s="1"/>
      <c r="WZN263" s="1"/>
      <c r="WZO263" s="1"/>
      <c r="WZP263" s="1"/>
      <c r="WZQ263" s="1"/>
      <c r="WZR263" s="1"/>
      <c r="WZS263" s="1"/>
      <c r="WZT263" s="1"/>
      <c r="WZU263" s="1"/>
      <c r="WZV263" s="1"/>
      <c r="WZW263" s="1"/>
      <c r="WZX263" s="1"/>
      <c r="WZY263" s="1"/>
      <c r="WZZ263" s="1"/>
      <c r="XAA263" s="1"/>
      <c r="XAB263" s="1"/>
      <c r="XAC263" s="1"/>
      <c r="XAD263" s="1"/>
      <c r="XAE263" s="1"/>
      <c r="XAF263" s="1"/>
      <c r="XAG263" s="1"/>
      <c r="XAH263" s="1"/>
      <c r="XAI263" s="1"/>
      <c r="XAJ263" s="1"/>
      <c r="XAK263" s="1"/>
      <c r="XAL263" s="1"/>
      <c r="XAM263" s="1"/>
      <c r="XAN263" s="1"/>
      <c r="XAO263" s="1"/>
      <c r="XAP263" s="1"/>
      <c r="XAQ263" s="1"/>
      <c r="XAR263" s="1"/>
      <c r="XAS263" s="1"/>
      <c r="XAT263" s="1"/>
      <c r="XAU263" s="1"/>
      <c r="XAV263" s="1"/>
      <c r="XAW263" s="1"/>
      <c r="XAX263" s="1"/>
      <c r="XAY263" s="1"/>
      <c r="XAZ263" s="1"/>
      <c r="XBA263" s="1"/>
      <c r="XBB263" s="1"/>
      <c r="XBC263" s="1"/>
      <c r="XBD263" s="1"/>
      <c r="XBE263" s="1"/>
      <c r="XBF263" s="1"/>
      <c r="XBG263" s="1"/>
      <c r="XBH263" s="1"/>
      <c r="XBI263" s="1"/>
      <c r="XBJ263" s="1"/>
      <c r="XBK263" s="1"/>
      <c r="XBL263" s="1"/>
      <c r="XBM263" s="1"/>
      <c r="XBN263" s="1"/>
      <c r="XBO263" s="1"/>
      <c r="XBP263" s="1"/>
      <c r="XBQ263" s="1"/>
      <c r="XBR263" s="1"/>
      <c r="XBS263" s="1"/>
      <c r="XBT263" s="1"/>
      <c r="XBU263" s="1"/>
      <c r="XBV263" s="1"/>
      <c r="XBW263" s="1"/>
      <c r="XBX263" s="1"/>
      <c r="XBY263" s="1"/>
      <c r="XBZ263" s="1"/>
      <c r="XCA263" s="1"/>
      <c r="XCB263" s="1"/>
      <c r="XCC263" s="1"/>
      <c r="XCD263" s="1"/>
      <c r="XCE263" s="1"/>
      <c r="XCF263" s="1"/>
      <c r="XCG263" s="1"/>
      <c r="XCH263" s="1"/>
      <c r="XCI263" s="1"/>
      <c r="XCJ263" s="1"/>
      <c r="XCK263" s="1"/>
      <c r="XCL263" s="1"/>
      <c r="XCM263" s="1"/>
      <c r="XCN263" s="1"/>
      <c r="XCO263" s="1"/>
      <c r="XCP263" s="1"/>
      <c r="XCQ263" s="1"/>
      <c r="XCR263" s="1"/>
      <c r="XCS263" s="1"/>
      <c r="XCT263" s="1"/>
      <c r="XCU263" s="1"/>
      <c r="XCV263" s="1"/>
      <c r="XCW263" s="1"/>
      <c r="XCX263" s="1"/>
      <c r="XCY263" s="1"/>
      <c r="XCZ263" s="1"/>
      <c r="XDA263" s="1"/>
      <c r="XDB263" s="1"/>
      <c r="XDC263" s="1"/>
      <c r="XDD263" s="1"/>
      <c r="XDE263" s="1"/>
      <c r="XDF263" s="1"/>
      <c r="XDG263" s="1"/>
      <c r="XDH263" s="1"/>
      <c r="XDI263" s="1"/>
      <c r="XDJ263" s="1"/>
      <c r="XDK263" s="1"/>
      <c r="XDL263" s="1"/>
      <c r="XDM263" s="1"/>
      <c r="XDN263" s="1"/>
      <c r="XDO263" s="1"/>
      <c r="XDP263" s="1"/>
      <c r="XDQ263" s="1"/>
      <c r="XDR263" s="1"/>
      <c r="XDS263" s="1"/>
      <c r="XDT263" s="1"/>
      <c r="XDU263" s="1"/>
      <c r="XDV263" s="1"/>
      <c r="XDW263" s="1"/>
      <c r="XDX263" s="1"/>
      <c r="XDY263" s="1"/>
      <c r="XDZ263" s="1"/>
      <c r="XEA263" s="1"/>
      <c r="XEB263" s="1"/>
      <c r="XEC263" s="1"/>
      <c r="XED263" s="1"/>
      <c r="XEE263" s="1"/>
      <c r="XEF263" s="1"/>
      <c r="XEG263" s="1"/>
      <c r="XEH263" s="1"/>
      <c r="XEI263" s="1"/>
      <c r="XEJ263" s="1"/>
      <c r="XEK263" s="1"/>
      <c r="XEL263" s="1"/>
      <c r="XEM263" s="1"/>
      <c r="XEN263" s="1"/>
      <c r="XEO263" s="1"/>
      <c r="XEP263" s="1"/>
      <c r="XEQ263" s="1"/>
      <c r="XER263" s="1"/>
      <c r="XES263" s="1"/>
      <c r="XET263" s="1"/>
      <c r="XEU263" s="1"/>
      <c r="XEV263" s="1"/>
      <c r="XEW263" s="1"/>
      <c r="XEX263" s="1"/>
      <c r="XEY263" s="1"/>
      <c r="XEZ263" s="1"/>
      <c r="XFA263" s="1"/>
      <c r="XFB263" s="1"/>
      <c r="XFC263" s="1"/>
      <c r="XFD263" s="1"/>
    </row>
    <row r="264" spans="1:151 16227:16384" s="11" customFormat="1" ht="20.25" customHeight="1" x14ac:dyDescent="0.25">
      <c r="A264" s="80"/>
      <c r="B264" s="81"/>
      <c r="C264" s="84">
        <v>6</v>
      </c>
      <c r="D264" s="85"/>
      <c r="E264" s="62" t="s">
        <v>219</v>
      </c>
      <c r="F264" s="84">
        <f t="shared" ref="F264:F267" si="49">38.26*10.764</f>
        <v>411.83063999999996</v>
      </c>
      <c r="G264" s="85"/>
      <c r="H264" s="62">
        <v>0</v>
      </c>
      <c r="I264" s="62">
        <f t="shared" si="46"/>
        <v>411.83063999999996</v>
      </c>
      <c r="J264" s="1"/>
      <c r="K264" s="1"/>
      <c r="L264" s="1"/>
      <c r="M264" s="1"/>
      <c r="N264" s="1"/>
      <c r="O264" s="1"/>
      <c r="P264" s="1"/>
      <c r="Q264" s="1"/>
      <c r="R264" s="1"/>
      <c r="S264" s="1"/>
      <c r="T264" s="1"/>
      <c r="U264" s="42" t="str">
        <f t="shared" ca="1" si="47"/>
        <v>2206 to 2206</v>
      </c>
      <c r="V264" s="42">
        <f t="shared" ca="1" si="48"/>
        <v>2206</v>
      </c>
      <c r="W264" s="42">
        <f t="shared" ca="1" si="48"/>
        <v>2206</v>
      </c>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WZC264" s="1"/>
      <c r="WZD264" s="1"/>
      <c r="WZE264" s="1"/>
      <c r="WZF264" s="1"/>
      <c r="WZG264" s="1"/>
      <c r="WZH264" s="1"/>
      <c r="WZI264" s="1"/>
      <c r="WZJ264" s="1"/>
      <c r="WZK264" s="1"/>
      <c r="WZL264" s="1"/>
      <c r="WZM264" s="1"/>
      <c r="WZN264" s="1"/>
      <c r="WZO264" s="1"/>
      <c r="WZP264" s="1"/>
      <c r="WZQ264" s="1"/>
      <c r="WZR264" s="1"/>
      <c r="WZS264" s="1"/>
      <c r="WZT264" s="1"/>
      <c r="WZU264" s="1"/>
      <c r="WZV264" s="1"/>
      <c r="WZW264" s="1"/>
      <c r="WZX264" s="1"/>
      <c r="WZY264" s="1"/>
      <c r="WZZ264" s="1"/>
      <c r="XAA264" s="1"/>
      <c r="XAB264" s="1"/>
      <c r="XAC264" s="1"/>
      <c r="XAD264" s="1"/>
      <c r="XAE264" s="1"/>
      <c r="XAF264" s="1"/>
      <c r="XAG264" s="1"/>
      <c r="XAH264" s="1"/>
      <c r="XAI264" s="1"/>
      <c r="XAJ264" s="1"/>
      <c r="XAK264" s="1"/>
      <c r="XAL264" s="1"/>
      <c r="XAM264" s="1"/>
      <c r="XAN264" s="1"/>
      <c r="XAO264" s="1"/>
      <c r="XAP264" s="1"/>
      <c r="XAQ264" s="1"/>
      <c r="XAR264" s="1"/>
      <c r="XAS264" s="1"/>
      <c r="XAT264" s="1"/>
      <c r="XAU264" s="1"/>
      <c r="XAV264" s="1"/>
      <c r="XAW264" s="1"/>
      <c r="XAX264" s="1"/>
      <c r="XAY264" s="1"/>
      <c r="XAZ264" s="1"/>
      <c r="XBA264" s="1"/>
      <c r="XBB264" s="1"/>
      <c r="XBC264" s="1"/>
      <c r="XBD264" s="1"/>
      <c r="XBE264" s="1"/>
      <c r="XBF264" s="1"/>
      <c r="XBG264" s="1"/>
      <c r="XBH264" s="1"/>
      <c r="XBI264" s="1"/>
      <c r="XBJ264" s="1"/>
      <c r="XBK264" s="1"/>
      <c r="XBL264" s="1"/>
      <c r="XBM264" s="1"/>
      <c r="XBN264" s="1"/>
      <c r="XBO264" s="1"/>
      <c r="XBP264" s="1"/>
      <c r="XBQ264" s="1"/>
      <c r="XBR264" s="1"/>
      <c r="XBS264" s="1"/>
      <c r="XBT264" s="1"/>
      <c r="XBU264" s="1"/>
      <c r="XBV264" s="1"/>
      <c r="XBW264" s="1"/>
      <c r="XBX264" s="1"/>
      <c r="XBY264" s="1"/>
      <c r="XBZ264" s="1"/>
      <c r="XCA264" s="1"/>
      <c r="XCB264" s="1"/>
      <c r="XCC264" s="1"/>
      <c r="XCD264" s="1"/>
      <c r="XCE264" s="1"/>
      <c r="XCF264" s="1"/>
      <c r="XCG264" s="1"/>
      <c r="XCH264" s="1"/>
      <c r="XCI264" s="1"/>
      <c r="XCJ264" s="1"/>
      <c r="XCK264" s="1"/>
      <c r="XCL264" s="1"/>
      <c r="XCM264" s="1"/>
      <c r="XCN264" s="1"/>
      <c r="XCO264" s="1"/>
      <c r="XCP264" s="1"/>
      <c r="XCQ264" s="1"/>
      <c r="XCR264" s="1"/>
      <c r="XCS264" s="1"/>
      <c r="XCT264" s="1"/>
      <c r="XCU264" s="1"/>
      <c r="XCV264" s="1"/>
      <c r="XCW264" s="1"/>
      <c r="XCX264" s="1"/>
      <c r="XCY264" s="1"/>
      <c r="XCZ264" s="1"/>
      <c r="XDA264" s="1"/>
      <c r="XDB264" s="1"/>
      <c r="XDC264" s="1"/>
      <c r="XDD264" s="1"/>
      <c r="XDE264" s="1"/>
      <c r="XDF264" s="1"/>
      <c r="XDG264" s="1"/>
      <c r="XDH264" s="1"/>
      <c r="XDI264" s="1"/>
      <c r="XDJ264" s="1"/>
      <c r="XDK264" s="1"/>
      <c r="XDL264" s="1"/>
      <c r="XDM264" s="1"/>
      <c r="XDN264" s="1"/>
      <c r="XDO264" s="1"/>
      <c r="XDP264" s="1"/>
      <c r="XDQ264" s="1"/>
      <c r="XDR264" s="1"/>
      <c r="XDS264" s="1"/>
      <c r="XDT264" s="1"/>
      <c r="XDU264" s="1"/>
      <c r="XDV264" s="1"/>
      <c r="XDW264" s="1"/>
      <c r="XDX264" s="1"/>
      <c r="XDY264" s="1"/>
      <c r="XDZ264" s="1"/>
      <c r="XEA264" s="1"/>
      <c r="XEB264" s="1"/>
      <c r="XEC264" s="1"/>
      <c r="XED264" s="1"/>
      <c r="XEE264" s="1"/>
      <c r="XEF264" s="1"/>
      <c r="XEG264" s="1"/>
      <c r="XEH264" s="1"/>
      <c r="XEI264" s="1"/>
      <c r="XEJ264" s="1"/>
      <c r="XEK264" s="1"/>
      <c r="XEL264" s="1"/>
      <c r="XEM264" s="1"/>
      <c r="XEN264" s="1"/>
      <c r="XEO264" s="1"/>
      <c r="XEP264" s="1"/>
      <c r="XEQ264" s="1"/>
      <c r="XER264" s="1"/>
      <c r="XES264" s="1"/>
      <c r="XET264" s="1"/>
      <c r="XEU264" s="1"/>
      <c r="XEV264" s="1"/>
      <c r="XEW264" s="1"/>
      <c r="XEX264" s="1"/>
      <c r="XEY264" s="1"/>
      <c r="XEZ264" s="1"/>
      <c r="XFA264" s="1"/>
      <c r="XFB264" s="1"/>
      <c r="XFC264" s="1"/>
      <c r="XFD264" s="1"/>
    </row>
    <row r="265" spans="1:151 16227:16384" s="11" customFormat="1" ht="20.25" customHeight="1" x14ac:dyDescent="0.25">
      <c r="A265" s="80"/>
      <c r="B265" s="81"/>
      <c r="C265" s="84">
        <v>7</v>
      </c>
      <c r="D265" s="85"/>
      <c r="E265" s="62" t="s">
        <v>219</v>
      </c>
      <c r="F265" s="84">
        <f t="shared" si="49"/>
        <v>411.83063999999996</v>
      </c>
      <c r="G265" s="85"/>
      <c r="H265" s="62">
        <v>0</v>
      </c>
      <c r="I265" s="62">
        <f t="shared" si="46"/>
        <v>411.83063999999996</v>
      </c>
      <c r="J265" s="1"/>
      <c r="K265" s="1"/>
      <c r="L265" s="1"/>
      <c r="M265" s="1"/>
      <c r="N265" s="1"/>
      <c r="O265" s="1"/>
      <c r="P265" s="1"/>
      <c r="Q265" s="1"/>
      <c r="R265" s="1"/>
      <c r="S265" s="1"/>
      <c r="T265" s="1"/>
      <c r="U265" s="42" t="str">
        <f t="shared" ca="1" si="47"/>
        <v>2207 to 2207</v>
      </c>
      <c r="V265" s="42">
        <f t="shared" ca="1" si="48"/>
        <v>2207</v>
      </c>
      <c r="W265" s="42">
        <f t="shared" ca="1" si="48"/>
        <v>2207</v>
      </c>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WZC265" s="1"/>
      <c r="WZD265" s="1"/>
      <c r="WZE265" s="1"/>
      <c r="WZF265" s="1"/>
      <c r="WZG265" s="1"/>
      <c r="WZH265" s="1"/>
      <c r="WZI265" s="1"/>
      <c r="WZJ265" s="1"/>
      <c r="WZK265" s="1"/>
      <c r="WZL265" s="1"/>
      <c r="WZM265" s="1"/>
      <c r="WZN265" s="1"/>
      <c r="WZO265" s="1"/>
      <c r="WZP265" s="1"/>
      <c r="WZQ265" s="1"/>
      <c r="WZR265" s="1"/>
      <c r="WZS265" s="1"/>
      <c r="WZT265" s="1"/>
      <c r="WZU265" s="1"/>
      <c r="WZV265" s="1"/>
      <c r="WZW265" s="1"/>
      <c r="WZX265" s="1"/>
      <c r="WZY265" s="1"/>
      <c r="WZZ265" s="1"/>
      <c r="XAA265" s="1"/>
      <c r="XAB265" s="1"/>
      <c r="XAC265" s="1"/>
      <c r="XAD265" s="1"/>
      <c r="XAE265" s="1"/>
      <c r="XAF265" s="1"/>
      <c r="XAG265" s="1"/>
      <c r="XAH265" s="1"/>
      <c r="XAI265" s="1"/>
      <c r="XAJ265" s="1"/>
      <c r="XAK265" s="1"/>
      <c r="XAL265" s="1"/>
      <c r="XAM265" s="1"/>
      <c r="XAN265" s="1"/>
      <c r="XAO265" s="1"/>
      <c r="XAP265" s="1"/>
      <c r="XAQ265" s="1"/>
      <c r="XAR265" s="1"/>
      <c r="XAS265" s="1"/>
      <c r="XAT265" s="1"/>
      <c r="XAU265" s="1"/>
      <c r="XAV265" s="1"/>
      <c r="XAW265" s="1"/>
      <c r="XAX265" s="1"/>
      <c r="XAY265" s="1"/>
      <c r="XAZ265" s="1"/>
      <c r="XBA265" s="1"/>
      <c r="XBB265" s="1"/>
      <c r="XBC265" s="1"/>
      <c r="XBD265" s="1"/>
      <c r="XBE265" s="1"/>
      <c r="XBF265" s="1"/>
      <c r="XBG265" s="1"/>
      <c r="XBH265" s="1"/>
      <c r="XBI265" s="1"/>
      <c r="XBJ265" s="1"/>
      <c r="XBK265" s="1"/>
      <c r="XBL265" s="1"/>
      <c r="XBM265" s="1"/>
      <c r="XBN265" s="1"/>
      <c r="XBO265" s="1"/>
      <c r="XBP265" s="1"/>
      <c r="XBQ265" s="1"/>
      <c r="XBR265" s="1"/>
      <c r="XBS265" s="1"/>
      <c r="XBT265" s="1"/>
      <c r="XBU265" s="1"/>
      <c r="XBV265" s="1"/>
      <c r="XBW265" s="1"/>
      <c r="XBX265" s="1"/>
      <c r="XBY265" s="1"/>
      <c r="XBZ265" s="1"/>
      <c r="XCA265" s="1"/>
      <c r="XCB265" s="1"/>
      <c r="XCC265" s="1"/>
      <c r="XCD265" s="1"/>
      <c r="XCE265" s="1"/>
      <c r="XCF265" s="1"/>
      <c r="XCG265" s="1"/>
      <c r="XCH265" s="1"/>
      <c r="XCI265" s="1"/>
      <c r="XCJ265" s="1"/>
      <c r="XCK265" s="1"/>
      <c r="XCL265" s="1"/>
      <c r="XCM265" s="1"/>
      <c r="XCN265" s="1"/>
      <c r="XCO265" s="1"/>
      <c r="XCP265" s="1"/>
      <c r="XCQ265" s="1"/>
      <c r="XCR265" s="1"/>
      <c r="XCS265" s="1"/>
      <c r="XCT265" s="1"/>
      <c r="XCU265" s="1"/>
      <c r="XCV265" s="1"/>
      <c r="XCW265" s="1"/>
      <c r="XCX265" s="1"/>
      <c r="XCY265" s="1"/>
      <c r="XCZ265" s="1"/>
      <c r="XDA265" s="1"/>
      <c r="XDB265" s="1"/>
      <c r="XDC265" s="1"/>
      <c r="XDD265" s="1"/>
      <c r="XDE265" s="1"/>
      <c r="XDF265" s="1"/>
      <c r="XDG265" s="1"/>
      <c r="XDH265" s="1"/>
      <c r="XDI265" s="1"/>
      <c r="XDJ265" s="1"/>
      <c r="XDK265" s="1"/>
      <c r="XDL265" s="1"/>
      <c r="XDM265" s="1"/>
      <c r="XDN265" s="1"/>
      <c r="XDO265" s="1"/>
      <c r="XDP265" s="1"/>
      <c r="XDQ265" s="1"/>
      <c r="XDR265" s="1"/>
      <c r="XDS265" s="1"/>
      <c r="XDT265" s="1"/>
      <c r="XDU265" s="1"/>
      <c r="XDV265" s="1"/>
      <c r="XDW265" s="1"/>
      <c r="XDX265" s="1"/>
      <c r="XDY265" s="1"/>
      <c r="XDZ265" s="1"/>
      <c r="XEA265" s="1"/>
      <c r="XEB265" s="1"/>
      <c r="XEC265" s="1"/>
      <c r="XED265" s="1"/>
      <c r="XEE265" s="1"/>
      <c r="XEF265" s="1"/>
      <c r="XEG265" s="1"/>
      <c r="XEH265" s="1"/>
      <c r="XEI265" s="1"/>
      <c r="XEJ265" s="1"/>
      <c r="XEK265" s="1"/>
      <c r="XEL265" s="1"/>
      <c r="XEM265" s="1"/>
      <c r="XEN265" s="1"/>
      <c r="XEO265" s="1"/>
      <c r="XEP265" s="1"/>
      <c r="XEQ265" s="1"/>
      <c r="XER265" s="1"/>
      <c r="XES265" s="1"/>
      <c r="XET265" s="1"/>
      <c r="XEU265" s="1"/>
      <c r="XEV265" s="1"/>
      <c r="XEW265" s="1"/>
      <c r="XEX265" s="1"/>
      <c r="XEY265" s="1"/>
      <c r="XEZ265" s="1"/>
      <c r="XFA265" s="1"/>
      <c r="XFB265" s="1"/>
      <c r="XFC265" s="1"/>
      <c r="XFD265" s="1"/>
    </row>
    <row r="266" spans="1:151 16227:16384" s="11" customFormat="1" ht="20.25" customHeight="1" x14ac:dyDescent="0.25">
      <c r="A266" s="80"/>
      <c r="B266" s="81"/>
      <c r="C266" s="84">
        <v>8</v>
      </c>
      <c r="D266" s="85"/>
      <c r="E266" s="62" t="s">
        <v>219</v>
      </c>
      <c r="F266" s="84">
        <f t="shared" si="49"/>
        <v>411.83063999999996</v>
      </c>
      <c r="G266" s="85"/>
      <c r="H266" s="62">
        <v>0</v>
      </c>
      <c r="I266" s="62">
        <f t="shared" si="46"/>
        <v>411.83063999999996</v>
      </c>
      <c r="J266" s="1"/>
      <c r="K266" s="1"/>
      <c r="L266" s="1"/>
      <c r="M266" s="1"/>
      <c r="N266" s="1"/>
      <c r="O266" s="1"/>
      <c r="P266" s="1"/>
      <c r="Q266" s="1"/>
      <c r="R266" s="1"/>
      <c r="S266" s="1"/>
      <c r="T266" s="1"/>
      <c r="U266" s="42" t="str">
        <f t="shared" ca="1" si="47"/>
        <v>2208 to 2208</v>
      </c>
      <c r="V266" s="42">
        <f t="shared" ca="1" si="48"/>
        <v>2208</v>
      </c>
      <c r="W266" s="42">
        <f t="shared" ca="1" si="48"/>
        <v>2208</v>
      </c>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WZC266" s="1"/>
      <c r="WZD266" s="1"/>
      <c r="WZE266" s="1"/>
      <c r="WZF266" s="1"/>
      <c r="WZG266" s="1"/>
      <c r="WZH266" s="1"/>
      <c r="WZI266" s="1"/>
      <c r="WZJ266" s="1"/>
      <c r="WZK266" s="1"/>
      <c r="WZL266" s="1"/>
      <c r="WZM266" s="1"/>
      <c r="WZN266" s="1"/>
      <c r="WZO266" s="1"/>
      <c r="WZP266" s="1"/>
      <c r="WZQ266" s="1"/>
      <c r="WZR266" s="1"/>
      <c r="WZS266" s="1"/>
      <c r="WZT266" s="1"/>
      <c r="WZU266" s="1"/>
      <c r="WZV266" s="1"/>
      <c r="WZW266" s="1"/>
      <c r="WZX266" s="1"/>
      <c r="WZY266" s="1"/>
      <c r="WZZ266" s="1"/>
      <c r="XAA266" s="1"/>
      <c r="XAB266" s="1"/>
      <c r="XAC266" s="1"/>
      <c r="XAD266" s="1"/>
      <c r="XAE266" s="1"/>
      <c r="XAF266" s="1"/>
      <c r="XAG266" s="1"/>
      <c r="XAH266" s="1"/>
      <c r="XAI266" s="1"/>
      <c r="XAJ266" s="1"/>
      <c r="XAK266" s="1"/>
      <c r="XAL266" s="1"/>
      <c r="XAM266" s="1"/>
      <c r="XAN266" s="1"/>
      <c r="XAO266" s="1"/>
      <c r="XAP266" s="1"/>
      <c r="XAQ266" s="1"/>
      <c r="XAR266" s="1"/>
      <c r="XAS266" s="1"/>
      <c r="XAT266" s="1"/>
      <c r="XAU266" s="1"/>
      <c r="XAV266" s="1"/>
      <c r="XAW266" s="1"/>
      <c r="XAX266" s="1"/>
      <c r="XAY266" s="1"/>
      <c r="XAZ266" s="1"/>
      <c r="XBA266" s="1"/>
      <c r="XBB266" s="1"/>
      <c r="XBC266" s="1"/>
      <c r="XBD266" s="1"/>
      <c r="XBE266" s="1"/>
      <c r="XBF266" s="1"/>
      <c r="XBG266" s="1"/>
      <c r="XBH266" s="1"/>
      <c r="XBI266" s="1"/>
      <c r="XBJ266" s="1"/>
      <c r="XBK266" s="1"/>
      <c r="XBL266" s="1"/>
      <c r="XBM266" s="1"/>
      <c r="XBN266" s="1"/>
      <c r="XBO266" s="1"/>
      <c r="XBP266" s="1"/>
      <c r="XBQ266" s="1"/>
      <c r="XBR266" s="1"/>
      <c r="XBS266" s="1"/>
      <c r="XBT266" s="1"/>
      <c r="XBU266" s="1"/>
      <c r="XBV266" s="1"/>
      <c r="XBW266" s="1"/>
      <c r="XBX266" s="1"/>
      <c r="XBY266" s="1"/>
      <c r="XBZ266" s="1"/>
      <c r="XCA266" s="1"/>
      <c r="XCB266" s="1"/>
      <c r="XCC266" s="1"/>
      <c r="XCD266" s="1"/>
      <c r="XCE266" s="1"/>
      <c r="XCF266" s="1"/>
      <c r="XCG266" s="1"/>
      <c r="XCH266" s="1"/>
      <c r="XCI266" s="1"/>
      <c r="XCJ266" s="1"/>
      <c r="XCK266" s="1"/>
      <c r="XCL266" s="1"/>
      <c r="XCM266" s="1"/>
      <c r="XCN266" s="1"/>
      <c r="XCO266" s="1"/>
      <c r="XCP266" s="1"/>
      <c r="XCQ266" s="1"/>
      <c r="XCR266" s="1"/>
      <c r="XCS266" s="1"/>
      <c r="XCT266" s="1"/>
      <c r="XCU266" s="1"/>
      <c r="XCV266" s="1"/>
      <c r="XCW266" s="1"/>
      <c r="XCX266" s="1"/>
      <c r="XCY266" s="1"/>
      <c r="XCZ266" s="1"/>
      <c r="XDA266" s="1"/>
      <c r="XDB266" s="1"/>
      <c r="XDC266" s="1"/>
      <c r="XDD266" s="1"/>
      <c r="XDE266" s="1"/>
      <c r="XDF266" s="1"/>
      <c r="XDG266" s="1"/>
      <c r="XDH266" s="1"/>
      <c r="XDI266" s="1"/>
      <c r="XDJ266" s="1"/>
      <c r="XDK266" s="1"/>
      <c r="XDL266" s="1"/>
      <c r="XDM266" s="1"/>
      <c r="XDN266" s="1"/>
      <c r="XDO266" s="1"/>
      <c r="XDP266" s="1"/>
      <c r="XDQ266" s="1"/>
      <c r="XDR266" s="1"/>
      <c r="XDS266" s="1"/>
      <c r="XDT266" s="1"/>
      <c r="XDU266" s="1"/>
      <c r="XDV266" s="1"/>
      <c r="XDW266" s="1"/>
      <c r="XDX266" s="1"/>
      <c r="XDY266" s="1"/>
      <c r="XDZ266" s="1"/>
      <c r="XEA266" s="1"/>
      <c r="XEB266" s="1"/>
      <c r="XEC266" s="1"/>
      <c r="XED266" s="1"/>
      <c r="XEE266" s="1"/>
      <c r="XEF266" s="1"/>
      <c r="XEG266" s="1"/>
      <c r="XEH266" s="1"/>
      <c r="XEI266" s="1"/>
      <c r="XEJ266" s="1"/>
      <c r="XEK266" s="1"/>
      <c r="XEL266" s="1"/>
      <c r="XEM266" s="1"/>
      <c r="XEN266" s="1"/>
      <c r="XEO266" s="1"/>
      <c r="XEP266" s="1"/>
      <c r="XEQ266" s="1"/>
      <c r="XER266" s="1"/>
      <c r="XES266" s="1"/>
      <c r="XET266" s="1"/>
      <c r="XEU266" s="1"/>
      <c r="XEV266" s="1"/>
      <c r="XEW266" s="1"/>
      <c r="XEX266" s="1"/>
      <c r="XEY266" s="1"/>
      <c r="XEZ266" s="1"/>
      <c r="XFA266" s="1"/>
      <c r="XFB266" s="1"/>
      <c r="XFC266" s="1"/>
      <c r="XFD266" s="1"/>
    </row>
    <row r="267" spans="1:151 16227:16384" s="11" customFormat="1" ht="20.25" customHeight="1" x14ac:dyDescent="0.25">
      <c r="A267" s="82"/>
      <c r="B267" s="83"/>
      <c r="C267" s="84">
        <v>9</v>
      </c>
      <c r="D267" s="85"/>
      <c r="E267" s="62" t="s">
        <v>219</v>
      </c>
      <c r="F267" s="84">
        <f t="shared" si="49"/>
        <v>411.83063999999996</v>
      </c>
      <c r="G267" s="85"/>
      <c r="H267" s="62">
        <v>0</v>
      </c>
      <c r="I267" s="62">
        <f t="shared" si="46"/>
        <v>411.83063999999996</v>
      </c>
      <c r="J267" s="1"/>
      <c r="K267" s="1"/>
      <c r="L267" s="1"/>
      <c r="M267" s="1"/>
      <c r="N267" s="1"/>
      <c r="O267" s="1"/>
      <c r="P267" s="1"/>
      <c r="Q267" s="1"/>
      <c r="R267" s="1"/>
      <c r="S267" s="1"/>
      <c r="T267" s="1"/>
      <c r="U267" s="42" t="str">
        <f t="shared" ca="1" si="47"/>
        <v>2209 to 2209</v>
      </c>
      <c r="V267" s="42">
        <f t="shared" ca="1" si="48"/>
        <v>2209</v>
      </c>
      <c r="W267" s="42">
        <f t="shared" ca="1" si="48"/>
        <v>2209</v>
      </c>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WZC267" s="1"/>
      <c r="WZD267" s="1"/>
      <c r="WZE267" s="1"/>
      <c r="WZF267" s="1"/>
      <c r="WZG267" s="1"/>
      <c r="WZH267" s="1"/>
      <c r="WZI267" s="1"/>
      <c r="WZJ267" s="1"/>
      <c r="WZK267" s="1"/>
      <c r="WZL267" s="1"/>
      <c r="WZM267" s="1"/>
      <c r="WZN267" s="1"/>
      <c r="WZO267" s="1"/>
      <c r="WZP267" s="1"/>
      <c r="WZQ267" s="1"/>
      <c r="WZR267" s="1"/>
      <c r="WZS267" s="1"/>
      <c r="WZT267" s="1"/>
      <c r="WZU267" s="1"/>
      <c r="WZV267" s="1"/>
      <c r="WZW267" s="1"/>
      <c r="WZX267" s="1"/>
      <c r="WZY267" s="1"/>
      <c r="WZZ267" s="1"/>
      <c r="XAA267" s="1"/>
      <c r="XAB267" s="1"/>
      <c r="XAC267" s="1"/>
      <c r="XAD267" s="1"/>
      <c r="XAE267" s="1"/>
      <c r="XAF267" s="1"/>
      <c r="XAG267" s="1"/>
      <c r="XAH267" s="1"/>
      <c r="XAI267" s="1"/>
      <c r="XAJ267" s="1"/>
      <c r="XAK267" s="1"/>
      <c r="XAL267" s="1"/>
      <c r="XAM267" s="1"/>
      <c r="XAN267" s="1"/>
      <c r="XAO267" s="1"/>
      <c r="XAP267" s="1"/>
      <c r="XAQ267" s="1"/>
      <c r="XAR267" s="1"/>
      <c r="XAS267" s="1"/>
      <c r="XAT267" s="1"/>
      <c r="XAU267" s="1"/>
      <c r="XAV267" s="1"/>
      <c r="XAW267" s="1"/>
      <c r="XAX267" s="1"/>
      <c r="XAY267" s="1"/>
      <c r="XAZ267" s="1"/>
      <c r="XBA267" s="1"/>
      <c r="XBB267" s="1"/>
      <c r="XBC267" s="1"/>
      <c r="XBD267" s="1"/>
      <c r="XBE267" s="1"/>
      <c r="XBF267" s="1"/>
      <c r="XBG267" s="1"/>
      <c r="XBH267" s="1"/>
      <c r="XBI267" s="1"/>
      <c r="XBJ267" s="1"/>
      <c r="XBK267" s="1"/>
      <c r="XBL267" s="1"/>
      <c r="XBM267" s="1"/>
      <c r="XBN267" s="1"/>
      <c r="XBO267" s="1"/>
      <c r="XBP267" s="1"/>
      <c r="XBQ267" s="1"/>
      <c r="XBR267" s="1"/>
      <c r="XBS267" s="1"/>
      <c r="XBT267" s="1"/>
      <c r="XBU267" s="1"/>
      <c r="XBV267" s="1"/>
      <c r="XBW267" s="1"/>
      <c r="XBX267" s="1"/>
      <c r="XBY267" s="1"/>
      <c r="XBZ267" s="1"/>
      <c r="XCA267" s="1"/>
      <c r="XCB267" s="1"/>
      <c r="XCC267" s="1"/>
      <c r="XCD267" s="1"/>
      <c r="XCE267" s="1"/>
      <c r="XCF267" s="1"/>
      <c r="XCG267" s="1"/>
      <c r="XCH267" s="1"/>
      <c r="XCI267" s="1"/>
      <c r="XCJ267" s="1"/>
      <c r="XCK267" s="1"/>
      <c r="XCL267" s="1"/>
      <c r="XCM267" s="1"/>
      <c r="XCN267" s="1"/>
      <c r="XCO267" s="1"/>
      <c r="XCP267" s="1"/>
      <c r="XCQ267" s="1"/>
      <c r="XCR267" s="1"/>
      <c r="XCS267" s="1"/>
      <c r="XCT267" s="1"/>
      <c r="XCU267" s="1"/>
      <c r="XCV267" s="1"/>
      <c r="XCW267" s="1"/>
      <c r="XCX267" s="1"/>
      <c r="XCY267" s="1"/>
      <c r="XCZ267" s="1"/>
      <c r="XDA267" s="1"/>
      <c r="XDB267" s="1"/>
      <c r="XDC267" s="1"/>
      <c r="XDD267" s="1"/>
      <c r="XDE267" s="1"/>
      <c r="XDF267" s="1"/>
      <c r="XDG267" s="1"/>
      <c r="XDH267" s="1"/>
      <c r="XDI267" s="1"/>
      <c r="XDJ267" s="1"/>
      <c r="XDK267" s="1"/>
      <c r="XDL267" s="1"/>
      <c r="XDM267" s="1"/>
      <c r="XDN267" s="1"/>
      <c r="XDO267" s="1"/>
      <c r="XDP267" s="1"/>
      <c r="XDQ267" s="1"/>
      <c r="XDR267" s="1"/>
      <c r="XDS267" s="1"/>
      <c r="XDT267" s="1"/>
      <c r="XDU267" s="1"/>
      <c r="XDV267" s="1"/>
      <c r="XDW267" s="1"/>
      <c r="XDX267" s="1"/>
      <c r="XDY267" s="1"/>
      <c r="XDZ267" s="1"/>
      <c r="XEA267" s="1"/>
      <c r="XEB267" s="1"/>
      <c r="XEC267" s="1"/>
      <c r="XED267" s="1"/>
      <c r="XEE267" s="1"/>
      <c r="XEF267" s="1"/>
      <c r="XEG267" s="1"/>
      <c r="XEH267" s="1"/>
      <c r="XEI267" s="1"/>
      <c r="XEJ267" s="1"/>
      <c r="XEK267" s="1"/>
      <c r="XEL267" s="1"/>
      <c r="XEM267" s="1"/>
      <c r="XEN267" s="1"/>
      <c r="XEO267" s="1"/>
      <c r="XEP267" s="1"/>
      <c r="XEQ267" s="1"/>
      <c r="XER267" s="1"/>
      <c r="XES267" s="1"/>
      <c r="XET267" s="1"/>
      <c r="XEU267" s="1"/>
      <c r="XEV267" s="1"/>
      <c r="XEW267" s="1"/>
      <c r="XEX267" s="1"/>
      <c r="XEY267" s="1"/>
      <c r="XEZ267" s="1"/>
      <c r="XFA267" s="1"/>
      <c r="XFB267" s="1"/>
      <c r="XFC267" s="1"/>
      <c r="XFD267" s="1"/>
    </row>
    <row r="268" spans="1:151 16227:16384" s="11" customFormat="1" ht="20.25" x14ac:dyDescent="0.25">
      <c r="A268" s="131" t="s">
        <v>213</v>
      </c>
      <c r="B268" s="132"/>
      <c r="C268" s="132"/>
      <c r="D268" s="132"/>
      <c r="E268" s="132"/>
      <c r="F268" s="132"/>
      <c r="G268" s="132"/>
      <c r="H268" s="132"/>
      <c r="I268" s="87"/>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WZC268" s="1"/>
      <c r="WZD268" s="1"/>
      <c r="WZE268" s="1"/>
      <c r="WZF268" s="1"/>
      <c r="WZG268" s="1"/>
      <c r="WZH268" s="1"/>
      <c r="WZI268" s="1"/>
      <c r="WZJ268" s="1"/>
      <c r="WZK268" s="1"/>
      <c r="WZL268" s="1"/>
      <c r="WZM268" s="1"/>
      <c r="WZN268" s="1"/>
      <c r="WZO268" s="1"/>
      <c r="WZP268" s="1"/>
      <c r="WZQ268" s="1"/>
      <c r="WZR268" s="1"/>
      <c r="WZS268" s="1"/>
      <c r="WZT268" s="1"/>
      <c r="WZU268" s="1"/>
      <c r="WZV268" s="1"/>
      <c r="WZW268" s="1"/>
      <c r="WZX268" s="1"/>
      <c r="WZY268" s="1"/>
      <c r="WZZ268" s="1"/>
      <c r="XAA268" s="1"/>
      <c r="XAB268" s="1"/>
      <c r="XAC268" s="1"/>
      <c r="XAD268" s="1"/>
      <c r="XAE268" s="1"/>
      <c r="XAF268" s="1"/>
      <c r="XAG268" s="1"/>
      <c r="XAH268" s="1"/>
      <c r="XAI268" s="1"/>
      <c r="XAJ268" s="1"/>
      <c r="XAK268" s="1"/>
      <c r="XAL268" s="1"/>
      <c r="XAM268" s="1"/>
      <c r="XAN268" s="1"/>
      <c r="XAO268" s="1"/>
      <c r="XAP268" s="1"/>
      <c r="XAQ268" s="1"/>
      <c r="XAR268" s="1"/>
      <c r="XAS268" s="1"/>
      <c r="XAT268" s="1"/>
      <c r="XAU268" s="1"/>
      <c r="XAV268" s="1"/>
      <c r="XAW268" s="1"/>
      <c r="XAX268" s="1"/>
      <c r="XAY268" s="1"/>
      <c r="XAZ268" s="1"/>
      <c r="XBA268" s="1"/>
      <c r="XBB268" s="1"/>
      <c r="XBC268" s="1"/>
      <c r="XBD268" s="1"/>
      <c r="XBE268" s="1"/>
      <c r="XBF268" s="1"/>
      <c r="XBG268" s="1"/>
      <c r="XBH268" s="1"/>
      <c r="XBI268" s="1"/>
      <c r="XBJ268" s="1"/>
      <c r="XBK268" s="1"/>
      <c r="XBL268" s="1"/>
      <c r="XBM268" s="1"/>
      <c r="XBN268" s="1"/>
      <c r="XBO268" s="1"/>
      <c r="XBP268" s="1"/>
      <c r="XBQ268" s="1"/>
      <c r="XBR268" s="1"/>
      <c r="XBS268" s="1"/>
      <c r="XBT268" s="1"/>
      <c r="XBU268" s="1"/>
      <c r="XBV268" s="1"/>
      <c r="XBW268" s="1"/>
      <c r="XBX268" s="1"/>
      <c r="XBY268" s="1"/>
      <c r="XBZ268" s="1"/>
      <c r="XCA268" s="1"/>
      <c r="XCB268" s="1"/>
      <c r="XCC268" s="1"/>
      <c r="XCD268" s="1"/>
      <c r="XCE268" s="1"/>
      <c r="XCF268" s="1"/>
      <c r="XCG268" s="1"/>
      <c r="XCH268" s="1"/>
      <c r="XCI268" s="1"/>
      <c r="XCJ268" s="1"/>
      <c r="XCK268" s="1"/>
      <c r="XCL268" s="1"/>
      <c r="XCM268" s="1"/>
      <c r="XCN268" s="1"/>
      <c r="XCO268" s="1"/>
      <c r="XCP268" s="1"/>
      <c r="XCQ268" s="1"/>
      <c r="XCR268" s="1"/>
      <c r="XCS268" s="1"/>
      <c r="XCT268" s="1"/>
      <c r="XCU268" s="1"/>
      <c r="XCV268" s="1"/>
      <c r="XCW268" s="1"/>
      <c r="XCX268" s="1"/>
      <c r="XCY268" s="1"/>
      <c r="XCZ268" s="1"/>
      <c r="XDA268" s="1"/>
      <c r="XDB268" s="1"/>
      <c r="XDC268" s="1"/>
      <c r="XDD268" s="1"/>
      <c r="XDE268" s="1"/>
      <c r="XDF268" s="1"/>
      <c r="XDG268" s="1"/>
      <c r="XDH268" s="1"/>
      <c r="XDI268" s="1"/>
      <c r="XDJ268" s="1"/>
      <c r="XDK268" s="1"/>
      <c r="XDL268" s="1"/>
      <c r="XDM268" s="1"/>
      <c r="XDN268" s="1"/>
      <c r="XDO268" s="1"/>
      <c r="XDP268" s="1"/>
      <c r="XDQ268" s="1"/>
      <c r="XDR268" s="1"/>
      <c r="XDS268" s="1"/>
      <c r="XDT268" s="1"/>
      <c r="XDU268" s="1"/>
      <c r="XDV268" s="1"/>
      <c r="XDW268" s="1"/>
      <c r="XDX268" s="1"/>
      <c r="XDY268" s="1"/>
      <c r="XDZ268" s="1"/>
      <c r="XEA268" s="1"/>
      <c r="XEB268" s="1"/>
      <c r="XEC268" s="1"/>
      <c r="XED268" s="1"/>
      <c r="XEE268" s="1"/>
      <c r="XEF268" s="1"/>
      <c r="XEG268" s="1"/>
      <c r="XEH268" s="1"/>
      <c r="XEI268" s="1"/>
      <c r="XEJ268" s="1"/>
      <c r="XEK268" s="1"/>
      <c r="XEL268" s="1"/>
      <c r="XEM268" s="1"/>
      <c r="XEN268" s="1"/>
      <c r="XEO268" s="1"/>
      <c r="XEP268" s="1"/>
      <c r="XEQ268" s="1"/>
      <c r="XER268" s="1"/>
      <c r="XES268" s="1"/>
      <c r="XET268" s="1"/>
      <c r="XEU268" s="1"/>
      <c r="XEV268" s="1"/>
      <c r="XEW268" s="1"/>
      <c r="XEX268" s="1"/>
      <c r="XEY268" s="1"/>
      <c r="XEZ268" s="1"/>
      <c r="XFA268" s="1"/>
      <c r="XFB268" s="1"/>
      <c r="XFC268" s="1"/>
      <c r="XFD268" s="1"/>
    </row>
    <row r="269" spans="1:151 16227:16384" s="11" customFormat="1" ht="20.25" x14ac:dyDescent="0.25">
      <c r="A269" s="131" t="s">
        <v>245</v>
      </c>
      <c r="B269" s="132"/>
      <c r="C269" s="132"/>
      <c r="D269" s="132"/>
      <c r="E269" s="132"/>
      <c r="F269" s="132"/>
      <c r="G269" s="132"/>
      <c r="H269" s="132"/>
      <c r="I269" s="87"/>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WZC269" s="1"/>
      <c r="WZD269" s="1"/>
      <c r="WZE269" s="1"/>
      <c r="WZF269" s="1"/>
      <c r="WZG269" s="1"/>
      <c r="WZH269" s="1"/>
      <c r="WZI269" s="1"/>
      <c r="WZJ269" s="1"/>
      <c r="WZK269" s="1"/>
      <c r="WZL269" s="1"/>
      <c r="WZM269" s="1"/>
      <c r="WZN269" s="1"/>
      <c r="WZO269" s="1"/>
      <c r="WZP269" s="1"/>
      <c r="WZQ269" s="1"/>
      <c r="WZR269" s="1"/>
      <c r="WZS269" s="1"/>
      <c r="WZT269" s="1"/>
      <c r="WZU269" s="1"/>
      <c r="WZV269" s="1"/>
      <c r="WZW269" s="1"/>
      <c r="WZX269" s="1"/>
      <c r="WZY269" s="1"/>
      <c r="WZZ269" s="1"/>
      <c r="XAA269" s="1"/>
      <c r="XAB269" s="1"/>
      <c r="XAC269" s="1"/>
      <c r="XAD269" s="1"/>
      <c r="XAE269" s="1"/>
      <c r="XAF269" s="1"/>
      <c r="XAG269" s="1"/>
      <c r="XAH269" s="1"/>
      <c r="XAI269" s="1"/>
      <c r="XAJ269" s="1"/>
      <c r="XAK269" s="1"/>
      <c r="XAL269" s="1"/>
      <c r="XAM269" s="1"/>
      <c r="XAN269" s="1"/>
      <c r="XAO269" s="1"/>
      <c r="XAP269" s="1"/>
      <c r="XAQ269" s="1"/>
      <c r="XAR269" s="1"/>
      <c r="XAS269" s="1"/>
      <c r="XAT269" s="1"/>
      <c r="XAU269" s="1"/>
      <c r="XAV269" s="1"/>
      <c r="XAW269" s="1"/>
      <c r="XAX269" s="1"/>
      <c r="XAY269" s="1"/>
      <c r="XAZ269" s="1"/>
      <c r="XBA269" s="1"/>
      <c r="XBB269" s="1"/>
      <c r="XBC269" s="1"/>
      <c r="XBD269" s="1"/>
      <c r="XBE269" s="1"/>
      <c r="XBF269" s="1"/>
      <c r="XBG269" s="1"/>
      <c r="XBH269" s="1"/>
      <c r="XBI269" s="1"/>
      <c r="XBJ269" s="1"/>
      <c r="XBK269" s="1"/>
      <c r="XBL269" s="1"/>
      <c r="XBM269" s="1"/>
      <c r="XBN269" s="1"/>
      <c r="XBO269" s="1"/>
      <c r="XBP269" s="1"/>
      <c r="XBQ269" s="1"/>
      <c r="XBR269" s="1"/>
      <c r="XBS269" s="1"/>
      <c r="XBT269" s="1"/>
      <c r="XBU269" s="1"/>
      <c r="XBV269" s="1"/>
      <c r="XBW269" s="1"/>
      <c r="XBX269" s="1"/>
      <c r="XBY269" s="1"/>
      <c r="XBZ269" s="1"/>
      <c r="XCA269" s="1"/>
      <c r="XCB269" s="1"/>
      <c r="XCC269" s="1"/>
      <c r="XCD269" s="1"/>
      <c r="XCE269" s="1"/>
      <c r="XCF269" s="1"/>
      <c r="XCG269" s="1"/>
      <c r="XCH269" s="1"/>
      <c r="XCI269" s="1"/>
      <c r="XCJ269" s="1"/>
      <c r="XCK269" s="1"/>
      <c r="XCL269" s="1"/>
      <c r="XCM269" s="1"/>
      <c r="XCN269" s="1"/>
      <c r="XCO269" s="1"/>
      <c r="XCP269" s="1"/>
      <c r="XCQ269" s="1"/>
      <c r="XCR269" s="1"/>
      <c r="XCS269" s="1"/>
      <c r="XCT269" s="1"/>
      <c r="XCU269" s="1"/>
      <c r="XCV269" s="1"/>
      <c r="XCW269" s="1"/>
      <c r="XCX269" s="1"/>
      <c r="XCY269" s="1"/>
      <c r="XCZ269" s="1"/>
      <c r="XDA269" s="1"/>
      <c r="XDB269" s="1"/>
      <c r="XDC269" s="1"/>
      <c r="XDD269" s="1"/>
      <c r="XDE269" s="1"/>
      <c r="XDF269" s="1"/>
      <c r="XDG269" s="1"/>
      <c r="XDH269" s="1"/>
      <c r="XDI269" s="1"/>
      <c r="XDJ269" s="1"/>
      <c r="XDK269" s="1"/>
      <c r="XDL269" s="1"/>
      <c r="XDM269" s="1"/>
      <c r="XDN269" s="1"/>
      <c r="XDO269" s="1"/>
      <c r="XDP269" s="1"/>
      <c r="XDQ269" s="1"/>
      <c r="XDR269" s="1"/>
      <c r="XDS269" s="1"/>
      <c r="XDT269" s="1"/>
      <c r="XDU269" s="1"/>
      <c r="XDV269" s="1"/>
      <c r="XDW269" s="1"/>
      <c r="XDX269" s="1"/>
      <c r="XDY269" s="1"/>
      <c r="XDZ269" s="1"/>
      <c r="XEA269" s="1"/>
      <c r="XEB269" s="1"/>
      <c r="XEC269" s="1"/>
      <c r="XED269" s="1"/>
      <c r="XEE269" s="1"/>
      <c r="XEF269" s="1"/>
      <c r="XEG269" s="1"/>
      <c r="XEH269" s="1"/>
      <c r="XEI269" s="1"/>
      <c r="XEJ269" s="1"/>
      <c r="XEK269" s="1"/>
      <c r="XEL269" s="1"/>
      <c r="XEM269" s="1"/>
      <c r="XEN269" s="1"/>
      <c r="XEO269" s="1"/>
      <c r="XEP269" s="1"/>
      <c r="XEQ269" s="1"/>
      <c r="XER269" s="1"/>
      <c r="XES269" s="1"/>
      <c r="XET269" s="1"/>
      <c r="XEU269" s="1"/>
      <c r="XEV269" s="1"/>
      <c r="XEW269" s="1"/>
      <c r="XEX269" s="1"/>
      <c r="XEY269" s="1"/>
      <c r="XEZ269" s="1"/>
      <c r="XFA269" s="1"/>
      <c r="XFB269" s="1"/>
      <c r="XFC269" s="1"/>
      <c r="XFD269" s="1"/>
    </row>
    <row r="270" spans="1:151 16227:16384" s="11" customFormat="1" ht="20.25" x14ac:dyDescent="0.25">
      <c r="A270" s="131" t="s">
        <v>214</v>
      </c>
      <c r="B270" s="132"/>
      <c r="C270" s="132"/>
      <c r="D270" s="132"/>
      <c r="E270" s="132"/>
      <c r="F270" s="132"/>
      <c r="G270" s="132"/>
      <c r="H270" s="132"/>
      <c r="I270" s="87"/>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WZC270" s="1"/>
      <c r="WZD270" s="1"/>
      <c r="WZE270" s="1"/>
      <c r="WZF270" s="1"/>
      <c r="WZG270" s="1"/>
      <c r="WZH270" s="1"/>
      <c r="WZI270" s="1"/>
      <c r="WZJ270" s="1"/>
      <c r="WZK270" s="1"/>
      <c r="WZL270" s="1"/>
      <c r="WZM270" s="1"/>
      <c r="WZN270" s="1"/>
      <c r="WZO270" s="1"/>
      <c r="WZP270" s="1"/>
      <c r="WZQ270" s="1"/>
      <c r="WZR270" s="1"/>
      <c r="WZS270" s="1"/>
      <c r="WZT270" s="1"/>
      <c r="WZU270" s="1"/>
      <c r="WZV270" s="1"/>
      <c r="WZW270" s="1"/>
      <c r="WZX270" s="1"/>
      <c r="WZY270" s="1"/>
      <c r="WZZ270" s="1"/>
      <c r="XAA270" s="1"/>
      <c r="XAB270" s="1"/>
      <c r="XAC270" s="1"/>
      <c r="XAD270" s="1"/>
      <c r="XAE270" s="1"/>
      <c r="XAF270" s="1"/>
      <c r="XAG270" s="1"/>
      <c r="XAH270" s="1"/>
      <c r="XAI270" s="1"/>
      <c r="XAJ270" s="1"/>
      <c r="XAK270" s="1"/>
      <c r="XAL270" s="1"/>
      <c r="XAM270" s="1"/>
      <c r="XAN270" s="1"/>
      <c r="XAO270" s="1"/>
      <c r="XAP270" s="1"/>
      <c r="XAQ270" s="1"/>
      <c r="XAR270" s="1"/>
      <c r="XAS270" s="1"/>
      <c r="XAT270" s="1"/>
      <c r="XAU270" s="1"/>
      <c r="XAV270" s="1"/>
      <c r="XAW270" s="1"/>
      <c r="XAX270" s="1"/>
      <c r="XAY270" s="1"/>
      <c r="XAZ270" s="1"/>
      <c r="XBA270" s="1"/>
      <c r="XBB270" s="1"/>
      <c r="XBC270" s="1"/>
      <c r="XBD270" s="1"/>
      <c r="XBE270" s="1"/>
      <c r="XBF270" s="1"/>
      <c r="XBG270" s="1"/>
      <c r="XBH270" s="1"/>
      <c r="XBI270" s="1"/>
      <c r="XBJ270" s="1"/>
      <c r="XBK270" s="1"/>
      <c r="XBL270" s="1"/>
      <c r="XBM270" s="1"/>
      <c r="XBN270" s="1"/>
      <c r="XBO270" s="1"/>
      <c r="XBP270" s="1"/>
      <c r="XBQ270" s="1"/>
      <c r="XBR270" s="1"/>
      <c r="XBS270" s="1"/>
      <c r="XBT270" s="1"/>
      <c r="XBU270" s="1"/>
      <c r="XBV270" s="1"/>
      <c r="XBW270" s="1"/>
      <c r="XBX270" s="1"/>
      <c r="XBY270" s="1"/>
      <c r="XBZ270" s="1"/>
      <c r="XCA270" s="1"/>
      <c r="XCB270" s="1"/>
      <c r="XCC270" s="1"/>
      <c r="XCD270" s="1"/>
      <c r="XCE270" s="1"/>
      <c r="XCF270" s="1"/>
      <c r="XCG270" s="1"/>
      <c r="XCH270" s="1"/>
      <c r="XCI270" s="1"/>
      <c r="XCJ270" s="1"/>
      <c r="XCK270" s="1"/>
      <c r="XCL270" s="1"/>
      <c r="XCM270" s="1"/>
      <c r="XCN270" s="1"/>
      <c r="XCO270" s="1"/>
      <c r="XCP270" s="1"/>
      <c r="XCQ270" s="1"/>
      <c r="XCR270" s="1"/>
      <c r="XCS270" s="1"/>
      <c r="XCT270" s="1"/>
      <c r="XCU270" s="1"/>
      <c r="XCV270" s="1"/>
      <c r="XCW270" s="1"/>
      <c r="XCX270" s="1"/>
      <c r="XCY270" s="1"/>
      <c r="XCZ270" s="1"/>
      <c r="XDA270" s="1"/>
      <c r="XDB270" s="1"/>
      <c r="XDC270" s="1"/>
      <c r="XDD270" s="1"/>
      <c r="XDE270" s="1"/>
      <c r="XDF270" s="1"/>
      <c r="XDG270" s="1"/>
      <c r="XDH270" s="1"/>
      <c r="XDI270" s="1"/>
      <c r="XDJ270" s="1"/>
      <c r="XDK270" s="1"/>
      <c r="XDL270" s="1"/>
      <c r="XDM270" s="1"/>
      <c r="XDN270" s="1"/>
      <c r="XDO270" s="1"/>
      <c r="XDP270" s="1"/>
      <c r="XDQ270" s="1"/>
      <c r="XDR270" s="1"/>
      <c r="XDS270" s="1"/>
      <c r="XDT270" s="1"/>
      <c r="XDU270" s="1"/>
      <c r="XDV270" s="1"/>
      <c r="XDW270" s="1"/>
      <c r="XDX270" s="1"/>
      <c r="XDY270" s="1"/>
      <c r="XDZ270" s="1"/>
      <c r="XEA270" s="1"/>
      <c r="XEB270" s="1"/>
      <c r="XEC270" s="1"/>
      <c r="XED270" s="1"/>
      <c r="XEE270" s="1"/>
      <c r="XEF270" s="1"/>
      <c r="XEG270" s="1"/>
      <c r="XEH270" s="1"/>
      <c r="XEI270" s="1"/>
      <c r="XEJ270" s="1"/>
      <c r="XEK270" s="1"/>
      <c r="XEL270" s="1"/>
      <c r="XEM270" s="1"/>
      <c r="XEN270" s="1"/>
      <c r="XEO270" s="1"/>
      <c r="XEP270" s="1"/>
      <c r="XEQ270" s="1"/>
      <c r="XER270" s="1"/>
      <c r="XES270" s="1"/>
      <c r="XET270" s="1"/>
      <c r="XEU270" s="1"/>
      <c r="XEV270" s="1"/>
      <c r="XEW270" s="1"/>
      <c r="XEX270" s="1"/>
      <c r="XEY270" s="1"/>
      <c r="XEZ270" s="1"/>
      <c r="XFA270" s="1"/>
      <c r="XFB270" s="1"/>
      <c r="XFC270" s="1"/>
      <c r="XFD270" s="1"/>
    </row>
    <row r="271" spans="1:151 16227:16384" s="11" customFormat="1" ht="56.25" customHeight="1" x14ac:dyDescent="0.25">
      <c r="A271" s="131" t="s">
        <v>215</v>
      </c>
      <c r="B271" s="132"/>
      <c r="C271" s="132"/>
      <c r="D271" s="132"/>
      <c r="E271" s="132"/>
      <c r="F271" s="132"/>
      <c r="G271" s="132"/>
      <c r="H271" s="132"/>
      <c r="I271" s="87"/>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WZC271" s="1"/>
      <c r="WZD271" s="1"/>
      <c r="WZE271" s="1"/>
      <c r="WZF271" s="1"/>
      <c r="WZG271" s="1"/>
      <c r="WZH271" s="1"/>
      <c r="WZI271" s="1"/>
      <c r="WZJ271" s="1"/>
      <c r="WZK271" s="1"/>
      <c r="WZL271" s="1"/>
      <c r="WZM271" s="1"/>
      <c r="WZN271" s="1"/>
      <c r="WZO271" s="1"/>
      <c r="WZP271" s="1"/>
      <c r="WZQ271" s="1"/>
      <c r="WZR271" s="1"/>
      <c r="WZS271" s="1"/>
      <c r="WZT271" s="1"/>
      <c r="WZU271" s="1"/>
      <c r="WZV271" s="1"/>
      <c r="WZW271" s="1"/>
      <c r="WZX271" s="1"/>
      <c r="WZY271" s="1"/>
      <c r="WZZ271" s="1"/>
      <c r="XAA271" s="1"/>
      <c r="XAB271" s="1"/>
      <c r="XAC271" s="1"/>
      <c r="XAD271" s="1"/>
      <c r="XAE271" s="1"/>
      <c r="XAF271" s="1"/>
      <c r="XAG271" s="1"/>
      <c r="XAH271" s="1"/>
      <c r="XAI271" s="1"/>
      <c r="XAJ271" s="1"/>
      <c r="XAK271" s="1"/>
      <c r="XAL271" s="1"/>
      <c r="XAM271" s="1"/>
      <c r="XAN271" s="1"/>
      <c r="XAO271" s="1"/>
      <c r="XAP271" s="1"/>
      <c r="XAQ271" s="1"/>
      <c r="XAR271" s="1"/>
      <c r="XAS271" s="1"/>
      <c r="XAT271" s="1"/>
      <c r="XAU271" s="1"/>
      <c r="XAV271" s="1"/>
      <c r="XAW271" s="1"/>
      <c r="XAX271" s="1"/>
      <c r="XAY271" s="1"/>
      <c r="XAZ271" s="1"/>
      <c r="XBA271" s="1"/>
      <c r="XBB271" s="1"/>
      <c r="XBC271" s="1"/>
      <c r="XBD271" s="1"/>
      <c r="XBE271" s="1"/>
      <c r="XBF271" s="1"/>
      <c r="XBG271" s="1"/>
      <c r="XBH271" s="1"/>
      <c r="XBI271" s="1"/>
      <c r="XBJ271" s="1"/>
      <c r="XBK271" s="1"/>
      <c r="XBL271" s="1"/>
      <c r="XBM271" s="1"/>
      <c r="XBN271" s="1"/>
      <c r="XBO271" s="1"/>
      <c r="XBP271" s="1"/>
      <c r="XBQ271" s="1"/>
      <c r="XBR271" s="1"/>
      <c r="XBS271" s="1"/>
      <c r="XBT271" s="1"/>
      <c r="XBU271" s="1"/>
      <c r="XBV271" s="1"/>
      <c r="XBW271" s="1"/>
      <c r="XBX271" s="1"/>
      <c r="XBY271" s="1"/>
      <c r="XBZ271" s="1"/>
      <c r="XCA271" s="1"/>
      <c r="XCB271" s="1"/>
      <c r="XCC271" s="1"/>
      <c r="XCD271" s="1"/>
      <c r="XCE271" s="1"/>
      <c r="XCF271" s="1"/>
      <c r="XCG271" s="1"/>
      <c r="XCH271" s="1"/>
      <c r="XCI271" s="1"/>
      <c r="XCJ271" s="1"/>
      <c r="XCK271" s="1"/>
      <c r="XCL271" s="1"/>
      <c r="XCM271" s="1"/>
      <c r="XCN271" s="1"/>
      <c r="XCO271" s="1"/>
      <c r="XCP271" s="1"/>
      <c r="XCQ271" s="1"/>
      <c r="XCR271" s="1"/>
      <c r="XCS271" s="1"/>
      <c r="XCT271" s="1"/>
      <c r="XCU271" s="1"/>
      <c r="XCV271" s="1"/>
      <c r="XCW271" s="1"/>
      <c r="XCX271" s="1"/>
      <c r="XCY271" s="1"/>
      <c r="XCZ271" s="1"/>
      <c r="XDA271" s="1"/>
      <c r="XDB271" s="1"/>
      <c r="XDC271" s="1"/>
      <c r="XDD271" s="1"/>
      <c r="XDE271" s="1"/>
      <c r="XDF271" s="1"/>
      <c r="XDG271" s="1"/>
      <c r="XDH271" s="1"/>
      <c r="XDI271" s="1"/>
      <c r="XDJ271" s="1"/>
      <c r="XDK271" s="1"/>
      <c r="XDL271" s="1"/>
      <c r="XDM271" s="1"/>
      <c r="XDN271" s="1"/>
      <c r="XDO271" s="1"/>
      <c r="XDP271" s="1"/>
      <c r="XDQ271" s="1"/>
      <c r="XDR271" s="1"/>
      <c r="XDS271" s="1"/>
      <c r="XDT271" s="1"/>
      <c r="XDU271" s="1"/>
      <c r="XDV271" s="1"/>
      <c r="XDW271" s="1"/>
      <c r="XDX271" s="1"/>
      <c r="XDY271" s="1"/>
      <c r="XDZ271" s="1"/>
      <c r="XEA271" s="1"/>
      <c r="XEB271" s="1"/>
      <c r="XEC271" s="1"/>
      <c r="XED271" s="1"/>
      <c r="XEE271" s="1"/>
      <c r="XEF271" s="1"/>
      <c r="XEG271" s="1"/>
      <c r="XEH271" s="1"/>
      <c r="XEI271" s="1"/>
      <c r="XEJ271" s="1"/>
      <c r="XEK271" s="1"/>
      <c r="XEL271" s="1"/>
      <c r="XEM271" s="1"/>
      <c r="XEN271" s="1"/>
      <c r="XEO271" s="1"/>
      <c r="XEP271" s="1"/>
      <c r="XEQ271" s="1"/>
      <c r="XER271" s="1"/>
      <c r="XES271" s="1"/>
      <c r="XET271" s="1"/>
      <c r="XEU271" s="1"/>
      <c r="XEV271" s="1"/>
      <c r="XEW271" s="1"/>
      <c r="XEX271" s="1"/>
      <c r="XEY271" s="1"/>
      <c r="XEZ271" s="1"/>
      <c r="XFA271" s="1"/>
      <c r="XFB271" s="1"/>
      <c r="XFC271" s="1"/>
      <c r="XFD271" s="1"/>
    </row>
    <row r="272" spans="1:151 16227:16384" s="11" customFormat="1" ht="20.25" x14ac:dyDescent="0.25">
      <c r="A272" s="88">
        <v>10</v>
      </c>
      <c r="B272" s="88"/>
      <c r="C272" s="88" t="s">
        <v>216</v>
      </c>
      <c r="D272" s="88" t="s">
        <v>216</v>
      </c>
      <c r="E272" s="20">
        <f>(27.93)*10.764</f>
        <v>300.63851999999997</v>
      </c>
      <c r="F272" s="84">
        <v>0</v>
      </c>
      <c r="G272" s="85"/>
      <c r="H272" s="20">
        <v>0</v>
      </c>
      <c r="I272" s="20">
        <f>E272+F272+(IF(H272&lt;101,H272,IF(H272&lt;201,H272/2,IF(H272&lt;=301,H272/3,H272/4))))</f>
        <v>300.63851999999997</v>
      </c>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WZC272" s="1"/>
      <c r="WZD272" s="1"/>
      <c r="WZE272" s="1"/>
      <c r="WZF272" s="1"/>
      <c r="WZG272" s="1"/>
      <c r="WZH272" s="1"/>
      <c r="WZI272" s="1"/>
      <c r="WZJ272" s="1"/>
      <c r="WZK272" s="1"/>
      <c r="WZL272" s="1"/>
      <c r="WZM272" s="1"/>
      <c r="WZN272" s="1"/>
      <c r="WZO272" s="1"/>
      <c r="WZP272" s="1"/>
      <c r="WZQ272" s="1"/>
      <c r="WZR272" s="1"/>
      <c r="WZS272" s="1"/>
      <c r="WZT272" s="1"/>
      <c r="WZU272" s="1"/>
      <c r="WZV272" s="1"/>
      <c r="WZW272" s="1"/>
      <c r="WZX272" s="1"/>
      <c r="WZY272" s="1"/>
      <c r="WZZ272" s="1"/>
      <c r="XAA272" s="1"/>
      <c r="XAB272" s="1"/>
      <c r="XAC272" s="1"/>
      <c r="XAD272" s="1"/>
      <c r="XAE272" s="1"/>
      <c r="XAF272" s="1"/>
      <c r="XAG272" s="1"/>
      <c r="XAH272" s="1"/>
      <c r="XAI272" s="1"/>
      <c r="XAJ272" s="1"/>
      <c r="XAK272" s="1"/>
      <c r="XAL272" s="1"/>
      <c r="XAM272" s="1"/>
      <c r="XAN272" s="1"/>
      <c r="XAO272" s="1"/>
      <c r="XAP272" s="1"/>
      <c r="XAQ272" s="1"/>
      <c r="XAR272" s="1"/>
      <c r="XAS272" s="1"/>
      <c r="XAT272" s="1"/>
      <c r="XAU272" s="1"/>
      <c r="XAV272" s="1"/>
      <c r="XAW272" s="1"/>
      <c r="XAX272" s="1"/>
      <c r="XAY272" s="1"/>
      <c r="XAZ272" s="1"/>
      <c r="XBA272" s="1"/>
      <c r="XBB272" s="1"/>
      <c r="XBC272" s="1"/>
      <c r="XBD272" s="1"/>
      <c r="XBE272" s="1"/>
      <c r="XBF272" s="1"/>
      <c r="XBG272" s="1"/>
      <c r="XBH272" s="1"/>
      <c r="XBI272" s="1"/>
      <c r="XBJ272" s="1"/>
      <c r="XBK272" s="1"/>
      <c r="XBL272" s="1"/>
      <c r="XBM272" s="1"/>
      <c r="XBN272" s="1"/>
      <c r="XBO272" s="1"/>
      <c r="XBP272" s="1"/>
      <c r="XBQ272" s="1"/>
      <c r="XBR272" s="1"/>
      <c r="XBS272" s="1"/>
      <c r="XBT272" s="1"/>
      <c r="XBU272" s="1"/>
      <c r="XBV272" s="1"/>
      <c r="XBW272" s="1"/>
      <c r="XBX272" s="1"/>
      <c r="XBY272" s="1"/>
      <c r="XBZ272" s="1"/>
      <c r="XCA272" s="1"/>
      <c r="XCB272" s="1"/>
      <c r="XCC272" s="1"/>
      <c r="XCD272" s="1"/>
      <c r="XCE272" s="1"/>
      <c r="XCF272" s="1"/>
      <c r="XCG272" s="1"/>
      <c r="XCH272" s="1"/>
      <c r="XCI272" s="1"/>
      <c r="XCJ272" s="1"/>
      <c r="XCK272" s="1"/>
      <c r="XCL272" s="1"/>
      <c r="XCM272" s="1"/>
      <c r="XCN272" s="1"/>
      <c r="XCO272" s="1"/>
      <c r="XCP272" s="1"/>
      <c r="XCQ272" s="1"/>
      <c r="XCR272" s="1"/>
      <c r="XCS272" s="1"/>
      <c r="XCT272" s="1"/>
      <c r="XCU272" s="1"/>
      <c r="XCV272" s="1"/>
      <c r="XCW272" s="1"/>
      <c r="XCX272" s="1"/>
      <c r="XCY272" s="1"/>
      <c r="XCZ272" s="1"/>
      <c r="XDA272" s="1"/>
      <c r="XDB272" s="1"/>
      <c r="XDC272" s="1"/>
      <c r="XDD272" s="1"/>
      <c r="XDE272" s="1"/>
      <c r="XDF272" s="1"/>
      <c r="XDG272" s="1"/>
      <c r="XDH272" s="1"/>
      <c r="XDI272" s="1"/>
      <c r="XDJ272" s="1"/>
      <c r="XDK272" s="1"/>
      <c r="XDL272" s="1"/>
      <c r="XDM272" s="1"/>
      <c r="XDN272" s="1"/>
      <c r="XDO272" s="1"/>
      <c r="XDP272" s="1"/>
      <c r="XDQ272" s="1"/>
      <c r="XDR272" s="1"/>
      <c r="XDS272" s="1"/>
      <c r="XDT272" s="1"/>
      <c r="XDU272" s="1"/>
      <c r="XDV272" s="1"/>
      <c r="XDW272" s="1"/>
      <c r="XDX272" s="1"/>
      <c r="XDY272" s="1"/>
      <c r="XDZ272" s="1"/>
      <c r="XEA272" s="1"/>
      <c r="XEB272" s="1"/>
      <c r="XEC272" s="1"/>
      <c r="XED272" s="1"/>
      <c r="XEE272" s="1"/>
      <c r="XEF272" s="1"/>
      <c r="XEG272" s="1"/>
      <c r="XEH272" s="1"/>
      <c r="XEI272" s="1"/>
      <c r="XEJ272" s="1"/>
      <c r="XEK272" s="1"/>
      <c r="XEL272" s="1"/>
      <c r="XEM272" s="1"/>
      <c r="XEN272" s="1"/>
      <c r="XEO272" s="1"/>
      <c r="XEP272" s="1"/>
      <c r="XEQ272" s="1"/>
      <c r="XER272" s="1"/>
      <c r="XES272" s="1"/>
      <c r="XET272" s="1"/>
      <c r="XEU272" s="1"/>
      <c r="XEV272" s="1"/>
      <c r="XEW272" s="1"/>
      <c r="XEX272" s="1"/>
      <c r="XEY272" s="1"/>
      <c r="XEZ272" s="1"/>
      <c r="XFA272" s="1"/>
      <c r="XFB272" s="1"/>
      <c r="XFC272" s="1"/>
      <c r="XFD272" s="1"/>
    </row>
    <row r="273" spans="1:151 16227:16384" s="11" customFormat="1" ht="20.25" x14ac:dyDescent="0.25">
      <c r="A273" s="84">
        <f>A272+1</f>
        <v>11</v>
      </c>
      <c r="B273" s="85"/>
      <c r="C273" s="88" t="s">
        <v>216</v>
      </c>
      <c r="D273" s="88" t="s">
        <v>216</v>
      </c>
      <c r="E273" s="20">
        <f>(22.79)*10.764</f>
        <v>245.31155999999999</v>
      </c>
      <c r="F273" s="84">
        <v>0</v>
      </c>
      <c r="G273" s="85"/>
      <c r="H273" s="53">
        <v>0</v>
      </c>
      <c r="I273" s="51">
        <f t="shared" ref="I273:I279" si="50">E273+F273+(IF(H273&lt;101,H273,IF(H273&lt;201,H273/2,IF(H273&lt;=301,H273/3,H273/4))))</f>
        <v>245.31155999999999</v>
      </c>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WZC273" s="1"/>
      <c r="WZD273" s="1"/>
      <c r="WZE273" s="1"/>
      <c r="WZF273" s="1"/>
      <c r="WZG273" s="1"/>
      <c r="WZH273" s="1"/>
      <c r="WZI273" s="1"/>
      <c r="WZJ273" s="1"/>
      <c r="WZK273" s="1"/>
      <c r="WZL273" s="1"/>
      <c r="WZM273" s="1"/>
      <c r="WZN273" s="1"/>
      <c r="WZO273" s="1"/>
      <c r="WZP273" s="1"/>
      <c r="WZQ273" s="1"/>
      <c r="WZR273" s="1"/>
      <c r="WZS273" s="1"/>
      <c r="WZT273" s="1"/>
      <c r="WZU273" s="1"/>
      <c r="WZV273" s="1"/>
      <c r="WZW273" s="1"/>
      <c r="WZX273" s="1"/>
      <c r="WZY273" s="1"/>
      <c r="WZZ273" s="1"/>
      <c r="XAA273" s="1"/>
      <c r="XAB273" s="1"/>
      <c r="XAC273" s="1"/>
      <c r="XAD273" s="1"/>
      <c r="XAE273" s="1"/>
      <c r="XAF273" s="1"/>
      <c r="XAG273" s="1"/>
      <c r="XAH273" s="1"/>
      <c r="XAI273" s="1"/>
      <c r="XAJ273" s="1"/>
      <c r="XAK273" s="1"/>
      <c r="XAL273" s="1"/>
      <c r="XAM273" s="1"/>
      <c r="XAN273" s="1"/>
      <c r="XAO273" s="1"/>
      <c r="XAP273" s="1"/>
      <c r="XAQ273" s="1"/>
      <c r="XAR273" s="1"/>
      <c r="XAS273" s="1"/>
      <c r="XAT273" s="1"/>
      <c r="XAU273" s="1"/>
      <c r="XAV273" s="1"/>
      <c r="XAW273" s="1"/>
      <c r="XAX273" s="1"/>
      <c r="XAY273" s="1"/>
      <c r="XAZ273" s="1"/>
      <c r="XBA273" s="1"/>
      <c r="XBB273" s="1"/>
      <c r="XBC273" s="1"/>
      <c r="XBD273" s="1"/>
      <c r="XBE273" s="1"/>
      <c r="XBF273" s="1"/>
      <c r="XBG273" s="1"/>
      <c r="XBH273" s="1"/>
      <c r="XBI273" s="1"/>
      <c r="XBJ273" s="1"/>
      <c r="XBK273" s="1"/>
      <c r="XBL273" s="1"/>
      <c r="XBM273" s="1"/>
      <c r="XBN273" s="1"/>
      <c r="XBO273" s="1"/>
      <c r="XBP273" s="1"/>
      <c r="XBQ273" s="1"/>
      <c r="XBR273" s="1"/>
      <c r="XBS273" s="1"/>
      <c r="XBT273" s="1"/>
      <c r="XBU273" s="1"/>
      <c r="XBV273" s="1"/>
      <c r="XBW273" s="1"/>
      <c r="XBX273" s="1"/>
      <c r="XBY273" s="1"/>
      <c r="XBZ273" s="1"/>
      <c r="XCA273" s="1"/>
      <c r="XCB273" s="1"/>
      <c r="XCC273" s="1"/>
      <c r="XCD273" s="1"/>
      <c r="XCE273" s="1"/>
      <c r="XCF273" s="1"/>
      <c r="XCG273" s="1"/>
      <c r="XCH273" s="1"/>
      <c r="XCI273" s="1"/>
      <c r="XCJ273" s="1"/>
      <c r="XCK273" s="1"/>
      <c r="XCL273" s="1"/>
      <c r="XCM273" s="1"/>
      <c r="XCN273" s="1"/>
      <c r="XCO273" s="1"/>
      <c r="XCP273" s="1"/>
      <c r="XCQ273" s="1"/>
      <c r="XCR273" s="1"/>
      <c r="XCS273" s="1"/>
      <c r="XCT273" s="1"/>
      <c r="XCU273" s="1"/>
      <c r="XCV273" s="1"/>
      <c r="XCW273" s="1"/>
      <c r="XCX273" s="1"/>
      <c r="XCY273" s="1"/>
      <c r="XCZ273" s="1"/>
      <c r="XDA273" s="1"/>
      <c r="XDB273" s="1"/>
      <c r="XDC273" s="1"/>
      <c r="XDD273" s="1"/>
      <c r="XDE273" s="1"/>
      <c r="XDF273" s="1"/>
      <c r="XDG273" s="1"/>
      <c r="XDH273" s="1"/>
      <c r="XDI273" s="1"/>
      <c r="XDJ273" s="1"/>
      <c r="XDK273" s="1"/>
      <c r="XDL273" s="1"/>
      <c r="XDM273" s="1"/>
      <c r="XDN273" s="1"/>
      <c r="XDO273" s="1"/>
      <c r="XDP273" s="1"/>
      <c r="XDQ273" s="1"/>
      <c r="XDR273" s="1"/>
      <c r="XDS273" s="1"/>
      <c r="XDT273" s="1"/>
      <c r="XDU273" s="1"/>
      <c r="XDV273" s="1"/>
      <c r="XDW273" s="1"/>
      <c r="XDX273" s="1"/>
      <c r="XDY273" s="1"/>
      <c r="XDZ273" s="1"/>
      <c r="XEA273" s="1"/>
      <c r="XEB273" s="1"/>
      <c r="XEC273" s="1"/>
      <c r="XED273" s="1"/>
      <c r="XEE273" s="1"/>
      <c r="XEF273" s="1"/>
      <c r="XEG273" s="1"/>
      <c r="XEH273" s="1"/>
      <c r="XEI273" s="1"/>
      <c r="XEJ273" s="1"/>
      <c r="XEK273" s="1"/>
      <c r="XEL273" s="1"/>
      <c r="XEM273" s="1"/>
      <c r="XEN273" s="1"/>
      <c r="XEO273" s="1"/>
      <c r="XEP273" s="1"/>
      <c r="XEQ273" s="1"/>
      <c r="XER273" s="1"/>
      <c r="XES273" s="1"/>
      <c r="XET273" s="1"/>
      <c r="XEU273" s="1"/>
      <c r="XEV273" s="1"/>
      <c r="XEW273" s="1"/>
      <c r="XEX273" s="1"/>
      <c r="XEY273" s="1"/>
      <c r="XEZ273" s="1"/>
      <c r="XFA273" s="1"/>
      <c r="XFB273" s="1"/>
      <c r="XFC273" s="1"/>
      <c r="XFD273" s="1"/>
    </row>
    <row r="274" spans="1:151 16227:16384" s="11" customFormat="1" ht="20.25" x14ac:dyDescent="0.25">
      <c r="A274" s="84">
        <f t="shared" ref="A274:A292" si="51">A273+1</f>
        <v>12</v>
      </c>
      <c r="B274" s="85"/>
      <c r="C274" s="88" t="s">
        <v>216</v>
      </c>
      <c r="D274" s="88" t="s">
        <v>216</v>
      </c>
      <c r="E274" s="20">
        <f>(24.33)*10.764</f>
        <v>261.88811999999996</v>
      </c>
      <c r="F274" s="84">
        <v>0</v>
      </c>
      <c r="G274" s="85"/>
      <c r="H274" s="53">
        <v>0</v>
      </c>
      <c r="I274" s="51">
        <f t="shared" si="50"/>
        <v>261.88811999999996</v>
      </c>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WZC274" s="1"/>
      <c r="WZD274" s="1"/>
      <c r="WZE274" s="1"/>
      <c r="WZF274" s="1"/>
      <c r="WZG274" s="1"/>
      <c r="WZH274" s="1"/>
      <c r="WZI274" s="1"/>
      <c r="WZJ274" s="1"/>
      <c r="WZK274" s="1"/>
      <c r="WZL274" s="1"/>
      <c r="WZM274" s="1"/>
      <c r="WZN274" s="1"/>
      <c r="WZO274" s="1"/>
      <c r="WZP274" s="1"/>
      <c r="WZQ274" s="1"/>
      <c r="WZR274" s="1"/>
      <c r="WZS274" s="1"/>
      <c r="WZT274" s="1"/>
      <c r="WZU274" s="1"/>
      <c r="WZV274" s="1"/>
      <c r="WZW274" s="1"/>
      <c r="WZX274" s="1"/>
      <c r="WZY274" s="1"/>
      <c r="WZZ274" s="1"/>
      <c r="XAA274" s="1"/>
      <c r="XAB274" s="1"/>
      <c r="XAC274" s="1"/>
      <c r="XAD274" s="1"/>
      <c r="XAE274" s="1"/>
      <c r="XAF274" s="1"/>
      <c r="XAG274" s="1"/>
      <c r="XAH274" s="1"/>
      <c r="XAI274" s="1"/>
      <c r="XAJ274" s="1"/>
      <c r="XAK274" s="1"/>
      <c r="XAL274" s="1"/>
      <c r="XAM274" s="1"/>
      <c r="XAN274" s="1"/>
      <c r="XAO274" s="1"/>
      <c r="XAP274" s="1"/>
      <c r="XAQ274" s="1"/>
      <c r="XAR274" s="1"/>
      <c r="XAS274" s="1"/>
      <c r="XAT274" s="1"/>
      <c r="XAU274" s="1"/>
      <c r="XAV274" s="1"/>
      <c r="XAW274" s="1"/>
      <c r="XAX274" s="1"/>
      <c r="XAY274" s="1"/>
      <c r="XAZ274" s="1"/>
      <c r="XBA274" s="1"/>
      <c r="XBB274" s="1"/>
      <c r="XBC274" s="1"/>
      <c r="XBD274" s="1"/>
      <c r="XBE274" s="1"/>
      <c r="XBF274" s="1"/>
      <c r="XBG274" s="1"/>
      <c r="XBH274" s="1"/>
      <c r="XBI274" s="1"/>
      <c r="XBJ274" s="1"/>
      <c r="XBK274" s="1"/>
      <c r="XBL274" s="1"/>
      <c r="XBM274" s="1"/>
      <c r="XBN274" s="1"/>
      <c r="XBO274" s="1"/>
      <c r="XBP274" s="1"/>
      <c r="XBQ274" s="1"/>
      <c r="XBR274" s="1"/>
      <c r="XBS274" s="1"/>
      <c r="XBT274" s="1"/>
      <c r="XBU274" s="1"/>
      <c r="XBV274" s="1"/>
      <c r="XBW274" s="1"/>
      <c r="XBX274" s="1"/>
      <c r="XBY274" s="1"/>
      <c r="XBZ274" s="1"/>
      <c r="XCA274" s="1"/>
      <c r="XCB274" s="1"/>
      <c r="XCC274" s="1"/>
      <c r="XCD274" s="1"/>
      <c r="XCE274" s="1"/>
      <c r="XCF274" s="1"/>
      <c r="XCG274" s="1"/>
      <c r="XCH274" s="1"/>
      <c r="XCI274" s="1"/>
      <c r="XCJ274" s="1"/>
      <c r="XCK274" s="1"/>
      <c r="XCL274" s="1"/>
      <c r="XCM274" s="1"/>
      <c r="XCN274" s="1"/>
      <c r="XCO274" s="1"/>
      <c r="XCP274" s="1"/>
      <c r="XCQ274" s="1"/>
      <c r="XCR274" s="1"/>
      <c r="XCS274" s="1"/>
      <c r="XCT274" s="1"/>
      <c r="XCU274" s="1"/>
      <c r="XCV274" s="1"/>
      <c r="XCW274" s="1"/>
      <c r="XCX274" s="1"/>
      <c r="XCY274" s="1"/>
      <c r="XCZ274" s="1"/>
      <c r="XDA274" s="1"/>
      <c r="XDB274" s="1"/>
      <c r="XDC274" s="1"/>
      <c r="XDD274" s="1"/>
      <c r="XDE274" s="1"/>
      <c r="XDF274" s="1"/>
      <c r="XDG274" s="1"/>
      <c r="XDH274" s="1"/>
      <c r="XDI274" s="1"/>
      <c r="XDJ274" s="1"/>
      <c r="XDK274" s="1"/>
      <c r="XDL274" s="1"/>
      <c r="XDM274" s="1"/>
      <c r="XDN274" s="1"/>
      <c r="XDO274" s="1"/>
      <c r="XDP274" s="1"/>
      <c r="XDQ274" s="1"/>
      <c r="XDR274" s="1"/>
      <c r="XDS274" s="1"/>
      <c r="XDT274" s="1"/>
      <c r="XDU274" s="1"/>
      <c r="XDV274" s="1"/>
      <c r="XDW274" s="1"/>
      <c r="XDX274" s="1"/>
      <c r="XDY274" s="1"/>
      <c r="XDZ274" s="1"/>
      <c r="XEA274" s="1"/>
      <c r="XEB274" s="1"/>
      <c r="XEC274" s="1"/>
      <c r="XED274" s="1"/>
      <c r="XEE274" s="1"/>
      <c r="XEF274" s="1"/>
      <c r="XEG274" s="1"/>
      <c r="XEH274" s="1"/>
      <c r="XEI274" s="1"/>
      <c r="XEJ274" s="1"/>
      <c r="XEK274" s="1"/>
      <c r="XEL274" s="1"/>
      <c r="XEM274" s="1"/>
      <c r="XEN274" s="1"/>
      <c r="XEO274" s="1"/>
      <c r="XEP274" s="1"/>
      <c r="XEQ274" s="1"/>
      <c r="XER274" s="1"/>
      <c r="XES274" s="1"/>
      <c r="XET274" s="1"/>
      <c r="XEU274" s="1"/>
      <c r="XEV274" s="1"/>
      <c r="XEW274" s="1"/>
      <c r="XEX274" s="1"/>
      <c r="XEY274" s="1"/>
      <c r="XEZ274" s="1"/>
      <c r="XFA274" s="1"/>
      <c r="XFB274" s="1"/>
      <c r="XFC274" s="1"/>
      <c r="XFD274" s="1"/>
    </row>
    <row r="275" spans="1:151 16227:16384" s="11" customFormat="1" ht="20.25" customHeight="1" x14ac:dyDescent="0.25">
      <c r="A275" s="84">
        <f t="shared" si="51"/>
        <v>13</v>
      </c>
      <c r="B275" s="85"/>
      <c r="C275" s="88" t="s">
        <v>216</v>
      </c>
      <c r="D275" s="88" t="s">
        <v>216</v>
      </c>
      <c r="E275" s="20">
        <f>(26.7)*10.764</f>
        <v>287.39879999999999</v>
      </c>
      <c r="F275" s="84">
        <v>0</v>
      </c>
      <c r="G275" s="85"/>
      <c r="H275" s="53">
        <v>0</v>
      </c>
      <c r="I275" s="51">
        <f t="shared" si="50"/>
        <v>287.39879999999999</v>
      </c>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WZC275" s="1"/>
      <c r="WZD275" s="1"/>
      <c r="WZE275" s="1"/>
      <c r="WZF275" s="1"/>
      <c r="WZG275" s="1"/>
      <c r="WZH275" s="1"/>
      <c r="WZI275" s="1"/>
      <c r="WZJ275" s="1"/>
      <c r="WZK275" s="1"/>
      <c r="WZL275" s="1"/>
      <c r="WZM275" s="1"/>
      <c r="WZN275" s="1"/>
      <c r="WZO275" s="1"/>
      <c r="WZP275" s="1"/>
      <c r="WZQ275" s="1"/>
      <c r="WZR275" s="1"/>
      <c r="WZS275" s="1"/>
      <c r="WZT275" s="1"/>
      <c r="WZU275" s="1"/>
      <c r="WZV275" s="1"/>
      <c r="WZW275" s="1"/>
      <c r="WZX275" s="1"/>
      <c r="WZY275" s="1"/>
      <c r="WZZ275" s="1"/>
      <c r="XAA275" s="1"/>
      <c r="XAB275" s="1"/>
      <c r="XAC275" s="1"/>
      <c r="XAD275" s="1"/>
      <c r="XAE275" s="1"/>
      <c r="XAF275" s="1"/>
      <c r="XAG275" s="1"/>
      <c r="XAH275" s="1"/>
      <c r="XAI275" s="1"/>
      <c r="XAJ275" s="1"/>
      <c r="XAK275" s="1"/>
      <c r="XAL275" s="1"/>
      <c r="XAM275" s="1"/>
      <c r="XAN275" s="1"/>
      <c r="XAO275" s="1"/>
      <c r="XAP275" s="1"/>
      <c r="XAQ275" s="1"/>
      <c r="XAR275" s="1"/>
      <c r="XAS275" s="1"/>
      <c r="XAT275" s="1"/>
      <c r="XAU275" s="1"/>
      <c r="XAV275" s="1"/>
      <c r="XAW275" s="1"/>
      <c r="XAX275" s="1"/>
      <c r="XAY275" s="1"/>
      <c r="XAZ275" s="1"/>
      <c r="XBA275" s="1"/>
      <c r="XBB275" s="1"/>
      <c r="XBC275" s="1"/>
      <c r="XBD275" s="1"/>
      <c r="XBE275" s="1"/>
      <c r="XBF275" s="1"/>
      <c r="XBG275" s="1"/>
      <c r="XBH275" s="1"/>
      <c r="XBI275" s="1"/>
      <c r="XBJ275" s="1"/>
      <c r="XBK275" s="1"/>
      <c r="XBL275" s="1"/>
      <c r="XBM275" s="1"/>
      <c r="XBN275" s="1"/>
      <c r="XBO275" s="1"/>
      <c r="XBP275" s="1"/>
      <c r="XBQ275" s="1"/>
      <c r="XBR275" s="1"/>
      <c r="XBS275" s="1"/>
      <c r="XBT275" s="1"/>
      <c r="XBU275" s="1"/>
      <c r="XBV275" s="1"/>
      <c r="XBW275" s="1"/>
      <c r="XBX275" s="1"/>
      <c r="XBY275" s="1"/>
      <c r="XBZ275" s="1"/>
      <c r="XCA275" s="1"/>
      <c r="XCB275" s="1"/>
      <c r="XCC275" s="1"/>
      <c r="XCD275" s="1"/>
      <c r="XCE275" s="1"/>
      <c r="XCF275" s="1"/>
      <c r="XCG275" s="1"/>
      <c r="XCH275" s="1"/>
      <c r="XCI275" s="1"/>
      <c r="XCJ275" s="1"/>
      <c r="XCK275" s="1"/>
      <c r="XCL275" s="1"/>
      <c r="XCM275" s="1"/>
      <c r="XCN275" s="1"/>
      <c r="XCO275" s="1"/>
      <c r="XCP275" s="1"/>
      <c r="XCQ275" s="1"/>
      <c r="XCR275" s="1"/>
      <c r="XCS275" s="1"/>
      <c r="XCT275" s="1"/>
      <c r="XCU275" s="1"/>
      <c r="XCV275" s="1"/>
      <c r="XCW275" s="1"/>
      <c r="XCX275" s="1"/>
      <c r="XCY275" s="1"/>
      <c r="XCZ275" s="1"/>
      <c r="XDA275" s="1"/>
      <c r="XDB275" s="1"/>
      <c r="XDC275" s="1"/>
      <c r="XDD275" s="1"/>
      <c r="XDE275" s="1"/>
      <c r="XDF275" s="1"/>
      <c r="XDG275" s="1"/>
      <c r="XDH275" s="1"/>
      <c r="XDI275" s="1"/>
      <c r="XDJ275" s="1"/>
      <c r="XDK275" s="1"/>
      <c r="XDL275" s="1"/>
      <c r="XDM275" s="1"/>
      <c r="XDN275" s="1"/>
      <c r="XDO275" s="1"/>
      <c r="XDP275" s="1"/>
      <c r="XDQ275" s="1"/>
      <c r="XDR275" s="1"/>
      <c r="XDS275" s="1"/>
      <c r="XDT275" s="1"/>
      <c r="XDU275" s="1"/>
      <c r="XDV275" s="1"/>
      <c r="XDW275" s="1"/>
      <c r="XDX275" s="1"/>
      <c r="XDY275" s="1"/>
      <c r="XDZ275" s="1"/>
      <c r="XEA275" s="1"/>
      <c r="XEB275" s="1"/>
      <c r="XEC275" s="1"/>
      <c r="XED275" s="1"/>
      <c r="XEE275" s="1"/>
      <c r="XEF275" s="1"/>
      <c r="XEG275" s="1"/>
      <c r="XEH275" s="1"/>
      <c r="XEI275" s="1"/>
      <c r="XEJ275" s="1"/>
      <c r="XEK275" s="1"/>
      <c r="XEL275" s="1"/>
      <c r="XEM275" s="1"/>
      <c r="XEN275" s="1"/>
      <c r="XEO275" s="1"/>
      <c r="XEP275" s="1"/>
      <c r="XEQ275" s="1"/>
      <c r="XER275" s="1"/>
      <c r="XES275" s="1"/>
      <c r="XET275" s="1"/>
      <c r="XEU275" s="1"/>
      <c r="XEV275" s="1"/>
      <c r="XEW275" s="1"/>
      <c r="XEX275" s="1"/>
      <c r="XEY275" s="1"/>
      <c r="XEZ275" s="1"/>
      <c r="XFA275" s="1"/>
      <c r="XFB275" s="1"/>
      <c r="XFC275" s="1"/>
      <c r="XFD275" s="1"/>
    </row>
    <row r="276" spans="1:151 16227:16384" s="11" customFormat="1" ht="20.25" customHeight="1" x14ac:dyDescent="0.25">
      <c r="A276" s="84">
        <f t="shared" si="51"/>
        <v>14</v>
      </c>
      <c r="B276" s="85"/>
      <c r="C276" s="88" t="s">
        <v>216</v>
      </c>
      <c r="D276" s="88" t="s">
        <v>216</v>
      </c>
      <c r="E276" s="20">
        <f>(22.33)*10.764</f>
        <v>240.36011999999997</v>
      </c>
      <c r="F276" s="84">
        <v>0</v>
      </c>
      <c r="G276" s="85"/>
      <c r="H276" s="53">
        <v>0</v>
      </c>
      <c r="I276" s="51">
        <f t="shared" si="50"/>
        <v>240.36011999999997</v>
      </c>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WZC276" s="1"/>
      <c r="WZD276" s="1"/>
      <c r="WZE276" s="1"/>
      <c r="WZF276" s="1"/>
      <c r="WZG276" s="1"/>
      <c r="WZH276" s="1"/>
      <c r="WZI276" s="1"/>
      <c r="WZJ276" s="1"/>
      <c r="WZK276" s="1"/>
      <c r="WZL276" s="1"/>
      <c r="WZM276" s="1"/>
      <c r="WZN276" s="1"/>
      <c r="WZO276" s="1"/>
      <c r="WZP276" s="1"/>
      <c r="WZQ276" s="1"/>
      <c r="WZR276" s="1"/>
      <c r="WZS276" s="1"/>
      <c r="WZT276" s="1"/>
      <c r="WZU276" s="1"/>
      <c r="WZV276" s="1"/>
      <c r="WZW276" s="1"/>
      <c r="WZX276" s="1"/>
      <c r="WZY276" s="1"/>
      <c r="WZZ276" s="1"/>
      <c r="XAA276" s="1"/>
      <c r="XAB276" s="1"/>
      <c r="XAC276" s="1"/>
      <c r="XAD276" s="1"/>
      <c r="XAE276" s="1"/>
      <c r="XAF276" s="1"/>
      <c r="XAG276" s="1"/>
      <c r="XAH276" s="1"/>
      <c r="XAI276" s="1"/>
      <c r="XAJ276" s="1"/>
      <c r="XAK276" s="1"/>
      <c r="XAL276" s="1"/>
      <c r="XAM276" s="1"/>
      <c r="XAN276" s="1"/>
      <c r="XAO276" s="1"/>
      <c r="XAP276" s="1"/>
      <c r="XAQ276" s="1"/>
      <c r="XAR276" s="1"/>
      <c r="XAS276" s="1"/>
      <c r="XAT276" s="1"/>
      <c r="XAU276" s="1"/>
      <c r="XAV276" s="1"/>
      <c r="XAW276" s="1"/>
      <c r="XAX276" s="1"/>
      <c r="XAY276" s="1"/>
      <c r="XAZ276" s="1"/>
      <c r="XBA276" s="1"/>
      <c r="XBB276" s="1"/>
      <c r="XBC276" s="1"/>
      <c r="XBD276" s="1"/>
      <c r="XBE276" s="1"/>
      <c r="XBF276" s="1"/>
      <c r="XBG276" s="1"/>
      <c r="XBH276" s="1"/>
      <c r="XBI276" s="1"/>
      <c r="XBJ276" s="1"/>
      <c r="XBK276" s="1"/>
      <c r="XBL276" s="1"/>
      <c r="XBM276" s="1"/>
      <c r="XBN276" s="1"/>
      <c r="XBO276" s="1"/>
      <c r="XBP276" s="1"/>
      <c r="XBQ276" s="1"/>
      <c r="XBR276" s="1"/>
      <c r="XBS276" s="1"/>
      <c r="XBT276" s="1"/>
      <c r="XBU276" s="1"/>
      <c r="XBV276" s="1"/>
      <c r="XBW276" s="1"/>
      <c r="XBX276" s="1"/>
      <c r="XBY276" s="1"/>
      <c r="XBZ276" s="1"/>
      <c r="XCA276" s="1"/>
      <c r="XCB276" s="1"/>
      <c r="XCC276" s="1"/>
      <c r="XCD276" s="1"/>
      <c r="XCE276" s="1"/>
      <c r="XCF276" s="1"/>
      <c r="XCG276" s="1"/>
      <c r="XCH276" s="1"/>
      <c r="XCI276" s="1"/>
      <c r="XCJ276" s="1"/>
      <c r="XCK276" s="1"/>
      <c r="XCL276" s="1"/>
      <c r="XCM276" s="1"/>
      <c r="XCN276" s="1"/>
      <c r="XCO276" s="1"/>
      <c r="XCP276" s="1"/>
      <c r="XCQ276" s="1"/>
      <c r="XCR276" s="1"/>
      <c r="XCS276" s="1"/>
      <c r="XCT276" s="1"/>
      <c r="XCU276" s="1"/>
      <c r="XCV276" s="1"/>
      <c r="XCW276" s="1"/>
      <c r="XCX276" s="1"/>
      <c r="XCY276" s="1"/>
      <c r="XCZ276" s="1"/>
      <c r="XDA276" s="1"/>
      <c r="XDB276" s="1"/>
      <c r="XDC276" s="1"/>
      <c r="XDD276" s="1"/>
      <c r="XDE276" s="1"/>
      <c r="XDF276" s="1"/>
      <c r="XDG276" s="1"/>
      <c r="XDH276" s="1"/>
      <c r="XDI276" s="1"/>
      <c r="XDJ276" s="1"/>
      <c r="XDK276" s="1"/>
      <c r="XDL276" s="1"/>
      <c r="XDM276" s="1"/>
      <c r="XDN276" s="1"/>
      <c r="XDO276" s="1"/>
      <c r="XDP276" s="1"/>
      <c r="XDQ276" s="1"/>
      <c r="XDR276" s="1"/>
      <c r="XDS276" s="1"/>
      <c r="XDT276" s="1"/>
      <c r="XDU276" s="1"/>
      <c r="XDV276" s="1"/>
      <c r="XDW276" s="1"/>
      <c r="XDX276" s="1"/>
      <c r="XDY276" s="1"/>
      <c r="XDZ276" s="1"/>
      <c r="XEA276" s="1"/>
      <c r="XEB276" s="1"/>
      <c r="XEC276" s="1"/>
      <c r="XED276" s="1"/>
      <c r="XEE276" s="1"/>
      <c r="XEF276" s="1"/>
      <c r="XEG276" s="1"/>
      <c r="XEH276" s="1"/>
      <c r="XEI276" s="1"/>
      <c r="XEJ276" s="1"/>
      <c r="XEK276" s="1"/>
      <c r="XEL276" s="1"/>
      <c r="XEM276" s="1"/>
      <c r="XEN276" s="1"/>
      <c r="XEO276" s="1"/>
      <c r="XEP276" s="1"/>
      <c r="XEQ276" s="1"/>
      <c r="XER276" s="1"/>
      <c r="XES276" s="1"/>
      <c r="XET276" s="1"/>
      <c r="XEU276" s="1"/>
      <c r="XEV276" s="1"/>
      <c r="XEW276" s="1"/>
      <c r="XEX276" s="1"/>
      <c r="XEY276" s="1"/>
      <c r="XEZ276" s="1"/>
      <c r="XFA276" s="1"/>
      <c r="XFB276" s="1"/>
      <c r="XFC276" s="1"/>
      <c r="XFD276" s="1"/>
    </row>
    <row r="277" spans="1:151 16227:16384" s="11" customFormat="1" ht="20.25" customHeight="1" x14ac:dyDescent="0.25">
      <c r="A277" s="84">
        <f t="shared" si="51"/>
        <v>15</v>
      </c>
      <c r="B277" s="85"/>
      <c r="C277" s="88" t="s">
        <v>216</v>
      </c>
      <c r="D277" s="88" t="s">
        <v>216</v>
      </c>
      <c r="E277" s="20">
        <f>(21.95)*10.764</f>
        <v>236.26979999999998</v>
      </c>
      <c r="F277" s="84">
        <v>0</v>
      </c>
      <c r="G277" s="85"/>
      <c r="H277" s="53">
        <v>0</v>
      </c>
      <c r="I277" s="51">
        <f t="shared" si="50"/>
        <v>236.26979999999998</v>
      </c>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WZC277" s="1"/>
      <c r="WZD277" s="1"/>
      <c r="WZE277" s="1"/>
      <c r="WZF277" s="1"/>
      <c r="WZG277" s="1"/>
      <c r="WZH277" s="1"/>
      <c r="WZI277" s="1"/>
      <c r="WZJ277" s="1"/>
      <c r="WZK277" s="1"/>
      <c r="WZL277" s="1"/>
      <c r="WZM277" s="1"/>
      <c r="WZN277" s="1"/>
      <c r="WZO277" s="1"/>
      <c r="WZP277" s="1"/>
      <c r="WZQ277" s="1"/>
      <c r="WZR277" s="1"/>
      <c r="WZS277" s="1"/>
      <c r="WZT277" s="1"/>
      <c r="WZU277" s="1"/>
      <c r="WZV277" s="1"/>
      <c r="WZW277" s="1"/>
      <c r="WZX277" s="1"/>
      <c r="WZY277" s="1"/>
      <c r="WZZ277" s="1"/>
      <c r="XAA277" s="1"/>
      <c r="XAB277" s="1"/>
      <c r="XAC277" s="1"/>
      <c r="XAD277" s="1"/>
      <c r="XAE277" s="1"/>
      <c r="XAF277" s="1"/>
      <c r="XAG277" s="1"/>
      <c r="XAH277" s="1"/>
      <c r="XAI277" s="1"/>
      <c r="XAJ277" s="1"/>
      <c r="XAK277" s="1"/>
      <c r="XAL277" s="1"/>
      <c r="XAM277" s="1"/>
      <c r="XAN277" s="1"/>
      <c r="XAO277" s="1"/>
      <c r="XAP277" s="1"/>
      <c r="XAQ277" s="1"/>
      <c r="XAR277" s="1"/>
      <c r="XAS277" s="1"/>
      <c r="XAT277" s="1"/>
      <c r="XAU277" s="1"/>
      <c r="XAV277" s="1"/>
      <c r="XAW277" s="1"/>
      <c r="XAX277" s="1"/>
      <c r="XAY277" s="1"/>
      <c r="XAZ277" s="1"/>
      <c r="XBA277" s="1"/>
      <c r="XBB277" s="1"/>
      <c r="XBC277" s="1"/>
      <c r="XBD277" s="1"/>
      <c r="XBE277" s="1"/>
      <c r="XBF277" s="1"/>
      <c r="XBG277" s="1"/>
      <c r="XBH277" s="1"/>
      <c r="XBI277" s="1"/>
      <c r="XBJ277" s="1"/>
      <c r="XBK277" s="1"/>
      <c r="XBL277" s="1"/>
      <c r="XBM277" s="1"/>
      <c r="XBN277" s="1"/>
      <c r="XBO277" s="1"/>
      <c r="XBP277" s="1"/>
      <c r="XBQ277" s="1"/>
      <c r="XBR277" s="1"/>
      <c r="XBS277" s="1"/>
      <c r="XBT277" s="1"/>
      <c r="XBU277" s="1"/>
      <c r="XBV277" s="1"/>
      <c r="XBW277" s="1"/>
      <c r="XBX277" s="1"/>
      <c r="XBY277" s="1"/>
      <c r="XBZ277" s="1"/>
      <c r="XCA277" s="1"/>
      <c r="XCB277" s="1"/>
      <c r="XCC277" s="1"/>
      <c r="XCD277" s="1"/>
      <c r="XCE277" s="1"/>
      <c r="XCF277" s="1"/>
      <c r="XCG277" s="1"/>
      <c r="XCH277" s="1"/>
      <c r="XCI277" s="1"/>
      <c r="XCJ277" s="1"/>
      <c r="XCK277" s="1"/>
      <c r="XCL277" s="1"/>
      <c r="XCM277" s="1"/>
      <c r="XCN277" s="1"/>
      <c r="XCO277" s="1"/>
      <c r="XCP277" s="1"/>
      <c r="XCQ277" s="1"/>
      <c r="XCR277" s="1"/>
      <c r="XCS277" s="1"/>
      <c r="XCT277" s="1"/>
      <c r="XCU277" s="1"/>
      <c r="XCV277" s="1"/>
      <c r="XCW277" s="1"/>
      <c r="XCX277" s="1"/>
      <c r="XCY277" s="1"/>
      <c r="XCZ277" s="1"/>
      <c r="XDA277" s="1"/>
      <c r="XDB277" s="1"/>
      <c r="XDC277" s="1"/>
      <c r="XDD277" s="1"/>
      <c r="XDE277" s="1"/>
      <c r="XDF277" s="1"/>
      <c r="XDG277" s="1"/>
      <c r="XDH277" s="1"/>
      <c r="XDI277" s="1"/>
      <c r="XDJ277" s="1"/>
      <c r="XDK277" s="1"/>
      <c r="XDL277" s="1"/>
      <c r="XDM277" s="1"/>
      <c r="XDN277" s="1"/>
      <c r="XDO277" s="1"/>
      <c r="XDP277" s="1"/>
      <c r="XDQ277" s="1"/>
      <c r="XDR277" s="1"/>
      <c r="XDS277" s="1"/>
      <c r="XDT277" s="1"/>
      <c r="XDU277" s="1"/>
      <c r="XDV277" s="1"/>
      <c r="XDW277" s="1"/>
      <c r="XDX277" s="1"/>
      <c r="XDY277" s="1"/>
      <c r="XDZ277" s="1"/>
      <c r="XEA277" s="1"/>
      <c r="XEB277" s="1"/>
      <c r="XEC277" s="1"/>
      <c r="XED277" s="1"/>
      <c r="XEE277" s="1"/>
      <c r="XEF277" s="1"/>
      <c r="XEG277" s="1"/>
      <c r="XEH277" s="1"/>
      <c r="XEI277" s="1"/>
      <c r="XEJ277" s="1"/>
      <c r="XEK277" s="1"/>
      <c r="XEL277" s="1"/>
      <c r="XEM277" s="1"/>
      <c r="XEN277" s="1"/>
      <c r="XEO277" s="1"/>
      <c r="XEP277" s="1"/>
      <c r="XEQ277" s="1"/>
      <c r="XER277" s="1"/>
      <c r="XES277" s="1"/>
      <c r="XET277" s="1"/>
      <c r="XEU277" s="1"/>
      <c r="XEV277" s="1"/>
      <c r="XEW277" s="1"/>
      <c r="XEX277" s="1"/>
      <c r="XEY277" s="1"/>
      <c r="XEZ277" s="1"/>
      <c r="XFA277" s="1"/>
      <c r="XFB277" s="1"/>
      <c r="XFC277" s="1"/>
      <c r="XFD277" s="1"/>
    </row>
    <row r="278" spans="1:151 16227:16384" s="11" customFormat="1" ht="20.25" customHeight="1" x14ac:dyDescent="0.25">
      <c r="A278" s="84">
        <f t="shared" si="51"/>
        <v>16</v>
      </c>
      <c r="B278" s="85"/>
      <c r="C278" s="88" t="s">
        <v>216</v>
      </c>
      <c r="D278" s="88" t="s">
        <v>216</v>
      </c>
      <c r="E278" s="20">
        <f>(21.95)*10.764</f>
        <v>236.26979999999998</v>
      </c>
      <c r="F278" s="84">
        <v>0</v>
      </c>
      <c r="G278" s="85"/>
      <c r="H278" s="53">
        <v>0</v>
      </c>
      <c r="I278" s="51">
        <f t="shared" si="50"/>
        <v>236.26979999999998</v>
      </c>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WZC278" s="1"/>
      <c r="WZD278" s="1"/>
      <c r="WZE278" s="1"/>
      <c r="WZF278" s="1"/>
      <c r="WZG278" s="1"/>
      <c r="WZH278" s="1"/>
      <c r="WZI278" s="1"/>
      <c r="WZJ278" s="1"/>
      <c r="WZK278" s="1"/>
      <c r="WZL278" s="1"/>
      <c r="WZM278" s="1"/>
      <c r="WZN278" s="1"/>
      <c r="WZO278" s="1"/>
      <c r="WZP278" s="1"/>
      <c r="WZQ278" s="1"/>
      <c r="WZR278" s="1"/>
      <c r="WZS278" s="1"/>
      <c r="WZT278" s="1"/>
      <c r="WZU278" s="1"/>
      <c r="WZV278" s="1"/>
      <c r="WZW278" s="1"/>
      <c r="WZX278" s="1"/>
      <c r="WZY278" s="1"/>
      <c r="WZZ278" s="1"/>
      <c r="XAA278" s="1"/>
      <c r="XAB278" s="1"/>
      <c r="XAC278" s="1"/>
      <c r="XAD278" s="1"/>
      <c r="XAE278" s="1"/>
      <c r="XAF278" s="1"/>
      <c r="XAG278" s="1"/>
      <c r="XAH278" s="1"/>
      <c r="XAI278" s="1"/>
      <c r="XAJ278" s="1"/>
      <c r="XAK278" s="1"/>
      <c r="XAL278" s="1"/>
      <c r="XAM278" s="1"/>
      <c r="XAN278" s="1"/>
      <c r="XAO278" s="1"/>
      <c r="XAP278" s="1"/>
      <c r="XAQ278" s="1"/>
      <c r="XAR278" s="1"/>
      <c r="XAS278" s="1"/>
      <c r="XAT278" s="1"/>
      <c r="XAU278" s="1"/>
      <c r="XAV278" s="1"/>
      <c r="XAW278" s="1"/>
      <c r="XAX278" s="1"/>
      <c r="XAY278" s="1"/>
      <c r="XAZ278" s="1"/>
      <c r="XBA278" s="1"/>
      <c r="XBB278" s="1"/>
      <c r="XBC278" s="1"/>
      <c r="XBD278" s="1"/>
      <c r="XBE278" s="1"/>
      <c r="XBF278" s="1"/>
      <c r="XBG278" s="1"/>
      <c r="XBH278" s="1"/>
      <c r="XBI278" s="1"/>
      <c r="XBJ278" s="1"/>
      <c r="XBK278" s="1"/>
      <c r="XBL278" s="1"/>
      <c r="XBM278" s="1"/>
      <c r="XBN278" s="1"/>
      <c r="XBO278" s="1"/>
      <c r="XBP278" s="1"/>
      <c r="XBQ278" s="1"/>
      <c r="XBR278" s="1"/>
      <c r="XBS278" s="1"/>
      <c r="XBT278" s="1"/>
      <c r="XBU278" s="1"/>
      <c r="XBV278" s="1"/>
      <c r="XBW278" s="1"/>
      <c r="XBX278" s="1"/>
      <c r="XBY278" s="1"/>
      <c r="XBZ278" s="1"/>
      <c r="XCA278" s="1"/>
      <c r="XCB278" s="1"/>
      <c r="XCC278" s="1"/>
      <c r="XCD278" s="1"/>
      <c r="XCE278" s="1"/>
      <c r="XCF278" s="1"/>
      <c r="XCG278" s="1"/>
      <c r="XCH278" s="1"/>
      <c r="XCI278" s="1"/>
      <c r="XCJ278" s="1"/>
      <c r="XCK278" s="1"/>
      <c r="XCL278" s="1"/>
      <c r="XCM278" s="1"/>
      <c r="XCN278" s="1"/>
      <c r="XCO278" s="1"/>
      <c r="XCP278" s="1"/>
      <c r="XCQ278" s="1"/>
      <c r="XCR278" s="1"/>
      <c r="XCS278" s="1"/>
      <c r="XCT278" s="1"/>
      <c r="XCU278" s="1"/>
      <c r="XCV278" s="1"/>
      <c r="XCW278" s="1"/>
      <c r="XCX278" s="1"/>
      <c r="XCY278" s="1"/>
      <c r="XCZ278" s="1"/>
      <c r="XDA278" s="1"/>
      <c r="XDB278" s="1"/>
      <c r="XDC278" s="1"/>
      <c r="XDD278" s="1"/>
      <c r="XDE278" s="1"/>
      <c r="XDF278" s="1"/>
      <c r="XDG278" s="1"/>
      <c r="XDH278" s="1"/>
      <c r="XDI278" s="1"/>
      <c r="XDJ278" s="1"/>
      <c r="XDK278" s="1"/>
      <c r="XDL278" s="1"/>
      <c r="XDM278" s="1"/>
      <c r="XDN278" s="1"/>
      <c r="XDO278" s="1"/>
      <c r="XDP278" s="1"/>
      <c r="XDQ278" s="1"/>
      <c r="XDR278" s="1"/>
      <c r="XDS278" s="1"/>
      <c r="XDT278" s="1"/>
      <c r="XDU278" s="1"/>
      <c r="XDV278" s="1"/>
      <c r="XDW278" s="1"/>
      <c r="XDX278" s="1"/>
      <c r="XDY278" s="1"/>
      <c r="XDZ278" s="1"/>
      <c r="XEA278" s="1"/>
      <c r="XEB278" s="1"/>
      <c r="XEC278" s="1"/>
      <c r="XED278" s="1"/>
      <c r="XEE278" s="1"/>
      <c r="XEF278" s="1"/>
      <c r="XEG278" s="1"/>
      <c r="XEH278" s="1"/>
      <c r="XEI278" s="1"/>
      <c r="XEJ278" s="1"/>
      <c r="XEK278" s="1"/>
      <c r="XEL278" s="1"/>
      <c r="XEM278" s="1"/>
      <c r="XEN278" s="1"/>
      <c r="XEO278" s="1"/>
      <c r="XEP278" s="1"/>
      <c r="XEQ278" s="1"/>
      <c r="XER278" s="1"/>
      <c r="XES278" s="1"/>
      <c r="XET278" s="1"/>
      <c r="XEU278" s="1"/>
      <c r="XEV278" s="1"/>
      <c r="XEW278" s="1"/>
      <c r="XEX278" s="1"/>
      <c r="XEY278" s="1"/>
      <c r="XEZ278" s="1"/>
      <c r="XFA278" s="1"/>
      <c r="XFB278" s="1"/>
      <c r="XFC278" s="1"/>
      <c r="XFD278" s="1"/>
    </row>
    <row r="279" spans="1:151 16227:16384" s="11" customFormat="1" ht="20.25" customHeight="1" x14ac:dyDescent="0.25">
      <c r="A279" s="84">
        <f t="shared" si="51"/>
        <v>17</v>
      </c>
      <c r="B279" s="85"/>
      <c r="C279" s="88" t="s">
        <v>216</v>
      </c>
      <c r="D279" s="88" t="s">
        <v>216</v>
      </c>
      <c r="E279" s="20">
        <f>(22.33)*10.764</f>
        <v>240.36011999999997</v>
      </c>
      <c r="F279" s="84">
        <v>0</v>
      </c>
      <c r="G279" s="85"/>
      <c r="H279" s="53">
        <v>0</v>
      </c>
      <c r="I279" s="51">
        <f t="shared" si="50"/>
        <v>240.36011999999997</v>
      </c>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WZC279" s="1"/>
      <c r="WZD279" s="1"/>
      <c r="WZE279" s="1"/>
      <c r="WZF279" s="1"/>
      <c r="WZG279" s="1"/>
      <c r="WZH279" s="1"/>
      <c r="WZI279" s="1"/>
      <c r="WZJ279" s="1"/>
      <c r="WZK279" s="1"/>
      <c r="WZL279" s="1"/>
      <c r="WZM279" s="1"/>
      <c r="WZN279" s="1"/>
      <c r="WZO279" s="1"/>
      <c r="WZP279" s="1"/>
      <c r="WZQ279" s="1"/>
      <c r="WZR279" s="1"/>
      <c r="WZS279" s="1"/>
      <c r="WZT279" s="1"/>
      <c r="WZU279" s="1"/>
      <c r="WZV279" s="1"/>
      <c r="WZW279" s="1"/>
      <c r="WZX279" s="1"/>
      <c r="WZY279" s="1"/>
      <c r="WZZ279" s="1"/>
      <c r="XAA279" s="1"/>
      <c r="XAB279" s="1"/>
      <c r="XAC279" s="1"/>
      <c r="XAD279" s="1"/>
      <c r="XAE279" s="1"/>
      <c r="XAF279" s="1"/>
      <c r="XAG279" s="1"/>
      <c r="XAH279" s="1"/>
      <c r="XAI279" s="1"/>
      <c r="XAJ279" s="1"/>
      <c r="XAK279" s="1"/>
      <c r="XAL279" s="1"/>
      <c r="XAM279" s="1"/>
      <c r="XAN279" s="1"/>
      <c r="XAO279" s="1"/>
      <c r="XAP279" s="1"/>
      <c r="XAQ279" s="1"/>
      <c r="XAR279" s="1"/>
      <c r="XAS279" s="1"/>
      <c r="XAT279" s="1"/>
      <c r="XAU279" s="1"/>
      <c r="XAV279" s="1"/>
      <c r="XAW279" s="1"/>
      <c r="XAX279" s="1"/>
      <c r="XAY279" s="1"/>
      <c r="XAZ279" s="1"/>
      <c r="XBA279" s="1"/>
      <c r="XBB279" s="1"/>
      <c r="XBC279" s="1"/>
      <c r="XBD279" s="1"/>
      <c r="XBE279" s="1"/>
      <c r="XBF279" s="1"/>
      <c r="XBG279" s="1"/>
      <c r="XBH279" s="1"/>
      <c r="XBI279" s="1"/>
      <c r="XBJ279" s="1"/>
      <c r="XBK279" s="1"/>
      <c r="XBL279" s="1"/>
      <c r="XBM279" s="1"/>
      <c r="XBN279" s="1"/>
      <c r="XBO279" s="1"/>
      <c r="XBP279" s="1"/>
      <c r="XBQ279" s="1"/>
      <c r="XBR279" s="1"/>
      <c r="XBS279" s="1"/>
      <c r="XBT279" s="1"/>
      <c r="XBU279" s="1"/>
      <c r="XBV279" s="1"/>
      <c r="XBW279" s="1"/>
      <c r="XBX279" s="1"/>
      <c r="XBY279" s="1"/>
      <c r="XBZ279" s="1"/>
      <c r="XCA279" s="1"/>
      <c r="XCB279" s="1"/>
      <c r="XCC279" s="1"/>
      <c r="XCD279" s="1"/>
      <c r="XCE279" s="1"/>
      <c r="XCF279" s="1"/>
      <c r="XCG279" s="1"/>
      <c r="XCH279" s="1"/>
      <c r="XCI279" s="1"/>
      <c r="XCJ279" s="1"/>
      <c r="XCK279" s="1"/>
      <c r="XCL279" s="1"/>
      <c r="XCM279" s="1"/>
      <c r="XCN279" s="1"/>
      <c r="XCO279" s="1"/>
      <c r="XCP279" s="1"/>
      <c r="XCQ279" s="1"/>
      <c r="XCR279" s="1"/>
      <c r="XCS279" s="1"/>
      <c r="XCT279" s="1"/>
      <c r="XCU279" s="1"/>
      <c r="XCV279" s="1"/>
      <c r="XCW279" s="1"/>
      <c r="XCX279" s="1"/>
      <c r="XCY279" s="1"/>
      <c r="XCZ279" s="1"/>
      <c r="XDA279" s="1"/>
      <c r="XDB279" s="1"/>
      <c r="XDC279" s="1"/>
      <c r="XDD279" s="1"/>
      <c r="XDE279" s="1"/>
      <c r="XDF279" s="1"/>
      <c r="XDG279" s="1"/>
      <c r="XDH279" s="1"/>
      <c r="XDI279" s="1"/>
      <c r="XDJ279" s="1"/>
      <c r="XDK279" s="1"/>
      <c r="XDL279" s="1"/>
      <c r="XDM279" s="1"/>
      <c r="XDN279" s="1"/>
      <c r="XDO279" s="1"/>
      <c r="XDP279" s="1"/>
      <c r="XDQ279" s="1"/>
      <c r="XDR279" s="1"/>
      <c r="XDS279" s="1"/>
      <c r="XDT279" s="1"/>
      <c r="XDU279" s="1"/>
      <c r="XDV279" s="1"/>
      <c r="XDW279" s="1"/>
      <c r="XDX279" s="1"/>
      <c r="XDY279" s="1"/>
      <c r="XDZ279" s="1"/>
      <c r="XEA279" s="1"/>
      <c r="XEB279" s="1"/>
      <c r="XEC279" s="1"/>
      <c r="XED279" s="1"/>
      <c r="XEE279" s="1"/>
      <c r="XEF279" s="1"/>
      <c r="XEG279" s="1"/>
      <c r="XEH279" s="1"/>
      <c r="XEI279" s="1"/>
      <c r="XEJ279" s="1"/>
      <c r="XEK279" s="1"/>
      <c r="XEL279" s="1"/>
      <c r="XEM279" s="1"/>
      <c r="XEN279" s="1"/>
      <c r="XEO279" s="1"/>
      <c r="XEP279" s="1"/>
      <c r="XEQ279" s="1"/>
      <c r="XER279" s="1"/>
      <c r="XES279" s="1"/>
      <c r="XET279" s="1"/>
      <c r="XEU279" s="1"/>
      <c r="XEV279" s="1"/>
      <c r="XEW279" s="1"/>
      <c r="XEX279" s="1"/>
      <c r="XEY279" s="1"/>
      <c r="XEZ279" s="1"/>
      <c r="XFA279" s="1"/>
      <c r="XFB279" s="1"/>
      <c r="XFC279" s="1"/>
      <c r="XFD279" s="1"/>
    </row>
    <row r="280" spans="1:151 16227:16384" s="11" customFormat="1" ht="20.25" customHeight="1" x14ac:dyDescent="0.25">
      <c r="A280" s="84">
        <f t="shared" si="51"/>
        <v>18</v>
      </c>
      <c r="B280" s="85"/>
      <c r="C280" s="88" t="s">
        <v>216</v>
      </c>
      <c r="D280" s="88" t="s">
        <v>216</v>
      </c>
      <c r="E280" s="53">
        <f>(19.62)*10.764</f>
        <v>211.18968000000001</v>
      </c>
      <c r="F280" s="84">
        <v>0</v>
      </c>
      <c r="G280" s="85"/>
      <c r="H280" s="53">
        <v>0</v>
      </c>
      <c r="I280" s="53">
        <f t="shared" ref="I280:I292" si="52">E280+F280+(IF(H280&lt;101,H280,IF(H280&lt;201,H280/2,IF(H280&lt;=301,H280/3,H280/4))))</f>
        <v>211.18968000000001</v>
      </c>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WZC280" s="1"/>
      <c r="WZD280" s="1"/>
      <c r="WZE280" s="1"/>
      <c r="WZF280" s="1"/>
      <c r="WZG280" s="1"/>
      <c r="WZH280" s="1"/>
      <c r="WZI280" s="1"/>
      <c r="WZJ280" s="1"/>
      <c r="WZK280" s="1"/>
      <c r="WZL280" s="1"/>
      <c r="WZM280" s="1"/>
      <c r="WZN280" s="1"/>
      <c r="WZO280" s="1"/>
      <c r="WZP280" s="1"/>
      <c r="WZQ280" s="1"/>
      <c r="WZR280" s="1"/>
      <c r="WZS280" s="1"/>
      <c r="WZT280" s="1"/>
      <c r="WZU280" s="1"/>
      <c r="WZV280" s="1"/>
      <c r="WZW280" s="1"/>
      <c r="WZX280" s="1"/>
      <c r="WZY280" s="1"/>
      <c r="WZZ280" s="1"/>
      <c r="XAA280" s="1"/>
      <c r="XAB280" s="1"/>
      <c r="XAC280" s="1"/>
      <c r="XAD280" s="1"/>
      <c r="XAE280" s="1"/>
      <c r="XAF280" s="1"/>
      <c r="XAG280" s="1"/>
      <c r="XAH280" s="1"/>
      <c r="XAI280" s="1"/>
      <c r="XAJ280" s="1"/>
      <c r="XAK280" s="1"/>
      <c r="XAL280" s="1"/>
      <c r="XAM280" s="1"/>
      <c r="XAN280" s="1"/>
      <c r="XAO280" s="1"/>
      <c r="XAP280" s="1"/>
      <c r="XAQ280" s="1"/>
      <c r="XAR280" s="1"/>
      <c r="XAS280" s="1"/>
      <c r="XAT280" s="1"/>
      <c r="XAU280" s="1"/>
      <c r="XAV280" s="1"/>
      <c r="XAW280" s="1"/>
      <c r="XAX280" s="1"/>
      <c r="XAY280" s="1"/>
      <c r="XAZ280" s="1"/>
      <c r="XBA280" s="1"/>
      <c r="XBB280" s="1"/>
      <c r="XBC280" s="1"/>
      <c r="XBD280" s="1"/>
      <c r="XBE280" s="1"/>
      <c r="XBF280" s="1"/>
      <c r="XBG280" s="1"/>
      <c r="XBH280" s="1"/>
      <c r="XBI280" s="1"/>
      <c r="XBJ280" s="1"/>
      <c r="XBK280" s="1"/>
      <c r="XBL280" s="1"/>
      <c r="XBM280" s="1"/>
      <c r="XBN280" s="1"/>
      <c r="XBO280" s="1"/>
      <c r="XBP280" s="1"/>
      <c r="XBQ280" s="1"/>
      <c r="XBR280" s="1"/>
      <c r="XBS280" s="1"/>
      <c r="XBT280" s="1"/>
      <c r="XBU280" s="1"/>
      <c r="XBV280" s="1"/>
      <c r="XBW280" s="1"/>
      <c r="XBX280" s="1"/>
      <c r="XBY280" s="1"/>
      <c r="XBZ280" s="1"/>
      <c r="XCA280" s="1"/>
      <c r="XCB280" s="1"/>
      <c r="XCC280" s="1"/>
      <c r="XCD280" s="1"/>
      <c r="XCE280" s="1"/>
      <c r="XCF280" s="1"/>
      <c r="XCG280" s="1"/>
      <c r="XCH280" s="1"/>
      <c r="XCI280" s="1"/>
      <c r="XCJ280" s="1"/>
      <c r="XCK280" s="1"/>
      <c r="XCL280" s="1"/>
      <c r="XCM280" s="1"/>
      <c r="XCN280" s="1"/>
      <c r="XCO280" s="1"/>
      <c r="XCP280" s="1"/>
      <c r="XCQ280" s="1"/>
      <c r="XCR280" s="1"/>
      <c r="XCS280" s="1"/>
      <c r="XCT280" s="1"/>
      <c r="XCU280" s="1"/>
      <c r="XCV280" s="1"/>
      <c r="XCW280" s="1"/>
      <c r="XCX280" s="1"/>
      <c r="XCY280" s="1"/>
      <c r="XCZ280" s="1"/>
      <c r="XDA280" s="1"/>
      <c r="XDB280" s="1"/>
      <c r="XDC280" s="1"/>
      <c r="XDD280" s="1"/>
      <c r="XDE280" s="1"/>
      <c r="XDF280" s="1"/>
      <c r="XDG280" s="1"/>
      <c r="XDH280" s="1"/>
      <c r="XDI280" s="1"/>
      <c r="XDJ280" s="1"/>
      <c r="XDK280" s="1"/>
      <c r="XDL280" s="1"/>
      <c r="XDM280" s="1"/>
      <c r="XDN280" s="1"/>
      <c r="XDO280" s="1"/>
      <c r="XDP280" s="1"/>
      <c r="XDQ280" s="1"/>
      <c r="XDR280" s="1"/>
      <c r="XDS280" s="1"/>
      <c r="XDT280" s="1"/>
      <c r="XDU280" s="1"/>
      <c r="XDV280" s="1"/>
      <c r="XDW280" s="1"/>
      <c r="XDX280" s="1"/>
      <c r="XDY280" s="1"/>
      <c r="XDZ280" s="1"/>
      <c r="XEA280" s="1"/>
      <c r="XEB280" s="1"/>
      <c r="XEC280" s="1"/>
      <c r="XED280" s="1"/>
      <c r="XEE280" s="1"/>
      <c r="XEF280" s="1"/>
      <c r="XEG280" s="1"/>
      <c r="XEH280" s="1"/>
      <c r="XEI280" s="1"/>
      <c r="XEJ280" s="1"/>
      <c r="XEK280" s="1"/>
      <c r="XEL280" s="1"/>
      <c r="XEM280" s="1"/>
      <c r="XEN280" s="1"/>
      <c r="XEO280" s="1"/>
      <c r="XEP280" s="1"/>
      <c r="XEQ280" s="1"/>
      <c r="XER280" s="1"/>
      <c r="XES280" s="1"/>
      <c r="XET280" s="1"/>
      <c r="XEU280" s="1"/>
      <c r="XEV280" s="1"/>
      <c r="XEW280" s="1"/>
      <c r="XEX280" s="1"/>
      <c r="XEY280" s="1"/>
      <c r="XEZ280" s="1"/>
      <c r="XFA280" s="1"/>
      <c r="XFB280" s="1"/>
      <c r="XFC280" s="1"/>
      <c r="XFD280" s="1"/>
    </row>
    <row r="281" spans="1:151 16227:16384" s="11" customFormat="1" ht="20.25" customHeight="1" x14ac:dyDescent="0.25">
      <c r="A281" s="84">
        <f t="shared" si="51"/>
        <v>19</v>
      </c>
      <c r="B281" s="85"/>
      <c r="C281" s="88" t="s">
        <v>216</v>
      </c>
      <c r="D281" s="88" t="s">
        <v>216</v>
      </c>
      <c r="E281" s="53">
        <f>(27.8)*10.764</f>
        <v>299.23919999999998</v>
      </c>
      <c r="F281" s="84">
        <v>0</v>
      </c>
      <c r="G281" s="85"/>
      <c r="H281" s="53">
        <v>0</v>
      </c>
      <c r="I281" s="53">
        <f t="shared" si="52"/>
        <v>299.23919999999998</v>
      </c>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WZC281" s="1"/>
      <c r="WZD281" s="1"/>
      <c r="WZE281" s="1"/>
      <c r="WZF281" s="1"/>
      <c r="WZG281" s="1"/>
      <c r="WZH281" s="1"/>
      <c r="WZI281" s="1"/>
      <c r="WZJ281" s="1"/>
      <c r="WZK281" s="1"/>
      <c r="WZL281" s="1"/>
      <c r="WZM281" s="1"/>
      <c r="WZN281" s="1"/>
      <c r="WZO281" s="1"/>
      <c r="WZP281" s="1"/>
      <c r="WZQ281" s="1"/>
      <c r="WZR281" s="1"/>
      <c r="WZS281" s="1"/>
      <c r="WZT281" s="1"/>
      <c r="WZU281" s="1"/>
      <c r="WZV281" s="1"/>
      <c r="WZW281" s="1"/>
      <c r="WZX281" s="1"/>
      <c r="WZY281" s="1"/>
      <c r="WZZ281" s="1"/>
      <c r="XAA281" s="1"/>
      <c r="XAB281" s="1"/>
      <c r="XAC281" s="1"/>
      <c r="XAD281" s="1"/>
      <c r="XAE281" s="1"/>
      <c r="XAF281" s="1"/>
      <c r="XAG281" s="1"/>
      <c r="XAH281" s="1"/>
      <c r="XAI281" s="1"/>
      <c r="XAJ281" s="1"/>
      <c r="XAK281" s="1"/>
      <c r="XAL281" s="1"/>
      <c r="XAM281" s="1"/>
      <c r="XAN281" s="1"/>
      <c r="XAO281" s="1"/>
      <c r="XAP281" s="1"/>
      <c r="XAQ281" s="1"/>
      <c r="XAR281" s="1"/>
      <c r="XAS281" s="1"/>
      <c r="XAT281" s="1"/>
      <c r="XAU281" s="1"/>
      <c r="XAV281" s="1"/>
      <c r="XAW281" s="1"/>
      <c r="XAX281" s="1"/>
      <c r="XAY281" s="1"/>
      <c r="XAZ281" s="1"/>
      <c r="XBA281" s="1"/>
      <c r="XBB281" s="1"/>
      <c r="XBC281" s="1"/>
      <c r="XBD281" s="1"/>
      <c r="XBE281" s="1"/>
      <c r="XBF281" s="1"/>
      <c r="XBG281" s="1"/>
      <c r="XBH281" s="1"/>
      <c r="XBI281" s="1"/>
      <c r="XBJ281" s="1"/>
      <c r="XBK281" s="1"/>
      <c r="XBL281" s="1"/>
      <c r="XBM281" s="1"/>
      <c r="XBN281" s="1"/>
      <c r="XBO281" s="1"/>
      <c r="XBP281" s="1"/>
      <c r="XBQ281" s="1"/>
      <c r="XBR281" s="1"/>
      <c r="XBS281" s="1"/>
      <c r="XBT281" s="1"/>
      <c r="XBU281" s="1"/>
      <c r="XBV281" s="1"/>
      <c r="XBW281" s="1"/>
      <c r="XBX281" s="1"/>
      <c r="XBY281" s="1"/>
      <c r="XBZ281" s="1"/>
      <c r="XCA281" s="1"/>
      <c r="XCB281" s="1"/>
      <c r="XCC281" s="1"/>
      <c r="XCD281" s="1"/>
      <c r="XCE281" s="1"/>
      <c r="XCF281" s="1"/>
      <c r="XCG281" s="1"/>
      <c r="XCH281" s="1"/>
      <c r="XCI281" s="1"/>
      <c r="XCJ281" s="1"/>
      <c r="XCK281" s="1"/>
      <c r="XCL281" s="1"/>
      <c r="XCM281" s="1"/>
      <c r="XCN281" s="1"/>
      <c r="XCO281" s="1"/>
      <c r="XCP281" s="1"/>
      <c r="XCQ281" s="1"/>
      <c r="XCR281" s="1"/>
      <c r="XCS281" s="1"/>
      <c r="XCT281" s="1"/>
      <c r="XCU281" s="1"/>
      <c r="XCV281" s="1"/>
      <c r="XCW281" s="1"/>
      <c r="XCX281" s="1"/>
      <c r="XCY281" s="1"/>
      <c r="XCZ281" s="1"/>
      <c r="XDA281" s="1"/>
      <c r="XDB281" s="1"/>
      <c r="XDC281" s="1"/>
      <c r="XDD281" s="1"/>
      <c r="XDE281" s="1"/>
      <c r="XDF281" s="1"/>
      <c r="XDG281" s="1"/>
      <c r="XDH281" s="1"/>
      <c r="XDI281" s="1"/>
      <c r="XDJ281" s="1"/>
      <c r="XDK281" s="1"/>
      <c r="XDL281" s="1"/>
      <c r="XDM281" s="1"/>
      <c r="XDN281" s="1"/>
      <c r="XDO281" s="1"/>
      <c r="XDP281" s="1"/>
      <c r="XDQ281" s="1"/>
      <c r="XDR281" s="1"/>
      <c r="XDS281" s="1"/>
      <c r="XDT281" s="1"/>
      <c r="XDU281" s="1"/>
      <c r="XDV281" s="1"/>
      <c r="XDW281" s="1"/>
      <c r="XDX281" s="1"/>
      <c r="XDY281" s="1"/>
      <c r="XDZ281" s="1"/>
      <c r="XEA281" s="1"/>
      <c r="XEB281" s="1"/>
      <c r="XEC281" s="1"/>
      <c r="XED281" s="1"/>
      <c r="XEE281" s="1"/>
      <c r="XEF281" s="1"/>
      <c r="XEG281" s="1"/>
      <c r="XEH281" s="1"/>
      <c r="XEI281" s="1"/>
      <c r="XEJ281" s="1"/>
      <c r="XEK281" s="1"/>
      <c r="XEL281" s="1"/>
      <c r="XEM281" s="1"/>
      <c r="XEN281" s="1"/>
      <c r="XEO281" s="1"/>
      <c r="XEP281" s="1"/>
      <c r="XEQ281" s="1"/>
      <c r="XER281" s="1"/>
      <c r="XES281" s="1"/>
      <c r="XET281" s="1"/>
      <c r="XEU281" s="1"/>
      <c r="XEV281" s="1"/>
      <c r="XEW281" s="1"/>
      <c r="XEX281" s="1"/>
      <c r="XEY281" s="1"/>
      <c r="XEZ281" s="1"/>
      <c r="XFA281" s="1"/>
      <c r="XFB281" s="1"/>
      <c r="XFC281" s="1"/>
      <c r="XFD281" s="1"/>
    </row>
    <row r="282" spans="1:151 16227:16384" s="11" customFormat="1" ht="20.25" customHeight="1" x14ac:dyDescent="0.25">
      <c r="A282" s="84">
        <f t="shared" si="51"/>
        <v>20</v>
      </c>
      <c r="B282" s="85"/>
      <c r="C282" s="88" t="s">
        <v>216</v>
      </c>
      <c r="D282" s="88" t="s">
        <v>216</v>
      </c>
      <c r="E282" s="53">
        <f>(20.04)*10.764</f>
        <v>215.71055999999999</v>
      </c>
      <c r="F282" s="84">
        <v>0</v>
      </c>
      <c r="G282" s="85"/>
      <c r="H282" s="53">
        <v>0</v>
      </c>
      <c r="I282" s="53">
        <f t="shared" si="52"/>
        <v>215.71055999999999</v>
      </c>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WZC282" s="1"/>
      <c r="WZD282" s="1"/>
      <c r="WZE282" s="1"/>
      <c r="WZF282" s="1"/>
      <c r="WZG282" s="1"/>
      <c r="WZH282" s="1"/>
      <c r="WZI282" s="1"/>
      <c r="WZJ282" s="1"/>
      <c r="WZK282" s="1"/>
      <c r="WZL282" s="1"/>
      <c r="WZM282" s="1"/>
      <c r="WZN282" s="1"/>
      <c r="WZO282" s="1"/>
      <c r="WZP282" s="1"/>
      <c r="WZQ282" s="1"/>
      <c r="WZR282" s="1"/>
      <c r="WZS282" s="1"/>
      <c r="WZT282" s="1"/>
      <c r="WZU282" s="1"/>
      <c r="WZV282" s="1"/>
      <c r="WZW282" s="1"/>
      <c r="WZX282" s="1"/>
      <c r="WZY282" s="1"/>
      <c r="WZZ282" s="1"/>
      <c r="XAA282" s="1"/>
      <c r="XAB282" s="1"/>
      <c r="XAC282" s="1"/>
      <c r="XAD282" s="1"/>
      <c r="XAE282" s="1"/>
      <c r="XAF282" s="1"/>
      <c r="XAG282" s="1"/>
      <c r="XAH282" s="1"/>
      <c r="XAI282" s="1"/>
      <c r="XAJ282" s="1"/>
      <c r="XAK282" s="1"/>
      <c r="XAL282" s="1"/>
      <c r="XAM282" s="1"/>
      <c r="XAN282" s="1"/>
      <c r="XAO282" s="1"/>
      <c r="XAP282" s="1"/>
      <c r="XAQ282" s="1"/>
      <c r="XAR282" s="1"/>
      <c r="XAS282" s="1"/>
      <c r="XAT282" s="1"/>
      <c r="XAU282" s="1"/>
      <c r="XAV282" s="1"/>
      <c r="XAW282" s="1"/>
      <c r="XAX282" s="1"/>
      <c r="XAY282" s="1"/>
      <c r="XAZ282" s="1"/>
      <c r="XBA282" s="1"/>
      <c r="XBB282" s="1"/>
      <c r="XBC282" s="1"/>
      <c r="XBD282" s="1"/>
      <c r="XBE282" s="1"/>
      <c r="XBF282" s="1"/>
      <c r="XBG282" s="1"/>
      <c r="XBH282" s="1"/>
      <c r="XBI282" s="1"/>
      <c r="XBJ282" s="1"/>
      <c r="XBK282" s="1"/>
      <c r="XBL282" s="1"/>
      <c r="XBM282" s="1"/>
      <c r="XBN282" s="1"/>
      <c r="XBO282" s="1"/>
      <c r="XBP282" s="1"/>
      <c r="XBQ282" s="1"/>
      <c r="XBR282" s="1"/>
      <c r="XBS282" s="1"/>
      <c r="XBT282" s="1"/>
      <c r="XBU282" s="1"/>
      <c r="XBV282" s="1"/>
      <c r="XBW282" s="1"/>
      <c r="XBX282" s="1"/>
      <c r="XBY282" s="1"/>
      <c r="XBZ282" s="1"/>
      <c r="XCA282" s="1"/>
      <c r="XCB282" s="1"/>
      <c r="XCC282" s="1"/>
      <c r="XCD282" s="1"/>
      <c r="XCE282" s="1"/>
      <c r="XCF282" s="1"/>
      <c r="XCG282" s="1"/>
      <c r="XCH282" s="1"/>
      <c r="XCI282" s="1"/>
      <c r="XCJ282" s="1"/>
      <c r="XCK282" s="1"/>
      <c r="XCL282" s="1"/>
      <c r="XCM282" s="1"/>
      <c r="XCN282" s="1"/>
      <c r="XCO282" s="1"/>
      <c r="XCP282" s="1"/>
      <c r="XCQ282" s="1"/>
      <c r="XCR282" s="1"/>
      <c r="XCS282" s="1"/>
      <c r="XCT282" s="1"/>
      <c r="XCU282" s="1"/>
      <c r="XCV282" s="1"/>
      <c r="XCW282" s="1"/>
      <c r="XCX282" s="1"/>
      <c r="XCY282" s="1"/>
      <c r="XCZ282" s="1"/>
      <c r="XDA282" s="1"/>
      <c r="XDB282" s="1"/>
      <c r="XDC282" s="1"/>
      <c r="XDD282" s="1"/>
      <c r="XDE282" s="1"/>
      <c r="XDF282" s="1"/>
      <c r="XDG282" s="1"/>
      <c r="XDH282" s="1"/>
      <c r="XDI282" s="1"/>
      <c r="XDJ282" s="1"/>
      <c r="XDK282" s="1"/>
      <c r="XDL282" s="1"/>
      <c r="XDM282" s="1"/>
      <c r="XDN282" s="1"/>
      <c r="XDO282" s="1"/>
      <c r="XDP282" s="1"/>
      <c r="XDQ282" s="1"/>
      <c r="XDR282" s="1"/>
      <c r="XDS282" s="1"/>
      <c r="XDT282" s="1"/>
      <c r="XDU282" s="1"/>
      <c r="XDV282" s="1"/>
      <c r="XDW282" s="1"/>
      <c r="XDX282" s="1"/>
      <c r="XDY282" s="1"/>
      <c r="XDZ282" s="1"/>
      <c r="XEA282" s="1"/>
      <c r="XEB282" s="1"/>
      <c r="XEC282" s="1"/>
      <c r="XED282" s="1"/>
      <c r="XEE282" s="1"/>
      <c r="XEF282" s="1"/>
      <c r="XEG282" s="1"/>
      <c r="XEH282" s="1"/>
      <c r="XEI282" s="1"/>
      <c r="XEJ282" s="1"/>
      <c r="XEK282" s="1"/>
      <c r="XEL282" s="1"/>
      <c r="XEM282" s="1"/>
      <c r="XEN282" s="1"/>
      <c r="XEO282" s="1"/>
      <c r="XEP282" s="1"/>
      <c r="XEQ282" s="1"/>
      <c r="XER282" s="1"/>
      <c r="XES282" s="1"/>
      <c r="XET282" s="1"/>
      <c r="XEU282" s="1"/>
      <c r="XEV282" s="1"/>
      <c r="XEW282" s="1"/>
      <c r="XEX282" s="1"/>
      <c r="XEY282" s="1"/>
      <c r="XEZ282" s="1"/>
      <c r="XFA282" s="1"/>
      <c r="XFB282" s="1"/>
      <c r="XFC282" s="1"/>
      <c r="XFD282" s="1"/>
    </row>
    <row r="283" spans="1:151 16227:16384" s="11" customFormat="1" ht="20.25" customHeight="1" x14ac:dyDescent="0.25">
      <c r="A283" s="84">
        <f t="shared" si="51"/>
        <v>21</v>
      </c>
      <c r="B283" s="85"/>
      <c r="C283" s="88" t="s">
        <v>216</v>
      </c>
      <c r="D283" s="88" t="s">
        <v>216</v>
      </c>
      <c r="E283" s="53">
        <f>(27.8)*10.764</f>
        <v>299.23919999999998</v>
      </c>
      <c r="F283" s="84">
        <v>0</v>
      </c>
      <c r="G283" s="85"/>
      <c r="H283" s="53">
        <v>0</v>
      </c>
      <c r="I283" s="53">
        <f t="shared" si="52"/>
        <v>299.23919999999998</v>
      </c>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c r="XEV283" s="1"/>
      <c r="XEW283" s="1"/>
      <c r="XEX283" s="1"/>
      <c r="XEY283" s="1"/>
      <c r="XEZ283" s="1"/>
      <c r="XFA283" s="1"/>
      <c r="XFB283" s="1"/>
      <c r="XFC283" s="1"/>
      <c r="XFD283" s="1"/>
    </row>
    <row r="284" spans="1:151 16227:16384" s="11" customFormat="1" ht="20.25" customHeight="1" x14ac:dyDescent="0.25">
      <c r="A284" s="84">
        <f t="shared" si="51"/>
        <v>22</v>
      </c>
      <c r="B284" s="85"/>
      <c r="C284" s="88" t="s">
        <v>216</v>
      </c>
      <c r="D284" s="88" t="s">
        <v>216</v>
      </c>
      <c r="E284" s="53">
        <f>(19.61)*10.764</f>
        <v>211.08203999999998</v>
      </c>
      <c r="F284" s="84">
        <v>0</v>
      </c>
      <c r="G284" s="85"/>
      <c r="H284" s="53">
        <v>0</v>
      </c>
      <c r="I284" s="53">
        <f t="shared" si="52"/>
        <v>211.08203999999998</v>
      </c>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WZC284" s="1"/>
      <c r="WZD284" s="1"/>
      <c r="WZE284" s="1"/>
      <c r="WZF284" s="1"/>
      <c r="WZG284" s="1"/>
      <c r="WZH284" s="1"/>
      <c r="WZI284" s="1"/>
      <c r="WZJ284" s="1"/>
      <c r="WZK284" s="1"/>
      <c r="WZL284" s="1"/>
      <c r="WZM284" s="1"/>
      <c r="WZN284" s="1"/>
      <c r="WZO284" s="1"/>
      <c r="WZP284" s="1"/>
      <c r="WZQ284" s="1"/>
      <c r="WZR284" s="1"/>
      <c r="WZS284" s="1"/>
      <c r="WZT284" s="1"/>
      <c r="WZU284" s="1"/>
      <c r="WZV284" s="1"/>
      <c r="WZW284" s="1"/>
      <c r="WZX284" s="1"/>
      <c r="WZY284" s="1"/>
      <c r="WZZ284" s="1"/>
      <c r="XAA284" s="1"/>
      <c r="XAB284" s="1"/>
      <c r="XAC284" s="1"/>
      <c r="XAD284" s="1"/>
      <c r="XAE284" s="1"/>
      <c r="XAF284" s="1"/>
      <c r="XAG284" s="1"/>
      <c r="XAH284" s="1"/>
      <c r="XAI284" s="1"/>
      <c r="XAJ284" s="1"/>
      <c r="XAK284" s="1"/>
      <c r="XAL284" s="1"/>
      <c r="XAM284" s="1"/>
      <c r="XAN284" s="1"/>
      <c r="XAO284" s="1"/>
      <c r="XAP284" s="1"/>
      <c r="XAQ284" s="1"/>
      <c r="XAR284" s="1"/>
      <c r="XAS284" s="1"/>
      <c r="XAT284" s="1"/>
      <c r="XAU284" s="1"/>
      <c r="XAV284" s="1"/>
      <c r="XAW284" s="1"/>
      <c r="XAX284" s="1"/>
      <c r="XAY284" s="1"/>
      <c r="XAZ284" s="1"/>
      <c r="XBA284" s="1"/>
      <c r="XBB284" s="1"/>
      <c r="XBC284" s="1"/>
      <c r="XBD284" s="1"/>
      <c r="XBE284" s="1"/>
      <c r="XBF284" s="1"/>
      <c r="XBG284" s="1"/>
      <c r="XBH284" s="1"/>
      <c r="XBI284" s="1"/>
      <c r="XBJ284" s="1"/>
      <c r="XBK284" s="1"/>
      <c r="XBL284" s="1"/>
      <c r="XBM284" s="1"/>
      <c r="XBN284" s="1"/>
      <c r="XBO284" s="1"/>
      <c r="XBP284" s="1"/>
      <c r="XBQ284" s="1"/>
      <c r="XBR284" s="1"/>
      <c r="XBS284" s="1"/>
      <c r="XBT284" s="1"/>
      <c r="XBU284" s="1"/>
      <c r="XBV284" s="1"/>
      <c r="XBW284" s="1"/>
      <c r="XBX284" s="1"/>
      <c r="XBY284" s="1"/>
      <c r="XBZ284" s="1"/>
      <c r="XCA284" s="1"/>
      <c r="XCB284" s="1"/>
      <c r="XCC284" s="1"/>
      <c r="XCD284" s="1"/>
      <c r="XCE284" s="1"/>
      <c r="XCF284" s="1"/>
      <c r="XCG284" s="1"/>
      <c r="XCH284" s="1"/>
      <c r="XCI284" s="1"/>
      <c r="XCJ284" s="1"/>
      <c r="XCK284" s="1"/>
      <c r="XCL284" s="1"/>
      <c r="XCM284" s="1"/>
      <c r="XCN284" s="1"/>
      <c r="XCO284" s="1"/>
      <c r="XCP284" s="1"/>
      <c r="XCQ284" s="1"/>
      <c r="XCR284" s="1"/>
      <c r="XCS284" s="1"/>
      <c r="XCT284" s="1"/>
      <c r="XCU284" s="1"/>
      <c r="XCV284" s="1"/>
      <c r="XCW284" s="1"/>
      <c r="XCX284" s="1"/>
      <c r="XCY284" s="1"/>
      <c r="XCZ284" s="1"/>
      <c r="XDA284" s="1"/>
      <c r="XDB284" s="1"/>
      <c r="XDC284" s="1"/>
      <c r="XDD284" s="1"/>
      <c r="XDE284" s="1"/>
      <c r="XDF284" s="1"/>
      <c r="XDG284" s="1"/>
      <c r="XDH284" s="1"/>
      <c r="XDI284" s="1"/>
      <c r="XDJ284" s="1"/>
      <c r="XDK284" s="1"/>
      <c r="XDL284" s="1"/>
      <c r="XDM284" s="1"/>
      <c r="XDN284" s="1"/>
      <c r="XDO284" s="1"/>
      <c r="XDP284" s="1"/>
      <c r="XDQ284" s="1"/>
      <c r="XDR284" s="1"/>
      <c r="XDS284" s="1"/>
      <c r="XDT284" s="1"/>
      <c r="XDU284" s="1"/>
      <c r="XDV284" s="1"/>
      <c r="XDW284" s="1"/>
      <c r="XDX284" s="1"/>
      <c r="XDY284" s="1"/>
      <c r="XDZ284" s="1"/>
      <c r="XEA284" s="1"/>
      <c r="XEB284" s="1"/>
      <c r="XEC284" s="1"/>
      <c r="XED284" s="1"/>
      <c r="XEE284" s="1"/>
      <c r="XEF284" s="1"/>
      <c r="XEG284" s="1"/>
      <c r="XEH284" s="1"/>
      <c r="XEI284" s="1"/>
      <c r="XEJ284" s="1"/>
      <c r="XEK284" s="1"/>
      <c r="XEL284" s="1"/>
      <c r="XEM284" s="1"/>
      <c r="XEN284" s="1"/>
      <c r="XEO284" s="1"/>
      <c r="XEP284" s="1"/>
      <c r="XEQ284" s="1"/>
      <c r="XER284" s="1"/>
      <c r="XES284" s="1"/>
      <c r="XET284" s="1"/>
      <c r="XEU284" s="1"/>
      <c r="XEV284" s="1"/>
      <c r="XEW284" s="1"/>
      <c r="XEX284" s="1"/>
      <c r="XEY284" s="1"/>
      <c r="XEZ284" s="1"/>
      <c r="XFA284" s="1"/>
      <c r="XFB284" s="1"/>
      <c r="XFC284" s="1"/>
      <c r="XFD284" s="1"/>
    </row>
    <row r="285" spans="1:151 16227:16384" s="11" customFormat="1" ht="20.25" customHeight="1" x14ac:dyDescent="0.25">
      <c r="A285" s="84">
        <f t="shared" si="51"/>
        <v>23</v>
      </c>
      <c r="B285" s="85"/>
      <c r="C285" s="88" t="s">
        <v>216</v>
      </c>
      <c r="D285" s="88" t="s">
        <v>216</v>
      </c>
      <c r="E285" s="53">
        <f>(22.33)*10.764</f>
        <v>240.36011999999997</v>
      </c>
      <c r="F285" s="84">
        <v>0</v>
      </c>
      <c r="G285" s="85"/>
      <c r="H285" s="53">
        <v>0</v>
      </c>
      <c r="I285" s="53">
        <f t="shared" si="52"/>
        <v>240.36011999999997</v>
      </c>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WZC285" s="1"/>
      <c r="WZD285" s="1"/>
      <c r="WZE285" s="1"/>
      <c r="WZF285" s="1"/>
      <c r="WZG285" s="1"/>
      <c r="WZH285" s="1"/>
      <c r="WZI285" s="1"/>
      <c r="WZJ285" s="1"/>
      <c r="WZK285" s="1"/>
      <c r="WZL285" s="1"/>
      <c r="WZM285" s="1"/>
      <c r="WZN285" s="1"/>
      <c r="WZO285" s="1"/>
      <c r="WZP285" s="1"/>
      <c r="WZQ285" s="1"/>
      <c r="WZR285" s="1"/>
      <c r="WZS285" s="1"/>
      <c r="WZT285" s="1"/>
      <c r="WZU285" s="1"/>
      <c r="WZV285" s="1"/>
      <c r="WZW285" s="1"/>
      <c r="WZX285" s="1"/>
      <c r="WZY285" s="1"/>
      <c r="WZZ285" s="1"/>
      <c r="XAA285" s="1"/>
      <c r="XAB285" s="1"/>
      <c r="XAC285" s="1"/>
      <c r="XAD285" s="1"/>
      <c r="XAE285" s="1"/>
      <c r="XAF285" s="1"/>
      <c r="XAG285" s="1"/>
      <c r="XAH285" s="1"/>
      <c r="XAI285" s="1"/>
      <c r="XAJ285" s="1"/>
      <c r="XAK285" s="1"/>
      <c r="XAL285" s="1"/>
      <c r="XAM285" s="1"/>
      <c r="XAN285" s="1"/>
      <c r="XAO285" s="1"/>
      <c r="XAP285" s="1"/>
      <c r="XAQ285" s="1"/>
      <c r="XAR285" s="1"/>
      <c r="XAS285" s="1"/>
      <c r="XAT285" s="1"/>
      <c r="XAU285" s="1"/>
      <c r="XAV285" s="1"/>
      <c r="XAW285" s="1"/>
      <c r="XAX285" s="1"/>
      <c r="XAY285" s="1"/>
      <c r="XAZ285" s="1"/>
      <c r="XBA285" s="1"/>
      <c r="XBB285" s="1"/>
      <c r="XBC285" s="1"/>
      <c r="XBD285" s="1"/>
      <c r="XBE285" s="1"/>
      <c r="XBF285" s="1"/>
      <c r="XBG285" s="1"/>
      <c r="XBH285" s="1"/>
      <c r="XBI285" s="1"/>
      <c r="XBJ285" s="1"/>
      <c r="XBK285" s="1"/>
      <c r="XBL285" s="1"/>
      <c r="XBM285" s="1"/>
      <c r="XBN285" s="1"/>
      <c r="XBO285" s="1"/>
      <c r="XBP285" s="1"/>
      <c r="XBQ285" s="1"/>
      <c r="XBR285" s="1"/>
      <c r="XBS285" s="1"/>
      <c r="XBT285" s="1"/>
      <c r="XBU285" s="1"/>
      <c r="XBV285" s="1"/>
      <c r="XBW285" s="1"/>
      <c r="XBX285" s="1"/>
      <c r="XBY285" s="1"/>
      <c r="XBZ285" s="1"/>
      <c r="XCA285" s="1"/>
      <c r="XCB285" s="1"/>
      <c r="XCC285" s="1"/>
      <c r="XCD285" s="1"/>
      <c r="XCE285" s="1"/>
      <c r="XCF285" s="1"/>
      <c r="XCG285" s="1"/>
      <c r="XCH285" s="1"/>
      <c r="XCI285" s="1"/>
      <c r="XCJ285" s="1"/>
      <c r="XCK285" s="1"/>
      <c r="XCL285" s="1"/>
      <c r="XCM285" s="1"/>
      <c r="XCN285" s="1"/>
      <c r="XCO285" s="1"/>
      <c r="XCP285" s="1"/>
      <c r="XCQ285" s="1"/>
      <c r="XCR285" s="1"/>
      <c r="XCS285" s="1"/>
      <c r="XCT285" s="1"/>
      <c r="XCU285" s="1"/>
      <c r="XCV285" s="1"/>
      <c r="XCW285" s="1"/>
      <c r="XCX285" s="1"/>
      <c r="XCY285" s="1"/>
      <c r="XCZ285" s="1"/>
      <c r="XDA285" s="1"/>
      <c r="XDB285" s="1"/>
      <c r="XDC285" s="1"/>
      <c r="XDD285" s="1"/>
      <c r="XDE285" s="1"/>
      <c r="XDF285" s="1"/>
      <c r="XDG285" s="1"/>
      <c r="XDH285" s="1"/>
      <c r="XDI285" s="1"/>
      <c r="XDJ285" s="1"/>
      <c r="XDK285" s="1"/>
      <c r="XDL285" s="1"/>
      <c r="XDM285" s="1"/>
      <c r="XDN285" s="1"/>
      <c r="XDO285" s="1"/>
      <c r="XDP285" s="1"/>
      <c r="XDQ285" s="1"/>
      <c r="XDR285" s="1"/>
      <c r="XDS285" s="1"/>
      <c r="XDT285" s="1"/>
      <c r="XDU285" s="1"/>
      <c r="XDV285" s="1"/>
      <c r="XDW285" s="1"/>
      <c r="XDX285" s="1"/>
      <c r="XDY285" s="1"/>
      <c r="XDZ285" s="1"/>
      <c r="XEA285" s="1"/>
      <c r="XEB285" s="1"/>
      <c r="XEC285" s="1"/>
      <c r="XED285" s="1"/>
      <c r="XEE285" s="1"/>
      <c r="XEF285" s="1"/>
      <c r="XEG285" s="1"/>
      <c r="XEH285" s="1"/>
      <c r="XEI285" s="1"/>
      <c r="XEJ285" s="1"/>
      <c r="XEK285" s="1"/>
      <c r="XEL285" s="1"/>
      <c r="XEM285" s="1"/>
      <c r="XEN285" s="1"/>
      <c r="XEO285" s="1"/>
      <c r="XEP285" s="1"/>
      <c r="XEQ285" s="1"/>
      <c r="XER285" s="1"/>
      <c r="XES285" s="1"/>
      <c r="XET285" s="1"/>
      <c r="XEU285" s="1"/>
      <c r="XEV285" s="1"/>
      <c r="XEW285" s="1"/>
      <c r="XEX285" s="1"/>
      <c r="XEY285" s="1"/>
      <c r="XEZ285" s="1"/>
      <c r="XFA285" s="1"/>
      <c r="XFB285" s="1"/>
      <c r="XFC285" s="1"/>
      <c r="XFD285" s="1"/>
    </row>
    <row r="286" spans="1:151 16227:16384" s="11" customFormat="1" ht="20.25" customHeight="1" x14ac:dyDescent="0.25">
      <c r="A286" s="84">
        <f t="shared" si="51"/>
        <v>24</v>
      </c>
      <c r="B286" s="85"/>
      <c r="C286" s="88" t="s">
        <v>216</v>
      </c>
      <c r="D286" s="88" t="s">
        <v>216</v>
      </c>
      <c r="E286" s="53">
        <f>(21.95)*10.764</f>
        <v>236.26979999999998</v>
      </c>
      <c r="F286" s="84">
        <v>0</v>
      </c>
      <c r="G286" s="85"/>
      <c r="H286" s="53">
        <v>0</v>
      </c>
      <c r="I286" s="53">
        <f t="shared" si="52"/>
        <v>236.26979999999998</v>
      </c>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WZC286" s="1"/>
      <c r="WZD286" s="1"/>
      <c r="WZE286" s="1"/>
      <c r="WZF286" s="1"/>
      <c r="WZG286" s="1"/>
      <c r="WZH286" s="1"/>
      <c r="WZI286" s="1"/>
      <c r="WZJ286" s="1"/>
      <c r="WZK286" s="1"/>
      <c r="WZL286" s="1"/>
      <c r="WZM286" s="1"/>
      <c r="WZN286" s="1"/>
      <c r="WZO286" s="1"/>
      <c r="WZP286" s="1"/>
      <c r="WZQ286" s="1"/>
      <c r="WZR286" s="1"/>
      <c r="WZS286" s="1"/>
      <c r="WZT286" s="1"/>
      <c r="WZU286" s="1"/>
      <c r="WZV286" s="1"/>
      <c r="WZW286" s="1"/>
      <c r="WZX286" s="1"/>
      <c r="WZY286" s="1"/>
      <c r="WZZ286" s="1"/>
      <c r="XAA286" s="1"/>
      <c r="XAB286" s="1"/>
      <c r="XAC286" s="1"/>
      <c r="XAD286" s="1"/>
      <c r="XAE286" s="1"/>
      <c r="XAF286" s="1"/>
      <c r="XAG286" s="1"/>
      <c r="XAH286" s="1"/>
      <c r="XAI286" s="1"/>
      <c r="XAJ286" s="1"/>
      <c r="XAK286" s="1"/>
      <c r="XAL286" s="1"/>
      <c r="XAM286" s="1"/>
      <c r="XAN286" s="1"/>
      <c r="XAO286" s="1"/>
      <c r="XAP286" s="1"/>
      <c r="XAQ286" s="1"/>
      <c r="XAR286" s="1"/>
      <c r="XAS286" s="1"/>
      <c r="XAT286" s="1"/>
      <c r="XAU286" s="1"/>
      <c r="XAV286" s="1"/>
      <c r="XAW286" s="1"/>
      <c r="XAX286" s="1"/>
      <c r="XAY286" s="1"/>
      <c r="XAZ286" s="1"/>
      <c r="XBA286" s="1"/>
      <c r="XBB286" s="1"/>
      <c r="XBC286" s="1"/>
      <c r="XBD286" s="1"/>
      <c r="XBE286" s="1"/>
      <c r="XBF286" s="1"/>
      <c r="XBG286" s="1"/>
      <c r="XBH286" s="1"/>
      <c r="XBI286" s="1"/>
      <c r="XBJ286" s="1"/>
      <c r="XBK286" s="1"/>
      <c r="XBL286" s="1"/>
      <c r="XBM286" s="1"/>
      <c r="XBN286" s="1"/>
      <c r="XBO286" s="1"/>
      <c r="XBP286" s="1"/>
      <c r="XBQ286" s="1"/>
      <c r="XBR286" s="1"/>
      <c r="XBS286" s="1"/>
      <c r="XBT286" s="1"/>
      <c r="XBU286" s="1"/>
      <c r="XBV286" s="1"/>
      <c r="XBW286" s="1"/>
      <c r="XBX286" s="1"/>
      <c r="XBY286" s="1"/>
      <c r="XBZ286" s="1"/>
      <c r="XCA286" s="1"/>
      <c r="XCB286" s="1"/>
      <c r="XCC286" s="1"/>
      <c r="XCD286" s="1"/>
      <c r="XCE286" s="1"/>
      <c r="XCF286" s="1"/>
      <c r="XCG286" s="1"/>
      <c r="XCH286" s="1"/>
      <c r="XCI286" s="1"/>
      <c r="XCJ286" s="1"/>
      <c r="XCK286" s="1"/>
      <c r="XCL286" s="1"/>
      <c r="XCM286" s="1"/>
      <c r="XCN286" s="1"/>
      <c r="XCO286" s="1"/>
      <c r="XCP286" s="1"/>
      <c r="XCQ286" s="1"/>
      <c r="XCR286" s="1"/>
      <c r="XCS286" s="1"/>
      <c r="XCT286" s="1"/>
      <c r="XCU286" s="1"/>
      <c r="XCV286" s="1"/>
      <c r="XCW286" s="1"/>
      <c r="XCX286" s="1"/>
      <c r="XCY286" s="1"/>
      <c r="XCZ286" s="1"/>
      <c r="XDA286" s="1"/>
      <c r="XDB286" s="1"/>
      <c r="XDC286" s="1"/>
      <c r="XDD286" s="1"/>
      <c r="XDE286" s="1"/>
      <c r="XDF286" s="1"/>
      <c r="XDG286" s="1"/>
      <c r="XDH286" s="1"/>
      <c r="XDI286" s="1"/>
      <c r="XDJ286" s="1"/>
      <c r="XDK286" s="1"/>
      <c r="XDL286" s="1"/>
      <c r="XDM286" s="1"/>
      <c r="XDN286" s="1"/>
      <c r="XDO286" s="1"/>
      <c r="XDP286" s="1"/>
      <c r="XDQ286" s="1"/>
      <c r="XDR286" s="1"/>
      <c r="XDS286" s="1"/>
      <c r="XDT286" s="1"/>
      <c r="XDU286" s="1"/>
      <c r="XDV286" s="1"/>
      <c r="XDW286" s="1"/>
      <c r="XDX286" s="1"/>
      <c r="XDY286" s="1"/>
      <c r="XDZ286" s="1"/>
      <c r="XEA286" s="1"/>
      <c r="XEB286" s="1"/>
      <c r="XEC286" s="1"/>
      <c r="XED286" s="1"/>
      <c r="XEE286" s="1"/>
      <c r="XEF286" s="1"/>
      <c r="XEG286" s="1"/>
      <c r="XEH286" s="1"/>
      <c r="XEI286" s="1"/>
      <c r="XEJ286" s="1"/>
      <c r="XEK286" s="1"/>
      <c r="XEL286" s="1"/>
      <c r="XEM286" s="1"/>
      <c r="XEN286" s="1"/>
      <c r="XEO286" s="1"/>
      <c r="XEP286" s="1"/>
      <c r="XEQ286" s="1"/>
      <c r="XER286" s="1"/>
      <c r="XES286" s="1"/>
      <c r="XET286" s="1"/>
      <c r="XEU286" s="1"/>
      <c r="XEV286" s="1"/>
      <c r="XEW286" s="1"/>
      <c r="XEX286" s="1"/>
      <c r="XEY286" s="1"/>
      <c r="XEZ286" s="1"/>
      <c r="XFA286" s="1"/>
      <c r="XFB286" s="1"/>
      <c r="XFC286" s="1"/>
      <c r="XFD286" s="1"/>
    </row>
    <row r="287" spans="1:151 16227:16384" s="11" customFormat="1" ht="20.25" customHeight="1" x14ac:dyDescent="0.25">
      <c r="A287" s="84">
        <f t="shared" si="51"/>
        <v>25</v>
      </c>
      <c r="B287" s="85"/>
      <c r="C287" s="88" t="s">
        <v>216</v>
      </c>
      <c r="D287" s="88" t="s">
        <v>216</v>
      </c>
      <c r="E287" s="53">
        <f>(21.95)*10.764</f>
        <v>236.26979999999998</v>
      </c>
      <c r="F287" s="84">
        <v>0</v>
      </c>
      <c r="G287" s="85"/>
      <c r="H287" s="53">
        <v>0</v>
      </c>
      <c r="I287" s="53">
        <f t="shared" si="52"/>
        <v>236.26979999999998</v>
      </c>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WZC287" s="1"/>
      <c r="WZD287" s="1"/>
      <c r="WZE287" s="1"/>
      <c r="WZF287" s="1"/>
      <c r="WZG287" s="1"/>
      <c r="WZH287" s="1"/>
      <c r="WZI287" s="1"/>
      <c r="WZJ287" s="1"/>
      <c r="WZK287" s="1"/>
      <c r="WZL287" s="1"/>
      <c r="WZM287" s="1"/>
      <c r="WZN287" s="1"/>
      <c r="WZO287" s="1"/>
      <c r="WZP287" s="1"/>
      <c r="WZQ287" s="1"/>
      <c r="WZR287" s="1"/>
      <c r="WZS287" s="1"/>
      <c r="WZT287" s="1"/>
      <c r="WZU287" s="1"/>
      <c r="WZV287" s="1"/>
      <c r="WZW287" s="1"/>
      <c r="WZX287" s="1"/>
      <c r="WZY287" s="1"/>
      <c r="WZZ287" s="1"/>
      <c r="XAA287" s="1"/>
      <c r="XAB287" s="1"/>
      <c r="XAC287" s="1"/>
      <c r="XAD287" s="1"/>
      <c r="XAE287" s="1"/>
      <c r="XAF287" s="1"/>
      <c r="XAG287" s="1"/>
      <c r="XAH287" s="1"/>
      <c r="XAI287" s="1"/>
      <c r="XAJ287" s="1"/>
      <c r="XAK287" s="1"/>
      <c r="XAL287" s="1"/>
      <c r="XAM287" s="1"/>
      <c r="XAN287" s="1"/>
      <c r="XAO287" s="1"/>
      <c r="XAP287" s="1"/>
      <c r="XAQ287" s="1"/>
      <c r="XAR287" s="1"/>
      <c r="XAS287" s="1"/>
      <c r="XAT287" s="1"/>
      <c r="XAU287" s="1"/>
      <c r="XAV287" s="1"/>
      <c r="XAW287" s="1"/>
      <c r="XAX287" s="1"/>
      <c r="XAY287" s="1"/>
      <c r="XAZ287" s="1"/>
      <c r="XBA287" s="1"/>
      <c r="XBB287" s="1"/>
      <c r="XBC287" s="1"/>
      <c r="XBD287" s="1"/>
      <c r="XBE287" s="1"/>
      <c r="XBF287" s="1"/>
      <c r="XBG287" s="1"/>
      <c r="XBH287" s="1"/>
      <c r="XBI287" s="1"/>
      <c r="XBJ287" s="1"/>
      <c r="XBK287" s="1"/>
      <c r="XBL287" s="1"/>
      <c r="XBM287" s="1"/>
      <c r="XBN287" s="1"/>
      <c r="XBO287" s="1"/>
      <c r="XBP287" s="1"/>
      <c r="XBQ287" s="1"/>
      <c r="XBR287" s="1"/>
      <c r="XBS287" s="1"/>
      <c r="XBT287" s="1"/>
      <c r="XBU287" s="1"/>
      <c r="XBV287" s="1"/>
      <c r="XBW287" s="1"/>
      <c r="XBX287" s="1"/>
      <c r="XBY287" s="1"/>
      <c r="XBZ287" s="1"/>
      <c r="XCA287" s="1"/>
      <c r="XCB287" s="1"/>
      <c r="XCC287" s="1"/>
      <c r="XCD287" s="1"/>
      <c r="XCE287" s="1"/>
      <c r="XCF287" s="1"/>
      <c r="XCG287" s="1"/>
      <c r="XCH287" s="1"/>
      <c r="XCI287" s="1"/>
      <c r="XCJ287" s="1"/>
      <c r="XCK287" s="1"/>
      <c r="XCL287" s="1"/>
      <c r="XCM287" s="1"/>
      <c r="XCN287" s="1"/>
      <c r="XCO287" s="1"/>
      <c r="XCP287" s="1"/>
      <c r="XCQ287" s="1"/>
      <c r="XCR287" s="1"/>
      <c r="XCS287" s="1"/>
      <c r="XCT287" s="1"/>
      <c r="XCU287" s="1"/>
      <c r="XCV287" s="1"/>
      <c r="XCW287" s="1"/>
      <c r="XCX287" s="1"/>
      <c r="XCY287" s="1"/>
      <c r="XCZ287" s="1"/>
      <c r="XDA287" s="1"/>
      <c r="XDB287" s="1"/>
      <c r="XDC287" s="1"/>
      <c r="XDD287" s="1"/>
      <c r="XDE287" s="1"/>
      <c r="XDF287" s="1"/>
      <c r="XDG287" s="1"/>
      <c r="XDH287" s="1"/>
      <c r="XDI287" s="1"/>
      <c r="XDJ287" s="1"/>
      <c r="XDK287" s="1"/>
      <c r="XDL287" s="1"/>
      <c r="XDM287" s="1"/>
      <c r="XDN287" s="1"/>
      <c r="XDO287" s="1"/>
      <c r="XDP287" s="1"/>
      <c r="XDQ287" s="1"/>
      <c r="XDR287" s="1"/>
      <c r="XDS287" s="1"/>
      <c r="XDT287" s="1"/>
      <c r="XDU287" s="1"/>
      <c r="XDV287" s="1"/>
      <c r="XDW287" s="1"/>
      <c r="XDX287" s="1"/>
      <c r="XDY287" s="1"/>
      <c r="XDZ287" s="1"/>
      <c r="XEA287" s="1"/>
      <c r="XEB287" s="1"/>
      <c r="XEC287" s="1"/>
      <c r="XED287" s="1"/>
      <c r="XEE287" s="1"/>
      <c r="XEF287" s="1"/>
      <c r="XEG287" s="1"/>
      <c r="XEH287" s="1"/>
      <c r="XEI287" s="1"/>
      <c r="XEJ287" s="1"/>
      <c r="XEK287" s="1"/>
      <c r="XEL287" s="1"/>
      <c r="XEM287" s="1"/>
      <c r="XEN287" s="1"/>
      <c r="XEO287" s="1"/>
      <c r="XEP287" s="1"/>
      <c r="XEQ287" s="1"/>
      <c r="XER287" s="1"/>
      <c r="XES287" s="1"/>
      <c r="XET287" s="1"/>
      <c r="XEU287" s="1"/>
      <c r="XEV287" s="1"/>
      <c r="XEW287" s="1"/>
      <c r="XEX287" s="1"/>
      <c r="XEY287" s="1"/>
      <c r="XEZ287" s="1"/>
      <c r="XFA287" s="1"/>
      <c r="XFB287" s="1"/>
      <c r="XFC287" s="1"/>
      <c r="XFD287" s="1"/>
    </row>
    <row r="288" spans="1:151 16227:16384" s="11" customFormat="1" ht="20.25" customHeight="1" x14ac:dyDescent="0.25">
      <c r="A288" s="84">
        <f t="shared" si="51"/>
        <v>26</v>
      </c>
      <c r="B288" s="85"/>
      <c r="C288" s="88" t="s">
        <v>216</v>
      </c>
      <c r="D288" s="88" t="s">
        <v>216</v>
      </c>
      <c r="E288" s="53">
        <f>(22.33)*10.764</f>
        <v>240.36011999999997</v>
      </c>
      <c r="F288" s="84">
        <v>0</v>
      </c>
      <c r="G288" s="85"/>
      <c r="H288" s="53">
        <v>0</v>
      </c>
      <c r="I288" s="53">
        <f t="shared" si="52"/>
        <v>240.36011999999997</v>
      </c>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WZC288" s="1"/>
      <c r="WZD288" s="1"/>
      <c r="WZE288" s="1"/>
      <c r="WZF288" s="1"/>
      <c r="WZG288" s="1"/>
      <c r="WZH288" s="1"/>
      <c r="WZI288" s="1"/>
      <c r="WZJ288" s="1"/>
      <c r="WZK288" s="1"/>
      <c r="WZL288" s="1"/>
      <c r="WZM288" s="1"/>
      <c r="WZN288" s="1"/>
      <c r="WZO288" s="1"/>
      <c r="WZP288" s="1"/>
      <c r="WZQ288" s="1"/>
      <c r="WZR288" s="1"/>
      <c r="WZS288" s="1"/>
      <c r="WZT288" s="1"/>
      <c r="WZU288" s="1"/>
      <c r="WZV288" s="1"/>
      <c r="WZW288" s="1"/>
      <c r="WZX288" s="1"/>
      <c r="WZY288" s="1"/>
      <c r="WZZ288" s="1"/>
      <c r="XAA288" s="1"/>
      <c r="XAB288" s="1"/>
      <c r="XAC288" s="1"/>
      <c r="XAD288" s="1"/>
      <c r="XAE288" s="1"/>
      <c r="XAF288" s="1"/>
      <c r="XAG288" s="1"/>
      <c r="XAH288" s="1"/>
      <c r="XAI288" s="1"/>
      <c r="XAJ288" s="1"/>
      <c r="XAK288" s="1"/>
      <c r="XAL288" s="1"/>
      <c r="XAM288" s="1"/>
      <c r="XAN288" s="1"/>
      <c r="XAO288" s="1"/>
      <c r="XAP288" s="1"/>
      <c r="XAQ288" s="1"/>
      <c r="XAR288" s="1"/>
      <c r="XAS288" s="1"/>
      <c r="XAT288" s="1"/>
      <c r="XAU288" s="1"/>
      <c r="XAV288" s="1"/>
      <c r="XAW288" s="1"/>
      <c r="XAX288" s="1"/>
      <c r="XAY288" s="1"/>
      <c r="XAZ288" s="1"/>
      <c r="XBA288" s="1"/>
      <c r="XBB288" s="1"/>
      <c r="XBC288" s="1"/>
      <c r="XBD288" s="1"/>
      <c r="XBE288" s="1"/>
      <c r="XBF288" s="1"/>
      <c r="XBG288" s="1"/>
      <c r="XBH288" s="1"/>
      <c r="XBI288" s="1"/>
      <c r="XBJ288" s="1"/>
      <c r="XBK288" s="1"/>
      <c r="XBL288" s="1"/>
      <c r="XBM288" s="1"/>
      <c r="XBN288" s="1"/>
      <c r="XBO288" s="1"/>
      <c r="XBP288" s="1"/>
      <c r="XBQ288" s="1"/>
      <c r="XBR288" s="1"/>
      <c r="XBS288" s="1"/>
      <c r="XBT288" s="1"/>
      <c r="XBU288" s="1"/>
      <c r="XBV288" s="1"/>
      <c r="XBW288" s="1"/>
      <c r="XBX288" s="1"/>
      <c r="XBY288" s="1"/>
      <c r="XBZ288" s="1"/>
      <c r="XCA288" s="1"/>
      <c r="XCB288" s="1"/>
      <c r="XCC288" s="1"/>
      <c r="XCD288" s="1"/>
      <c r="XCE288" s="1"/>
      <c r="XCF288" s="1"/>
      <c r="XCG288" s="1"/>
      <c r="XCH288" s="1"/>
      <c r="XCI288" s="1"/>
      <c r="XCJ288" s="1"/>
      <c r="XCK288" s="1"/>
      <c r="XCL288" s="1"/>
      <c r="XCM288" s="1"/>
      <c r="XCN288" s="1"/>
      <c r="XCO288" s="1"/>
      <c r="XCP288" s="1"/>
      <c r="XCQ288" s="1"/>
      <c r="XCR288" s="1"/>
      <c r="XCS288" s="1"/>
      <c r="XCT288" s="1"/>
      <c r="XCU288" s="1"/>
      <c r="XCV288" s="1"/>
      <c r="XCW288" s="1"/>
      <c r="XCX288" s="1"/>
      <c r="XCY288" s="1"/>
      <c r="XCZ288" s="1"/>
      <c r="XDA288" s="1"/>
      <c r="XDB288" s="1"/>
      <c r="XDC288" s="1"/>
      <c r="XDD288" s="1"/>
      <c r="XDE288" s="1"/>
      <c r="XDF288" s="1"/>
      <c r="XDG288" s="1"/>
      <c r="XDH288" s="1"/>
      <c r="XDI288" s="1"/>
      <c r="XDJ288" s="1"/>
      <c r="XDK288" s="1"/>
      <c r="XDL288" s="1"/>
      <c r="XDM288" s="1"/>
      <c r="XDN288" s="1"/>
      <c r="XDO288" s="1"/>
      <c r="XDP288" s="1"/>
      <c r="XDQ288" s="1"/>
      <c r="XDR288" s="1"/>
      <c r="XDS288" s="1"/>
      <c r="XDT288" s="1"/>
      <c r="XDU288" s="1"/>
      <c r="XDV288" s="1"/>
      <c r="XDW288" s="1"/>
      <c r="XDX288" s="1"/>
      <c r="XDY288" s="1"/>
      <c r="XDZ288" s="1"/>
      <c r="XEA288" s="1"/>
      <c r="XEB288" s="1"/>
      <c r="XEC288" s="1"/>
      <c r="XED288" s="1"/>
      <c r="XEE288" s="1"/>
      <c r="XEF288" s="1"/>
      <c r="XEG288" s="1"/>
      <c r="XEH288" s="1"/>
      <c r="XEI288" s="1"/>
      <c r="XEJ288" s="1"/>
      <c r="XEK288" s="1"/>
      <c r="XEL288" s="1"/>
      <c r="XEM288" s="1"/>
      <c r="XEN288" s="1"/>
      <c r="XEO288" s="1"/>
      <c r="XEP288" s="1"/>
      <c r="XEQ288" s="1"/>
      <c r="XER288" s="1"/>
      <c r="XES288" s="1"/>
      <c r="XET288" s="1"/>
      <c r="XEU288" s="1"/>
      <c r="XEV288" s="1"/>
      <c r="XEW288" s="1"/>
      <c r="XEX288" s="1"/>
      <c r="XEY288" s="1"/>
      <c r="XEZ288" s="1"/>
      <c r="XFA288" s="1"/>
      <c r="XFB288" s="1"/>
      <c r="XFC288" s="1"/>
      <c r="XFD288" s="1"/>
    </row>
    <row r="289" spans="1:151 16227:16384" s="11" customFormat="1" ht="20.25" customHeight="1" x14ac:dyDescent="0.25">
      <c r="A289" s="84">
        <f t="shared" si="51"/>
        <v>27</v>
      </c>
      <c r="B289" s="85"/>
      <c r="C289" s="88" t="s">
        <v>216</v>
      </c>
      <c r="D289" s="88" t="s">
        <v>216</v>
      </c>
      <c r="E289" s="53">
        <f>(22.33)*10.764</f>
        <v>240.36011999999997</v>
      </c>
      <c r="F289" s="84">
        <v>0</v>
      </c>
      <c r="G289" s="85"/>
      <c r="H289" s="53">
        <v>0</v>
      </c>
      <c r="I289" s="53">
        <f t="shared" si="52"/>
        <v>240.36011999999997</v>
      </c>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WZC289" s="1"/>
      <c r="WZD289" s="1"/>
      <c r="WZE289" s="1"/>
      <c r="WZF289" s="1"/>
      <c r="WZG289" s="1"/>
      <c r="WZH289" s="1"/>
      <c r="WZI289" s="1"/>
      <c r="WZJ289" s="1"/>
      <c r="WZK289" s="1"/>
      <c r="WZL289" s="1"/>
      <c r="WZM289" s="1"/>
      <c r="WZN289" s="1"/>
      <c r="WZO289" s="1"/>
      <c r="WZP289" s="1"/>
      <c r="WZQ289" s="1"/>
      <c r="WZR289" s="1"/>
      <c r="WZS289" s="1"/>
      <c r="WZT289" s="1"/>
      <c r="WZU289" s="1"/>
      <c r="WZV289" s="1"/>
      <c r="WZW289" s="1"/>
      <c r="WZX289" s="1"/>
      <c r="WZY289" s="1"/>
      <c r="WZZ289" s="1"/>
      <c r="XAA289" s="1"/>
      <c r="XAB289" s="1"/>
      <c r="XAC289" s="1"/>
      <c r="XAD289" s="1"/>
      <c r="XAE289" s="1"/>
      <c r="XAF289" s="1"/>
      <c r="XAG289" s="1"/>
      <c r="XAH289" s="1"/>
      <c r="XAI289" s="1"/>
      <c r="XAJ289" s="1"/>
      <c r="XAK289" s="1"/>
      <c r="XAL289" s="1"/>
      <c r="XAM289" s="1"/>
      <c r="XAN289" s="1"/>
      <c r="XAO289" s="1"/>
      <c r="XAP289" s="1"/>
      <c r="XAQ289" s="1"/>
      <c r="XAR289" s="1"/>
      <c r="XAS289" s="1"/>
      <c r="XAT289" s="1"/>
      <c r="XAU289" s="1"/>
      <c r="XAV289" s="1"/>
      <c r="XAW289" s="1"/>
      <c r="XAX289" s="1"/>
      <c r="XAY289" s="1"/>
      <c r="XAZ289" s="1"/>
      <c r="XBA289" s="1"/>
      <c r="XBB289" s="1"/>
      <c r="XBC289" s="1"/>
      <c r="XBD289" s="1"/>
      <c r="XBE289" s="1"/>
      <c r="XBF289" s="1"/>
      <c r="XBG289" s="1"/>
      <c r="XBH289" s="1"/>
      <c r="XBI289" s="1"/>
      <c r="XBJ289" s="1"/>
      <c r="XBK289" s="1"/>
      <c r="XBL289" s="1"/>
      <c r="XBM289" s="1"/>
      <c r="XBN289" s="1"/>
      <c r="XBO289" s="1"/>
      <c r="XBP289" s="1"/>
      <c r="XBQ289" s="1"/>
      <c r="XBR289" s="1"/>
      <c r="XBS289" s="1"/>
      <c r="XBT289" s="1"/>
      <c r="XBU289" s="1"/>
      <c r="XBV289" s="1"/>
      <c r="XBW289" s="1"/>
      <c r="XBX289" s="1"/>
      <c r="XBY289" s="1"/>
      <c r="XBZ289" s="1"/>
      <c r="XCA289" s="1"/>
      <c r="XCB289" s="1"/>
      <c r="XCC289" s="1"/>
      <c r="XCD289" s="1"/>
      <c r="XCE289" s="1"/>
      <c r="XCF289" s="1"/>
      <c r="XCG289" s="1"/>
      <c r="XCH289" s="1"/>
      <c r="XCI289" s="1"/>
      <c r="XCJ289" s="1"/>
      <c r="XCK289" s="1"/>
      <c r="XCL289" s="1"/>
      <c r="XCM289" s="1"/>
      <c r="XCN289" s="1"/>
      <c r="XCO289" s="1"/>
      <c r="XCP289" s="1"/>
      <c r="XCQ289" s="1"/>
      <c r="XCR289" s="1"/>
      <c r="XCS289" s="1"/>
      <c r="XCT289" s="1"/>
      <c r="XCU289" s="1"/>
      <c r="XCV289" s="1"/>
      <c r="XCW289" s="1"/>
      <c r="XCX289" s="1"/>
      <c r="XCY289" s="1"/>
      <c r="XCZ289" s="1"/>
      <c r="XDA289" s="1"/>
      <c r="XDB289" s="1"/>
      <c r="XDC289" s="1"/>
      <c r="XDD289" s="1"/>
      <c r="XDE289" s="1"/>
      <c r="XDF289" s="1"/>
      <c r="XDG289" s="1"/>
      <c r="XDH289" s="1"/>
      <c r="XDI289" s="1"/>
      <c r="XDJ289" s="1"/>
      <c r="XDK289" s="1"/>
      <c r="XDL289" s="1"/>
      <c r="XDM289" s="1"/>
      <c r="XDN289" s="1"/>
      <c r="XDO289" s="1"/>
      <c r="XDP289" s="1"/>
      <c r="XDQ289" s="1"/>
      <c r="XDR289" s="1"/>
      <c r="XDS289" s="1"/>
      <c r="XDT289" s="1"/>
      <c r="XDU289" s="1"/>
      <c r="XDV289" s="1"/>
      <c r="XDW289" s="1"/>
      <c r="XDX289" s="1"/>
      <c r="XDY289" s="1"/>
      <c r="XDZ289" s="1"/>
      <c r="XEA289" s="1"/>
      <c r="XEB289" s="1"/>
      <c r="XEC289" s="1"/>
      <c r="XED289" s="1"/>
      <c r="XEE289" s="1"/>
      <c r="XEF289" s="1"/>
      <c r="XEG289" s="1"/>
      <c r="XEH289" s="1"/>
      <c r="XEI289" s="1"/>
      <c r="XEJ289" s="1"/>
      <c r="XEK289" s="1"/>
      <c r="XEL289" s="1"/>
      <c r="XEM289" s="1"/>
      <c r="XEN289" s="1"/>
      <c r="XEO289" s="1"/>
      <c r="XEP289" s="1"/>
      <c r="XEQ289" s="1"/>
      <c r="XER289" s="1"/>
      <c r="XES289" s="1"/>
      <c r="XET289" s="1"/>
      <c r="XEU289" s="1"/>
      <c r="XEV289" s="1"/>
      <c r="XEW289" s="1"/>
      <c r="XEX289" s="1"/>
      <c r="XEY289" s="1"/>
      <c r="XEZ289" s="1"/>
      <c r="XFA289" s="1"/>
      <c r="XFB289" s="1"/>
      <c r="XFC289" s="1"/>
      <c r="XFD289" s="1"/>
    </row>
    <row r="290" spans="1:151 16227:16384" s="11" customFormat="1" ht="20.25" customHeight="1" x14ac:dyDescent="0.25">
      <c r="A290" s="84">
        <f t="shared" si="51"/>
        <v>28</v>
      </c>
      <c r="B290" s="85"/>
      <c r="C290" s="88" t="s">
        <v>216</v>
      </c>
      <c r="D290" s="88" t="s">
        <v>216</v>
      </c>
      <c r="E290" s="53">
        <f>(26)*10.764</f>
        <v>279.86399999999998</v>
      </c>
      <c r="F290" s="84">
        <v>0</v>
      </c>
      <c r="G290" s="85"/>
      <c r="H290" s="53">
        <v>0</v>
      </c>
      <c r="I290" s="53">
        <f t="shared" si="52"/>
        <v>279.86399999999998</v>
      </c>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WZC290" s="1"/>
      <c r="WZD290" s="1"/>
      <c r="WZE290" s="1"/>
      <c r="WZF290" s="1"/>
      <c r="WZG290" s="1"/>
      <c r="WZH290" s="1"/>
      <c r="WZI290" s="1"/>
      <c r="WZJ290" s="1"/>
      <c r="WZK290" s="1"/>
      <c r="WZL290" s="1"/>
      <c r="WZM290" s="1"/>
      <c r="WZN290" s="1"/>
      <c r="WZO290" s="1"/>
      <c r="WZP290" s="1"/>
      <c r="WZQ290" s="1"/>
      <c r="WZR290" s="1"/>
      <c r="WZS290" s="1"/>
      <c r="WZT290" s="1"/>
      <c r="WZU290" s="1"/>
      <c r="WZV290" s="1"/>
      <c r="WZW290" s="1"/>
      <c r="WZX290" s="1"/>
      <c r="WZY290" s="1"/>
      <c r="WZZ290" s="1"/>
      <c r="XAA290" s="1"/>
      <c r="XAB290" s="1"/>
      <c r="XAC290" s="1"/>
      <c r="XAD290" s="1"/>
      <c r="XAE290" s="1"/>
      <c r="XAF290" s="1"/>
      <c r="XAG290" s="1"/>
      <c r="XAH290" s="1"/>
      <c r="XAI290" s="1"/>
      <c r="XAJ290" s="1"/>
      <c r="XAK290" s="1"/>
      <c r="XAL290" s="1"/>
      <c r="XAM290" s="1"/>
      <c r="XAN290" s="1"/>
      <c r="XAO290" s="1"/>
      <c r="XAP290" s="1"/>
      <c r="XAQ290" s="1"/>
      <c r="XAR290" s="1"/>
      <c r="XAS290" s="1"/>
      <c r="XAT290" s="1"/>
      <c r="XAU290" s="1"/>
      <c r="XAV290" s="1"/>
      <c r="XAW290" s="1"/>
      <c r="XAX290" s="1"/>
      <c r="XAY290" s="1"/>
      <c r="XAZ290" s="1"/>
      <c r="XBA290" s="1"/>
      <c r="XBB290" s="1"/>
      <c r="XBC290" s="1"/>
      <c r="XBD290" s="1"/>
      <c r="XBE290" s="1"/>
      <c r="XBF290" s="1"/>
      <c r="XBG290" s="1"/>
      <c r="XBH290" s="1"/>
      <c r="XBI290" s="1"/>
      <c r="XBJ290" s="1"/>
      <c r="XBK290" s="1"/>
      <c r="XBL290" s="1"/>
      <c r="XBM290" s="1"/>
      <c r="XBN290" s="1"/>
      <c r="XBO290" s="1"/>
      <c r="XBP290" s="1"/>
      <c r="XBQ290" s="1"/>
      <c r="XBR290" s="1"/>
      <c r="XBS290" s="1"/>
      <c r="XBT290" s="1"/>
      <c r="XBU290" s="1"/>
      <c r="XBV290" s="1"/>
      <c r="XBW290" s="1"/>
      <c r="XBX290" s="1"/>
      <c r="XBY290" s="1"/>
      <c r="XBZ290" s="1"/>
      <c r="XCA290" s="1"/>
      <c r="XCB290" s="1"/>
      <c r="XCC290" s="1"/>
      <c r="XCD290" s="1"/>
      <c r="XCE290" s="1"/>
      <c r="XCF290" s="1"/>
      <c r="XCG290" s="1"/>
      <c r="XCH290" s="1"/>
      <c r="XCI290" s="1"/>
      <c r="XCJ290" s="1"/>
      <c r="XCK290" s="1"/>
      <c r="XCL290" s="1"/>
      <c r="XCM290" s="1"/>
      <c r="XCN290" s="1"/>
      <c r="XCO290" s="1"/>
      <c r="XCP290" s="1"/>
      <c r="XCQ290" s="1"/>
      <c r="XCR290" s="1"/>
      <c r="XCS290" s="1"/>
      <c r="XCT290" s="1"/>
      <c r="XCU290" s="1"/>
      <c r="XCV290" s="1"/>
      <c r="XCW290" s="1"/>
      <c r="XCX290" s="1"/>
      <c r="XCY290" s="1"/>
      <c r="XCZ290" s="1"/>
      <c r="XDA290" s="1"/>
      <c r="XDB290" s="1"/>
      <c r="XDC290" s="1"/>
      <c r="XDD290" s="1"/>
      <c r="XDE290" s="1"/>
      <c r="XDF290" s="1"/>
      <c r="XDG290" s="1"/>
      <c r="XDH290" s="1"/>
      <c r="XDI290" s="1"/>
      <c r="XDJ290" s="1"/>
      <c r="XDK290" s="1"/>
      <c r="XDL290" s="1"/>
      <c r="XDM290" s="1"/>
      <c r="XDN290" s="1"/>
      <c r="XDO290" s="1"/>
      <c r="XDP290" s="1"/>
      <c r="XDQ290" s="1"/>
      <c r="XDR290" s="1"/>
      <c r="XDS290" s="1"/>
      <c r="XDT290" s="1"/>
      <c r="XDU290" s="1"/>
      <c r="XDV290" s="1"/>
      <c r="XDW290" s="1"/>
      <c r="XDX290" s="1"/>
      <c r="XDY290" s="1"/>
      <c r="XDZ290" s="1"/>
      <c r="XEA290" s="1"/>
      <c r="XEB290" s="1"/>
      <c r="XEC290" s="1"/>
      <c r="XED290" s="1"/>
      <c r="XEE290" s="1"/>
      <c r="XEF290" s="1"/>
      <c r="XEG290" s="1"/>
      <c r="XEH290" s="1"/>
      <c r="XEI290" s="1"/>
      <c r="XEJ290" s="1"/>
      <c r="XEK290" s="1"/>
      <c r="XEL290" s="1"/>
      <c r="XEM290" s="1"/>
      <c r="XEN290" s="1"/>
      <c r="XEO290" s="1"/>
      <c r="XEP290" s="1"/>
      <c r="XEQ290" s="1"/>
      <c r="XER290" s="1"/>
      <c r="XES290" s="1"/>
      <c r="XET290" s="1"/>
      <c r="XEU290" s="1"/>
      <c r="XEV290" s="1"/>
      <c r="XEW290" s="1"/>
      <c r="XEX290" s="1"/>
      <c r="XEY290" s="1"/>
      <c r="XEZ290" s="1"/>
      <c r="XFA290" s="1"/>
      <c r="XFB290" s="1"/>
      <c r="XFC290" s="1"/>
      <c r="XFD290" s="1"/>
    </row>
    <row r="291" spans="1:151 16227:16384" s="11" customFormat="1" ht="20.25" customHeight="1" x14ac:dyDescent="0.25">
      <c r="A291" s="84">
        <f t="shared" si="51"/>
        <v>29</v>
      </c>
      <c r="B291" s="85"/>
      <c r="C291" s="88" t="s">
        <v>216</v>
      </c>
      <c r="D291" s="88" t="s">
        <v>216</v>
      </c>
      <c r="E291" s="53">
        <f>(25.35)*10.764</f>
        <v>272.86739999999998</v>
      </c>
      <c r="F291" s="84">
        <v>0</v>
      </c>
      <c r="G291" s="85"/>
      <c r="H291" s="53">
        <v>0</v>
      </c>
      <c r="I291" s="53">
        <f t="shared" si="52"/>
        <v>272.86739999999998</v>
      </c>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WZC291" s="1"/>
      <c r="WZD291" s="1"/>
      <c r="WZE291" s="1"/>
      <c r="WZF291" s="1"/>
      <c r="WZG291" s="1"/>
      <c r="WZH291" s="1"/>
      <c r="WZI291" s="1"/>
      <c r="WZJ291" s="1"/>
      <c r="WZK291" s="1"/>
      <c r="WZL291" s="1"/>
      <c r="WZM291" s="1"/>
      <c r="WZN291" s="1"/>
      <c r="WZO291" s="1"/>
      <c r="WZP291" s="1"/>
      <c r="WZQ291" s="1"/>
      <c r="WZR291" s="1"/>
      <c r="WZS291" s="1"/>
      <c r="WZT291" s="1"/>
      <c r="WZU291" s="1"/>
      <c r="WZV291" s="1"/>
      <c r="WZW291" s="1"/>
      <c r="WZX291" s="1"/>
      <c r="WZY291" s="1"/>
      <c r="WZZ291" s="1"/>
      <c r="XAA291" s="1"/>
      <c r="XAB291" s="1"/>
      <c r="XAC291" s="1"/>
      <c r="XAD291" s="1"/>
      <c r="XAE291" s="1"/>
      <c r="XAF291" s="1"/>
      <c r="XAG291" s="1"/>
      <c r="XAH291" s="1"/>
      <c r="XAI291" s="1"/>
      <c r="XAJ291" s="1"/>
      <c r="XAK291" s="1"/>
      <c r="XAL291" s="1"/>
      <c r="XAM291" s="1"/>
      <c r="XAN291" s="1"/>
      <c r="XAO291" s="1"/>
      <c r="XAP291" s="1"/>
      <c r="XAQ291" s="1"/>
      <c r="XAR291" s="1"/>
      <c r="XAS291" s="1"/>
      <c r="XAT291" s="1"/>
      <c r="XAU291" s="1"/>
      <c r="XAV291" s="1"/>
      <c r="XAW291" s="1"/>
      <c r="XAX291" s="1"/>
      <c r="XAY291" s="1"/>
      <c r="XAZ291" s="1"/>
      <c r="XBA291" s="1"/>
      <c r="XBB291" s="1"/>
      <c r="XBC291" s="1"/>
      <c r="XBD291" s="1"/>
      <c r="XBE291" s="1"/>
      <c r="XBF291" s="1"/>
      <c r="XBG291" s="1"/>
      <c r="XBH291" s="1"/>
      <c r="XBI291" s="1"/>
      <c r="XBJ291" s="1"/>
      <c r="XBK291" s="1"/>
      <c r="XBL291" s="1"/>
      <c r="XBM291" s="1"/>
      <c r="XBN291" s="1"/>
      <c r="XBO291" s="1"/>
      <c r="XBP291" s="1"/>
      <c r="XBQ291" s="1"/>
      <c r="XBR291" s="1"/>
      <c r="XBS291" s="1"/>
      <c r="XBT291" s="1"/>
      <c r="XBU291" s="1"/>
      <c r="XBV291" s="1"/>
      <c r="XBW291" s="1"/>
      <c r="XBX291" s="1"/>
      <c r="XBY291" s="1"/>
      <c r="XBZ291" s="1"/>
      <c r="XCA291" s="1"/>
      <c r="XCB291" s="1"/>
      <c r="XCC291" s="1"/>
      <c r="XCD291" s="1"/>
      <c r="XCE291" s="1"/>
      <c r="XCF291" s="1"/>
      <c r="XCG291" s="1"/>
      <c r="XCH291" s="1"/>
      <c r="XCI291" s="1"/>
      <c r="XCJ291" s="1"/>
      <c r="XCK291" s="1"/>
      <c r="XCL291" s="1"/>
      <c r="XCM291" s="1"/>
      <c r="XCN291" s="1"/>
      <c r="XCO291" s="1"/>
      <c r="XCP291" s="1"/>
      <c r="XCQ291" s="1"/>
      <c r="XCR291" s="1"/>
      <c r="XCS291" s="1"/>
      <c r="XCT291" s="1"/>
      <c r="XCU291" s="1"/>
      <c r="XCV291" s="1"/>
      <c r="XCW291" s="1"/>
      <c r="XCX291" s="1"/>
      <c r="XCY291" s="1"/>
      <c r="XCZ291" s="1"/>
      <c r="XDA291" s="1"/>
      <c r="XDB291" s="1"/>
      <c r="XDC291" s="1"/>
      <c r="XDD291" s="1"/>
      <c r="XDE291" s="1"/>
      <c r="XDF291" s="1"/>
      <c r="XDG291" s="1"/>
      <c r="XDH291" s="1"/>
      <c r="XDI291" s="1"/>
      <c r="XDJ291" s="1"/>
      <c r="XDK291" s="1"/>
      <c r="XDL291" s="1"/>
      <c r="XDM291" s="1"/>
      <c r="XDN291" s="1"/>
      <c r="XDO291" s="1"/>
      <c r="XDP291" s="1"/>
      <c r="XDQ291" s="1"/>
      <c r="XDR291" s="1"/>
      <c r="XDS291" s="1"/>
      <c r="XDT291" s="1"/>
      <c r="XDU291" s="1"/>
      <c r="XDV291" s="1"/>
      <c r="XDW291" s="1"/>
      <c r="XDX291" s="1"/>
      <c r="XDY291" s="1"/>
      <c r="XDZ291" s="1"/>
      <c r="XEA291" s="1"/>
      <c r="XEB291" s="1"/>
      <c r="XEC291" s="1"/>
      <c r="XED291" s="1"/>
      <c r="XEE291" s="1"/>
      <c r="XEF291" s="1"/>
      <c r="XEG291" s="1"/>
      <c r="XEH291" s="1"/>
      <c r="XEI291" s="1"/>
      <c r="XEJ291" s="1"/>
      <c r="XEK291" s="1"/>
      <c r="XEL291" s="1"/>
      <c r="XEM291" s="1"/>
      <c r="XEN291" s="1"/>
      <c r="XEO291" s="1"/>
      <c r="XEP291" s="1"/>
      <c r="XEQ291" s="1"/>
      <c r="XER291" s="1"/>
      <c r="XES291" s="1"/>
      <c r="XET291" s="1"/>
      <c r="XEU291" s="1"/>
      <c r="XEV291" s="1"/>
      <c r="XEW291" s="1"/>
      <c r="XEX291" s="1"/>
      <c r="XEY291" s="1"/>
      <c r="XEZ291" s="1"/>
      <c r="XFA291" s="1"/>
      <c r="XFB291" s="1"/>
      <c r="XFC291" s="1"/>
      <c r="XFD291" s="1"/>
    </row>
    <row r="292" spans="1:151 16227:16384" s="11" customFormat="1" ht="20.25" customHeight="1" x14ac:dyDescent="0.25">
      <c r="A292" s="84">
        <f t="shared" si="51"/>
        <v>30</v>
      </c>
      <c r="B292" s="85"/>
      <c r="C292" s="88" t="s">
        <v>216</v>
      </c>
      <c r="D292" s="88" t="s">
        <v>216</v>
      </c>
      <c r="E292" s="53">
        <f>(19.47)*10.764</f>
        <v>209.57507999999999</v>
      </c>
      <c r="F292" s="84">
        <v>0</v>
      </c>
      <c r="G292" s="85"/>
      <c r="H292" s="53">
        <v>0</v>
      </c>
      <c r="I292" s="53">
        <f t="shared" si="52"/>
        <v>209.57507999999999</v>
      </c>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WZC292" s="1"/>
      <c r="WZD292" s="1"/>
      <c r="WZE292" s="1"/>
      <c r="WZF292" s="1"/>
      <c r="WZG292" s="1"/>
      <c r="WZH292" s="1"/>
      <c r="WZI292" s="1"/>
      <c r="WZJ292" s="1"/>
      <c r="WZK292" s="1"/>
      <c r="WZL292" s="1"/>
      <c r="WZM292" s="1"/>
      <c r="WZN292" s="1"/>
      <c r="WZO292" s="1"/>
      <c r="WZP292" s="1"/>
      <c r="WZQ292" s="1"/>
      <c r="WZR292" s="1"/>
      <c r="WZS292" s="1"/>
      <c r="WZT292" s="1"/>
      <c r="WZU292" s="1"/>
      <c r="WZV292" s="1"/>
      <c r="WZW292" s="1"/>
      <c r="WZX292" s="1"/>
      <c r="WZY292" s="1"/>
      <c r="WZZ292" s="1"/>
      <c r="XAA292" s="1"/>
      <c r="XAB292" s="1"/>
      <c r="XAC292" s="1"/>
      <c r="XAD292" s="1"/>
      <c r="XAE292" s="1"/>
      <c r="XAF292" s="1"/>
      <c r="XAG292" s="1"/>
      <c r="XAH292" s="1"/>
      <c r="XAI292" s="1"/>
      <c r="XAJ292" s="1"/>
      <c r="XAK292" s="1"/>
      <c r="XAL292" s="1"/>
      <c r="XAM292" s="1"/>
      <c r="XAN292" s="1"/>
      <c r="XAO292" s="1"/>
      <c r="XAP292" s="1"/>
      <c r="XAQ292" s="1"/>
      <c r="XAR292" s="1"/>
      <c r="XAS292" s="1"/>
      <c r="XAT292" s="1"/>
      <c r="XAU292" s="1"/>
      <c r="XAV292" s="1"/>
      <c r="XAW292" s="1"/>
      <c r="XAX292" s="1"/>
      <c r="XAY292" s="1"/>
      <c r="XAZ292" s="1"/>
      <c r="XBA292" s="1"/>
      <c r="XBB292" s="1"/>
      <c r="XBC292" s="1"/>
      <c r="XBD292" s="1"/>
      <c r="XBE292" s="1"/>
      <c r="XBF292" s="1"/>
      <c r="XBG292" s="1"/>
      <c r="XBH292" s="1"/>
      <c r="XBI292" s="1"/>
      <c r="XBJ292" s="1"/>
      <c r="XBK292" s="1"/>
      <c r="XBL292" s="1"/>
      <c r="XBM292" s="1"/>
      <c r="XBN292" s="1"/>
      <c r="XBO292" s="1"/>
      <c r="XBP292" s="1"/>
      <c r="XBQ292" s="1"/>
      <c r="XBR292" s="1"/>
      <c r="XBS292" s="1"/>
      <c r="XBT292" s="1"/>
      <c r="XBU292" s="1"/>
      <c r="XBV292" s="1"/>
      <c r="XBW292" s="1"/>
      <c r="XBX292" s="1"/>
      <c r="XBY292" s="1"/>
      <c r="XBZ292" s="1"/>
      <c r="XCA292" s="1"/>
      <c r="XCB292" s="1"/>
      <c r="XCC292" s="1"/>
      <c r="XCD292" s="1"/>
      <c r="XCE292" s="1"/>
      <c r="XCF292" s="1"/>
      <c r="XCG292" s="1"/>
      <c r="XCH292" s="1"/>
      <c r="XCI292" s="1"/>
      <c r="XCJ292" s="1"/>
      <c r="XCK292" s="1"/>
      <c r="XCL292" s="1"/>
      <c r="XCM292" s="1"/>
      <c r="XCN292" s="1"/>
      <c r="XCO292" s="1"/>
      <c r="XCP292" s="1"/>
      <c r="XCQ292" s="1"/>
      <c r="XCR292" s="1"/>
      <c r="XCS292" s="1"/>
      <c r="XCT292" s="1"/>
      <c r="XCU292" s="1"/>
      <c r="XCV292" s="1"/>
      <c r="XCW292" s="1"/>
      <c r="XCX292" s="1"/>
      <c r="XCY292" s="1"/>
      <c r="XCZ292" s="1"/>
      <c r="XDA292" s="1"/>
      <c r="XDB292" s="1"/>
      <c r="XDC292" s="1"/>
      <c r="XDD292" s="1"/>
      <c r="XDE292" s="1"/>
      <c r="XDF292" s="1"/>
      <c r="XDG292" s="1"/>
      <c r="XDH292" s="1"/>
      <c r="XDI292" s="1"/>
      <c r="XDJ292" s="1"/>
      <c r="XDK292" s="1"/>
      <c r="XDL292" s="1"/>
      <c r="XDM292" s="1"/>
      <c r="XDN292" s="1"/>
      <c r="XDO292" s="1"/>
      <c r="XDP292" s="1"/>
      <c r="XDQ292" s="1"/>
      <c r="XDR292" s="1"/>
      <c r="XDS292" s="1"/>
      <c r="XDT292" s="1"/>
      <c r="XDU292" s="1"/>
      <c r="XDV292" s="1"/>
      <c r="XDW292" s="1"/>
      <c r="XDX292" s="1"/>
      <c r="XDY292" s="1"/>
      <c r="XDZ292" s="1"/>
      <c r="XEA292" s="1"/>
      <c r="XEB292" s="1"/>
      <c r="XEC292" s="1"/>
      <c r="XED292" s="1"/>
      <c r="XEE292" s="1"/>
      <c r="XEF292" s="1"/>
      <c r="XEG292" s="1"/>
      <c r="XEH292" s="1"/>
      <c r="XEI292" s="1"/>
      <c r="XEJ292" s="1"/>
      <c r="XEK292" s="1"/>
      <c r="XEL292" s="1"/>
      <c r="XEM292" s="1"/>
      <c r="XEN292" s="1"/>
      <c r="XEO292" s="1"/>
      <c r="XEP292" s="1"/>
      <c r="XEQ292" s="1"/>
      <c r="XER292" s="1"/>
      <c r="XES292" s="1"/>
      <c r="XET292" s="1"/>
      <c r="XEU292" s="1"/>
      <c r="XEV292" s="1"/>
      <c r="XEW292" s="1"/>
      <c r="XEX292" s="1"/>
      <c r="XEY292" s="1"/>
      <c r="XEZ292" s="1"/>
      <c r="XFA292" s="1"/>
      <c r="XFB292" s="1"/>
      <c r="XFC292" s="1"/>
      <c r="XFD292" s="1"/>
    </row>
    <row r="293" spans="1:151 16227:16384" s="11" customFormat="1" ht="20.25" x14ac:dyDescent="0.25">
      <c r="A293" s="131" t="s">
        <v>220</v>
      </c>
      <c r="B293" s="132"/>
      <c r="C293" s="132"/>
      <c r="D293" s="132"/>
      <c r="E293" s="132"/>
      <c r="F293" s="132"/>
      <c r="G293" s="132"/>
      <c r="H293" s="132"/>
      <c r="I293" s="87"/>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WZC293" s="1"/>
      <c r="WZD293" s="1"/>
      <c r="WZE293" s="1"/>
      <c r="WZF293" s="1"/>
      <c r="WZG293" s="1"/>
      <c r="WZH293" s="1"/>
      <c r="WZI293" s="1"/>
      <c r="WZJ293" s="1"/>
      <c r="WZK293" s="1"/>
      <c r="WZL293" s="1"/>
      <c r="WZM293" s="1"/>
      <c r="WZN293" s="1"/>
      <c r="WZO293" s="1"/>
      <c r="WZP293" s="1"/>
      <c r="WZQ293" s="1"/>
      <c r="WZR293" s="1"/>
      <c r="WZS293" s="1"/>
      <c r="WZT293" s="1"/>
      <c r="WZU293" s="1"/>
      <c r="WZV293" s="1"/>
      <c r="WZW293" s="1"/>
      <c r="WZX293" s="1"/>
      <c r="WZY293" s="1"/>
      <c r="WZZ293" s="1"/>
      <c r="XAA293" s="1"/>
      <c r="XAB293" s="1"/>
      <c r="XAC293" s="1"/>
      <c r="XAD293" s="1"/>
      <c r="XAE293" s="1"/>
      <c r="XAF293" s="1"/>
      <c r="XAG293" s="1"/>
      <c r="XAH293" s="1"/>
      <c r="XAI293" s="1"/>
      <c r="XAJ293" s="1"/>
      <c r="XAK293" s="1"/>
      <c r="XAL293" s="1"/>
      <c r="XAM293" s="1"/>
      <c r="XAN293" s="1"/>
      <c r="XAO293" s="1"/>
      <c r="XAP293" s="1"/>
      <c r="XAQ293" s="1"/>
      <c r="XAR293" s="1"/>
      <c r="XAS293" s="1"/>
      <c r="XAT293" s="1"/>
      <c r="XAU293" s="1"/>
      <c r="XAV293" s="1"/>
      <c r="XAW293" s="1"/>
      <c r="XAX293" s="1"/>
      <c r="XAY293" s="1"/>
      <c r="XAZ293" s="1"/>
      <c r="XBA293" s="1"/>
      <c r="XBB293" s="1"/>
      <c r="XBC293" s="1"/>
      <c r="XBD293" s="1"/>
      <c r="XBE293" s="1"/>
      <c r="XBF293" s="1"/>
      <c r="XBG293" s="1"/>
      <c r="XBH293" s="1"/>
      <c r="XBI293" s="1"/>
      <c r="XBJ293" s="1"/>
      <c r="XBK293" s="1"/>
      <c r="XBL293" s="1"/>
      <c r="XBM293" s="1"/>
      <c r="XBN293" s="1"/>
      <c r="XBO293" s="1"/>
      <c r="XBP293" s="1"/>
      <c r="XBQ293" s="1"/>
      <c r="XBR293" s="1"/>
      <c r="XBS293" s="1"/>
      <c r="XBT293" s="1"/>
      <c r="XBU293" s="1"/>
      <c r="XBV293" s="1"/>
      <c r="XBW293" s="1"/>
      <c r="XBX293" s="1"/>
      <c r="XBY293" s="1"/>
      <c r="XBZ293" s="1"/>
      <c r="XCA293" s="1"/>
      <c r="XCB293" s="1"/>
      <c r="XCC293" s="1"/>
      <c r="XCD293" s="1"/>
      <c r="XCE293" s="1"/>
      <c r="XCF293" s="1"/>
      <c r="XCG293" s="1"/>
      <c r="XCH293" s="1"/>
      <c r="XCI293" s="1"/>
      <c r="XCJ293" s="1"/>
      <c r="XCK293" s="1"/>
      <c r="XCL293" s="1"/>
      <c r="XCM293" s="1"/>
      <c r="XCN293" s="1"/>
      <c r="XCO293" s="1"/>
      <c r="XCP293" s="1"/>
      <c r="XCQ293" s="1"/>
      <c r="XCR293" s="1"/>
      <c r="XCS293" s="1"/>
      <c r="XCT293" s="1"/>
      <c r="XCU293" s="1"/>
      <c r="XCV293" s="1"/>
      <c r="XCW293" s="1"/>
      <c r="XCX293" s="1"/>
      <c r="XCY293" s="1"/>
      <c r="XCZ293" s="1"/>
      <c r="XDA293" s="1"/>
      <c r="XDB293" s="1"/>
      <c r="XDC293" s="1"/>
      <c r="XDD293" s="1"/>
      <c r="XDE293" s="1"/>
      <c r="XDF293" s="1"/>
      <c r="XDG293" s="1"/>
      <c r="XDH293" s="1"/>
      <c r="XDI293" s="1"/>
      <c r="XDJ293" s="1"/>
      <c r="XDK293" s="1"/>
      <c r="XDL293" s="1"/>
      <c r="XDM293" s="1"/>
      <c r="XDN293" s="1"/>
      <c r="XDO293" s="1"/>
      <c r="XDP293" s="1"/>
      <c r="XDQ293" s="1"/>
      <c r="XDR293" s="1"/>
      <c r="XDS293" s="1"/>
      <c r="XDT293" s="1"/>
      <c r="XDU293" s="1"/>
      <c r="XDV293" s="1"/>
      <c r="XDW293" s="1"/>
      <c r="XDX293" s="1"/>
      <c r="XDY293" s="1"/>
      <c r="XDZ293" s="1"/>
      <c r="XEA293" s="1"/>
      <c r="XEB293" s="1"/>
      <c r="XEC293" s="1"/>
      <c r="XED293" s="1"/>
      <c r="XEE293" s="1"/>
      <c r="XEF293" s="1"/>
      <c r="XEG293" s="1"/>
      <c r="XEH293" s="1"/>
      <c r="XEI293" s="1"/>
      <c r="XEJ293" s="1"/>
      <c r="XEK293" s="1"/>
      <c r="XEL293" s="1"/>
      <c r="XEM293" s="1"/>
      <c r="XEN293" s="1"/>
      <c r="XEO293" s="1"/>
      <c r="XEP293" s="1"/>
      <c r="XEQ293" s="1"/>
      <c r="XER293" s="1"/>
      <c r="XES293" s="1"/>
      <c r="XET293" s="1"/>
      <c r="XEU293" s="1"/>
      <c r="XEV293" s="1"/>
      <c r="XEW293" s="1"/>
      <c r="XEX293" s="1"/>
      <c r="XEY293" s="1"/>
      <c r="XEZ293" s="1"/>
      <c r="XFA293" s="1"/>
      <c r="XFB293" s="1"/>
      <c r="XFC293" s="1"/>
      <c r="XFD293" s="1"/>
    </row>
    <row r="294" spans="1:151 16227:16384" s="11" customFormat="1" ht="20.25" x14ac:dyDescent="0.25">
      <c r="A294" s="75" t="s">
        <v>217</v>
      </c>
      <c r="B294" s="76"/>
      <c r="C294" s="76"/>
      <c r="D294" s="76"/>
      <c r="E294" s="76"/>
      <c r="F294" s="76"/>
      <c r="G294" s="76"/>
      <c r="H294" s="76"/>
      <c r="I294" s="77"/>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WZC294" s="1"/>
      <c r="WZD294" s="1"/>
      <c r="WZE294" s="1"/>
      <c r="WZF294" s="1"/>
      <c r="WZG294" s="1"/>
      <c r="WZH294" s="1"/>
      <c r="WZI294" s="1"/>
      <c r="WZJ294" s="1"/>
      <c r="WZK294" s="1"/>
      <c r="WZL294" s="1"/>
      <c r="WZM294" s="1"/>
      <c r="WZN294" s="1"/>
      <c r="WZO294" s="1"/>
      <c r="WZP294" s="1"/>
      <c r="WZQ294" s="1"/>
      <c r="WZR294" s="1"/>
      <c r="WZS294" s="1"/>
      <c r="WZT294" s="1"/>
      <c r="WZU294" s="1"/>
      <c r="WZV294" s="1"/>
      <c r="WZW294" s="1"/>
      <c r="WZX294" s="1"/>
      <c r="WZY294" s="1"/>
      <c r="WZZ294" s="1"/>
      <c r="XAA294" s="1"/>
      <c r="XAB294" s="1"/>
      <c r="XAC294" s="1"/>
      <c r="XAD294" s="1"/>
      <c r="XAE294" s="1"/>
      <c r="XAF294" s="1"/>
      <c r="XAG294" s="1"/>
      <c r="XAH294" s="1"/>
      <c r="XAI294" s="1"/>
      <c r="XAJ294" s="1"/>
      <c r="XAK294" s="1"/>
      <c r="XAL294" s="1"/>
      <c r="XAM294" s="1"/>
      <c r="XAN294" s="1"/>
      <c r="XAO294" s="1"/>
      <c r="XAP294" s="1"/>
      <c r="XAQ294" s="1"/>
      <c r="XAR294" s="1"/>
      <c r="XAS294" s="1"/>
      <c r="XAT294" s="1"/>
      <c r="XAU294" s="1"/>
      <c r="XAV294" s="1"/>
      <c r="XAW294" s="1"/>
      <c r="XAX294" s="1"/>
      <c r="XAY294" s="1"/>
      <c r="XAZ294" s="1"/>
      <c r="XBA294" s="1"/>
      <c r="XBB294" s="1"/>
      <c r="XBC294" s="1"/>
      <c r="XBD294" s="1"/>
      <c r="XBE294" s="1"/>
      <c r="XBF294" s="1"/>
      <c r="XBG294" s="1"/>
      <c r="XBH294" s="1"/>
      <c r="XBI294" s="1"/>
      <c r="XBJ294" s="1"/>
      <c r="XBK294" s="1"/>
      <c r="XBL294" s="1"/>
      <c r="XBM294" s="1"/>
      <c r="XBN294" s="1"/>
      <c r="XBO294" s="1"/>
      <c r="XBP294" s="1"/>
      <c r="XBQ294" s="1"/>
      <c r="XBR294" s="1"/>
      <c r="XBS294" s="1"/>
      <c r="XBT294" s="1"/>
      <c r="XBU294" s="1"/>
      <c r="XBV294" s="1"/>
      <c r="XBW294" s="1"/>
      <c r="XBX294" s="1"/>
      <c r="XBY294" s="1"/>
      <c r="XBZ294" s="1"/>
      <c r="XCA294" s="1"/>
      <c r="XCB294" s="1"/>
      <c r="XCC294" s="1"/>
      <c r="XCD294" s="1"/>
      <c r="XCE294" s="1"/>
      <c r="XCF294" s="1"/>
      <c r="XCG294" s="1"/>
      <c r="XCH294" s="1"/>
      <c r="XCI294" s="1"/>
      <c r="XCJ294" s="1"/>
      <c r="XCK294" s="1"/>
      <c r="XCL294" s="1"/>
      <c r="XCM294" s="1"/>
      <c r="XCN294" s="1"/>
      <c r="XCO294" s="1"/>
      <c r="XCP294" s="1"/>
      <c r="XCQ294" s="1"/>
      <c r="XCR294" s="1"/>
      <c r="XCS294" s="1"/>
      <c r="XCT294" s="1"/>
      <c r="XCU294" s="1"/>
      <c r="XCV294" s="1"/>
      <c r="XCW294" s="1"/>
      <c r="XCX294" s="1"/>
      <c r="XCY294" s="1"/>
      <c r="XCZ294" s="1"/>
      <c r="XDA294" s="1"/>
      <c r="XDB294" s="1"/>
      <c r="XDC294" s="1"/>
      <c r="XDD294" s="1"/>
      <c r="XDE294" s="1"/>
      <c r="XDF294" s="1"/>
      <c r="XDG294" s="1"/>
      <c r="XDH294" s="1"/>
      <c r="XDI294" s="1"/>
      <c r="XDJ294" s="1"/>
      <c r="XDK294" s="1"/>
      <c r="XDL294" s="1"/>
      <c r="XDM294" s="1"/>
      <c r="XDN294" s="1"/>
      <c r="XDO294" s="1"/>
      <c r="XDP294" s="1"/>
      <c r="XDQ294" s="1"/>
      <c r="XDR294" s="1"/>
      <c r="XDS294" s="1"/>
      <c r="XDT294" s="1"/>
      <c r="XDU294" s="1"/>
      <c r="XDV294" s="1"/>
      <c r="XDW294" s="1"/>
      <c r="XDX294" s="1"/>
      <c r="XDY294" s="1"/>
      <c r="XDZ294" s="1"/>
      <c r="XEA294" s="1"/>
      <c r="XEB294" s="1"/>
      <c r="XEC294" s="1"/>
      <c r="XED294" s="1"/>
      <c r="XEE294" s="1"/>
      <c r="XEF294" s="1"/>
      <c r="XEG294" s="1"/>
      <c r="XEH294" s="1"/>
      <c r="XEI294" s="1"/>
      <c r="XEJ294" s="1"/>
      <c r="XEK294" s="1"/>
      <c r="XEL294" s="1"/>
      <c r="XEM294" s="1"/>
      <c r="XEN294" s="1"/>
      <c r="XEO294" s="1"/>
      <c r="XEP294" s="1"/>
      <c r="XEQ294" s="1"/>
      <c r="XER294" s="1"/>
      <c r="XES294" s="1"/>
      <c r="XET294" s="1"/>
      <c r="XEU294" s="1"/>
      <c r="XEV294" s="1"/>
      <c r="XEW294" s="1"/>
      <c r="XEX294" s="1"/>
      <c r="XEY294" s="1"/>
      <c r="XEZ294" s="1"/>
      <c r="XFA294" s="1"/>
      <c r="XFB294" s="1"/>
      <c r="XFC294" s="1"/>
      <c r="XFD294" s="1"/>
    </row>
    <row r="295" spans="1:151 16227:16384" s="11" customFormat="1" ht="20.25" customHeight="1" x14ac:dyDescent="0.25">
      <c r="A295" s="88">
        <v>1</v>
      </c>
      <c r="B295" s="88"/>
      <c r="C295" s="84" t="s">
        <v>218</v>
      </c>
      <c r="D295" s="85" t="s">
        <v>218</v>
      </c>
      <c r="E295" s="20">
        <f>(59.2)*10.764</f>
        <v>637.22879999999998</v>
      </c>
      <c r="F295" s="84">
        <v>0</v>
      </c>
      <c r="G295" s="85"/>
      <c r="H295" s="20">
        <v>0</v>
      </c>
      <c r="I295" s="51">
        <f t="shared" ref="I295:I303" si="53">E295+F295+(IF(H295&lt;101,H295,IF(H295&lt;201,H295/2,IF(H295&lt;=301,H295/3,H295/4))))</f>
        <v>637.22879999999998</v>
      </c>
      <c r="J295" s="1"/>
      <c r="K295" s="1"/>
      <c r="L295" s="1"/>
      <c r="M295" s="1"/>
      <c r="N295" s="1"/>
      <c r="O295" s="1"/>
      <c r="P295" s="1"/>
      <c r="Q295" s="1"/>
      <c r="R295" s="1"/>
      <c r="S295" s="1"/>
      <c r="T295" s="1"/>
      <c r="U295" s="42" t="str">
        <f t="shared" ref="U295:U303" ca="1" si="54">V295&amp;""&amp;",..,"&amp;""&amp;W295</f>
        <v>101,..,101</v>
      </c>
      <c r="V295" s="42">
        <f ca="1">(SUMPRODUCT(MID(0&amp;(LEFT(A294,SUM(LEN(A294)-LEN(SUBSTITUTE(A294,{"0","1","2","3"},""))))), LARGE(INDEX(ISNUMBER(--MID((LEFT(A294,SUM(LEN(A294)-LEN(SUBSTITUTE(A294,{"0","1","2","3"},""))))), ROW(INDIRECT("1:"&amp;LEN((LEFT(A294,SUM(LEN(A294)-LEN(SUBSTITUTE(A294,{"0","1","2","3"},"")))))))), 1)) * ROW(INDIRECT("1:"&amp;LEN((LEFT(A294,SUM(LEN(A294)-LEN(SUBSTITUTE(A294,{"0","1","2","3"},"")))))))), 0), ROW(INDIRECT("1:"&amp;LEN((LEFT(A294,SUM(LEN(A294)-LEN(SUBSTITUTE(A294,{"0","1","2","3"},"")))))))))+1, 1) * 10^ROW(INDIRECT("1:"&amp;LEN((LEFT(A294,SUM(LEN(A294)-LEN(SUBSTITUTE(A294,{"0","1","2","3"},""))))))))/10))*100+1</f>
        <v>101</v>
      </c>
      <c r="W295" s="42">
        <f ca="1">(SUMPRODUCT(MID(0&amp;(--TRIM(RIGHT(SUBSTITUTE(LEFT(A294,_xlfn.AGGREGATE(16,6,FIND({0,1,2,3,4,5,6,7,8,9},A294,ROW(INDIRECT("1:"&amp;LEN(A294)))),1))," ",REPT(" ",LEN(A294))),LEN(A294)))), LARGE(INDEX(ISNUMBER(--MID((--TRIM(RIGHT(SUBSTITUTE(LEFT(A294,_xlfn.AGGREGATE(16,6,FIND({0,1,2,3,4,5,6,7,8,9},A294,ROW(INDIRECT("1:"&amp;LEN(A294)))),1))," ",REPT(" ",LEN(A294))),LEN(A294)))), ROW(INDIRECT("1:"&amp;LEN((--TRIM(RIGHT(SUBSTITUTE(LEFT(A294,_xlfn.AGGREGATE(16,6,FIND({0,1,2,3,4,5,6,7,8,9},A294,ROW(INDIRECT("1:"&amp;LEN(A294)))),1))," ",REPT(" ",LEN(A294))),LEN(A294))))))), 1)) * ROW(INDIRECT("1:"&amp;LEN((--TRIM(RIGHT(SUBSTITUTE(LEFT(A294,_xlfn.AGGREGATE(16,6,FIND({0,1,2,3,4,5,6,7,8,9},A294,ROW(INDIRECT("1:"&amp;LEN(A294)))),1))," ",REPT(" ",LEN(A294))),LEN(A294))))))), 0), ROW(INDIRECT("1:"&amp;LEN((--TRIM(RIGHT(SUBSTITUTE(LEFT(A294,_xlfn.AGGREGATE(16,6,FIND({0,1,2,3,4,5,6,7,8,9},A294,ROW(INDIRECT("1:"&amp;LEN(A294)))),1))," ",REPT(" ",LEN(A294))),LEN(A294))))))))+1, 1) * 10^ROW(INDIRECT("1:"&amp;LEN((--TRIM(RIGHT(SUBSTITUTE(LEFT(A294,_xlfn.AGGREGATE(16,6,FIND({0,1,2,3,4,5,6,7,8,9},A294,ROW(INDIRECT("1:"&amp;LEN(A294)))),1))," ",REPT(" ",LEN(A294))),LEN(A294)))))))/10))*100+1</f>
        <v>101</v>
      </c>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WZC295" s="1"/>
      <c r="WZD295" s="1"/>
      <c r="WZE295" s="1"/>
      <c r="WZF295" s="1"/>
      <c r="WZG295" s="1"/>
      <c r="WZH295" s="1"/>
      <c r="WZI295" s="1"/>
      <c r="WZJ295" s="1"/>
      <c r="WZK295" s="1"/>
      <c r="WZL295" s="1"/>
      <c r="WZM295" s="1"/>
      <c r="WZN295" s="1"/>
      <c r="WZO295" s="1"/>
      <c r="WZP295" s="1"/>
      <c r="WZQ295" s="1"/>
      <c r="WZR295" s="1"/>
      <c r="WZS295" s="1"/>
      <c r="WZT295" s="1"/>
      <c r="WZU295" s="1"/>
      <c r="WZV295" s="1"/>
      <c r="WZW295" s="1"/>
      <c r="WZX295" s="1"/>
      <c r="WZY295" s="1"/>
      <c r="WZZ295" s="1"/>
      <c r="XAA295" s="1"/>
      <c r="XAB295" s="1"/>
      <c r="XAC295" s="1"/>
      <c r="XAD295" s="1"/>
      <c r="XAE295" s="1"/>
      <c r="XAF295" s="1"/>
      <c r="XAG295" s="1"/>
      <c r="XAH295" s="1"/>
      <c r="XAI295" s="1"/>
      <c r="XAJ295" s="1"/>
      <c r="XAK295" s="1"/>
      <c r="XAL295" s="1"/>
      <c r="XAM295" s="1"/>
      <c r="XAN295" s="1"/>
      <c r="XAO295" s="1"/>
      <c r="XAP295" s="1"/>
      <c r="XAQ295" s="1"/>
      <c r="XAR295" s="1"/>
      <c r="XAS295" s="1"/>
      <c r="XAT295" s="1"/>
      <c r="XAU295" s="1"/>
      <c r="XAV295" s="1"/>
      <c r="XAW295" s="1"/>
      <c r="XAX295" s="1"/>
      <c r="XAY295" s="1"/>
      <c r="XAZ295" s="1"/>
      <c r="XBA295" s="1"/>
      <c r="XBB295" s="1"/>
      <c r="XBC295" s="1"/>
      <c r="XBD295" s="1"/>
      <c r="XBE295" s="1"/>
      <c r="XBF295" s="1"/>
      <c r="XBG295" s="1"/>
      <c r="XBH295" s="1"/>
      <c r="XBI295" s="1"/>
      <c r="XBJ295" s="1"/>
      <c r="XBK295" s="1"/>
      <c r="XBL295" s="1"/>
      <c r="XBM295" s="1"/>
      <c r="XBN295" s="1"/>
      <c r="XBO295" s="1"/>
      <c r="XBP295" s="1"/>
      <c r="XBQ295" s="1"/>
      <c r="XBR295" s="1"/>
      <c r="XBS295" s="1"/>
      <c r="XBT295" s="1"/>
      <c r="XBU295" s="1"/>
      <c r="XBV295" s="1"/>
      <c r="XBW295" s="1"/>
      <c r="XBX295" s="1"/>
      <c r="XBY295" s="1"/>
      <c r="XBZ295" s="1"/>
      <c r="XCA295" s="1"/>
      <c r="XCB295" s="1"/>
      <c r="XCC295" s="1"/>
      <c r="XCD295" s="1"/>
      <c r="XCE295" s="1"/>
      <c r="XCF295" s="1"/>
      <c r="XCG295" s="1"/>
      <c r="XCH295" s="1"/>
      <c r="XCI295" s="1"/>
      <c r="XCJ295" s="1"/>
      <c r="XCK295" s="1"/>
      <c r="XCL295" s="1"/>
      <c r="XCM295" s="1"/>
      <c r="XCN295" s="1"/>
      <c r="XCO295" s="1"/>
      <c r="XCP295" s="1"/>
      <c r="XCQ295" s="1"/>
      <c r="XCR295" s="1"/>
      <c r="XCS295" s="1"/>
      <c r="XCT295" s="1"/>
      <c r="XCU295" s="1"/>
      <c r="XCV295" s="1"/>
      <c r="XCW295" s="1"/>
      <c r="XCX295" s="1"/>
      <c r="XCY295" s="1"/>
      <c r="XCZ295" s="1"/>
      <c r="XDA295" s="1"/>
      <c r="XDB295" s="1"/>
      <c r="XDC295" s="1"/>
      <c r="XDD295" s="1"/>
      <c r="XDE295" s="1"/>
      <c r="XDF295" s="1"/>
      <c r="XDG295" s="1"/>
      <c r="XDH295" s="1"/>
      <c r="XDI295" s="1"/>
      <c r="XDJ295" s="1"/>
      <c r="XDK295" s="1"/>
      <c r="XDL295" s="1"/>
      <c r="XDM295" s="1"/>
      <c r="XDN295" s="1"/>
      <c r="XDO295" s="1"/>
      <c r="XDP295" s="1"/>
      <c r="XDQ295" s="1"/>
      <c r="XDR295" s="1"/>
      <c r="XDS295" s="1"/>
      <c r="XDT295" s="1"/>
      <c r="XDU295" s="1"/>
      <c r="XDV295" s="1"/>
      <c r="XDW295" s="1"/>
      <c r="XDX295" s="1"/>
      <c r="XDY295" s="1"/>
      <c r="XDZ295" s="1"/>
      <c r="XEA295" s="1"/>
      <c r="XEB295" s="1"/>
      <c r="XEC295" s="1"/>
      <c r="XED295" s="1"/>
      <c r="XEE295" s="1"/>
      <c r="XEF295" s="1"/>
      <c r="XEG295" s="1"/>
      <c r="XEH295" s="1"/>
      <c r="XEI295" s="1"/>
      <c r="XEJ295" s="1"/>
      <c r="XEK295" s="1"/>
      <c r="XEL295" s="1"/>
      <c r="XEM295" s="1"/>
      <c r="XEN295" s="1"/>
      <c r="XEO295" s="1"/>
      <c r="XEP295" s="1"/>
      <c r="XEQ295" s="1"/>
      <c r="XER295" s="1"/>
      <c r="XES295" s="1"/>
      <c r="XET295" s="1"/>
      <c r="XEU295" s="1"/>
      <c r="XEV295" s="1"/>
      <c r="XEW295" s="1"/>
      <c r="XEX295" s="1"/>
      <c r="XEY295" s="1"/>
      <c r="XEZ295" s="1"/>
      <c r="XFA295" s="1"/>
      <c r="XFB295" s="1"/>
      <c r="XFC295" s="1"/>
      <c r="XFD295" s="1"/>
    </row>
    <row r="296" spans="1:151 16227:16384" s="11" customFormat="1" ht="20.25" customHeight="1" x14ac:dyDescent="0.25">
      <c r="A296" s="88">
        <f>A295+1</f>
        <v>2</v>
      </c>
      <c r="B296" s="88"/>
      <c r="C296" s="84" t="s">
        <v>219</v>
      </c>
      <c r="D296" s="85"/>
      <c r="E296" s="20">
        <f>(38.4)*10.764</f>
        <v>413.33759999999995</v>
      </c>
      <c r="F296" s="84">
        <v>0</v>
      </c>
      <c r="G296" s="85"/>
      <c r="H296" s="20">
        <v>0</v>
      </c>
      <c r="I296" s="51">
        <f t="shared" si="53"/>
        <v>413.33759999999995</v>
      </c>
      <c r="J296" s="1"/>
      <c r="K296" s="1"/>
      <c r="L296" s="1"/>
      <c r="M296" s="1"/>
      <c r="N296" s="1"/>
      <c r="O296" s="1"/>
      <c r="P296" s="1"/>
      <c r="Q296" s="1"/>
      <c r="R296" s="1"/>
      <c r="S296" s="1"/>
      <c r="T296" s="1"/>
      <c r="U296" s="42" t="str">
        <f t="shared" ca="1" si="54"/>
        <v>102,..,102</v>
      </c>
      <c r="V296" s="42">
        <f ca="1">V295+1</f>
        <v>102</v>
      </c>
      <c r="W296" s="42">
        <f ca="1">W295+1</f>
        <v>102</v>
      </c>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WZC296" s="1"/>
      <c r="WZD296" s="1"/>
      <c r="WZE296" s="1"/>
      <c r="WZF296" s="1"/>
      <c r="WZG296" s="1"/>
      <c r="WZH296" s="1"/>
      <c r="WZI296" s="1"/>
      <c r="WZJ296" s="1"/>
      <c r="WZK296" s="1"/>
      <c r="WZL296" s="1"/>
      <c r="WZM296" s="1"/>
      <c r="WZN296" s="1"/>
      <c r="WZO296" s="1"/>
      <c r="WZP296" s="1"/>
      <c r="WZQ296" s="1"/>
      <c r="WZR296" s="1"/>
      <c r="WZS296" s="1"/>
      <c r="WZT296" s="1"/>
      <c r="WZU296" s="1"/>
      <c r="WZV296" s="1"/>
      <c r="WZW296" s="1"/>
      <c r="WZX296" s="1"/>
      <c r="WZY296" s="1"/>
      <c r="WZZ296" s="1"/>
      <c r="XAA296" s="1"/>
      <c r="XAB296" s="1"/>
      <c r="XAC296" s="1"/>
      <c r="XAD296" s="1"/>
      <c r="XAE296" s="1"/>
      <c r="XAF296" s="1"/>
      <c r="XAG296" s="1"/>
      <c r="XAH296" s="1"/>
      <c r="XAI296" s="1"/>
      <c r="XAJ296" s="1"/>
      <c r="XAK296" s="1"/>
      <c r="XAL296" s="1"/>
      <c r="XAM296" s="1"/>
      <c r="XAN296" s="1"/>
      <c r="XAO296" s="1"/>
      <c r="XAP296" s="1"/>
      <c r="XAQ296" s="1"/>
      <c r="XAR296" s="1"/>
      <c r="XAS296" s="1"/>
      <c r="XAT296" s="1"/>
      <c r="XAU296" s="1"/>
      <c r="XAV296" s="1"/>
      <c r="XAW296" s="1"/>
      <c r="XAX296" s="1"/>
      <c r="XAY296" s="1"/>
      <c r="XAZ296" s="1"/>
      <c r="XBA296" s="1"/>
      <c r="XBB296" s="1"/>
      <c r="XBC296" s="1"/>
      <c r="XBD296" s="1"/>
      <c r="XBE296" s="1"/>
      <c r="XBF296" s="1"/>
      <c r="XBG296" s="1"/>
      <c r="XBH296" s="1"/>
      <c r="XBI296" s="1"/>
      <c r="XBJ296" s="1"/>
      <c r="XBK296" s="1"/>
      <c r="XBL296" s="1"/>
      <c r="XBM296" s="1"/>
      <c r="XBN296" s="1"/>
      <c r="XBO296" s="1"/>
      <c r="XBP296" s="1"/>
      <c r="XBQ296" s="1"/>
      <c r="XBR296" s="1"/>
      <c r="XBS296" s="1"/>
      <c r="XBT296" s="1"/>
      <c r="XBU296" s="1"/>
      <c r="XBV296" s="1"/>
      <c r="XBW296" s="1"/>
      <c r="XBX296" s="1"/>
      <c r="XBY296" s="1"/>
      <c r="XBZ296" s="1"/>
      <c r="XCA296" s="1"/>
      <c r="XCB296" s="1"/>
      <c r="XCC296" s="1"/>
      <c r="XCD296" s="1"/>
      <c r="XCE296" s="1"/>
      <c r="XCF296" s="1"/>
      <c r="XCG296" s="1"/>
      <c r="XCH296" s="1"/>
      <c r="XCI296" s="1"/>
      <c r="XCJ296" s="1"/>
      <c r="XCK296" s="1"/>
      <c r="XCL296" s="1"/>
      <c r="XCM296" s="1"/>
      <c r="XCN296" s="1"/>
      <c r="XCO296" s="1"/>
      <c r="XCP296" s="1"/>
      <c r="XCQ296" s="1"/>
      <c r="XCR296" s="1"/>
      <c r="XCS296" s="1"/>
      <c r="XCT296" s="1"/>
      <c r="XCU296" s="1"/>
      <c r="XCV296" s="1"/>
      <c r="XCW296" s="1"/>
      <c r="XCX296" s="1"/>
      <c r="XCY296" s="1"/>
      <c r="XCZ296" s="1"/>
      <c r="XDA296" s="1"/>
      <c r="XDB296" s="1"/>
      <c r="XDC296" s="1"/>
      <c r="XDD296" s="1"/>
      <c r="XDE296" s="1"/>
      <c r="XDF296" s="1"/>
      <c r="XDG296" s="1"/>
      <c r="XDH296" s="1"/>
      <c r="XDI296" s="1"/>
      <c r="XDJ296" s="1"/>
      <c r="XDK296" s="1"/>
      <c r="XDL296" s="1"/>
      <c r="XDM296" s="1"/>
      <c r="XDN296" s="1"/>
      <c r="XDO296" s="1"/>
      <c r="XDP296" s="1"/>
      <c r="XDQ296" s="1"/>
      <c r="XDR296" s="1"/>
      <c r="XDS296" s="1"/>
      <c r="XDT296" s="1"/>
      <c r="XDU296" s="1"/>
      <c r="XDV296" s="1"/>
      <c r="XDW296" s="1"/>
      <c r="XDX296" s="1"/>
      <c r="XDY296" s="1"/>
      <c r="XDZ296" s="1"/>
      <c r="XEA296" s="1"/>
      <c r="XEB296" s="1"/>
      <c r="XEC296" s="1"/>
      <c r="XED296" s="1"/>
      <c r="XEE296" s="1"/>
      <c r="XEF296" s="1"/>
      <c r="XEG296" s="1"/>
      <c r="XEH296" s="1"/>
      <c r="XEI296" s="1"/>
      <c r="XEJ296" s="1"/>
      <c r="XEK296" s="1"/>
      <c r="XEL296" s="1"/>
      <c r="XEM296" s="1"/>
      <c r="XEN296" s="1"/>
      <c r="XEO296" s="1"/>
      <c r="XEP296" s="1"/>
      <c r="XEQ296" s="1"/>
      <c r="XER296" s="1"/>
      <c r="XES296" s="1"/>
      <c r="XET296" s="1"/>
      <c r="XEU296" s="1"/>
      <c r="XEV296" s="1"/>
      <c r="XEW296" s="1"/>
      <c r="XEX296" s="1"/>
      <c r="XEY296" s="1"/>
      <c r="XEZ296" s="1"/>
      <c r="XFA296" s="1"/>
      <c r="XFB296" s="1"/>
      <c r="XFC296" s="1"/>
      <c r="XFD296" s="1"/>
    </row>
    <row r="297" spans="1:151 16227:16384" s="11" customFormat="1" ht="20.25" customHeight="1" x14ac:dyDescent="0.25">
      <c r="A297" s="88">
        <f t="shared" ref="A297:A303" si="55">A296+1</f>
        <v>3</v>
      </c>
      <c r="B297" s="88"/>
      <c r="C297" s="84" t="s">
        <v>219</v>
      </c>
      <c r="D297" s="85" t="s">
        <v>219</v>
      </c>
      <c r="E297" s="20">
        <f>(39.91)*10.764</f>
        <v>429.59123999999991</v>
      </c>
      <c r="F297" s="84">
        <v>0</v>
      </c>
      <c r="G297" s="85"/>
      <c r="H297" s="20">
        <v>0</v>
      </c>
      <c r="I297" s="51">
        <f t="shared" si="53"/>
        <v>429.59123999999991</v>
      </c>
      <c r="J297" s="1"/>
      <c r="K297" s="1"/>
      <c r="L297" s="1"/>
      <c r="M297" s="1"/>
      <c r="N297" s="1"/>
      <c r="O297" s="1"/>
      <c r="P297" s="1"/>
      <c r="Q297" s="1"/>
      <c r="R297" s="1"/>
      <c r="S297" s="1"/>
      <c r="T297" s="1"/>
      <c r="U297" s="42" t="str">
        <f t="shared" ca="1" si="54"/>
        <v>103,..,103</v>
      </c>
      <c r="V297" s="42">
        <f t="shared" ref="V297:V303" ca="1" si="56">V296+1</f>
        <v>103</v>
      </c>
      <c r="W297" s="42">
        <f t="shared" ref="W297:W303" ca="1" si="57">W296+1</f>
        <v>103</v>
      </c>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WZC297" s="1"/>
      <c r="WZD297" s="1"/>
      <c r="WZE297" s="1"/>
      <c r="WZF297" s="1"/>
      <c r="WZG297" s="1"/>
      <c r="WZH297" s="1"/>
      <c r="WZI297" s="1"/>
      <c r="WZJ297" s="1"/>
      <c r="WZK297" s="1"/>
      <c r="WZL297" s="1"/>
      <c r="WZM297" s="1"/>
      <c r="WZN297" s="1"/>
      <c r="WZO297" s="1"/>
      <c r="WZP297" s="1"/>
      <c r="WZQ297" s="1"/>
      <c r="WZR297" s="1"/>
      <c r="WZS297" s="1"/>
      <c r="WZT297" s="1"/>
      <c r="WZU297" s="1"/>
      <c r="WZV297" s="1"/>
      <c r="WZW297" s="1"/>
      <c r="WZX297" s="1"/>
      <c r="WZY297" s="1"/>
      <c r="WZZ297" s="1"/>
      <c r="XAA297" s="1"/>
      <c r="XAB297" s="1"/>
      <c r="XAC297" s="1"/>
      <c r="XAD297" s="1"/>
      <c r="XAE297" s="1"/>
      <c r="XAF297" s="1"/>
      <c r="XAG297" s="1"/>
      <c r="XAH297" s="1"/>
      <c r="XAI297" s="1"/>
      <c r="XAJ297" s="1"/>
      <c r="XAK297" s="1"/>
      <c r="XAL297" s="1"/>
      <c r="XAM297" s="1"/>
      <c r="XAN297" s="1"/>
      <c r="XAO297" s="1"/>
      <c r="XAP297" s="1"/>
      <c r="XAQ297" s="1"/>
      <c r="XAR297" s="1"/>
      <c r="XAS297" s="1"/>
      <c r="XAT297" s="1"/>
      <c r="XAU297" s="1"/>
      <c r="XAV297" s="1"/>
      <c r="XAW297" s="1"/>
      <c r="XAX297" s="1"/>
      <c r="XAY297" s="1"/>
      <c r="XAZ297" s="1"/>
      <c r="XBA297" s="1"/>
      <c r="XBB297" s="1"/>
      <c r="XBC297" s="1"/>
      <c r="XBD297" s="1"/>
      <c r="XBE297" s="1"/>
      <c r="XBF297" s="1"/>
      <c r="XBG297" s="1"/>
      <c r="XBH297" s="1"/>
      <c r="XBI297" s="1"/>
      <c r="XBJ297" s="1"/>
      <c r="XBK297" s="1"/>
      <c r="XBL297" s="1"/>
      <c r="XBM297" s="1"/>
      <c r="XBN297" s="1"/>
      <c r="XBO297" s="1"/>
      <c r="XBP297" s="1"/>
      <c r="XBQ297" s="1"/>
      <c r="XBR297" s="1"/>
      <c r="XBS297" s="1"/>
      <c r="XBT297" s="1"/>
      <c r="XBU297" s="1"/>
      <c r="XBV297" s="1"/>
      <c r="XBW297" s="1"/>
      <c r="XBX297" s="1"/>
      <c r="XBY297" s="1"/>
      <c r="XBZ297" s="1"/>
      <c r="XCA297" s="1"/>
      <c r="XCB297" s="1"/>
      <c r="XCC297" s="1"/>
      <c r="XCD297" s="1"/>
      <c r="XCE297" s="1"/>
      <c r="XCF297" s="1"/>
      <c r="XCG297" s="1"/>
      <c r="XCH297" s="1"/>
      <c r="XCI297" s="1"/>
      <c r="XCJ297" s="1"/>
      <c r="XCK297" s="1"/>
      <c r="XCL297" s="1"/>
      <c r="XCM297" s="1"/>
      <c r="XCN297" s="1"/>
      <c r="XCO297" s="1"/>
      <c r="XCP297" s="1"/>
      <c r="XCQ297" s="1"/>
      <c r="XCR297" s="1"/>
      <c r="XCS297" s="1"/>
      <c r="XCT297" s="1"/>
      <c r="XCU297" s="1"/>
      <c r="XCV297" s="1"/>
      <c r="XCW297" s="1"/>
      <c r="XCX297" s="1"/>
      <c r="XCY297" s="1"/>
      <c r="XCZ297" s="1"/>
      <c r="XDA297" s="1"/>
      <c r="XDB297" s="1"/>
      <c r="XDC297" s="1"/>
      <c r="XDD297" s="1"/>
      <c r="XDE297" s="1"/>
      <c r="XDF297" s="1"/>
      <c r="XDG297" s="1"/>
      <c r="XDH297" s="1"/>
      <c r="XDI297" s="1"/>
      <c r="XDJ297" s="1"/>
      <c r="XDK297" s="1"/>
      <c r="XDL297" s="1"/>
      <c r="XDM297" s="1"/>
      <c r="XDN297" s="1"/>
      <c r="XDO297" s="1"/>
      <c r="XDP297" s="1"/>
      <c r="XDQ297" s="1"/>
      <c r="XDR297" s="1"/>
      <c r="XDS297" s="1"/>
      <c r="XDT297" s="1"/>
      <c r="XDU297" s="1"/>
      <c r="XDV297" s="1"/>
      <c r="XDW297" s="1"/>
      <c r="XDX297" s="1"/>
      <c r="XDY297" s="1"/>
      <c r="XDZ297" s="1"/>
      <c r="XEA297" s="1"/>
      <c r="XEB297" s="1"/>
      <c r="XEC297" s="1"/>
      <c r="XED297" s="1"/>
      <c r="XEE297" s="1"/>
      <c r="XEF297" s="1"/>
      <c r="XEG297" s="1"/>
      <c r="XEH297" s="1"/>
      <c r="XEI297" s="1"/>
      <c r="XEJ297" s="1"/>
      <c r="XEK297" s="1"/>
      <c r="XEL297" s="1"/>
      <c r="XEM297" s="1"/>
      <c r="XEN297" s="1"/>
      <c r="XEO297" s="1"/>
      <c r="XEP297" s="1"/>
      <c r="XEQ297" s="1"/>
      <c r="XER297" s="1"/>
      <c r="XES297" s="1"/>
      <c r="XET297" s="1"/>
      <c r="XEU297" s="1"/>
      <c r="XEV297" s="1"/>
      <c r="XEW297" s="1"/>
      <c r="XEX297" s="1"/>
      <c r="XEY297" s="1"/>
      <c r="XEZ297" s="1"/>
      <c r="XFA297" s="1"/>
      <c r="XFB297" s="1"/>
      <c r="XFC297" s="1"/>
      <c r="XFD297" s="1"/>
    </row>
    <row r="298" spans="1:151 16227:16384" s="11" customFormat="1" ht="20.25" customHeight="1" x14ac:dyDescent="0.25">
      <c r="A298" s="88">
        <f t="shared" si="55"/>
        <v>4</v>
      </c>
      <c r="B298" s="88"/>
      <c r="C298" s="84" t="s">
        <v>219</v>
      </c>
      <c r="D298" s="85" t="s">
        <v>219</v>
      </c>
      <c r="E298" s="20">
        <f>(39.91)*10.764</f>
        <v>429.59123999999991</v>
      </c>
      <c r="F298" s="84">
        <v>0</v>
      </c>
      <c r="G298" s="85"/>
      <c r="H298" s="20">
        <v>0</v>
      </c>
      <c r="I298" s="51">
        <f t="shared" si="53"/>
        <v>429.59123999999991</v>
      </c>
      <c r="J298" s="1"/>
      <c r="K298" s="1"/>
      <c r="L298" s="1"/>
      <c r="M298" s="1"/>
      <c r="N298" s="1"/>
      <c r="O298" s="1"/>
      <c r="P298" s="1"/>
      <c r="Q298" s="1"/>
      <c r="R298" s="1"/>
      <c r="S298" s="1"/>
      <c r="T298" s="1"/>
      <c r="U298" s="42" t="str">
        <f t="shared" ca="1" si="54"/>
        <v>104,..,104</v>
      </c>
      <c r="V298" s="42">
        <f t="shared" ca="1" si="56"/>
        <v>104</v>
      </c>
      <c r="W298" s="42">
        <f t="shared" ca="1" si="57"/>
        <v>104</v>
      </c>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WZC298" s="1"/>
      <c r="WZD298" s="1"/>
      <c r="WZE298" s="1"/>
      <c r="WZF298" s="1"/>
      <c r="WZG298" s="1"/>
      <c r="WZH298" s="1"/>
      <c r="WZI298" s="1"/>
      <c r="WZJ298" s="1"/>
      <c r="WZK298" s="1"/>
      <c r="WZL298" s="1"/>
      <c r="WZM298" s="1"/>
      <c r="WZN298" s="1"/>
      <c r="WZO298" s="1"/>
      <c r="WZP298" s="1"/>
      <c r="WZQ298" s="1"/>
      <c r="WZR298" s="1"/>
      <c r="WZS298" s="1"/>
      <c r="WZT298" s="1"/>
      <c r="WZU298" s="1"/>
      <c r="WZV298" s="1"/>
      <c r="WZW298" s="1"/>
      <c r="WZX298" s="1"/>
      <c r="WZY298" s="1"/>
      <c r="WZZ298" s="1"/>
      <c r="XAA298" s="1"/>
      <c r="XAB298" s="1"/>
      <c r="XAC298" s="1"/>
      <c r="XAD298" s="1"/>
      <c r="XAE298" s="1"/>
      <c r="XAF298" s="1"/>
      <c r="XAG298" s="1"/>
      <c r="XAH298" s="1"/>
      <c r="XAI298" s="1"/>
      <c r="XAJ298" s="1"/>
      <c r="XAK298" s="1"/>
      <c r="XAL298" s="1"/>
      <c r="XAM298" s="1"/>
      <c r="XAN298" s="1"/>
      <c r="XAO298" s="1"/>
      <c r="XAP298" s="1"/>
      <c r="XAQ298" s="1"/>
      <c r="XAR298" s="1"/>
      <c r="XAS298" s="1"/>
      <c r="XAT298" s="1"/>
      <c r="XAU298" s="1"/>
      <c r="XAV298" s="1"/>
      <c r="XAW298" s="1"/>
      <c r="XAX298" s="1"/>
      <c r="XAY298" s="1"/>
      <c r="XAZ298" s="1"/>
      <c r="XBA298" s="1"/>
      <c r="XBB298" s="1"/>
      <c r="XBC298" s="1"/>
      <c r="XBD298" s="1"/>
      <c r="XBE298" s="1"/>
      <c r="XBF298" s="1"/>
      <c r="XBG298" s="1"/>
      <c r="XBH298" s="1"/>
      <c r="XBI298" s="1"/>
      <c r="XBJ298" s="1"/>
      <c r="XBK298" s="1"/>
      <c r="XBL298" s="1"/>
      <c r="XBM298" s="1"/>
      <c r="XBN298" s="1"/>
      <c r="XBO298" s="1"/>
      <c r="XBP298" s="1"/>
      <c r="XBQ298" s="1"/>
      <c r="XBR298" s="1"/>
      <c r="XBS298" s="1"/>
      <c r="XBT298" s="1"/>
      <c r="XBU298" s="1"/>
      <c r="XBV298" s="1"/>
      <c r="XBW298" s="1"/>
      <c r="XBX298" s="1"/>
      <c r="XBY298" s="1"/>
      <c r="XBZ298" s="1"/>
      <c r="XCA298" s="1"/>
      <c r="XCB298" s="1"/>
      <c r="XCC298" s="1"/>
      <c r="XCD298" s="1"/>
      <c r="XCE298" s="1"/>
      <c r="XCF298" s="1"/>
      <c r="XCG298" s="1"/>
      <c r="XCH298" s="1"/>
      <c r="XCI298" s="1"/>
      <c r="XCJ298" s="1"/>
      <c r="XCK298" s="1"/>
      <c r="XCL298" s="1"/>
      <c r="XCM298" s="1"/>
      <c r="XCN298" s="1"/>
      <c r="XCO298" s="1"/>
      <c r="XCP298" s="1"/>
      <c r="XCQ298" s="1"/>
      <c r="XCR298" s="1"/>
      <c r="XCS298" s="1"/>
      <c r="XCT298" s="1"/>
      <c r="XCU298" s="1"/>
      <c r="XCV298" s="1"/>
      <c r="XCW298" s="1"/>
      <c r="XCX298" s="1"/>
      <c r="XCY298" s="1"/>
      <c r="XCZ298" s="1"/>
      <c r="XDA298" s="1"/>
      <c r="XDB298" s="1"/>
      <c r="XDC298" s="1"/>
      <c r="XDD298" s="1"/>
      <c r="XDE298" s="1"/>
      <c r="XDF298" s="1"/>
      <c r="XDG298" s="1"/>
      <c r="XDH298" s="1"/>
      <c r="XDI298" s="1"/>
      <c r="XDJ298" s="1"/>
      <c r="XDK298" s="1"/>
      <c r="XDL298" s="1"/>
      <c r="XDM298" s="1"/>
      <c r="XDN298" s="1"/>
      <c r="XDO298" s="1"/>
      <c r="XDP298" s="1"/>
      <c r="XDQ298" s="1"/>
      <c r="XDR298" s="1"/>
      <c r="XDS298" s="1"/>
      <c r="XDT298" s="1"/>
      <c r="XDU298" s="1"/>
      <c r="XDV298" s="1"/>
      <c r="XDW298" s="1"/>
      <c r="XDX298" s="1"/>
      <c r="XDY298" s="1"/>
      <c r="XDZ298" s="1"/>
      <c r="XEA298" s="1"/>
      <c r="XEB298" s="1"/>
      <c r="XEC298" s="1"/>
      <c r="XED298" s="1"/>
      <c r="XEE298" s="1"/>
      <c r="XEF298" s="1"/>
      <c r="XEG298" s="1"/>
      <c r="XEH298" s="1"/>
      <c r="XEI298" s="1"/>
      <c r="XEJ298" s="1"/>
      <c r="XEK298" s="1"/>
      <c r="XEL298" s="1"/>
      <c r="XEM298" s="1"/>
      <c r="XEN298" s="1"/>
      <c r="XEO298" s="1"/>
      <c r="XEP298" s="1"/>
      <c r="XEQ298" s="1"/>
      <c r="XER298" s="1"/>
      <c r="XES298" s="1"/>
      <c r="XET298" s="1"/>
      <c r="XEU298" s="1"/>
      <c r="XEV298" s="1"/>
      <c r="XEW298" s="1"/>
      <c r="XEX298" s="1"/>
      <c r="XEY298" s="1"/>
      <c r="XEZ298" s="1"/>
      <c r="XFA298" s="1"/>
      <c r="XFB298" s="1"/>
      <c r="XFC298" s="1"/>
      <c r="XFD298" s="1"/>
    </row>
    <row r="299" spans="1:151 16227:16384" s="11" customFormat="1" ht="20.25" customHeight="1" x14ac:dyDescent="0.25">
      <c r="A299" s="88">
        <f t="shared" si="55"/>
        <v>5</v>
      </c>
      <c r="B299" s="88"/>
      <c r="C299" s="84" t="s">
        <v>219</v>
      </c>
      <c r="D299" s="85" t="s">
        <v>219</v>
      </c>
      <c r="E299" s="20">
        <f>(38.4)*10.764</f>
        <v>413.33759999999995</v>
      </c>
      <c r="F299" s="84">
        <v>0</v>
      </c>
      <c r="G299" s="85"/>
      <c r="H299" s="20">
        <v>0</v>
      </c>
      <c r="I299" s="51">
        <f t="shared" si="53"/>
        <v>413.33759999999995</v>
      </c>
      <c r="J299" s="1"/>
      <c r="K299" s="1"/>
      <c r="L299" s="1"/>
      <c r="M299" s="1"/>
      <c r="N299" s="1"/>
      <c r="O299" s="1"/>
      <c r="P299" s="1"/>
      <c r="Q299" s="1"/>
      <c r="R299" s="1"/>
      <c r="S299" s="1"/>
      <c r="T299" s="1"/>
      <c r="U299" s="42" t="str">
        <f t="shared" ca="1" si="54"/>
        <v>105,..,105</v>
      </c>
      <c r="V299" s="42">
        <f t="shared" ca="1" si="56"/>
        <v>105</v>
      </c>
      <c r="W299" s="42">
        <f t="shared" ca="1" si="57"/>
        <v>105</v>
      </c>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WZC299" s="1"/>
      <c r="WZD299" s="1"/>
      <c r="WZE299" s="1"/>
      <c r="WZF299" s="1"/>
      <c r="WZG299" s="1"/>
      <c r="WZH299" s="1"/>
      <c r="WZI299" s="1"/>
      <c r="WZJ299" s="1"/>
      <c r="WZK299" s="1"/>
      <c r="WZL299" s="1"/>
      <c r="WZM299" s="1"/>
      <c r="WZN299" s="1"/>
      <c r="WZO299" s="1"/>
      <c r="WZP299" s="1"/>
      <c r="WZQ299" s="1"/>
      <c r="WZR299" s="1"/>
      <c r="WZS299" s="1"/>
      <c r="WZT299" s="1"/>
      <c r="WZU299" s="1"/>
      <c r="WZV299" s="1"/>
      <c r="WZW299" s="1"/>
      <c r="WZX299" s="1"/>
      <c r="WZY299" s="1"/>
      <c r="WZZ299" s="1"/>
      <c r="XAA299" s="1"/>
      <c r="XAB299" s="1"/>
      <c r="XAC299" s="1"/>
      <c r="XAD299" s="1"/>
      <c r="XAE299" s="1"/>
      <c r="XAF299" s="1"/>
      <c r="XAG299" s="1"/>
      <c r="XAH299" s="1"/>
      <c r="XAI299" s="1"/>
      <c r="XAJ299" s="1"/>
      <c r="XAK299" s="1"/>
      <c r="XAL299" s="1"/>
      <c r="XAM299" s="1"/>
      <c r="XAN299" s="1"/>
      <c r="XAO299" s="1"/>
      <c r="XAP299" s="1"/>
      <c r="XAQ299" s="1"/>
      <c r="XAR299" s="1"/>
      <c r="XAS299" s="1"/>
      <c r="XAT299" s="1"/>
      <c r="XAU299" s="1"/>
      <c r="XAV299" s="1"/>
      <c r="XAW299" s="1"/>
      <c r="XAX299" s="1"/>
      <c r="XAY299" s="1"/>
      <c r="XAZ299" s="1"/>
      <c r="XBA299" s="1"/>
      <c r="XBB299" s="1"/>
      <c r="XBC299" s="1"/>
      <c r="XBD299" s="1"/>
      <c r="XBE299" s="1"/>
      <c r="XBF299" s="1"/>
      <c r="XBG299" s="1"/>
      <c r="XBH299" s="1"/>
      <c r="XBI299" s="1"/>
      <c r="XBJ299" s="1"/>
      <c r="XBK299" s="1"/>
      <c r="XBL299" s="1"/>
      <c r="XBM299" s="1"/>
      <c r="XBN299" s="1"/>
      <c r="XBO299" s="1"/>
      <c r="XBP299" s="1"/>
      <c r="XBQ299" s="1"/>
      <c r="XBR299" s="1"/>
      <c r="XBS299" s="1"/>
      <c r="XBT299" s="1"/>
      <c r="XBU299" s="1"/>
      <c r="XBV299" s="1"/>
      <c r="XBW299" s="1"/>
      <c r="XBX299" s="1"/>
      <c r="XBY299" s="1"/>
      <c r="XBZ299" s="1"/>
      <c r="XCA299" s="1"/>
      <c r="XCB299" s="1"/>
      <c r="XCC299" s="1"/>
      <c r="XCD299" s="1"/>
      <c r="XCE299" s="1"/>
      <c r="XCF299" s="1"/>
      <c r="XCG299" s="1"/>
      <c r="XCH299" s="1"/>
      <c r="XCI299" s="1"/>
      <c r="XCJ299" s="1"/>
      <c r="XCK299" s="1"/>
      <c r="XCL299" s="1"/>
      <c r="XCM299" s="1"/>
      <c r="XCN299" s="1"/>
      <c r="XCO299" s="1"/>
      <c r="XCP299" s="1"/>
      <c r="XCQ299" s="1"/>
      <c r="XCR299" s="1"/>
      <c r="XCS299" s="1"/>
      <c r="XCT299" s="1"/>
      <c r="XCU299" s="1"/>
      <c r="XCV299" s="1"/>
      <c r="XCW299" s="1"/>
      <c r="XCX299" s="1"/>
      <c r="XCY299" s="1"/>
      <c r="XCZ299" s="1"/>
      <c r="XDA299" s="1"/>
      <c r="XDB299" s="1"/>
      <c r="XDC299" s="1"/>
      <c r="XDD299" s="1"/>
      <c r="XDE299" s="1"/>
      <c r="XDF299" s="1"/>
      <c r="XDG299" s="1"/>
      <c r="XDH299" s="1"/>
      <c r="XDI299" s="1"/>
      <c r="XDJ299" s="1"/>
      <c r="XDK299" s="1"/>
      <c r="XDL299" s="1"/>
      <c r="XDM299" s="1"/>
      <c r="XDN299" s="1"/>
      <c r="XDO299" s="1"/>
      <c r="XDP299" s="1"/>
      <c r="XDQ299" s="1"/>
      <c r="XDR299" s="1"/>
      <c r="XDS299" s="1"/>
      <c r="XDT299" s="1"/>
      <c r="XDU299" s="1"/>
      <c r="XDV299" s="1"/>
      <c r="XDW299" s="1"/>
      <c r="XDX299" s="1"/>
      <c r="XDY299" s="1"/>
      <c r="XDZ299" s="1"/>
      <c r="XEA299" s="1"/>
      <c r="XEB299" s="1"/>
      <c r="XEC299" s="1"/>
      <c r="XED299" s="1"/>
      <c r="XEE299" s="1"/>
      <c r="XEF299" s="1"/>
      <c r="XEG299" s="1"/>
      <c r="XEH299" s="1"/>
      <c r="XEI299" s="1"/>
      <c r="XEJ299" s="1"/>
      <c r="XEK299" s="1"/>
      <c r="XEL299" s="1"/>
      <c r="XEM299" s="1"/>
      <c r="XEN299" s="1"/>
      <c r="XEO299" s="1"/>
      <c r="XEP299" s="1"/>
      <c r="XEQ299" s="1"/>
      <c r="XER299" s="1"/>
      <c r="XES299" s="1"/>
      <c r="XET299" s="1"/>
      <c r="XEU299" s="1"/>
      <c r="XEV299" s="1"/>
      <c r="XEW299" s="1"/>
      <c r="XEX299" s="1"/>
      <c r="XEY299" s="1"/>
      <c r="XEZ299" s="1"/>
      <c r="XFA299" s="1"/>
      <c r="XFB299" s="1"/>
      <c r="XFC299" s="1"/>
      <c r="XFD299" s="1"/>
    </row>
    <row r="300" spans="1:151 16227:16384" s="11" customFormat="1" ht="20.25" customHeight="1" x14ac:dyDescent="0.25">
      <c r="A300" s="88">
        <f t="shared" si="55"/>
        <v>6</v>
      </c>
      <c r="B300" s="88"/>
      <c r="C300" s="84" t="s">
        <v>218</v>
      </c>
      <c r="D300" s="85" t="s">
        <v>218</v>
      </c>
      <c r="E300" s="20">
        <f>(59.05)*10.764</f>
        <v>635.61419999999998</v>
      </c>
      <c r="F300" s="84">
        <v>0</v>
      </c>
      <c r="G300" s="85"/>
      <c r="H300" s="20">
        <v>0</v>
      </c>
      <c r="I300" s="51">
        <f t="shared" si="53"/>
        <v>635.61419999999998</v>
      </c>
      <c r="J300" s="1"/>
      <c r="K300" s="1"/>
      <c r="L300" s="1"/>
      <c r="M300" s="1"/>
      <c r="N300" s="1"/>
      <c r="O300" s="1"/>
      <c r="P300" s="1"/>
      <c r="Q300" s="1"/>
      <c r="R300" s="1"/>
      <c r="S300" s="1"/>
      <c r="T300" s="1"/>
      <c r="U300" s="42" t="str">
        <f t="shared" ca="1" si="54"/>
        <v>106,..,106</v>
      </c>
      <c r="V300" s="42">
        <f t="shared" ca="1" si="56"/>
        <v>106</v>
      </c>
      <c r="W300" s="42">
        <f t="shared" ca="1" si="57"/>
        <v>106</v>
      </c>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WZC300" s="1"/>
      <c r="WZD300" s="1"/>
      <c r="WZE300" s="1"/>
      <c r="WZF300" s="1"/>
      <c r="WZG300" s="1"/>
      <c r="WZH300" s="1"/>
      <c r="WZI300" s="1"/>
      <c r="WZJ300" s="1"/>
      <c r="WZK300" s="1"/>
      <c r="WZL300" s="1"/>
      <c r="WZM300" s="1"/>
      <c r="WZN300" s="1"/>
      <c r="WZO300" s="1"/>
      <c r="WZP300" s="1"/>
      <c r="WZQ300" s="1"/>
      <c r="WZR300" s="1"/>
      <c r="WZS300" s="1"/>
      <c r="WZT300" s="1"/>
      <c r="WZU300" s="1"/>
      <c r="WZV300" s="1"/>
      <c r="WZW300" s="1"/>
      <c r="WZX300" s="1"/>
      <c r="WZY300" s="1"/>
      <c r="WZZ300" s="1"/>
      <c r="XAA300" s="1"/>
      <c r="XAB300" s="1"/>
      <c r="XAC300" s="1"/>
      <c r="XAD300" s="1"/>
      <c r="XAE300" s="1"/>
      <c r="XAF300" s="1"/>
      <c r="XAG300" s="1"/>
      <c r="XAH300" s="1"/>
      <c r="XAI300" s="1"/>
      <c r="XAJ300" s="1"/>
      <c r="XAK300" s="1"/>
      <c r="XAL300" s="1"/>
      <c r="XAM300" s="1"/>
      <c r="XAN300" s="1"/>
      <c r="XAO300" s="1"/>
      <c r="XAP300" s="1"/>
      <c r="XAQ300" s="1"/>
      <c r="XAR300" s="1"/>
      <c r="XAS300" s="1"/>
      <c r="XAT300" s="1"/>
      <c r="XAU300" s="1"/>
      <c r="XAV300" s="1"/>
      <c r="XAW300" s="1"/>
      <c r="XAX300" s="1"/>
      <c r="XAY300" s="1"/>
      <c r="XAZ300" s="1"/>
      <c r="XBA300" s="1"/>
      <c r="XBB300" s="1"/>
      <c r="XBC300" s="1"/>
      <c r="XBD300" s="1"/>
      <c r="XBE300" s="1"/>
      <c r="XBF300" s="1"/>
      <c r="XBG300" s="1"/>
      <c r="XBH300" s="1"/>
      <c r="XBI300" s="1"/>
      <c r="XBJ300" s="1"/>
      <c r="XBK300" s="1"/>
      <c r="XBL300" s="1"/>
      <c r="XBM300" s="1"/>
      <c r="XBN300" s="1"/>
      <c r="XBO300" s="1"/>
      <c r="XBP300" s="1"/>
      <c r="XBQ300" s="1"/>
      <c r="XBR300" s="1"/>
      <c r="XBS300" s="1"/>
      <c r="XBT300" s="1"/>
      <c r="XBU300" s="1"/>
      <c r="XBV300" s="1"/>
      <c r="XBW300" s="1"/>
      <c r="XBX300" s="1"/>
      <c r="XBY300" s="1"/>
      <c r="XBZ300" s="1"/>
      <c r="XCA300" s="1"/>
      <c r="XCB300" s="1"/>
      <c r="XCC300" s="1"/>
      <c r="XCD300" s="1"/>
      <c r="XCE300" s="1"/>
      <c r="XCF300" s="1"/>
      <c r="XCG300" s="1"/>
      <c r="XCH300" s="1"/>
      <c r="XCI300" s="1"/>
      <c r="XCJ300" s="1"/>
      <c r="XCK300" s="1"/>
      <c r="XCL300" s="1"/>
      <c r="XCM300" s="1"/>
      <c r="XCN300" s="1"/>
      <c r="XCO300" s="1"/>
      <c r="XCP300" s="1"/>
      <c r="XCQ300" s="1"/>
      <c r="XCR300" s="1"/>
      <c r="XCS300" s="1"/>
      <c r="XCT300" s="1"/>
      <c r="XCU300" s="1"/>
      <c r="XCV300" s="1"/>
      <c r="XCW300" s="1"/>
      <c r="XCX300" s="1"/>
      <c r="XCY300" s="1"/>
      <c r="XCZ300" s="1"/>
      <c r="XDA300" s="1"/>
      <c r="XDB300" s="1"/>
      <c r="XDC300" s="1"/>
      <c r="XDD300" s="1"/>
      <c r="XDE300" s="1"/>
      <c r="XDF300" s="1"/>
      <c r="XDG300" s="1"/>
      <c r="XDH300" s="1"/>
      <c r="XDI300" s="1"/>
      <c r="XDJ300" s="1"/>
      <c r="XDK300" s="1"/>
      <c r="XDL300" s="1"/>
      <c r="XDM300" s="1"/>
      <c r="XDN300" s="1"/>
      <c r="XDO300" s="1"/>
      <c r="XDP300" s="1"/>
      <c r="XDQ300" s="1"/>
      <c r="XDR300" s="1"/>
      <c r="XDS300" s="1"/>
      <c r="XDT300" s="1"/>
      <c r="XDU300" s="1"/>
      <c r="XDV300" s="1"/>
      <c r="XDW300" s="1"/>
      <c r="XDX300" s="1"/>
      <c r="XDY300" s="1"/>
      <c r="XDZ300" s="1"/>
      <c r="XEA300" s="1"/>
      <c r="XEB300" s="1"/>
      <c r="XEC300" s="1"/>
      <c r="XED300" s="1"/>
      <c r="XEE300" s="1"/>
      <c r="XEF300" s="1"/>
      <c r="XEG300" s="1"/>
      <c r="XEH300" s="1"/>
      <c r="XEI300" s="1"/>
      <c r="XEJ300" s="1"/>
      <c r="XEK300" s="1"/>
      <c r="XEL300" s="1"/>
      <c r="XEM300" s="1"/>
      <c r="XEN300" s="1"/>
      <c r="XEO300" s="1"/>
      <c r="XEP300" s="1"/>
      <c r="XEQ300" s="1"/>
      <c r="XER300" s="1"/>
      <c r="XES300" s="1"/>
      <c r="XET300" s="1"/>
      <c r="XEU300" s="1"/>
      <c r="XEV300" s="1"/>
      <c r="XEW300" s="1"/>
      <c r="XEX300" s="1"/>
      <c r="XEY300" s="1"/>
      <c r="XEZ300" s="1"/>
      <c r="XFA300" s="1"/>
      <c r="XFB300" s="1"/>
      <c r="XFC300" s="1"/>
      <c r="XFD300" s="1"/>
    </row>
    <row r="301" spans="1:151 16227:16384" s="11" customFormat="1" ht="20.25" customHeight="1" x14ac:dyDescent="0.25">
      <c r="A301" s="88">
        <f t="shared" si="55"/>
        <v>7</v>
      </c>
      <c r="B301" s="88"/>
      <c r="C301" s="84" t="s">
        <v>218</v>
      </c>
      <c r="D301" s="85" t="s">
        <v>218</v>
      </c>
      <c r="E301" s="20">
        <f>(59.05)*10.764</f>
        <v>635.61419999999998</v>
      </c>
      <c r="F301" s="84">
        <v>0</v>
      </c>
      <c r="G301" s="85"/>
      <c r="H301" s="20">
        <v>0</v>
      </c>
      <c r="I301" s="51">
        <f t="shared" si="53"/>
        <v>635.61419999999998</v>
      </c>
      <c r="J301" s="1"/>
      <c r="K301" s="1"/>
      <c r="L301" s="1"/>
      <c r="M301" s="1"/>
      <c r="N301" s="1"/>
      <c r="O301" s="1"/>
      <c r="P301" s="1"/>
      <c r="Q301" s="1"/>
      <c r="R301" s="1"/>
      <c r="S301" s="1"/>
      <c r="T301" s="1"/>
      <c r="U301" s="42" t="str">
        <f t="shared" ca="1" si="54"/>
        <v>107,..,107</v>
      </c>
      <c r="V301" s="42">
        <f t="shared" ca="1" si="56"/>
        <v>107</v>
      </c>
      <c r="W301" s="42">
        <f t="shared" ca="1" si="57"/>
        <v>107</v>
      </c>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WZC301" s="1"/>
      <c r="WZD301" s="1"/>
      <c r="WZE301" s="1"/>
      <c r="WZF301" s="1"/>
      <c r="WZG301" s="1"/>
      <c r="WZH301" s="1"/>
      <c r="WZI301" s="1"/>
      <c r="WZJ301" s="1"/>
      <c r="WZK301" s="1"/>
      <c r="WZL301" s="1"/>
      <c r="WZM301" s="1"/>
      <c r="WZN301" s="1"/>
      <c r="WZO301" s="1"/>
      <c r="WZP301" s="1"/>
      <c r="WZQ301" s="1"/>
      <c r="WZR301" s="1"/>
      <c r="WZS301" s="1"/>
      <c r="WZT301" s="1"/>
      <c r="WZU301" s="1"/>
      <c r="WZV301" s="1"/>
      <c r="WZW301" s="1"/>
      <c r="WZX301" s="1"/>
      <c r="WZY301" s="1"/>
      <c r="WZZ301" s="1"/>
      <c r="XAA301" s="1"/>
      <c r="XAB301" s="1"/>
      <c r="XAC301" s="1"/>
      <c r="XAD301" s="1"/>
      <c r="XAE301" s="1"/>
      <c r="XAF301" s="1"/>
      <c r="XAG301" s="1"/>
      <c r="XAH301" s="1"/>
      <c r="XAI301" s="1"/>
      <c r="XAJ301" s="1"/>
      <c r="XAK301" s="1"/>
      <c r="XAL301" s="1"/>
      <c r="XAM301" s="1"/>
      <c r="XAN301" s="1"/>
      <c r="XAO301" s="1"/>
      <c r="XAP301" s="1"/>
      <c r="XAQ301" s="1"/>
      <c r="XAR301" s="1"/>
      <c r="XAS301" s="1"/>
      <c r="XAT301" s="1"/>
      <c r="XAU301" s="1"/>
      <c r="XAV301" s="1"/>
      <c r="XAW301" s="1"/>
      <c r="XAX301" s="1"/>
      <c r="XAY301" s="1"/>
      <c r="XAZ301" s="1"/>
      <c r="XBA301" s="1"/>
      <c r="XBB301" s="1"/>
      <c r="XBC301" s="1"/>
      <c r="XBD301" s="1"/>
      <c r="XBE301" s="1"/>
      <c r="XBF301" s="1"/>
      <c r="XBG301" s="1"/>
      <c r="XBH301" s="1"/>
      <c r="XBI301" s="1"/>
      <c r="XBJ301" s="1"/>
      <c r="XBK301" s="1"/>
      <c r="XBL301" s="1"/>
      <c r="XBM301" s="1"/>
      <c r="XBN301" s="1"/>
      <c r="XBO301" s="1"/>
      <c r="XBP301" s="1"/>
      <c r="XBQ301" s="1"/>
      <c r="XBR301" s="1"/>
      <c r="XBS301" s="1"/>
      <c r="XBT301" s="1"/>
      <c r="XBU301" s="1"/>
      <c r="XBV301" s="1"/>
      <c r="XBW301" s="1"/>
      <c r="XBX301" s="1"/>
      <c r="XBY301" s="1"/>
      <c r="XBZ301" s="1"/>
      <c r="XCA301" s="1"/>
      <c r="XCB301" s="1"/>
      <c r="XCC301" s="1"/>
      <c r="XCD301" s="1"/>
      <c r="XCE301" s="1"/>
      <c r="XCF301" s="1"/>
      <c r="XCG301" s="1"/>
      <c r="XCH301" s="1"/>
      <c r="XCI301" s="1"/>
      <c r="XCJ301" s="1"/>
      <c r="XCK301" s="1"/>
      <c r="XCL301" s="1"/>
      <c r="XCM301" s="1"/>
      <c r="XCN301" s="1"/>
      <c r="XCO301" s="1"/>
      <c r="XCP301" s="1"/>
      <c r="XCQ301" s="1"/>
      <c r="XCR301" s="1"/>
      <c r="XCS301" s="1"/>
      <c r="XCT301" s="1"/>
      <c r="XCU301" s="1"/>
      <c r="XCV301" s="1"/>
      <c r="XCW301" s="1"/>
      <c r="XCX301" s="1"/>
      <c r="XCY301" s="1"/>
      <c r="XCZ301" s="1"/>
      <c r="XDA301" s="1"/>
      <c r="XDB301" s="1"/>
      <c r="XDC301" s="1"/>
      <c r="XDD301" s="1"/>
      <c r="XDE301" s="1"/>
      <c r="XDF301" s="1"/>
      <c r="XDG301" s="1"/>
      <c r="XDH301" s="1"/>
      <c r="XDI301" s="1"/>
      <c r="XDJ301" s="1"/>
      <c r="XDK301" s="1"/>
      <c r="XDL301" s="1"/>
      <c r="XDM301" s="1"/>
      <c r="XDN301" s="1"/>
      <c r="XDO301" s="1"/>
      <c r="XDP301" s="1"/>
      <c r="XDQ301" s="1"/>
      <c r="XDR301" s="1"/>
      <c r="XDS301" s="1"/>
      <c r="XDT301" s="1"/>
      <c r="XDU301" s="1"/>
      <c r="XDV301" s="1"/>
      <c r="XDW301" s="1"/>
      <c r="XDX301" s="1"/>
      <c r="XDY301" s="1"/>
      <c r="XDZ301" s="1"/>
      <c r="XEA301" s="1"/>
      <c r="XEB301" s="1"/>
      <c r="XEC301" s="1"/>
      <c r="XED301" s="1"/>
      <c r="XEE301" s="1"/>
      <c r="XEF301" s="1"/>
      <c r="XEG301" s="1"/>
      <c r="XEH301" s="1"/>
      <c r="XEI301" s="1"/>
      <c r="XEJ301" s="1"/>
      <c r="XEK301" s="1"/>
      <c r="XEL301" s="1"/>
      <c r="XEM301" s="1"/>
      <c r="XEN301" s="1"/>
      <c r="XEO301" s="1"/>
      <c r="XEP301" s="1"/>
      <c r="XEQ301" s="1"/>
      <c r="XER301" s="1"/>
      <c r="XES301" s="1"/>
      <c r="XET301" s="1"/>
      <c r="XEU301" s="1"/>
      <c r="XEV301" s="1"/>
      <c r="XEW301" s="1"/>
      <c r="XEX301" s="1"/>
      <c r="XEY301" s="1"/>
      <c r="XEZ301" s="1"/>
      <c r="XFA301" s="1"/>
      <c r="XFB301" s="1"/>
      <c r="XFC301" s="1"/>
      <c r="XFD301" s="1"/>
    </row>
    <row r="302" spans="1:151 16227:16384" s="11" customFormat="1" ht="20.25" customHeight="1" x14ac:dyDescent="0.25">
      <c r="A302" s="88">
        <f t="shared" si="55"/>
        <v>8</v>
      </c>
      <c r="B302" s="88"/>
      <c r="C302" s="84" t="s">
        <v>218</v>
      </c>
      <c r="D302" s="85" t="s">
        <v>218</v>
      </c>
      <c r="E302" s="20">
        <f>(59.23)*10.764</f>
        <v>637.55171999999993</v>
      </c>
      <c r="F302" s="84">
        <v>0</v>
      </c>
      <c r="G302" s="85"/>
      <c r="H302" s="20">
        <v>0</v>
      </c>
      <c r="I302" s="51">
        <f t="shared" si="53"/>
        <v>637.55171999999993</v>
      </c>
      <c r="J302" s="1"/>
      <c r="K302" s="1"/>
      <c r="L302" s="1"/>
      <c r="M302" s="1"/>
      <c r="N302" s="1"/>
      <c r="O302" s="1"/>
      <c r="P302" s="1"/>
      <c r="Q302" s="1"/>
      <c r="R302" s="1"/>
      <c r="S302" s="1"/>
      <c r="T302" s="1"/>
      <c r="U302" s="42" t="str">
        <f t="shared" ca="1" si="54"/>
        <v>108,..,108</v>
      </c>
      <c r="V302" s="42">
        <f t="shared" ca="1" si="56"/>
        <v>108</v>
      </c>
      <c r="W302" s="42">
        <f t="shared" ca="1" si="57"/>
        <v>108</v>
      </c>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WZC302" s="1"/>
      <c r="WZD302" s="1"/>
      <c r="WZE302" s="1"/>
      <c r="WZF302" s="1"/>
      <c r="WZG302" s="1"/>
      <c r="WZH302" s="1"/>
      <c r="WZI302" s="1"/>
      <c r="WZJ302" s="1"/>
      <c r="WZK302" s="1"/>
      <c r="WZL302" s="1"/>
      <c r="WZM302" s="1"/>
      <c r="WZN302" s="1"/>
      <c r="WZO302" s="1"/>
      <c r="WZP302" s="1"/>
      <c r="WZQ302" s="1"/>
      <c r="WZR302" s="1"/>
      <c r="WZS302" s="1"/>
      <c r="WZT302" s="1"/>
      <c r="WZU302" s="1"/>
      <c r="WZV302" s="1"/>
      <c r="WZW302" s="1"/>
      <c r="WZX302" s="1"/>
      <c r="WZY302" s="1"/>
      <c r="WZZ302" s="1"/>
      <c r="XAA302" s="1"/>
      <c r="XAB302" s="1"/>
      <c r="XAC302" s="1"/>
      <c r="XAD302" s="1"/>
      <c r="XAE302" s="1"/>
      <c r="XAF302" s="1"/>
      <c r="XAG302" s="1"/>
      <c r="XAH302" s="1"/>
      <c r="XAI302" s="1"/>
      <c r="XAJ302" s="1"/>
      <c r="XAK302" s="1"/>
      <c r="XAL302" s="1"/>
      <c r="XAM302" s="1"/>
      <c r="XAN302" s="1"/>
      <c r="XAO302" s="1"/>
      <c r="XAP302" s="1"/>
      <c r="XAQ302" s="1"/>
      <c r="XAR302" s="1"/>
      <c r="XAS302" s="1"/>
      <c r="XAT302" s="1"/>
      <c r="XAU302" s="1"/>
      <c r="XAV302" s="1"/>
      <c r="XAW302" s="1"/>
      <c r="XAX302" s="1"/>
      <c r="XAY302" s="1"/>
      <c r="XAZ302" s="1"/>
      <c r="XBA302" s="1"/>
      <c r="XBB302" s="1"/>
      <c r="XBC302" s="1"/>
      <c r="XBD302" s="1"/>
      <c r="XBE302" s="1"/>
      <c r="XBF302" s="1"/>
      <c r="XBG302" s="1"/>
      <c r="XBH302" s="1"/>
      <c r="XBI302" s="1"/>
      <c r="XBJ302" s="1"/>
      <c r="XBK302" s="1"/>
      <c r="XBL302" s="1"/>
      <c r="XBM302" s="1"/>
      <c r="XBN302" s="1"/>
      <c r="XBO302" s="1"/>
      <c r="XBP302" s="1"/>
      <c r="XBQ302" s="1"/>
      <c r="XBR302" s="1"/>
      <c r="XBS302" s="1"/>
      <c r="XBT302" s="1"/>
      <c r="XBU302" s="1"/>
      <c r="XBV302" s="1"/>
      <c r="XBW302" s="1"/>
      <c r="XBX302" s="1"/>
      <c r="XBY302" s="1"/>
      <c r="XBZ302" s="1"/>
      <c r="XCA302" s="1"/>
      <c r="XCB302" s="1"/>
      <c r="XCC302" s="1"/>
      <c r="XCD302" s="1"/>
      <c r="XCE302" s="1"/>
      <c r="XCF302" s="1"/>
      <c r="XCG302" s="1"/>
      <c r="XCH302" s="1"/>
      <c r="XCI302" s="1"/>
      <c r="XCJ302" s="1"/>
      <c r="XCK302" s="1"/>
      <c r="XCL302" s="1"/>
      <c r="XCM302" s="1"/>
      <c r="XCN302" s="1"/>
      <c r="XCO302" s="1"/>
      <c r="XCP302" s="1"/>
      <c r="XCQ302" s="1"/>
      <c r="XCR302" s="1"/>
      <c r="XCS302" s="1"/>
      <c r="XCT302" s="1"/>
      <c r="XCU302" s="1"/>
      <c r="XCV302" s="1"/>
      <c r="XCW302" s="1"/>
      <c r="XCX302" s="1"/>
      <c r="XCY302" s="1"/>
      <c r="XCZ302" s="1"/>
      <c r="XDA302" s="1"/>
      <c r="XDB302" s="1"/>
      <c r="XDC302" s="1"/>
      <c r="XDD302" s="1"/>
      <c r="XDE302" s="1"/>
      <c r="XDF302" s="1"/>
      <c r="XDG302" s="1"/>
      <c r="XDH302" s="1"/>
      <c r="XDI302" s="1"/>
      <c r="XDJ302" s="1"/>
      <c r="XDK302" s="1"/>
      <c r="XDL302" s="1"/>
      <c r="XDM302" s="1"/>
      <c r="XDN302" s="1"/>
      <c r="XDO302" s="1"/>
      <c r="XDP302" s="1"/>
      <c r="XDQ302" s="1"/>
      <c r="XDR302" s="1"/>
      <c r="XDS302" s="1"/>
      <c r="XDT302" s="1"/>
      <c r="XDU302" s="1"/>
      <c r="XDV302" s="1"/>
      <c r="XDW302" s="1"/>
      <c r="XDX302" s="1"/>
      <c r="XDY302" s="1"/>
      <c r="XDZ302" s="1"/>
      <c r="XEA302" s="1"/>
      <c r="XEB302" s="1"/>
      <c r="XEC302" s="1"/>
      <c r="XED302" s="1"/>
      <c r="XEE302" s="1"/>
      <c r="XEF302" s="1"/>
      <c r="XEG302" s="1"/>
      <c r="XEH302" s="1"/>
      <c r="XEI302" s="1"/>
      <c r="XEJ302" s="1"/>
      <c r="XEK302" s="1"/>
      <c r="XEL302" s="1"/>
      <c r="XEM302" s="1"/>
      <c r="XEN302" s="1"/>
      <c r="XEO302" s="1"/>
      <c r="XEP302" s="1"/>
      <c r="XEQ302" s="1"/>
      <c r="XER302" s="1"/>
      <c r="XES302" s="1"/>
      <c r="XET302" s="1"/>
      <c r="XEU302" s="1"/>
      <c r="XEV302" s="1"/>
      <c r="XEW302" s="1"/>
      <c r="XEX302" s="1"/>
      <c r="XEY302" s="1"/>
      <c r="XEZ302" s="1"/>
      <c r="XFA302" s="1"/>
      <c r="XFB302" s="1"/>
      <c r="XFC302" s="1"/>
      <c r="XFD302" s="1"/>
    </row>
    <row r="303" spans="1:151 16227:16384" s="11" customFormat="1" ht="20.25" customHeight="1" x14ac:dyDescent="0.25">
      <c r="A303" s="88">
        <f t="shared" si="55"/>
        <v>9</v>
      </c>
      <c r="B303" s="88"/>
      <c r="C303" s="84" t="s">
        <v>218</v>
      </c>
      <c r="D303" s="85"/>
      <c r="E303" s="20">
        <f>(53.3)*10.764</f>
        <v>573.72119999999995</v>
      </c>
      <c r="F303" s="84">
        <v>0</v>
      </c>
      <c r="G303" s="85"/>
      <c r="H303" s="20">
        <v>0</v>
      </c>
      <c r="I303" s="51">
        <f t="shared" si="53"/>
        <v>573.72119999999995</v>
      </c>
      <c r="J303" s="1"/>
      <c r="K303" s="1"/>
      <c r="L303" s="1"/>
      <c r="M303" s="1"/>
      <c r="N303" s="1"/>
      <c r="O303" s="1"/>
      <c r="P303" s="1"/>
      <c r="Q303" s="1"/>
      <c r="R303" s="1"/>
      <c r="S303" s="1"/>
      <c r="T303" s="1"/>
      <c r="U303" s="42" t="str">
        <f t="shared" ca="1" si="54"/>
        <v>109,..,109</v>
      </c>
      <c r="V303" s="42">
        <f t="shared" ca="1" si="56"/>
        <v>109</v>
      </c>
      <c r="W303" s="42">
        <f t="shared" ca="1" si="57"/>
        <v>109</v>
      </c>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WZC303" s="1"/>
      <c r="WZD303" s="1"/>
      <c r="WZE303" s="1"/>
      <c r="WZF303" s="1"/>
      <c r="WZG303" s="1"/>
      <c r="WZH303" s="1"/>
      <c r="WZI303" s="1"/>
      <c r="WZJ303" s="1"/>
      <c r="WZK303" s="1"/>
      <c r="WZL303" s="1"/>
      <c r="WZM303" s="1"/>
      <c r="WZN303" s="1"/>
      <c r="WZO303" s="1"/>
      <c r="WZP303" s="1"/>
      <c r="WZQ303" s="1"/>
      <c r="WZR303" s="1"/>
      <c r="WZS303" s="1"/>
      <c r="WZT303" s="1"/>
      <c r="WZU303" s="1"/>
      <c r="WZV303" s="1"/>
      <c r="WZW303" s="1"/>
      <c r="WZX303" s="1"/>
      <c r="WZY303" s="1"/>
      <c r="WZZ303" s="1"/>
      <c r="XAA303" s="1"/>
      <c r="XAB303" s="1"/>
      <c r="XAC303" s="1"/>
      <c r="XAD303" s="1"/>
      <c r="XAE303" s="1"/>
      <c r="XAF303" s="1"/>
      <c r="XAG303" s="1"/>
      <c r="XAH303" s="1"/>
      <c r="XAI303" s="1"/>
      <c r="XAJ303" s="1"/>
      <c r="XAK303" s="1"/>
      <c r="XAL303" s="1"/>
      <c r="XAM303" s="1"/>
      <c r="XAN303" s="1"/>
      <c r="XAO303" s="1"/>
      <c r="XAP303" s="1"/>
      <c r="XAQ303" s="1"/>
      <c r="XAR303" s="1"/>
      <c r="XAS303" s="1"/>
      <c r="XAT303" s="1"/>
      <c r="XAU303" s="1"/>
      <c r="XAV303" s="1"/>
      <c r="XAW303" s="1"/>
      <c r="XAX303" s="1"/>
      <c r="XAY303" s="1"/>
      <c r="XAZ303" s="1"/>
      <c r="XBA303" s="1"/>
      <c r="XBB303" s="1"/>
      <c r="XBC303" s="1"/>
      <c r="XBD303" s="1"/>
      <c r="XBE303" s="1"/>
      <c r="XBF303" s="1"/>
      <c r="XBG303" s="1"/>
      <c r="XBH303" s="1"/>
      <c r="XBI303" s="1"/>
      <c r="XBJ303" s="1"/>
      <c r="XBK303" s="1"/>
      <c r="XBL303" s="1"/>
      <c r="XBM303" s="1"/>
      <c r="XBN303" s="1"/>
      <c r="XBO303" s="1"/>
      <c r="XBP303" s="1"/>
      <c r="XBQ303" s="1"/>
      <c r="XBR303" s="1"/>
      <c r="XBS303" s="1"/>
      <c r="XBT303" s="1"/>
      <c r="XBU303" s="1"/>
      <c r="XBV303" s="1"/>
      <c r="XBW303" s="1"/>
      <c r="XBX303" s="1"/>
      <c r="XBY303" s="1"/>
      <c r="XBZ303" s="1"/>
      <c r="XCA303" s="1"/>
      <c r="XCB303" s="1"/>
      <c r="XCC303" s="1"/>
      <c r="XCD303" s="1"/>
      <c r="XCE303" s="1"/>
      <c r="XCF303" s="1"/>
      <c r="XCG303" s="1"/>
      <c r="XCH303" s="1"/>
      <c r="XCI303" s="1"/>
      <c r="XCJ303" s="1"/>
      <c r="XCK303" s="1"/>
      <c r="XCL303" s="1"/>
      <c r="XCM303" s="1"/>
      <c r="XCN303" s="1"/>
      <c r="XCO303" s="1"/>
      <c r="XCP303" s="1"/>
      <c r="XCQ303" s="1"/>
      <c r="XCR303" s="1"/>
      <c r="XCS303" s="1"/>
      <c r="XCT303" s="1"/>
      <c r="XCU303" s="1"/>
      <c r="XCV303" s="1"/>
      <c r="XCW303" s="1"/>
      <c r="XCX303" s="1"/>
      <c r="XCY303" s="1"/>
      <c r="XCZ303" s="1"/>
      <c r="XDA303" s="1"/>
      <c r="XDB303" s="1"/>
      <c r="XDC303" s="1"/>
      <c r="XDD303" s="1"/>
      <c r="XDE303" s="1"/>
      <c r="XDF303" s="1"/>
      <c r="XDG303" s="1"/>
      <c r="XDH303" s="1"/>
      <c r="XDI303" s="1"/>
      <c r="XDJ303" s="1"/>
      <c r="XDK303" s="1"/>
      <c r="XDL303" s="1"/>
      <c r="XDM303" s="1"/>
      <c r="XDN303" s="1"/>
      <c r="XDO303" s="1"/>
      <c r="XDP303" s="1"/>
      <c r="XDQ303" s="1"/>
      <c r="XDR303" s="1"/>
      <c r="XDS303" s="1"/>
      <c r="XDT303" s="1"/>
      <c r="XDU303" s="1"/>
      <c r="XDV303" s="1"/>
      <c r="XDW303" s="1"/>
      <c r="XDX303" s="1"/>
      <c r="XDY303" s="1"/>
      <c r="XDZ303" s="1"/>
      <c r="XEA303" s="1"/>
      <c r="XEB303" s="1"/>
      <c r="XEC303" s="1"/>
      <c r="XED303" s="1"/>
      <c r="XEE303" s="1"/>
      <c r="XEF303" s="1"/>
      <c r="XEG303" s="1"/>
      <c r="XEH303" s="1"/>
      <c r="XEI303" s="1"/>
      <c r="XEJ303" s="1"/>
      <c r="XEK303" s="1"/>
      <c r="XEL303" s="1"/>
      <c r="XEM303" s="1"/>
      <c r="XEN303" s="1"/>
      <c r="XEO303" s="1"/>
      <c r="XEP303" s="1"/>
      <c r="XEQ303" s="1"/>
      <c r="XER303" s="1"/>
      <c r="XES303" s="1"/>
      <c r="XET303" s="1"/>
      <c r="XEU303" s="1"/>
      <c r="XEV303" s="1"/>
      <c r="XEW303" s="1"/>
      <c r="XEX303" s="1"/>
      <c r="XEY303" s="1"/>
      <c r="XEZ303" s="1"/>
      <c r="XFA303" s="1"/>
      <c r="XFB303" s="1"/>
      <c r="XFC303" s="1"/>
      <c r="XFD303" s="1"/>
    </row>
    <row r="304" spans="1:151 16227:16384" s="11" customFormat="1" ht="20.25" x14ac:dyDescent="0.25">
      <c r="A304" s="75" t="s">
        <v>221</v>
      </c>
      <c r="B304" s="76"/>
      <c r="C304" s="76"/>
      <c r="D304" s="76"/>
      <c r="E304" s="76"/>
      <c r="F304" s="76"/>
      <c r="G304" s="76"/>
      <c r="H304" s="76"/>
      <c r="I304" s="77"/>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WZC304" s="1"/>
      <c r="WZD304" s="1"/>
      <c r="WZE304" s="1"/>
      <c r="WZF304" s="1"/>
      <c r="WZG304" s="1"/>
      <c r="WZH304" s="1"/>
      <c r="WZI304" s="1"/>
      <c r="WZJ304" s="1"/>
      <c r="WZK304" s="1"/>
      <c r="WZL304" s="1"/>
      <c r="WZM304" s="1"/>
      <c r="WZN304" s="1"/>
      <c r="WZO304" s="1"/>
      <c r="WZP304" s="1"/>
      <c r="WZQ304" s="1"/>
      <c r="WZR304" s="1"/>
      <c r="WZS304" s="1"/>
      <c r="WZT304" s="1"/>
      <c r="WZU304" s="1"/>
      <c r="WZV304" s="1"/>
      <c r="WZW304" s="1"/>
      <c r="WZX304" s="1"/>
      <c r="WZY304" s="1"/>
      <c r="WZZ304" s="1"/>
      <c r="XAA304" s="1"/>
      <c r="XAB304" s="1"/>
      <c r="XAC304" s="1"/>
      <c r="XAD304" s="1"/>
      <c r="XAE304" s="1"/>
      <c r="XAF304" s="1"/>
      <c r="XAG304" s="1"/>
      <c r="XAH304" s="1"/>
      <c r="XAI304" s="1"/>
      <c r="XAJ304" s="1"/>
      <c r="XAK304" s="1"/>
      <c r="XAL304" s="1"/>
      <c r="XAM304" s="1"/>
      <c r="XAN304" s="1"/>
      <c r="XAO304" s="1"/>
      <c r="XAP304" s="1"/>
      <c r="XAQ304" s="1"/>
      <c r="XAR304" s="1"/>
      <c r="XAS304" s="1"/>
      <c r="XAT304" s="1"/>
      <c r="XAU304" s="1"/>
      <c r="XAV304" s="1"/>
      <c r="XAW304" s="1"/>
      <c r="XAX304" s="1"/>
      <c r="XAY304" s="1"/>
      <c r="XAZ304" s="1"/>
      <c r="XBA304" s="1"/>
      <c r="XBB304" s="1"/>
      <c r="XBC304" s="1"/>
      <c r="XBD304" s="1"/>
      <c r="XBE304" s="1"/>
      <c r="XBF304" s="1"/>
      <c r="XBG304" s="1"/>
      <c r="XBH304" s="1"/>
      <c r="XBI304" s="1"/>
      <c r="XBJ304" s="1"/>
      <c r="XBK304" s="1"/>
      <c r="XBL304" s="1"/>
      <c r="XBM304" s="1"/>
      <c r="XBN304" s="1"/>
      <c r="XBO304" s="1"/>
      <c r="XBP304" s="1"/>
      <c r="XBQ304" s="1"/>
      <c r="XBR304" s="1"/>
      <c r="XBS304" s="1"/>
      <c r="XBT304" s="1"/>
      <c r="XBU304" s="1"/>
      <c r="XBV304" s="1"/>
      <c r="XBW304" s="1"/>
      <c r="XBX304" s="1"/>
      <c r="XBY304" s="1"/>
      <c r="XBZ304" s="1"/>
      <c r="XCA304" s="1"/>
      <c r="XCB304" s="1"/>
      <c r="XCC304" s="1"/>
      <c r="XCD304" s="1"/>
      <c r="XCE304" s="1"/>
      <c r="XCF304" s="1"/>
      <c r="XCG304" s="1"/>
      <c r="XCH304" s="1"/>
      <c r="XCI304" s="1"/>
      <c r="XCJ304" s="1"/>
      <c r="XCK304" s="1"/>
      <c r="XCL304" s="1"/>
      <c r="XCM304" s="1"/>
      <c r="XCN304" s="1"/>
      <c r="XCO304" s="1"/>
      <c r="XCP304" s="1"/>
      <c r="XCQ304" s="1"/>
      <c r="XCR304" s="1"/>
      <c r="XCS304" s="1"/>
      <c r="XCT304" s="1"/>
      <c r="XCU304" s="1"/>
      <c r="XCV304" s="1"/>
      <c r="XCW304" s="1"/>
      <c r="XCX304" s="1"/>
      <c r="XCY304" s="1"/>
      <c r="XCZ304" s="1"/>
      <c r="XDA304" s="1"/>
      <c r="XDB304" s="1"/>
      <c r="XDC304" s="1"/>
      <c r="XDD304" s="1"/>
      <c r="XDE304" s="1"/>
      <c r="XDF304" s="1"/>
      <c r="XDG304" s="1"/>
      <c r="XDH304" s="1"/>
      <c r="XDI304" s="1"/>
      <c r="XDJ304" s="1"/>
      <c r="XDK304" s="1"/>
      <c r="XDL304" s="1"/>
      <c r="XDM304" s="1"/>
      <c r="XDN304" s="1"/>
      <c r="XDO304" s="1"/>
      <c r="XDP304" s="1"/>
      <c r="XDQ304" s="1"/>
      <c r="XDR304" s="1"/>
      <c r="XDS304" s="1"/>
      <c r="XDT304" s="1"/>
      <c r="XDU304" s="1"/>
      <c r="XDV304" s="1"/>
      <c r="XDW304" s="1"/>
      <c r="XDX304" s="1"/>
      <c r="XDY304" s="1"/>
      <c r="XDZ304" s="1"/>
      <c r="XEA304" s="1"/>
      <c r="XEB304" s="1"/>
      <c r="XEC304" s="1"/>
      <c r="XED304" s="1"/>
      <c r="XEE304" s="1"/>
      <c r="XEF304" s="1"/>
      <c r="XEG304" s="1"/>
      <c r="XEH304" s="1"/>
      <c r="XEI304" s="1"/>
      <c r="XEJ304" s="1"/>
      <c r="XEK304" s="1"/>
      <c r="XEL304" s="1"/>
      <c r="XEM304" s="1"/>
      <c r="XEN304" s="1"/>
      <c r="XEO304" s="1"/>
      <c r="XEP304" s="1"/>
      <c r="XEQ304" s="1"/>
      <c r="XER304" s="1"/>
      <c r="XES304" s="1"/>
      <c r="XET304" s="1"/>
      <c r="XEU304" s="1"/>
      <c r="XEV304" s="1"/>
      <c r="XEW304" s="1"/>
      <c r="XEX304" s="1"/>
      <c r="XEY304" s="1"/>
      <c r="XEZ304" s="1"/>
      <c r="XFA304" s="1"/>
      <c r="XFB304" s="1"/>
      <c r="XFC304" s="1"/>
      <c r="XFD304" s="1"/>
    </row>
    <row r="305" spans="1:151 16227:16384" s="11" customFormat="1" ht="20.25" customHeight="1" x14ac:dyDescent="0.25">
      <c r="A305" s="88">
        <v>1</v>
      </c>
      <c r="B305" s="88"/>
      <c r="C305" s="84" t="s">
        <v>218</v>
      </c>
      <c r="D305" s="85" t="s">
        <v>218</v>
      </c>
      <c r="E305" s="53">
        <f>(59.2)*10.764</f>
        <v>637.22879999999998</v>
      </c>
      <c r="F305" s="84">
        <v>0</v>
      </c>
      <c r="G305" s="85"/>
      <c r="H305" s="53">
        <v>0</v>
      </c>
      <c r="I305" s="53">
        <f t="shared" ref="I305:I313" si="58">E305+F305+(IF(H305&lt;101,H305,IF(H305&lt;201,H305/2,IF(H305&lt;=301,H305/3,H305/4))))</f>
        <v>637.22879999999998</v>
      </c>
      <c r="J305" s="1"/>
      <c r="K305" s="1"/>
      <c r="L305" s="1"/>
      <c r="M305" s="1"/>
      <c r="N305" s="1"/>
      <c r="O305" s="1"/>
      <c r="P305" s="1"/>
      <c r="Q305" s="1"/>
      <c r="R305" s="1"/>
      <c r="S305" s="1"/>
      <c r="T305" s="1"/>
      <c r="U305" s="42" t="str">
        <f t="shared" ref="U305:U313" ca="1" si="59">V305&amp;""&amp;",..,"&amp;""&amp;W305</f>
        <v>201,..,201</v>
      </c>
      <c r="V305" s="42">
        <f ca="1">(SUMPRODUCT(MID(0&amp;(LEFT(A304,SUM(LEN(A304)-LEN(SUBSTITUTE(A304,{"0","1","2","3"},""))))), LARGE(INDEX(ISNUMBER(--MID((LEFT(A304,SUM(LEN(A304)-LEN(SUBSTITUTE(A304,{"0","1","2","3"},""))))), ROW(INDIRECT("1:"&amp;LEN((LEFT(A304,SUM(LEN(A304)-LEN(SUBSTITUTE(A304,{"0","1","2","3"},"")))))))), 1)) * ROW(INDIRECT("1:"&amp;LEN((LEFT(A304,SUM(LEN(A304)-LEN(SUBSTITUTE(A304,{"0","1","2","3"},"")))))))), 0), ROW(INDIRECT("1:"&amp;LEN((LEFT(A304,SUM(LEN(A304)-LEN(SUBSTITUTE(A304,{"0","1","2","3"},"")))))))))+1, 1) * 10^ROW(INDIRECT("1:"&amp;LEN((LEFT(A304,SUM(LEN(A304)-LEN(SUBSTITUTE(A304,{"0","1","2","3"},""))))))))/10))*100+1</f>
        <v>201</v>
      </c>
      <c r="W305" s="42">
        <f ca="1">(SUMPRODUCT(MID(0&amp;(--TRIM(RIGHT(SUBSTITUTE(LEFT(A304,_xlfn.AGGREGATE(16,6,FIND({0,1,2,3,4,5,6,7,8,9},A304,ROW(INDIRECT("1:"&amp;LEN(A304)))),1))," ",REPT(" ",LEN(A304))),LEN(A304)))), LARGE(INDEX(ISNUMBER(--MID((--TRIM(RIGHT(SUBSTITUTE(LEFT(A304,_xlfn.AGGREGATE(16,6,FIND({0,1,2,3,4,5,6,7,8,9},A304,ROW(INDIRECT("1:"&amp;LEN(A304)))),1))," ",REPT(" ",LEN(A304))),LEN(A304)))), ROW(INDIRECT("1:"&amp;LEN((--TRIM(RIGHT(SUBSTITUTE(LEFT(A304,_xlfn.AGGREGATE(16,6,FIND({0,1,2,3,4,5,6,7,8,9},A304,ROW(INDIRECT("1:"&amp;LEN(A304)))),1))," ",REPT(" ",LEN(A304))),LEN(A304))))))), 1)) * ROW(INDIRECT("1:"&amp;LEN((--TRIM(RIGHT(SUBSTITUTE(LEFT(A304,_xlfn.AGGREGATE(16,6,FIND({0,1,2,3,4,5,6,7,8,9},A304,ROW(INDIRECT("1:"&amp;LEN(A304)))),1))," ",REPT(" ",LEN(A304))),LEN(A304))))))), 0), ROW(INDIRECT("1:"&amp;LEN((--TRIM(RIGHT(SUBSTITUTE(LEFT(A304,_xlfn.AGGREGATE(16,6,FIND({0,1,2,3,4,5,6,7,8,9},A304,ROW(INDIRECT("1:"&amp;LEN(A304)))),1))," ",REPT(" ",LEN(A304))),LEN(A304))))))))+1, 1) * 10^ROW(INDIRECT("1:"&amp;LEN((--TRIM(RIGHT(SUBSTITUTE(LEFT(A304,_xlfn.AGGREGATE(16,6,FIND({0,1,2,3,4,5,6,7,8,9},A304,ROW(INDIRECT("1:"&amp;LEN(A304)))),1))," ",REPT(" ",LEN(A304))),LEN(A304)))))))/10))*100+1</f>
        <v>201</v>
      </c>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WZC305" s="1"/>
      <c r="WZD305" s="1"/>
      <c r="WZE305" s="1"/>
      <c r="WZF305" s="1"/>
      <c r="WZG305" s="1"/>
      <c r="WZH305" s="1"/>
      <c r="WZI305" s="1"/>
      <c r="WZJ305" s="1"/>
      <c r="WZK305" s="1"/>
      <c r="WZL305" s="1"/>
      <c r="WZM305" s="1"/>
      <c r="WZN305" s="1"/>
      <c r="WZO305" s="1"/>
      <c r="WZP305" s="1"/>
      <c r="WZQ305" s="1"/>
      <c r="WZR305" s="1"/>
      <c r="WZS305" s="1"/>
      <c r="WZT305" s="1"/>
      <c r="WZU305" s="1"/>
      <c r="WZV305" s="1"/>
      <c r="WZW305" s="1"/>
      <c r="WZX305" s="1"/>
      <c r="WZY305" s="1"/>
      <c r="WZZ305" s="1"/>
      <c r="XAA305" s="1"/>
      <c r="XAB305" s="1"/>
      <c r="XAC305" s="1"/>
      <c r="XAD305" s="1"/>
      <c r="XAE305" s="1"/>
      <c r="XAF305" s="1"/>
      <c r="XAG305" s="1"/>
      <c r="XAH305" s="1"/>
      <c r="XAI305" s="1"/>
      <c r="XAJ305" s="1"/>
      <c r="XAK305" s="1"/>
      <c r="XAL305" s="1"/>
      <c r="XAM305" s="1"/>
      <c r="XAN305" s="1"/>
      <c r="XAO305" s="1"/>
      <c r="XAP305" s="1"/>
      <c r="XAQ305" s="1"/>
      <c r="XAR305" s="1"/>
      <c r="XAS305" s="1"/>
      <c r="XAT305" s="1"/>
      <c r="XAU305" s="1"/>
      <c r="XAV305" s="1"/>
      <c r="XAW305" s="1"/>
      <c r="XAX305" s="1"/>
      <c r="XAY305" s="1"/>
      <c r="XAZ305" s="1"/>
      <c r="XBA305" s="1"/>
      <c r="XBB305" s="1"/>
      <c r="XBC305" s="1"/>
      <c r="XBD305" s="1"/>
      <c r="XBE305" s="1"/>
      <c r="XBF305" s="1"/>
      <c r="XBG305" s="1"/>
      <c r="XBH305" s="1"/>
      <c r="XBI305" s="1"/>
      <c r="XBJ305" s="1"/>
      <c r="XBK305" s="1"/>
      <c r="XBL305" s="1"/>
      <c r="XBM305" s="1"/>
      <c r="XBN305" s="1"/>
      <c r="XBO305" s="1"/>
      <c r="XBP305" s="1"/>
      <c r="XBQ305" s="1"/>
      <c r="XBR305" s="1"/>
      <c r="XBS305" s="1"/>
      <c r="XBT305" s="1"/>
      <c r="XBU305" s="1"/>
      <c r="XBV305" s="1"/>
      <c r="XBW305" s="1"/>
      <c r="XBX305" s="1"/>
      <c r="XBY305" s="1"/>
      <c r="XBZ305" s="1"/>
      <c r="XCA305" s="1"/>
      <c r="XCB305" s="1"/>
      <c r="XCC305" s="1"/>
      <c r="XCD305" s="1"/>
      <c r="XCE305" s="1"/>
      <c r="XCF305" s="1"/>
      <c r="XCG305" s="1"/>
      <c r="XCH305" s="1"/>
      <c r="XCI305" s="1"/>
      <c r="XCJ305" s="1"/>
      <c r="XCK305" s="1"/>
      <c r="XCL305" s="1"/>
      <c r="XCM305" s="1"/>
      <c r="XCN305" s="1"/>
      <c r="XCO305" s="1"/>
      <c r="XCP305" s="1"/>
      <c r="XCQ305" s="1"/>
      <c r="XCR305" s="1"/>
      <c r="XCS305" s="1"/>
      <c r="XCT305" s="1"/>
      <c r="XCU305" s="1"/>
      <c r="XCV305" s="1"/>
      <c r="XCW305" s="1"/>
      <c r="XCX305" s="1"/>
      <c r="XCY305" s="1"/>
      <c r="XCZ305" s="1"/>
      <c r="XDA305" s="1"/>
      <c r="XDB305" s="1"/>
      <c r="XDC305" s="1"/>
      <c r="XDD305" s="1"/>
      <c r="XDE305" s="1"/>
      <c r="XDF305" s="1"/>
      <c r="XDG305" s="1"/>
      <c r="XDH305" s="1"/>
      <c r="XDI305" s="1"/>
      <c r="XDJ305" s="1"/>
      <c r="XDK305" s="1"/>
      <c r="XDL305" s="1"/>
      <c r="XDM305" s="1"/>
      <c r="XDN305" s="1"/>
      <c r="XDO305" s="1"/>
      <c r="XDP305" s="1"/>
      <c r="XDQ305" s="1"/>
      <c r="XDR305" s="1"/>
      <c r="XDS305" s="1"/>
      <c r="XDT305" s="1"/>
      <c r="XDU305" s="1"/>
      <c r="XDV305" s="1"/>
      <c r="XDW305" s="1"/>
      <c r="XDX305" s="1"/>
      <c r="XDY305" s="1"/>
      <c r="XDZ305" s="1"/>
      <c r="XEA305" s="1"/>
      <c r="XEB305" s="1"/>
      <c r="XEC305" s="1"/>
      <c r="XED305" s="1"/>
      <c r="XEE305" s="1"/>
      <c r="XEF305" s="1"/>
      <c r="XEG305" s="1"/>
      <c r="XEH305" s="1"/>
      <c r="XEI305" s="1"/>
      <c r="XEJ305" s="1"/>
      <c r="XEK305" s="1"/>
      <c r="XEL305" s="1"/>
      <c r="XEM305" s="1"/>
      <c r="XEN305" s="1"/>
      <c r="XEO305" s="1"/>
      <c r="XEP305" s="1"/>
      <c r="XEQ305" s="1"/>
      <c r="XER305" s="1"/>
      <c r="XES305" s="1"/>
      <c r="XET305" s="1"/>
      <c r="XEU305" s="1"/>
      <c r="XEV305" s="1"/>
      <c r="XEW305" s="1"/>
      <c r="XEX305" s="1"/>
      <c r="XEY305" s="1"/>
      <c r="XEZ305" s="1"/>
      <c r="XFA305" s="1"/>
      <c r="XFB305" s="1"/>
      <c r="XFC305" s="1"/>
      <c r="XFD305" s="1"/>
    </row>
    <row r="306" spans="1:151 16227:16384" s="11" customFormat="1" ht="20.25" customHeight="1" x14ac:dyDescent="0.25">
      <c r="A306" s="88">
        <f>A305+1</f>
        <v>2</v>
      </c>
      <c r="B306" s="88"/>
      <c r="C306" s="84" t="s">
        <v>219</v>
      </c>
      <c r="D306" s="85" t="s">
        <v>219</v>
      </c>
      <c r="E306" s="53">
        <f>(38.4)*10.764</f>
        <v>413.33759999999995</v>
      </c>
      <c r="F306" s="84">
        <v>0</v>
      </c>
      <c r="G306" s="85"/>
      <c r="H306" s="53">
        <v>0</v>
      </c>
      <c r="I306" s="53">
        <f t="shared" si="58"/>
        <v>413.33759999999995</v>
      </c>
      <c r="J306" s="1"/>
      <c r="K306" s="1"/>
      <c r="L306" s="1"/>
      <c r="M306" s="1"/>
      <c r="N306" s="1"/>
      <c r="O306" s="1"/>
      <c r="P306" s="1"/>
      <c r="Q306" s="1"/>
      <c r="R306" s="1"/>
      <c r="S306" s="1"/>
      <c r="T306" s="1"/>
      <c r="U306" s="42" t="str">
        <f t="shared" ca="1" si="59"/>
        <v>202,..,202</v>
      </c>
      <c r="V306" s="42">
        <f ca="1">V305+1</f>
        <v>202</v>
      </c>
      <c r="W306" s="42">
        <f ca="1">W305+1</f>
        <v>202</v>
      </c>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WZC306" s="1"/>
      <c r="WZD306" s="1"/>
      <c r="WZE306" s="1"/>
      <c r="WZF306" s="1"/>
      <c r="WZG306" s="1"/>
      <c r="WZH306" s="1"/>
      <c r="WZI306" s="1"/>
      <c r="WZJ306" s="1"/>
      <c r="WZK306" s="1"/>
      <c r="WZL306" s="1"/>
      <c r="WZM306" s="1"/>
      <c r="WZN306" s="1"/>
      <c r="WZO306" s="1"/>
      <c r="WZP306" s="1"/>
      <c r="WZQ306" s="1"/>
      <c r="WZR306" s="1"/>
      <c r="WZS306" s="1"/>
      <c r="WZT306" s="1"/>
      <c r="WZU306" s="1"/>
      <c r="WZV306" s="1"/>
      <c r="WZW306" s="1"/>
      <c r="WZX306" s="1"/>
      <c r="WZY306" s="1"/>
      <c r="WZZ306" s="1"/>
      <c r="XAA306" s="1"/>
      <c r="XAB306" s="1"/>
      <c r="XAC306" s="1"/>
      <c r="XAD306" s="1"/>
      <c r="XAE306" s="1"/>
      <c r="XAF306" s="1"/>
      <c r="XAG306" s="1"/>
      <c r="XAH306" s="1"/>
      <c r="XAI306" s="1"/>
      <c r="XAJ306" s="1"/>
      <c r="XAK306" s="1"/>
      <c r="XAL306" s="1"/>
      <c r="XAM306" s="1"/>
      <c r="XAN306" s="1"/>
      <c r="XAO306" s="1"/>
      <c r="XAP306" s="1"/>
      <c r="XAQ306" s="1"/>
      <c r="XAR306" s="1"/>
      <c r="XAS306" s="1"/>
      <c r="XAT306" s="1"/>
      <c r="XAU306" s="1"/>
      <c r="XAV306" s="1"/>
      <c r="XAW306" s="1"/>
      <c r="XAX306" s="1"/>
      <c r="XAY306" s="1"/>
      <c r="XAZ306" s="1"/>
      <c r="XBA306" s="1"/>
      <c r="XBB306" s="1"/>
      <c r="XBC306" s="1"/>
      <c r="XBD306" s="1"/>
      <c r="XBE306" s="1"/>
      <c r="XBF306" s="1"/>
      <c r="XBG306" s="1"/>
      <c r="XBH306" s="1"/>
      <c r="XBI306" s="1"/>
      <c r="XBJ306" s="1"/>
      <c r="XBK306" s="1"/>
      <c r="XBL306" s="1"/>
      <c r="XBM306" s="1"/>
      <c r="XBN306" s="1"/>
      <c r="XBO306" s="1"/>
      <c r="XBP306" s="1"/>
      <c r="XBQ306" s="1"/>
      <c r="XBR306" s="1"/>
      <c r="XBS306" s="1"/>
      <c r="XBT306" s="1"/>
      <c r="XBU306" s="1"/>
      <c r="XBV306" s="1"/>
      <c r="XBW306" s="1"/>
      <c r="XBX306" s="1"/>
      <c r="XBY306" s="1"/>
      <c r="XBZ306" s="1"/>
      <c r="XCA306" s="1"/>
      <c r="XCB306" s="1"/>
      <c r="XCC306" s="1"/>
      <c r="XCD306" s="1"/>
      <c r="XCE306" s="1"/>
      <c r="XCF306" s="1"/>
      <c r="XCG306" s="1"/>
      <c r="XCH306" s="1"/>
      <c r="XCI306" s="1"/>
      <c r="XCJ306" s="1"/>
      <c r="XCK306" s="1"/>
      <c r="XCL306" s="1"/>
      <c r="XCM306" s="1"/>
      <c r="XCN306" s="1"/>
      <c r="XCO306" s="1"/>
      <c r="XCP306" s="1"/>
      <c r="XCQ306" s="1"/>
      <c r="XCR306" s="1"/>
      <c r="XCS306" s="1"/>
      <c r="XCT306" s="1"/>
      <c r="XCU306" s="1"/>
      <c r="XCV306" s="1"/>
      <c r="XCW306" s="1"/>
      <c r="XCX306" s="1"/>
      <c r="XCY306" s="1"/>
      <c r="XCZ306" s="1"/>
      <c r="XDA306" s="1"/>
      <c r="XDB306" s="1"/>
      <c r="XDC306" s="1"/>
      <c r="XDD306" s="1"/>
      <c r="XDE306" s="1"/>
      <c r="XDF306" s="1"/>
      <c r="XDG306" s="1"/>
      <c r="XDH306" s="1"/>
      <c r="XDI306" s="1"/>
      <c r="XDJ306" s="1"/>
      <c r="XDK306" s="1"/>
      <c r="XDL306" s="1"/>
      <c r="XDM306" s="1"/>
      <c r="XDN306" s="1"/>
      <c r="XDO306" s="1"/>
      <c r="XDP306" s="1"/>
      <c r="XDQ306" s="1"/>
      <c r="XDR306" s="1"/>
      <c r="XDS306" s="1"/>
      <c r="XDT306" s="1"/>
      <c r="XDU306" s="1"/>
      <c r="XDV306" s="1"/>
      <c r="XDW306" s="1"/>
      <c r="XDX306" s="1"/>
      <c r="XDY306" s="1"/>
      <c r="XDZ306" s="1"/>
      <c r="XEA306" s="1"/>
      <c r="XEB306" s="1"/>
      <c r="XEC306" s="1"/>
      <c r="XED306" s="1"/>
      <c r="XEE306" s="1"/>
      <c r="XEF306" s="1"/>
      <c r="XEG306" s="1"/>
      <c r="XEH306" s="1"/>
      <c r="XEI306" s="1"/>
      <c r="XEJ306" s="1"/>
      <c r="XEK306" s="1"/>
      <c r="XEL306" s="1"/>
      <c r="XEM306" s="1"/>
      <c r="XEN306" s="1"/>
      <c r="XEO306" s="1"/>
      <c r="XEP306" s="1"/>
      <c r="XEQ306" s="1"/>
      <c r="XER306" s="1"/>
      <c r="XES306" s="1"/>
      <c r="XET306" s="1"/>
      <c r="XEU306" s="1"/>
      <c r="XEV306" s="1"/>
      <c r="XEW306" s="1"/>
      <c r="XEX306" s="1"/>
      <c r="XEY306" s="1"/>
      <c r="XEZ306" s="1"/>
      <c r="XFA306" s="1"/>
      <c r="XFB306" s="1"/>
      <c r="XFC306" s="1"/>
      <c r="XFD306" s="1"/>
    </row>
    <row r="307" spans="1:151 16227:16384" s="11" customFormat="1" ht="20.25" customHeight="1" x14ac:dyDescent="0.25">
      <c r="A307" s="88">
        <f t="shared" ref="A307:A313" si="60">A306+1</f>
        <v>3</v>
      </c>
      <c r="B307" s="88"/>
      <c r="C307" s="84" t="s">
        <v>219</v>
      </c>
      <c r="D307" s="85" t="s">
        <v>219</v>
      </c>
      <c r="E307" s="53">
        <f>(39.91)*10.764</f>
        <v>429.59123999999991</v>
      </c>
      <c r="F307" s="84">
        <v>0</v>
      </c>
      <c r="G307" s="85"/>
      <c r="H307" s="53">
        <v>0</v>
      </c>
      <c r="I307" s="53">
        <f t="shared" si="58"/>
        <v>429.59123999999991</v>
      </c>
      <c r="J307" s="1"/>
      <c r="K307" s="1"/>
      <c r="L307" s="1"/>
      <c r="M307" s="1"/>
      <c r="N307" s="1"/>
      <c r="O307" s="1"/>
      <c r="P307" s="1"/>
      <c r="Q307" s="1"/>
      <c r="R307" s="1"/>
      <c r="S307" s="1"/>
      <c r="T307" s="1"/>
      <c r="U307" s="42" t="str">
        <f t="shared" ca="1" si="59"/>
        <v>203,..,203</v>
      </c>
      <c r="V307" s="42">
        <f t="shared" ref="V307:W313" ca="1" si="61">V306+1</f>
        <v>203</v>
      </c>
      <c r="W307" s="42">
        <f t="shared" ca="1" si="61"/>
        <v>203</v>
      </c>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WZC307" s="1"/>
      <c r="WZD307" s="1"/>
      <c r="WZE307" s="1"/>
      <c r="WZF307" s="1"/>
      <c r="WZG307" s="1"/>
      <c r="WZH307" s="1"/>
      <c r="WZI307" s="1"/>
      <c r="WZJ307" s="1"/>
      <c r="WZK307" s="1"/>
      <c r="WZL307" s="1"/>
      <c r="WZM307" s="1"/>
      <c r="WZN307" s="1"/>
      <c r="WZO307" s="1"/>
      <c r="WZP307" s="1"/>
      <c r="WZQ307" s="1"/>
      <c r="WZR307" s="1"/>
      <c r="WZS307" s="1"/>
      <c r="WZT307" s="1"/>
      <c r="WZU307" s="1"/>
      <c r="WZV307" s="1"/>
      <c r="WZW307" s="1"/>
      <c r="WZX307" s="1"/>
      <c r="WZY307" s="1"/>
      <c r="WZZ307" s="1"/>
      <c r="XAA307" s="1"/>
      <c r="XAB307" s="1"/>
      <c r="XAC307" s="1"/>
      <c r="XAD307" s="1"/>
      <c r="XAE307" s="1"/>
      <c r="XAF307" s="1"/>
      <c r="XAG307" s="1"/>
      <c r="XAH307" s="1"/>
      <c r="XAI307" s="1"/>
      <c r="XAJ307" s="1"/>
      <c r="XAK307" s="1"/>
      <c r="XAL307" s="1"/>
      <c r="XAM307" s="1"/>
      <c r="XAN307" s="1"/>
      <c r="XAO307" s="1"/>
      <c r="XAP307" s="1"/>
      <c r="XAQ307" s="1"/>
      <c r="XAR307" s="1"/>
      <c r="XAS307" s="1"/>
      <c r="XAT307" s="1"/>
      <c r="XAU307" s="1"/>
      <c r="XAV307" s="1"/>
      <c r="XAW307" s="1"/>
      <c r="XAX307" s="1"/>
      <c r="XAY307" s="1"/>
      <c r="XAZ307" s="1"/>
      <c r="XBA307" s="1"/>
      <c r="XBB307" s="1"/>
      <c r="XBC307" s="1"/>
      <c r="XBD307" s="1"/>
      <c r="XBE307" s="1"/>
      <c r="XBF307" s="1"/>
      <c r="XBG307" s="1"/>
      <c r="XBH307" s="1"/>
      <c r="XBI307" s="1"/>
      <c r="XBJ307" s="1"/>
      <c r="XBK307" s="1"/>
      <c r="XBL307" s="1"/>
      <c r="XBM307" s="1"/>
      <c r="XBN307" s="1"/>
      <c r="XBO307" s="1"/>
      <c r="XBP307" s="1"/>
      <c r="XBQ307" s="1"/>
      <c r="XBR307" s="1"/>
      <c r="XBS307" s="1"/>
      <c r="XBT307" s="1"/>
      <c r="XBU307" s="1"/>
      <c r="XBV307" s="1"/>
      <c r="XBW307" s="1"/>
      <c r="XBX307" s="1"/>
      <c r="XBY307" s="1"/>
      <c r="XBZ307" s="1"/>
      <c r="XCA307" s="1"/>
      <c r="XCB307" s="1"/>
      <c r="XCC307" s="1"/>
      <c r="XCD307" s="1"/>
      <c r="XCE307" s="1"/>
      <c r="XCF307" s="1"/>
      <c r="XCG307" s="1"/>
      <c r="XCH307" s="1"/>
      <c r="XCI307" s="1"/>
      <c r="XCJ307" s="1"/>
      <c r="XCK307" s="1"/>
      <c r="XCL307" s="1"/>
      <c r="XCM307" s="1"/>
      <c r="XCN307" s="1"/>
      <c r="XCO307" s="1"/>
      <c r="XCP307" s="1"/>
      <c r="XCQ307" s="1"/>
      <c r="XCR307" s="1"/>
      <c r="XCS307" s="1"/>
      <c r="XCT307" s="1"/>
      <c r="XCU307" s="1"/>
      <c r="XCV307" s="1"/>
      <c r="XCW307" s="1"/>
      <c r="XCX307" s="1"/>
      <c r="XCY307" s="1"/>
      <c r="XCZ307" s="1"/>
      <c r="XDA307" s="1"/>
      <c r="XDB307" s="1"/>
      <c r="XDC307" s="1"/>
      <c r="XDD307" s="1"/>
      <c r="XDE307" s="1"/>
      <c r="XDF307" s="1"/>
      <c r="XDG307" s="1"/>
      <c r="XDH307" s="1"/>
      <c r="XDI307" s="1"/>
      <c r="XDJ307" s="1"/>
      <c r="XDK307" s="1"/>
      <c r="XDL307" s="1"/>
      <c r="XDM307" s="1"/>
      <c r="XDN307" s="1"/>
      <c r="XDO307" s="1"/>
      <c r="XDP307" s="1"/>
      <c r="XDQ307" s="1"/>
      <c r="XDR307" s="1"/>
      <c r="XDS307" s="1"/>
      <c r="XDT307" s="1"/>
      <c r="XDU307" s="1"/>
      <c r="XDV307" s="1"/>
      <c r="XDW307" s="1"/>
      <c r="XDX307" s="1"/>
      <c r="XDY307" s="1"/>
      <c r="XDZ307" s="1"/>
      <c r="XEA307" s="1"/>
      <c r="XEB307" s="1"/>
      <c r="XEC307" s="1"/>
      <c r="XED307" s="1"/>
      <c r="XEE307" s="1"/>
      <c r="XEF307" s="1"/>
      <c r="XEG307" s="1"/>
      <c r="XEH307" s="1"/>
      <c r="XEI307" s="1"/>
      <c r="XEJ307" s="1"/>
      <c r="XEK307" s="1"/>
      <c r="XEL307" s="1"/>
      <c r="XEM307" s="1"/>
      <c r="XEN307" s="1"/>
      <c r="XEO307" s="1"/>
      <c r="XEP307" s="1"/>
      <c r="XEQ307" s="1"/>
      <c r="XER307" s="1"/>
      <c r="XES307" s="1"/>
      <c r="XET307" s="1"/>
      <c r="XEU307" s="1"/>
      <c r="XEV307" s="1"/>
      <c r="XEW307" s="1"/>
      <c r="XEX307" s="1"/>
      <c r="XEY307" s="1"/>
      <c r="XEZ307" s="1"/>
      <c r="XFA307" s="1"/>
      <c r="XFB307" s="1"/>
      <c r="XFC307" s="1"/>
      <c r="XFD307" s="1"/>
    </row>
    <row r="308" spans="1:151 16227:16384" s="11" customFormat="1" ht="20.25" customHeight="1" x14ac:dyDescent="0.25">
      <c r="A308" s="88">
        <f t="shared" si="60"/>
        <v>4</v>
      </c>
      <c r="B308" s="88"/>
      <c r="C308" s="84" t="s">
        <v>219</v>
      </c>
      <c r="D308" s="85" t="s">
        <v>219</v>
      </c>
      <c r="E308" s="53">
        <f>(39.91)*10.764</f>
        <v>429.59123999999991</v>
      </c>
      <c r="F308" s="84">
        <v>0</v>
      </c>
      <c r="G308" s="85"/>
      <c r="H308" s="53">
        <v>0</v>
      </c>
      <c r="I308" s="53">
        <f t="shared" si="58"/>
        <v>429.59123999999991</v>
      </c>
      <c r="J308" s="1"/>
      <c r="K308" s="1"/>
      <c r="L308" s="1"/>
      <c r="M308" s="1"/>
      <c r="N308" s="1"/>
      <c r="O308" s="1"/>
      <c r="P308" s="1"/>
      <c r="Q308" s="1"/>
      <c r="R308" s="1"/>
      <c r="S308" s="1"/>
      <c r="T308" s="1"/>
      <c r="U308" s="42" t="str">
        <f t="shared" ca="1" si="59"/>
        <v>204,..,204</v>
      </c>
      <c r="V308" s="42">
        <f t="shared" ca="1" si="61"/>
        <v>204</v>
      </c>
      <c r="W308" s="42">
        <f t="shared" ca="1" si="61"/>
        <v>204</v>
      </c>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WZC308" s="1"/>
      <c r="WZD308" s="1"/>
      <c r="WZE308" s="1"/>
      <c r="WZF308" s="1"/>
      <c r="WZG308" s="1"/>
      <c r="WZH308" s="1"/>
      <c r="WZI308" s="1"/>
      <c r="WZJ308" s="1"/>
      <c r="WZK308" s="1"/>
      <c r="WZL308" s="1"/>
      <c r="WZM308" s="1"/>
      <c r="WZN308" s="1"/>
      <c r="WZO308" s="1"/>
      <c r="WZP308" s="1"/>
      <c r="WZQ308" s="1"/>
      <c r="WZR308" s="1"/>
      <c r="WZS308" s="1"/>
      <c r="WZT308" s="1"/>
      <c r="WZU308" s="1"/>
      <c r="WZV308" s="1"/>
      <c r="WZW308" s="1"/>
      <c r="WZX308" s="1"/>
      <c r="WZY308" s="1"/>
      <c r="WZZ308" s="1"/>
      <c r="XAA308" s="1"/>
      <c r="XAB308" s="1"/>
      <c r="XAC308" s="1"/>
      <c r="XAD308" s="1"/>
      <c r="XAE308" s="1"/>
      <c r="XAF308" s="1"/>
      <c r="XAG308" s="1"/>
      <c r="XAH308" s="1"/>
      <c r="XAI308" s="1"/>
      <c r="XAJ308" s="1"/>
      <c r="XAK308" s="1"/>
      <c r="XAL308" s="1"/>
      <c r="XAM308" s="1"/>
      <c r="XAN308" s="1"/>
      <c r="XAO308" s="1"/>
      <c r="XAP308" s="1"/>
      <c r="XAQ308" s="1"/>
      <c r="XAR308" s="1"/>
      <c r="XAS308" s="1"/>
      <c r="XAT308" s="1"/>
      <c r="XAU308" s="1"/>
      <c r="XAV308" s="1"/>
      <c r="XAW308" s="1"/>
      <c r="XAX308" s="1"/>
      <c r="XAY308" s="1"/>
      <c r="XAZ308" s="1"/>
      <c r="XBA308" s="1"/>
      <c r="XBB308" s="1"/>
      <c r="XBC308" s="1"/>
      <c r="XBD308" s="1"/>
      <c r="XBE308" s="1"/>
      <c r="XBF308" s="1"/>
      <c r="XBG308" s="1"/>
      <c r="XBH308" s="1"/>
      <c r="XBI308" s="1"/>
      <c r="XBJ308" s="1"/>
      <c r="XBK308" s="1"/>
      <c r="XBL308" s="1"/>
      <c r="XBM308" s="1"/>
      <c r="XBN308" s="1"/>
      <c r="XBO308" s="1"/>
      <c r="XBP308" s="1"/>
      <c r="XBQ308" s="1"/>
      <c r="XBR308" s="1"/>
      <c r="XBS308" s="1"/>
      <c r="XBT308" s="1"/>
      <c r="XBU308" s="1"/>
      <c r="XBV308" s="1"/>
      <c r="XBW308" s="1"/>
      <c r="XBX308" s="1"/>
      <c r="XBY308" s="1"/>
      <c r="XBZ308" s="1"/>
      <c r="XCA308" s="1"/>
      <c r="XCB308" s="1"/>
      <c r="XCC308" s="1"/>
      <c r="XCD308" s="1"/>
      <c r="XCE308" s="1"/>
      <c r="XCF308" s="1"/>
      <c r="XCG308" s="1"/>
      <c r="XCH308" s="1"/>
      <c r="XCI308" s="1"/>
      <c r="XCJ308" s="1"/>
      <c r="XCK308" s="1"/>
      <c r="XCL308" s="1"/>
      <c r="XCM308" s="1"/>
      <c r="XCN308" s="1"/>
      <c r="XCO308" s="1"/>
      <c r="XCP308" s="1"/>
      <c r="XCQ308" s="1"/>
      <c r="XCR308" s="1"/>
      <c r="XCS308" s="1"/>
      <c r="XCT308" s="1"/>
      <c r="XCU308" s="1"/>
      <c r="XCV308" s="1"/>
      <c r="XCW308" s="1"/>
      <c r="XCX308" s="1"/>
      <c r="XCY308" s="1"/>
      <c r="XCZ308" s="1"/>
      <c r="XDA308" s="1"/>
      <c r="XDB308" s="1"/>
      <c r="XDC308" s="1"/>
      <c r="XDD308" s="1"/>
      <c r="XDE308" s="1"/>
      <c r="XDF308" s="1"/>
      <c r="XDG308" s="1"/>
      <c r="XDH308" s="1"/>
      <c r="XDI308" s="1"/>
      <c r="XDJ308" s="1"/>
      <c r="XDK308" s="1"/>
      <c r="XDL308" s="1"/>
      <c r="XDM308" s="1"/>
      <c r="XDN308" s="1"/>
      <c r="XDO308" s="1"/>
      <c r="XDP308" s="1"/>
      <c r="XDQ308" s="1"/>
      <c r="XDR308" s="1"/>
      <c r="XDS308" s="1"/>
      <c r="XDT308" s="1"/>
      <c r="XDU308" s="1"/>
      <c r="XDV308" s="1"/>
      <c r="XDW308" s="1"/>
      <c r="XDX308" s="1"/>
      <c r="XDY308" s="1"/>
      <c r="XDZ308" s="1"/>
      <c r="XEA308" s="1"/>
      <c r="XEB308" s="1"/>
      <c r="XEC308" s="1"/>
      <c r="XED308" s="1"/>
      <c r="XEE308" s="1"/>
      <c r="XEF308" s="1"/>
      <c r="XEG308" s="1"/>
      <c r="XEH308" s="1"/>
      <c r="XEI308" s="1"/>
      <c r="XEJ308" s="1"/>
      <c r="XEK308" s="1"/>
      <c r="XEL308" s="1"/>
      <c r="XEM308" s="1"/>
      <c r="XEN308" s="1"/>
      <c r="XEO308" s="1"/>
      <c r="XEP308" s="1"/>
      <c r="XEQ308" s="1"/>
      <c r="XER308" s="1"/>
      <c r="XES308" s="1"/>
      <c r="XET308" s="1"/>
      <c r="XEU308" s="1"/>
      <c r="XEV308" s="1"/>
      <c r="XEW308" s="1"/>
      <c r="XEX308" s="1"/>
      <c r="XEY308" s="1"/>
      <c r="XEZ308" s="1"/>
      <c r="XFA308" s="1"/>
      <c r="XFB308" s="1"/>
      <c r="XFC308" s="1"/>
      <c r="XFD308" s="1"/>
    </row>
    <row r="309" spans="1:151 16227:16384" s="11" customFormat="1" ht="20.25" customHeight="1" x14ac:dyDescent="0.25">
      <c r="A309" s="88">
        <f t="shared" si="60"/>
        <v>5</v>
      </c>
      <c r="B309" s="88"/>
      <c r="C309" s="84" t="s">
        <v>219</v>
      </c>
      <c r="D309" s="85" t="s">
        <v>219</v>
      </c>
      <c r="E309" s="53">
        <f>(38.4)*10.764</f>
        <v>413.33759999999995</v>
      </c>
      <c r="F309" s="84">
        <v>0</v>
      </c>
      <c r="G309" s="85"/>
      <c r="H309" s="53">
        <v>0</v>
      </c>
      <c r="I309" s="53">
        <f t="shared" si="58"/>
        <v>413.33759999999995</v>
      </c>
      <c r="J309" s="1"/>
      <c r="K309" s="1"/>
      <c r="L309" s="1"/>
      <c r="M309" s="1"/>
      <c r="N309" s="1"/>
      <c r="O309" s="1"/>
      <c r="P309" s="1"/>
      <c r="Q309" s="1"/>
      <c r="R309" s="1"/>
      <c r="S309" s="1"/>
      <c r="T309" s="1"/>
      <c r="U309" s="42" t="str">
        <f t="shared" ca="1" si="59"/>
        <v>205,..,205</v>
      </c>
      <c r="V309" s="42">
        <f t="shared" ca="1" si="61"/>
        <v>205</v>
      </c>
      <c r="W309" s="42">
        <f t="shared" ca="1" si="61"/>
        <v>205</v>
      </c>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WZC309" s="1"/>
      <c r="WZD309" s="1"/>
      <c r="WZE309" s="1"/>
      <c r="WZF309" s="1"/>
      <c r="WZG309" s="1"/>
      <c r="WZH309" s="1"/>
      <c r="WZI309" s="1"/>
      <c r="WZJ309" s="1"/>
      <c r="WZK309" s="1"/>
      <c r="WZL309" s="1"/>
      <c r="WZM309" s="1"/>
      <c r="WZN309" s="1"/>
      <c r="WZO309" s="1"/>
      <c r="WZP309" s="1"/>
      <c r="WZQ309" s="1"/>
      <c r="WZR309" s="1"/>
      <c r="WZS309" s="1"/>
      <c r="WZT309" s="1"/>
      <c r="WZU309" s="1"/>
      <c r="WZV309" s="1"/>
      <c r="WZW309" s="1"/>
      <c r="WZX309" s="1"/>
      <c r="WZY309" s="1"/>
      <c r="WZZ309" s="1"/>
      <c r="XAA309" s="1"/>
      <c r="XAB309" s="1"/>
      <c r="XAC309" s="1"/>
      <c r="XAD309" s="1"/>
      <c r="XAE309" s="1"/>
      <c r="XAF309" s="1"/>
      <c r="XAG309" s="1"/>
      <c r="XAH309" s="1"/>
      <c r="XAI309" s="1"/>
      <c r="XAJ309" s="1"/>
      <c r="XAK309" s="1"/>
      <c r="XAL309" s="1"/>
      <c r="XAM309" s="1"/>
      <c r="XAN309" s="1"/>
      <c r="XAO309" s="1"/>
      <c r="XAP309" s="1"/>
      <c r="XAQ309" s="1"/>
      <c r="XAR309" s="1"/>
      <c r="XAS309" s="1"/>
      <c r="XAT309" s="1"/>
      <c r="XAU309" s="1"/>
      <c r="XAV309" s="1"/>
      <c r="XAW309" s="1"/>
      <c r="XAX309" s="1"/>
      <c r="XAY309" s="1"/>
      <c r="XAZ309" s="1"/>
      <c r="XBA309" s="1"/>
      <c r="XBB309" s="1"/>
      <c r="XBC309" s="1"/>
      <c r="XBD309" s="1"/>
      <c r="XBE309" s="1"/>
      <c r="XBF309" s="1"/>
      <c r="XBG309" s="1"/>
      <c r="XBH309" s="1"/>
      <c r="XBI309" s="1"/>
      <c r="XBJ309" s="1"/>
      <c r="XBK309" s="1"/>
      <c r="XBL309" s="1"/>
      <c r="XBM309" s="1"/>
      <c r="XBN309" s="1"/>
      <c r="XBO309" s="1"/>
      <c r="XBP309" s="1"/>
      <c r="XBQ309" s="1"/>
      <c r="XBR309" s="1"/>
      <c r="XBS309" s="1"/>
      <c r="XBT309" s="1"/>
      <c r="XBU309" s="1"/>
      <c r="XBV309" s="1"/>
      <c r="XBW309" s="1"/>
      <c r="XBX309" s="1"/>
      <c r="XBY309" s="1"/>
      <c r="XBZ309" s="1"/>
      <c r="XCA309" s="1"/>
      <c r="XCB309" s="1"/>
      <c r="XCC309" s="1"/>
      <c r="XCD309" s="1"/>
      <c r="XCE309" s="1"/>
      <c r="XCF309" s="1"/>
      <c r="XCG309" s="1"/>
      <c r="XCH309" s="1"/>
      <c r="XCI309" s="1"/>
      <c r="XCJ309" s="1"/>
      <c r="XCK309" s="1"/>
      <c r="XCL309" s="1"/>
      <c r="XCM309" s="1"/>
      <c r="XCN309" s="1"/>
      <c r="XCO309" s="1"/>
      <c r="XCP309" s="1"/>
      <c r="XCQ309" s="1"/>
      <c r="XCR309" s="1"/>
      <c r="XCS309" s="1"/>
      <c r="XCT309" s="1"/>
      <c r="XCU309" s="1"/>
      <c r="XCV309" s="1"/>
      <c r="XCW309" s="1"/>
      <c r="XCX309" s="1"/>
      <c r="XCY309" s="1"/>
      <c r="XCZ309" s="1"/>
      <c r="XDA309" s="1"/>
      <c r="XDB309" s="1"/>
      <c r="XDC309" s="1"/>
      <c r="XDD309" s="1"/>
      <c r="XDE309" s="1"/>
      <c r="XDF309" s="1"/>
      <c r="XDG309" s="1"/>
      <c r="XDH309" s="1"/>
      <c r="XDI309" s="1"/>
      <c r="XDJ309" s="1"/>
      <c r="XDK309" s="1"/>
      <c r="XDL309" s="1"/>
      <c r="XDM309" s="1"/>
      <c r="XDN309" s="1"/>
      <c r="XDO309" s="1"/>
      <c r="XDP309" s="1"/>
      <c r="XDQ309" s="1"/>
      <c r="XDR309" s="1"/>
      <c r="XDS309" s="1"/>
      <c r="XDT309" s="1"/>
      <c r="XDU309" s="1"/>
      <c r="XDV309" s="1"/>
      <c r="XDW309" s="1"/>
      <c r="XDX309" s="1"/>
      <c r="XDY309" s="1"/>
      <c r="XDZ309" s="1"/>
      <c r="XEA309" s="1"/>
      <c r="XEB309" s="1"/>
      <c r="XEC309" s="1"/>
      <c r="XED309" s="1"/>
      <c r="XEE309" s="1"/>
      <c r="XEF309" s="1"/>
      <c r="XEG309" s="1"/>
      <c r="XEH309" s="1"/>
      <c r="XEI309" s="1"/>
      <c r="XEJ309" s="1"/>
      <c r="XEK309" s="1"/>
      <c r="XEL309" s="1"/>
      <c r="XEM309" s="1"/>
      <c r="XEN309" s="1"/>
      <c r="XEO309" s="1"/>
      <c r="XEP309" s="1"/>
      <c r="XEQ309" s="1"/>
      <c r="XER309" s="1"/>
      <c r="XES309" s="1"/>
      <c r="XET309" s="1"/>
      <c r="XEU309" s="1"/>
      <c r="XEV309" s="1"/>
      <c r="XEW309" s="1"/>
      <c r="XEX309" s="1"/>
      <c r="XEY309" s="1"/>
      <c r="XEZ309" s="1"/>
      <c r="XFA309" s="1"/>
      <c r="XFB309" s="1"/>
      <c r="XFC309" s="1"/>
      <c r="XFD309" s="1"/>
    </row>
    <row r="310" spans="1:151 16227:16384" s="11" customFormat="1" ht="20.25" customHeight="1" x14ac:dyDescent="0.25">
      <c r="A310" s="88">
        <f t="shared" si="60"/>
        <v>6</v>
      </c>
      <c r="B310" s="88"/>
      <c r="C310" s="84" t="s">
        <v>218</v>
      </c>
      <c r="D310" s="85" t="s">
        <v>218</v>
      </c>
      <c r="E310" s="53">
        <f>(59.05)*10.764</f>
        <v>635.61419999999998</v>
      </c>
      <c r="F310" s="84">
        <v>0</v>
      </c>
      <c r="G310" s="85"/>
      <c r="H310" s="53">
        <v>0</v>
      </c>
      <c r="I310" s="53">
        <f t="shared" si="58"/>
        <v>635.61419999999998</v>
      </c>
      <c r="J310" s="1"/>
      <c r="K310" s="1"/>
      <c r="L310" s="1"/>
      <c r="M310" s="1"/>
      <c r="N310" s="1"/>
      <c r="O310" s="1"/>
      <c r="P310" s="1"/>
      <c r="Q310" s="1"/>
      <c r="R310" s="1"/>
      <c r="S310" s="1"/>
      <c r="T310" s="1"/>
      <c r="U310" s="42" t="str">
        <f t="shared" ca="1" si="59"/>
        <v>206,..,206</v>
      </c>
      <c r="V310" s="42">
        <f t="shared" ca="1" si="61"/>
        <v>206</v>
      </c>
      <c r="W310" s="42">
        <f t="shared" ca="1" si="61"/>
        <v>206</v>
      </c>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WZC310" s="1"/>
      <c r="WZD310" s="1"/>
      <c r="WZE310" s="1"/>
      <c r="WZF310" s="1"/>
      <c r="WZG310" s="1"/>
      <c r="WZH310" s="1"/>
      <c r="WZI310" s="1"/>
      <c r="WZJ310" s="1"/>
      <c r="WZK310" s="1"/>
      <c r="WZL310" s="1"/>
      <c r="WZM310" s="1"/>
      <c r="WZN310" s="1"/>
      <c r="WZO310" s="1"/>
      <c r="WZP310" s="1"/>
      <c r="WZQ310" s="1"/>
      <c r="WZR310" s="1"/>
      <c r="WZS310" s="1"/>
      <c r="WZT310" s="1"/>
      <c r="WZU310" s="1"/>
      <c r="WZV310" s="1"/>
      <c r="WZW310" s="1"/>
      <c r="WZX310" s="1"/>
      <c r="WZY310" s="1"/>
      <c r="WZZ310" s="1"/>
      <c r="XAA310" s="1"/>
      <c r="XAB310" s="1"/>
      <c r="XAC310" s="1"/>
      <c r="XAD310" s="1"/>
      <c r="XAE310" s="1"/>
      <c r="XAF310" s="1"/>
      <c r="XAG310" s="1"/>
      <c r="XAH310" s="1"/>
      <c r="XAI310" s="1"/>
      <c r="XAJ310" s="1"/>
      <c r="XAK310" s="1"/>
      <c r="XAL310" s="1"/>
      <c r="XAM310" s="1"/>
      <c r="XAN310" s="1"/>
      <c r="XAO310" s="1"/>
      <c r="XAP310" s="1"/>
      <c r="XAQ310" s="1"/>
      <c r="XAR310" s="1"/>
      <c r="XAS310" s="1"/>
      <c r="XAT310" s="1"/>
      <c r="XAU310" s="1"/>
      <c r="XAV310" s="1"/>
      <c r="XAW310" s="1"/>
      <c r="XAX310" s="1"/>
      <c r="XAY310" s="1"/>
      <c r="XAZ310" s="1"/>
      <c r="XBA310" s="1"/>
      <c r="XBB310" s="1"/>
      <c r="XBC310" s="1"/>
      <c r="XBD310" s="1"/>
      <c r="XBE310" s="1"/>
      <c r="XBF310" s="1"/>
      <c r="XBG310" s="1"/>
      <c r="XBH310" s="1"/>
      <c r="XBI310" s="1"/>
      <c r="XBJ310" s="1"/>
      <c r="XBK310" s="1"/>
      <c r="XBL310" s="1"/>
      <c r="XBM310" s="1"/>
      <c r="XBN310" s="1"/>
      <c r="XBO310" s="1"/>
      <c r="XBP310" s="1"/>
      <c r="XBQ310" s="1"/>
      <c r="XBR310" s="1"/>
      <c r="XBS310" s="1"/>
      <c r="XBT310" s="1"/>
      <c r="XBU310" s="1"/>
      <c r="XBV310" s="1"/>
      <c r="XBW310" s="1"/>
      <c r="XBX310" s="1"/>
      <c r="XBY310" s="1"/>
      <c r="XBZ310" s="1"/>
      <c r="XCA310" s="1"/>
      <c r="XCB310" s="1"/>
      <c r="XCC310" s="1"/>
      <c r="XCD310" s="1"/>
      <c r="XCE310" s="1"/>
      <c r="XCF310" s="1"/>
      <c r="XCG310" s="1"/>
      <c r="XCH310" s="1"/>
      <c r="XCI310" s="1"/>
      <c r="XCJ310" s="1"/>
      <c r="XCK310" s="1"/>
      <c r="XCL310" s="1"/>
      <c r="XCM310" s="1"/>
      <c r="XCN310" s="1"/>
      <c r="XCO310" s="1"/>
      <c r="XCP310" s="1"/>
      <c r="XCQ310" s="1"/>
      <c r="XCR310" s="1"/>
      <c r="XCS310" s="1"/>
      <c r="XCT310" s="1"/>
      <c r="XCU310" s="1"/>
      <c r="XCV310" s="1"/>
      <c r="XCW310" s="1"/>
      <c r="XCX310" s="1"/>
      <c r="XCY310" s="1"/>
      <c r="XCZ310" s="1"/>
      <c r="XDA310" s="1"/>
      <c r="XDB310" s="1"/>
      <c r="XDC310" s="1"/>
      <c r="XDD310" s="1"/>
      <c r="XDE310" s="1"/>
      <c r="XDF310" s="1"/>
      <c r="XDG310" s="1"/>
      <c r="XDH310" s="1"/>
      <c r="XDI310" s="1"/>
      <c r="XDJ310" s="1"/>
      <c r="XDK310" s="1"/>
      <c r="XDL310" s="1"/>
      <c r="XDM310" s="1"/>
      <c r="XDN310" s="1"/>
      <c r="XDO310" s="1"/>
      <c r="XDP310" s="1"/>
      <c r="XDQ310" s="1"/>
      <c r="XDR310" s="1"/>
      <c r="XDS310" s="1"/>
      <c r="XDT310" s="1"/>
      <c r="XDU310" s="1"/>
      <c r="XDV310" s="1"/>
      <c r="XDW310" s="1"/>
      <c r="XDX310" s="1"/>
      <c r="XDY310" s="1"/>
      <c r="XDZ310" s="1"/>
      <c r="XEA310" s="1"/>
      <c r="XEB310" s="1"/>
      <c r="XEC310" s="1"/>
      <c r="XED310" s="1"/>
      <c r="XEE310" s="1"/>
      <c r="XEF310" s="1"/>
      <c r="XEG310" s="1"/>
      <c r="XEH310" s="1"/>
      <c r="XEI310" s="1"/>
      <c r="XEJ310" s="1"/>
      <c r="XEK310" s="1"/>
      <c r="XEL310" s="1"/>
      <c r="XEM310" s="1"/>
      <c r="XEN310" s="1"/>
      <c r="XEO310" s="1"/>
      <c r="XEP310" s="1"/>
      <c r="XEQ310" s="1"/>
      <c r="XER310" s="1"/>
      <c r="XES310" s="1"/>
      <c r="XET310" s="1"/>
      <c r="XEU310" s="1"/>
      <c r="XEV310" s="1"/>
      <c r="XEW310" s="1"/>
      <c r="XEX310" s="1"/>
      <c r="XEY310" s="1"/>
      <c r="XEZ310" s="1"/>
      <c r="XFA310" s="1"/>
      <c r="XFB310" s="1"/>
      <c r="XFC310" s="1"/>
      <c r="XFD310" s="1"/>
    </row>
    <row r="311" spans="1:151 16227:16384" s="11" customFormat="1" ht="20.25" customHeight="1" x14ac:dyDescent="0.25">
      <c r="A311" s="88">
        <f t="shared" si="60"/>
        <v>7</v>
      </c>
      <c r="B311" s="88"/>
      <c r="C311" s="84" t="s">
        <v>218</v>
      </c>
      <c r="D311" s="85" t="s">
        <v>218</v>
      </c>
      <c r="E311" s="53">
        <f>(59.05)*10.764</f>
        <v>635.61419999999998</v>
      </c>
      <c r="F311" s="84">
        <v>0</v>
      </c>
      <c r="G311" s="85"/>
      <c r="H311" s="53">
        <v>0</v>
      </c>
      <c r="I311" s="53">
        <f t="shared" si="58"/>
        <v>635.61419999999998</v>
      </c>
      <c r="J311" s="1"/>
      <c r="K311" s="1"/>
      <c r="L311" s="1"/>
      <c r="M311" s="1"/>
      <c r="N311" s="1"/>
      <c r="O311" s="1"/>
      <c r="P311" s="1"/>
      <c r="Q311" s="1"/>
      <c r="R311" s="1"/>
      <c r="S311" s="1"/>
      <c r="T311" s="1"/>
      <c r="U311" s="42" t="str">
        <f t="shared" ca="1" si="59"/>
        <v>207,..,207</v>
      </c>
      <c r="V311" s="42">
        <f t="shared" ca="1" si="61"/>
        <v>207</v>
      </c>
      <c r="W311" s="42">
        <f t="shared" ca="1" si="61"/>
        <v>207</v>
      </c>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WZC311" s="1"/>
      <c r="WZD311" s="1"/>
      <c r="WZE311" s="1"/>
      <c r="WZF311" s="1"/>
      <c r="WZG311" s="1"/>
      <c r="WZH311" s="1"/>
      <c r="WZI311" s="1"/>
      <c r="WZJ311" s="1"/>
      <c r="WZK311" s="1"/>
      <c r="WZL311" s="1"/>
      <c r="WZM311" s="1"/>
      <c r="WZN311" s="1"/>
      <c r="WZO311" s="1"/>
      <c r="WZP311" s="1"/>
      <c r="WZQ311" s="1"/>
      <c r="WZR311" s="1"/>
      <c r="WZS311" s="1"/>
      <c r="WZT311" s="1"/>
      <c r="WZU311" s="1"/>
      <c r="WZV311" s="1"/>
      <c r="WZW311" s="1"/>
      <c r="WZX311" s="1"/>
      <c r="WZY311" s="1"/>
      <c r="WZZ311" s="1"/>
      <c r="XAA311" s="1"/>
      <c r="XAB311" s="1"/>
      <c r="XAC311" s="1"/>
      <c r="XAD311" s="1"/>
      <c r="XAE311" s="1"/>
      <c r="XAF311" s="1"/>
      <c r="XAG311" s="1"/>
      <c r="XAH311" s="1"/>
      <c r="XAI311" s="1"/>
      <c r="XAJ311" s="1"/>
      <c r="XAK311" s="1"/>
      <c r="XAL311" s="1"/>
      <c r="XAM311" s="1"/>
      <c r="XAN311" s="1"/>
      <c r="XAO311" s="1"/>
      <c r="XAP311" s="1"/>
      <c r="XAQ311" s="1"/>
      <c r="XAR311" s="1"/>
      <c r="XAS311" s="1"/>
      <c r="XAT311" s="1"/>
      <c r="XAU311" s="1"/>
      <c r="XAV311" s="1"/>
      <c r="XAW311" s="1"/>
      <c r="XAX311" s="1"/>
      <c r="XAY311" s="1"/>
      <c r="XAZ311" s="1"/>
      <c r="XBA311" s="1"/>
      <c r="XBB311" s="1"/>
      <c r="XBC311" s="1"/>
      <c r="XBD311" s="1"/>
      <c r="XBE311" s="1"/>
      <c r="XBF311" s="1"/>
      <c r="XBG311" s="1"/>
      <c r="XBH311" s="1"/>
      <c r="XBI311" s="1"/>
      <c r="XBJ311" s="1"/>
      <c r="XBK311" s="1"/>
      <c r="XBL311" s="1"/>
      <c r="XBM311" s="1"/>
      <c r="XBN311" s="1"/>
      <c r="XBO311" s="1"/>
      <c r="XBP311" s="1"/>
      <c r="XBQ311" s="1"/>
      <c r="XBR311" s="1"/>
      <c r="XBS311" s="1"/>
      <c r="XBT311" s="1"/>
      <c r="XBU311" s="1"/>
      <c r="XBV311" s="1"/>
      <c r="XBW311" s="1"/>
      <c r="XBX311" s="1"/>
      <c r="XBY311" s="1"/>
      <c r="XBZ311" s="1"/>
      <c r="XCA311" s="1"/>
      <c r="XCB311" s="1"/>
      <c r="XCC311" s="1"/>
      <c r="XCD311" s="1"/>
      <c r="XCE311" s="1"/>
      <c r="XCF311" s="1"/>
      <c r="XCG311" s="1"/>
      <c r="XCH311" s="1"/>
      <c r="XCI311" s="1"/>
      <c r="XCJ311" s="1"/>
      <c r="XCK311" s="1"/>
      <c r="XCL311" s="1"/>
      <c r="XCM311" s="1"/>
      <c r="XCN311" s="1"/>
      <c r="XCO311" s="1"/>
      <c r="XCP311" s="1"/>
      <c r="XCQ311" s="1"/>
      <c r="XCR311" s="1"/>
      <c r="XCS311" s="1"/>
      <c r="XCT311" s="1"/>
      <c r="XCU311" s="1"/>
      <c r="XCV311" s="1"/>
      <c r="XCW311" s="1"/>
      <c r="XCX311" s="1"/>
      <c r="XCY311" s="1"/>
      <c r="XCZ311" s="1"/>
      <c r="XDA311" s="1"/>
      <c r="XDB311" s="1"/>
      <c r="XDC311" s="1"/>
      <c r="XDD311" s="1"/>
      <c r="XDE311" s="1"/>
      <c r="XDF311" s="1"/>
      <c r="XDG311" s="1"/>
      <c r="XDH311" s="1"/>
      <c r="XDI311" s="1"/>
      <c r="XDJ311" s="1"/>
      <c r="XDK311" s="1"/>
      <c r="XDL311" s="1"/>
      <c r="XDM311" s="1"/>
      <c r="XDN311" s="1"/>
      <c r="XDO311" s="1"/>
      <c r="XDP311" s="1"/>
      <c r="XDQ311" s="1"/>
      <c r="XDR311" s="1"/>
      <c r="XDS311" s="1"/>
      <c r="XDT311" s="1"/>
      <c r="XDU311" s="1"/>
      <c r="XDV311" s="1"/>
      <c r="XDW311" s="1"/>
      <c r="XDX311" s="1"/>
      <c r="XDY311" s="1"/>
      <c r="XDZ311" s="1"/>
      <c r="XEA311" s="1"/>
      <c r="XEB311" s="1"/>
      <c r="XEC311" s="1"/>
      <c r="XED311" s="1"/>
      <c r="XEE311" s="1"/>
      <c r="XEF311" s="1"/>
      <c r="XEG311" s="1"/>
      <c r="XEH311" s="1"/>
      <c r="XEI311" s="1"/>
      <c r="XEJ311" s="1"/>
      <c r="XEK311" s="1"/>
      <c r="XEL311" s="1"/>
      <c r="XEM311" s="1"/>
      <c r="XEN311" s="1"/>
      <c r="XEO311" s="1"/>
      <c r="XEP311" s="1"/>
      <c r="XEQ311" s="1"/>
      <c r="XER311" s="1"/>
      <c r="XES311" s="1"/>
      <c r="XET311" s="1"/>
      <c r="XEU311" s="1"/>
      <c r="XEV311" s="1"/>
      <c r="XEW311" s="1"/>
      <c r="XEX311" s="1"/>
      <c r="XEY311" s="1"/>
      <c r="XEZ311" s="1"/>
      <c r="XFA311" s="1"/>
      <c r="XFB311" s="1"/>
      <c r="XFC311" s="1"/>
      <c r="XFD311" s="1"/>
    </row>
    <row r="312" spans="1:151 16227:16384" s="11" customFormat="1" ht="20.25" customHeight="1" x14ac:dyDescent="0.25">
      <c r="A312" s="88">
        <f t="shared" si="60"/>
        <v>8</v>
      </c>
      <c r="B312" s="88"/>
      <c r="C312" s="84" t="s">
        <v>218</v>
      </c>
      <c r="D312" s="85" t="s">
        <v>218</v>
      </c>
      <c r="E312" s="53">
        <f>(59.23)*10.764</f>
        <v>637.55171999999993</v>
      </c>
      <c r="F312" s="84">
        <v>0</v>
      </c>
      <c r="G312" s="85"/>
      <c r="H312" s="53">
        <v>0</v>
      </c>
      <c r="I312" s="53">
        <f t="shared" si="58"/>
        <v>637.55171999999993</v>
      </c>
      <c r="J312" s="1"/>
      <c r="K312" s="1"/>
      <c r="L312" s="1"/>
      <c r="M312" s="1"/>
      <c r="N312" s="1"/>
      <c r="O312" s="1"/>
      <c r="P312" s="1"/>
      <c r="Q312" s="1"/>
      <c r="R312" s="1"/>
      <c r="S312" s="1"/>
      <c r="T312" s="1"/>
      <c r="U312" s="42" t="str">
        <f t="shared" ca="1" si="59"/>
        <v>208,..,208</v>
      </c>
      <c r="V312" s="42">
        <f t="shared" ca="1" si="61"/>
        <v>208</v>
      </c>
      <c r="W312" s="42">
        <f t="shared" ca="1" si="61"/>
        <v>208</v>
      </c>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WZC312" s="1"/>
      <c r="WZD312" s="1"/>
      <c r="WZE312" s="1"/>
      <c r="WZF312" s="1"/>
      <c r="WZG312" s="1"/>
      <c r="WZH312" s="1"/>
      <c r="WZI312" s="1"/>
      <c r="WZJ312" s="1"/>
      <c r="WZK312" s="1"/>
      <c r="WZL312" s="1"/>
      <c r="WZM312" s="1"/>
      <c r="WZN312" s="1"/>
      <c r="WZO312" s="1"/>
      <c r="WZP312" s="1"/>
      <c r="WZQ312" s="1"/>
      <c r="WZR312" s="1"/>
      <c r="WZS312" s="1"/>
      <c r="WZT312" s="1"/>
      <c r="WZU312" s="1"/>
      <c r="WZV312" s="1"/>
      <c r="WZW312" s="1"/>
      <c r="WZX312" s="1"/>
      <c r="WZY312" s="1"/>
      <c r="WZZ312" s="1"/>
      <c r="XAA312" s="1"/>
      <c r="XAB312" s="1"/>
      <c r="XAC312" s="1"/>
      <c r="XAD312" s="1"/>
      <c r="XAE312" s="1"/>
      <c r="XAF312" s="1"/>
      <c r="XAG312" s="1"/>
      <c r="XAH312" s="1"/>
      <c r="XAI312" s="1"/>
      <c r="XAJ312" s="1"/>
      <c r="XAK312" s="1"/>
      <c r="XAL312" s="1"/>
      <c r="XAM312" s="1"/>
      <c r="XAN312" s="1"/>
      <c r="XAO312" s="1"/>
      <c r="XAP312" s="1"/>
      <c r="XAQ312" s="1"/>
      <c r="XAR312" s="1"/>
      <c r="XAS312" s="1"/>
      <c r="XAT312" s="1"/>
      <c r="XAU312" s="1"/>
      <c r="XAV312" s="1"/>
      <c r="XAW312" s="1"/>
      <c r="XAX312" s="1"/>
      <c r="XAY312" s="1"/>
      <c r="XAZ312" s="1"/>
      <c r="XBA312" s="1"/>
      <c r="XBB312" s="1"/>
      <c r="XBC312" s="1"/>
      <c r="XBD312" s="1"/>
      <c r="XBE312" s="1"/>
      <c r="XBF312" s="1"/>
      <c r="XBG312" s="1"/>
      <c r="XBH312" s="1"/>
      <c r="XBI312" s="1"/>
      <c r="XBJ312" s="1"/>
      <c r="XBK312" s="1"/>
      <c r="XBL312" s="1"/>
      <c r="XBM312" s="1"/>
      <c r="XBN312" s="1"/>
      <c r="XBO312" s="1"/>
      <c r="XBP312" s="1"/>
      <c r="XBQ312" s="1"/>
      <c r="XBR312" s="1"/>
      <c r="XBS312" s="1"/>
      <c r="XBT312" s="1"/>
      <c r="XBU312" s="1"/>
      <c r="XBV312" s="1"/>
      <c r="XBW312" s="1"/>
      <c r="XBX312" s="1"/>
      <c r="XBY312" s="1"/>
      <c r="XBZ312" s="1"/>
      <c r="XCA312" s="1"/>
      <c r="XCB312" s="1"/>
      <c r="XCC312" s="1"/>
      <c r="XCD312" s="1"/>
      <c r="XCE312" s="1"/>
      <c r="XCF312" s="1"/>
      <c r="XCG312" s="1"/>
      <c r="XCH312" s="1"/>
      <c r="XCI312" s="1"/>
      <c r="XCJ312" s="1"/>
      <c r="XCK312" s="1"/>
      <c r="XCL312" s="1"/>
      <c r="XCM312" s="1"/>
      <c r="XCN312" s="1"/>
      <c r="XCO312" s="1"/>
      <c r="XCP312" s="1"/>
      <c r="XCQ312" s="1"/>
      <c r="XCR312" s="1"/>
      <c r="XCS312" s="1"/>
      <c r="XCT312" s="1"/>
      <c r="XCU312" s="1"/>
      <c r="XCV312" s="1"/>
      <c r="XCW312" s="1"/>
      <c r="XCX312" s="1"/>
      <c r="XCY312" s="1"/>
      <c r="XCZ312" s="1"/>
      <c r="XDA312" s="1"/>
      <c r="XDB312" s="1"/>
      <c r="XDC312" s="1"/>
      <c r="XDD312" s="1"/>
      <c r="XDE312" s="1"/>
      <c r="XDF312" s="1"/>
      <c r="XDG312" s="1"/>
      <c r="XDH312" s="1"/>
      <c r="XDI312" s="1"/>
      <c r="XDJ312" s="1"/>
      <c r="XDK312" s="1"/>
      <c r="XDL312" s="1"/>
      <c r="XDM312" s="1"/>
      <c r="XDN312" s="1"/>
      <c r="XDO312" s="1"/>
      <c r="XDP312" s="1"/>
      <c r="XDQ312" s="1"/>
      <c r="XDR312" s="1"/>
      <c r="XDS312" s="1"/>
      <c r="XDT312" s="1"/>
      <c r="XDU312" s="1"/>
      <c r="XDV312" s="1"/>
      <c r="XDW312" s="1"/>
      <c r="XDX312" s="1"/>
      <c r="XDY312" s="1"/>
      <c r="XDZ312" s="1"/>
      <c r="XEA312" s="1"/>
      <c r="XEB312" s="1"/>
      <c r="XEC312" s="1"/>
      <c r="XED312" s="1"/>
      <c r="XEE312" s="1"/>
      <c r="XEF312" s="1"/>
      <c r="XEG312" s="1"/>
      <c r="XEH312" s="1"/>
      <c r="XEI312" s="1"/>
      <c r="XEJ312" s="1"/>
      <c r="XEK312" s="1"/>
      <c r="XEL312" s="1"/>
      <c r="XEM312" s="1"/>
      <c r="XEN312" s="1"/>
      <c r="XEO312" s="1"/>
      <c r="XEP312" s="1"/>
      <c r="XEQ312" s="1"/>
      <c r="XER312" s="1"/>
      <c r="XES312" s="1"/>
      <c r="XET312" s="1"/>
      <c r="XEU312" s="1"/>
      <c r="XEV312" s="1"/>
      <c r="XEW312" s="1"/>
      <c r="XEX312" s="1"/>
      <c r="XEY312" s="1"/>
      <c r="XEZ312" s="1"/>
      <c r="XFA312" s="1"/>
      <c r="XFB312" s="1"/>
      <c r="XFC312" s="1"/>
      <c r="XFD312" s="1"/>
    </row>
    <row r="313" spans="1:151 16227:16384" s="11" customFormat="1" ht="20.25" customHeight="1" x14ac:dyDescent="0.25">
      <c r="A313" s="88">
        <f t="shared" si="60"/>
        <v>9</v>
      </c>
      <c r="B313" s="88"/>
      <c r="C313" s="84" t="s">
        <v>218</v>
      </c>
      <c r="D313" s="85" t="s">
        <v>218</v>
      </c>
      <c r="E313" s="53">
        <f>(53.3)*10.764</f>
        <v>573.72119999999995</v>
      </c>
      <c r="F313" s="84">
        <v>0</v>
      </c>
      <c r="G313" s="85"/>
      <c r="H313" s="53">
        <v>0</v>
      </c>
      <c r="I313" s="53">
        <f t="shared" si="58"/>
        <v>573.72119999999995</v>
      </c>
      <c r="J313" s="1"/>
      <c r="K313" s="1">
        <f>15500*1.5</f>
        <v>23250</v>
      </c>
      <c r="L313" s="1"/>
      <c r="M313" s="1"/>
      <c r="N313" s="1"/>
      <c r="O313" s="1"/>
      <c r="P313" s="1"/>
      <c r="Q313" s="1"/>
      <c r="R313" s="1"/>
      <c r="S313" s="1"/>
      <c r="T313" s="1"/>
      <c r="U313" s="42" t="str">
        <f t="shared" ca="1" si="59"/>
        <v>209,..,209</v>
      </c>
      <c r="V313" s="42">
        <f t="shared" ca="1" si="61"/>
        <v>209</v>
      </c>
      <c r="W313" s="42">
        <f t="shared" ca="1" si="61"/>
        <v>209</v>
      </c>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WZC313" s="1"/>
      <c r="WZD313" s="1"/>
      <c r="WZE313" s="1"/>
      <c r="WZF313" s="1"/>
      <c r="WZG313" s="1"/>
      <c r="WZH313" s="1"/>
      <c r="WZI313" s="1"/>
      <c r="WZJ313" s="1"/>
      <c r="WZK313" s="1"/>
      <c r="WZL313" s="1"/>
      <c r="WZM313" s="1"/>
      <c r="WZN313" s="1"/>
      <c r="WZO313" s="1"/>
      <c r="WZP313" s="1"/>
      <c r="WZQ313" s="1"/>
      <c r="WZR313" s="1"/>
      <c r="WZS313" s="1"/>
      <c r="WZT313" s="1"/>
      <c r="WZU313" s="1"/>
      <c r="WZV313" s="1"/>
      <c r="WZW313" s="1"/>
      <c r="WZX313" s="1"/>
      <c r="WZY313" s="1"/>
      <c r="WZZ313" s="1"/>
      <c r="XAA313" s="1"/>
      <c r="XAB313" s="1"/>
      <c r="XAC313" s="1"/>
      <c r="XAD313" s="1"/>
      <c r="XAE313" s="1"/>
      <c r="XAF313" s="1"/>
      <c r="XAG313" s="1"/>
      <c r="XAH313" s="1"/>
      <c r="XAI313" s="1"/>
      <c r="XAJ313" s="1"/>
      <c r="XAK313" s="1"/>
      <c r="XAL313" s="1"/>
      <c r="XAM313" s="1"/>
      <c r="XAN313" s="1"/>
      <c r="XAO313" s="1"/>
      <c r="XAP313" s="1"/>
      <c r="XAQ313" s="1"/>
      <c r="XAR313" s="1"/>
      <c r="XAS313" s="1"/>
      <c r="XAT313" s="1"/>
      <c r="XAU313" s="1"/>
      <c r="XAV313" s="1"/>
      <c r="XAW313" s="1"/>
      <c r="XAX313" s="1"/>
      <c r="XAY313" s="1"/>
      <c r="XAZ313" s="1"/>
      <c r="XBA313" s="1"/>
      <c r="XBB313" s="1"/>
      <c r="XBC313" s="1"/>
      <c r="XBD313" s="1"/>
      <c r="XBE313" s="1"/>
      <c r="XBF313" s="1"/>
      <c r="XBG313" s="1"/>
      <c r="XBH313" s="1"/>
      <c r="XBI313" s="1"/>
      <c r="XBJ313" s="1"/>
      <c r="XBK313" s="1"/>
      <c r="XBL313" s="1"/>
      <c r="XBM313" s="1"/>
      <c r="XBN313" s="1"/>
      <c r="XBO313" s="1"/>
      <c r="XBP313" s="1"/>
      <c r="XBQ313" s="1"/>
      <c r="XBR313" s="1"/>
      <c r="XBS313" s="1"/>
      <c r="XBT313" s="1"/>
      <c r="XBU313" s="1"/>
      <c r="XBV313" s="1"/>
      <c r="XBW313" s="1"/>
      <c r="XBX313" s="1"/>
      <c r="XBY313" s="1"/>
      <c r="XBZ313" s="1"/>
      <c r="XCA313" s="1"/>
      <c r="XCB313" s="1"/>
      <c r="XCC313" s="1"/>
      <c r="XCD313" s="1"/>
      <c r="XCE313" s="1"/>
      <c r="XCF313" s="1"/>
      <c r="XCG313" s="1"/>
      <c r="XCH313" s="1"/>
      <c r="XCI313" s="1"/>
      <c r="XCJ313" s="1"/>
      <c r="XCK313" s="1"/>
      <c r="XCL313" s="1"/>
      <c r="XCM313" s="1"/>
      <c r="XCN313" s="1"/>
      <c r="XCO313" s="1"/>
      <c r="XCP313" s="1"/>
      <c r="XCQ313" s="1"/>
      <c r="XCR313" s="1"/>
      <c r="XCS313" s="1"/>
      <c r="XCT313" s="1"/>
      <c r="XCU313" s="1"/>
      <c r="XCV313" s="1"/>
      <c r="XCW313" s="1"/>
      <c r="XCX313" s="1"/>
      <c r="XCY313" s="1"/>
      <c r="XCZ313" s="1"/>
      <c r="XDA313" s="1"/>
      <c r="XDB313" s="1"/>
      <c r="XDC313" s="1"/>
      <c r="XDD313" s="1"/>
      <c r="XDE313" s="1"/>
      <c r="XDF313" s="1"/>
      <c r="XDG313" s="1"/>
      <c r="XDH313" s="1"/>
      <c r="XDI313" s="1"/>
      <c r="XDJ313" s="1"/>
      <c r="XDK313" s="1"/>
      <c r="XDL313" s="1"/>
      <c r="XDM313" s="1"/>
      <c r="XDN313" s="1"/>
      <c r="XDO313" s="1"/>
      <c r="XDP313" s="1"/>
      <c r="XDQ313" s="1"/>
      <c r="XDR313" s="1"/>
      <c r="XDS313" s="1"/>
      <c r="XDT313" s="1"/>
      <c r="XDU313" s="1"/>
      <c r="XDV313" s="1"/>
      <c r="XDW313" s="1"/>
      <c r="XDX313" s="1"/>
      <c r="XDY313" s="1"/>
      <c r="XDZ313" s="1"/>
      <c r="XEA313" s="1"/>
      <c r="XEB313" s="1"/>
      <c r="XEC313" s="1"/>
      <c r="XED313" s="1"/>
      <c r="XEE313" s="1"/>
      <c r="XEF313" s="1"/>
      <c r="XEG313" s="1"/>
      <c r="XEH313" s="1"/>
      <c r="XEI313" s="1"/>
      <c r="XEJ313" s="1"/>
      <c r="XEK313" s="1"/>
      <c r="XEL313" s="1"/>
      <c r="XEM313" s="1"/>
      <c r="XEN313" s="1"/>
      <c r="XEO313" s="1"/>
      <c r="XEP313" s="1"/>
      <c r="XEQ313" s="1"/>
      <c r="XER313" s="1"/>
      <c r="XES313" s="1"/>
      <c r="XET313" s="1"/>
      <c r="XEU313" s="1"/>
      <c r="XEV313" s="1"/>
      <c r="XEW313" s="1"/>
      <c r="XEX313" s="1"/>
      <c r="XEY313" s="1"/>
      <c r="XEZ313" s="1"/>
      <c r="XFA313" s="1"/>
      <c r="XFB313" s="1"/>
      <c r="XFC313" s="1"/>
      <c r="XFD313" s="1"/>
    </row>
    <row r="314" spans="1:151 16227:16384" s="11" customFormat="1" ht="20.25" x14ac:dyDescent="0.25">
      <c r="A314" s="75" t="s">
        <v>222</v>
      </c>
      <c r="B314" s="76"/>
      <c r="C314" s="76"/>
      <c r="D314" s="76"/>
      <c r="E314" s="76"/>
      <c r="F314" s="76"/>
      <c r="G314" s="76"/>
      <c r="H314" s="76"/>
      <c r="I314" s="77"/>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WZC314" s="1"/>
      <c r="WZD314" s="1"/>
      <c r="WZE314" s="1"/>
      <c r="WZF314" s="1"/>
      <c r="WZG314" s="1"/>
      <c r="WZH314" s="1"/>
      <c r="WZI314" s="1"/>
      <c r="WZJ314" s="1"/>
      <c r="WZK314" s="1"/>
      <c r="WZL314" s="1"/>
      <c r="WZM314" s="1"/>
      <c r="WZN314" s="1"/>
      <c r="WZO314" s="1"/>
      <c r="WZP314" s="1"/>
      <c r="WZQ314" s="1"/>
      <c r="WZR314" s="1"/>
      <c r="WZS314" s="1"/>
      <c r="WZT314" s="1"/>
      <c r="WZU314" s="1"/>
      <c r="WZV314" s="1"/>
      <c r="WZW314" s="1"/>
      <c r="WZX314" s="1"/>
      <c r="WZY314" s="1"/>
      <c r="WZZ314" s="1"/>
      <c r="XAA314" s="1"/>
      <c r="XAB314" s="1"/>
      <c r="XAC314" s="1"/>
      <c r="XAD314" s="1"/>
      <c r="XAE314" s="1"/>
      <c r="XAF314" s="1"/>
      <c r="XAG314" s="1"/>
      <c r="XAH314" s="1"/>
      <c r="XAI314" s="1"/>
      <c r="XAJ314" s="1"/>
      <c r="XAK314" s="1"/>
      <c r="XAL314" s="1"/>
      <c r="XAM314" s="1"/>
      <c r="XAN314" s="1"/>
      <c r="XAO314" s="1"/>
      <c r="XAP314" s="1"/>
      <c r="XAQ314" s="1"/>
      <c r="XAR314" s="1"/>
      <c r="XAS314" s="1"/>
      <c r="XAT314" s="1"/>
      <c r="XAU314" s="1"/>
      <c r="XAV314" s="1"/>
      <c r="XAW314" s="1"/>
      <c r="XAX314" s="1"/>
      <c r="XAY314" s="1"/>
      <c r="XAZ314" s="1"/>
      <c r="XBA314" s="1"/>
      <c r="XBB314" s="1"/>
      <c r="XBC314" s="1"/>
      <c r="XBD314" s="1"/>
      <c r="XBE314" s="1"/>
      <c r="XBF314" s="1"/>
      <c r="XBG314" s="1"/>
      <c r="XBH314" s="1"/>
      <c r="XBI314" s="1"/>
      <c r="XBJ314" s="1"/>
      <c r="XBK314" s="1"/>
      <c r="XBL314" s="1"/>
      <c r="XBM314" s="1"/>
      <c r="XBN314" s="1"/>
      <c r="XBO314" s="1"/>
      <c r="XBP314" s="1"/>
      <c r="XBQ314" s="1"/>
      <c r="XBR314" s="1"/>
      <c r="XBS314" s="1"/>
      <c r="XBT314" s="1"/>
      <c r="XBU314" s="1"/>
      <c r="XBV314" s="1"/>
      <c r="XBW314" s="1"/>
      <c r="XBX314" s="1"/>
      <c r="XBY314" s="1"/>
      <c r="XBZ314" s="1"/>
      <c r="XCA314" s="1"/>
      <c r="XCB314" s="1"/>
      <c r="XCC314" s="1"/>
      <c r="XCD314" s="1"/>
      <c r="XCE314" s="1"/>
      <c r="XCF314" s="1"/>
      <c r="XCG314" s="1"/>
      <c r="XCH314" s="1"/>
      <c r="XCI314" s="1"/>
      <c r="XCJ314" s="1"/>
      <c r="XCK314" s="1"/>
      <c r="XCL314" s="1"/>
      <c r="XCM314" s="1"/>
      <c r="XCN314" s="1"/>
      <c r="XCO314" s="1"/>
      <c r="XCP314" s="1"/>
      <c r="XCQ314" s="1"/>
      <c r="XCR314" s="1"/>
      <c r="XCS314" s="1"/>
      <c r="XCT314" s="1"/>
      <c r="XCU314" s="1"/>
      <c r="XCV314" s="1"/>
      <c r="XCW314" s="1"/>
      <c r="XCX314" s="1"/>
      <c r="XCY314" s="1"/>
      <c r="XCZ314" s="1"/>
      <c r="XDA314" s="1"/>
      <c r="XDB314" s="1"/>
      <c r="XDC314" s="1"/>
      <c r="XDD314" s="1"/>
      <c r="XDE314" s="1"/>
      <c r="XDF314" s="1"/>
      <c r="XDG314" s="1"/>
      <c r="XDH314" s="1"/>
      <c r="XDI314" s="1"/>
      <c r="XDJ314" s="1"/>
      <c r="XDK314" s="1"/>
      <c r="XDL314" s="1"/>
      <c r="XDM314" s="1"/>
      <c r="XDN314" s="1"/>
      <c r="XDO314" s="1"/>
      <c r="XDP314" s="1"/>
      <c r="XDQ314" s="1"/>
      <c r="XDR314" s="1"/>
      <c r="XDS314" s="1"/>
      <c r="XDT314" s="1"/>
      <c r="XDU314" s="1"/>
      <c r="XDV314" s="1"/>
      <c r="XDW314" s="1"/>
      <c r="XDX314" s="1"/>
      <c r="XDY314" s="1"/>
      <c r="XDZ314" s="1"/>
      <c r="XEA314" s="1"/>
      <c r="XEB314" s="1"/>
      <c r="XEC314" s="1"/>
      <c r="XED314" s="1"/>
      <c r="XEE314" s="1"/>
      <c r="XEF314" s="1"/>
      <c r="XEG314" s="1"/>
      <c r="XEH314" s="1"/>
      <c r="XEI314" s="1"/>
      <c r="XEJ314" s="1"/>
      <c r="XEK314" s="1"/>
      <c r="XEL314" s="1"/>
      <c r="XEM314" s="1"/>
      <c r="XEN314" s="1"/>
      <c r="XEO314" s="1"/>
      <c r="XEP314" s="1"/>
      <c r="XEQ314" s="1"/>
      <c r="XER314" s="1"/>
      <c r="XES314" s="1"/>
      <c r="XET314" s="1"/>
      <c r="XEU314" s="1"/>
      <c r="XEV314" s="1"/>
      <c r="XEW314" s="1"/>
      <c r="XEX314" s="1"/>
      <c r="XEY314" s="1"/>
      <c r="XEZ314" s="1"/>
      <c r="XFA314" s="1"/>
      <c r="XFB314" s="1"/>
      <c r="XFC314" s="1"/>
      <c r="XFD314" s="1"/>
    </row>
    <row r="315" spans="1:151 16227:16384" s="11" customFormat="1" ht="20.25" customHeight="1" x14ac:dyDescent="0.25">
      <c r="A315" s="88">
        <v>1</v>
      </c>
      <c r="B315" s="88"/>
      <c r="C315" s="84" t="s">
        <v>218</v>
      </c>
      <c r="D315" s="85" t="s">
        <v>218</v>
      </c>
      <c r="E315" s="53">
        <f>(59.2)*10.764</f>
        <v>637.22879999999998</v>
      </c>
      <c r="F315" s="84">
        <v>0</v>
      </c>
      <c r="G315" s="85"/>
      <c r="H315" s="53">
        <v>0</v>
      </c>
      <c r="I315" s="53">
        <f t="shared" ref="I315:I323" si="62">E315+F315+(IF(H315&lt;101,H315,IF(H315&lt;201,H315/2,IF(H315&lt;=301,H315/3,H315/4))))</f>
        <v>637.22879999999998</v>
      </c>
      <c r="J315" s="1"/>
      <c r="K315" s="1"/>
      <c r="L315" s="1"/>
      <c r="M315" s="1"/>
      <c r="N315" s="1"/>
      <c r="O315" s="1"/>
      <c r="P315" s="1"/>
      <c r="Q315" s="1"/>
      <c r="R315" s="1"/>
      <c r="S315" s="1"/>
      <c r="T315" s="1"/>
      <c r="U315" s="42" t="str">
        <f t="shared" ref="U315:U323" ca="1" si="63">V315&amp;""&amp;",..,"&amp;""&amp;W315</f>
        <v>34601,..,2601</v>
      </c>
      <c r="V315" s="42">
        <f ca="1">(SUMPRODUCT(MID(0&amp;(LEFT(A314,SUM(LEN(A314)-LEN(SUBSTITUTE(A314,{"0","1","2","3"},""))))), LARGE(INDEX(ISNUMBER(--MID((LEFT(A314,SUM(LEN(A314)-LEN(SUBSTITUTE(A314,{"0","1","2","3"},""))))), ROW(INDIRECT("1:"&amp;LEN((LEFT(A314,SUM(LEN(A314)-LEN(SUBSTITUTE(A314,{"0","1","2","3"},"")))))))), 1)) * ROW(INDIRECT("1:"&amp;LEN((LEFT(A314,SUM(LEN(A314)-LEN(SUBSTITUTE(A314,{"0","1","2","3"},"")))))))), 0), ROW(INDIRECT("1:"&amp;LEN((LEFT(A314,SUM(LEN(A314)-LEN(SUBSTITUTE(A314,{"0","1","2","3"},"")))))))))+1, 1) * 10^ROW(INDIRECT("1:"&amp;LEN((LEFT(A314,SUM(LEN(A314)-LEN(SUBSTITUTE(A314,{"0","1","2","3"},""))))))))/10))*100+1</f>
        <v>34601</v>
      </c>
      <c r="W315" s="42">
        <f ca="1">(SUMPRODUCT(MID(0&amp;(--TRIM(RIGHT(SUBSTITUTE(LEFT(A314,_xlfn.AGGREGATE(16,6,FIND({0,1,2,3,4,5,6,7,8,9},A314,ROW(INDIRECT("1:"&amp;LEN(A314)))),1))," ",REPT(" ",LEN(A314))),LEN(A314)))), LARGE(INDEX(ISNUMBER(--MID((--TRIM(RIGHT(SUBSTITUTE(LEFT(A314,_xlfn.AGGREGATE(16,6,FIND({0,1,2,3,4,5,6,7,8,9},A314,ROW(INDIRECT("1:"&amp;LEN(A314)))),1))," ",REPT(" ",LEN(A314))),LEN(A314)))), ROW(INDIRECT("1:"&amp;LEN((--TRIM(RIGHT(SUBSTITUTE(LEFT(A314,_xlfn.AGGREGATE(16,6,FIND({0,1,2,3,4,5,6,7,8,9},A314,ROW(INDIRECT("1:"&amp;LEN(A314)))),1))," ",REPT(" ",LEN(A314))),LEN(A314))))))), 1)) * ROW(INDIRECT("1:"&amp;LEN((--TRIM(RIGHT(SUBSTITUTE(LEFT(A314,_xlfn.AGGREGATE(16,6,FIND({0,1,2,3,4,5,6,7,8,9},A314,ROW(INDIRECT("1:"&amp;LEN(A314)))),1))," ",REPT(" ",LEN(A314))),LEN(A314))))))), 0), ROW(INDIRECT("1:"&amp;LEN((--TRIM(RIGHT(SUBSTITUTE(LEFT(A314,_xlfn.AGGREGATE(16,6,FIND({0,1,2,3,4,5,6,7,8,9},A314,ROW(INDIRECT("1:"&amp;LEN(A314)))),1))," ",REPT(" ",LEN(A314))),LEN(A314))))))))+1, 1) * 10^ROW(INDIRECT("1:"&amp;LEN((--TRIM(RIGHT(SUBSTITUTE(LEFT(A314,_xlfn.AGGREGATE(16,6,FIND({0,1,2,3,4,5,6,7,8,9},A314,ROW(INDIRECT("1:"&amp;LEN(A314)))),1))," ",REPT(" ",LEN(A314))),LEN(A314)))))))/10))*100+1</f>
        <v>2601</v>
      </c>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WZC315" s="1"/>
      <c r="WZD315" s="1"/>
      <c r="WZE315" s="1"/>
      <c r="WZF315" s="1"/>
      <c r="WZG315" s="1"/>
      <c r="WZH315" s="1"/>
      <c r="WZI315" s="1"/>
      <c r="WZJ315" s="1"/>
      <c r="WZK315" s="1"/>
      <c r="WZL315" s="1"/>
      <c r="WZM315" s="1"/>
      <c r="WZN315" s="1"/>
      <c r="WZO315" s="1"/>
      <c r="WZP315" s="1"/>
      <c r="WZQ315" s="1"/>
      <c r="WZR315" s="1"/>
      <c r="WZS315" s="1"/>
      <c r="WZT315" s="1"/>
      <c r="WZU315" s="1"/>
      <c r="WZV315" s="1"/>
      <c r="WZW315" s="1"/>
      <c r="WZX315" s="1"/>
      <c r="WZY315" s="1"/>
      <c r="WZZ315" s="1"/>
      <c r="XAA315" s="1"/>
      <c r="XAB315" s="1"/>
      <c r="XAC315" s="1"/>
      <c r="XAD315" s="1"/>
      <c r="XAE315" s="1"/>
      <c r="XAF315" s="1"/>
      <c r="XAG315" s="1"/>
      <c r="XAH315" s="1"/>
      <c r="XAI315" s="1"/>
      <c r="XAJ315" s="1"/>
      <c r="XAK315" s="1"/>
      <c r="XAL315" s="1"/>
      <c r="XAM315" s="1"/>
      <c r="XAN315" s="1"/>
      <c r="XAO315" s="1"/>
      <c r="XAP315" s="1"/>
      <c r="XAQ315" s="1"/>
      <c r="XAR315" s="1"/>
      <c r="XAS315" s="1"/>
      <c r="XAT315" s="1"/>
      <c r="XAU315" s="1"/>
      <c r="XAV315" s="1"/>
      <c r="XAW315" s="1"/>
      <c r="XAX315" s="1"/>
      <c r="XAY315" s="1"/>
      <c r="XAZ315" s="1"/>
      <c r="XBA315" s="1"/>
      <c r="XBB315" s="1"/>
      <c r="XBC315" s="1"/>
      <c r="XBD315" s="1"/>
      <c r="XBE315" s="1"/>
      <c r="XBF315" s="1"/>
      <c r="XBG315" s="1"/>
      <c r="XBH315" s="1"/>
      <c r="XBI315" s="1"/>
      <c r="XBJ315" s="1"/>
      <c r="XBK315" s="1"/>
      <c r="XBL315" s="1"/>
      <c r="XBM315" s="1"/>
      <c r="XBN315" s="1"/>
      <c r="XBO315" s="1"/>
      <c r="XBP315" s="1"/>
      <c r="XBQ315" s="1"/>
      <c r="XBR315" s="1"/>
      <c r="XBS315" s="1"/>
      <c r="XBT315" s="1"/>
      <c r="XBU315" s="1"/>
      <c r="XBV315" s="1"/>
      <c r="XBW315" s="1"/>
      <c r="XBX315" s="1"/>
      <c r="XBY315" s="1"/>
      <c r="XBZ315" s="1"/>
      <c r="XCA315" s="1"/>
      <c r="XCB315" s="1"/>
      <c r="XCC315" s="1"/>
      <c r="XCD315" s="1"/>
      <c r="XCE315" s="1"/>
      <c r="XCF315" s="1"/>
      <c r="XCG315" s="1"/>
      <c r="XCH315" s="1"/>
      <c r="XCI315" s="1"/>
      <c r="XCJ315" s="1"/>
      <c r="XCK315" s="1"/>
      <c r="XCL315" s="1"/>
      <c r="XCM315" s="1"/>
      <c r="XCN315" s="1"/>
      <c r="XCO315" s="1"/>
      <c r="XCP315" s="1"/>
      <c r="XCQ315" s="1"/>
      <c r="XCR315" s="1"/>
      <c r="XCS315" s="1"/>
      <c r="XCT315" s="1"/>
      <c r="XCU315" s="1"/>
      <c r="XCV315" s="1"/>
      <c r="XCW315" s="1"/>
      <c r="XCX315" s="1"/>
      <c r="XCY315" s="1"/>
      <c r="XCZ315" s="1"/>
      <c r="XDA315" s="1"/>
      <c r="XDB315" s="1"/>
      <c r="XDC315" s="1"/>
      <c r="XDD315" s="1"/>
      <c r="XDE315" s="1"/>
      <c r="XDF315" s="1"/>
      <c r="XDG315" s="1"/>
      <c r="XDH315" s="1"/>
      <c r="XDI315" s="1"/>
      <c r="XDJ315" s="1"/>
      <c r="XDK315" s="1"/>
      <c r="XDL315" s="1"/>
      <c r="XDM315" s="1"/>
      <c r="XDN315" s="1"/>
      <c r="XDO315" s="1"/>
      <c r="XDP315" s="1"/>
      <c r="XDQ315" s="1"/>
      <c r="XDR315" s="1"/>
      <c r="XDS315" s="1"/>
      <c r="XDT315" s="1"/>
      <c r="XDU315" s="1"/>
      <c r="XDV315" s="1"/>
      <c r="XDW315" s="1"/>
      <c r="XDX315" s="1"/>
      <c r="XDY315" s="1"/>
      <c r="XDZ315" s="1"/>
      <c r="XEA315" s="1"/>
      <c r="XEB315" s="1"/>
      <c r="XEC315" s="1"/>
      <c r="XED315" s="1"/>
      <c r="XEE315" s="1"/>
      <c r="XEF315" s="1"/>
      <c r="XEG315" s="1"/>
      <c r="XEH315" s="1"/>
      <c r="XEI315" s="1"/>
      <c r="XEJ315" s="1"/>
      <c r="XEK315" s="1"/>
      <c r="XEL315" s="1"/>
      <c r="XEM315" s="1"/>
      <c r="XEN315" s="1"/>
      <c r="XEO315" s="1"/>
      <c r="XEP315" s="1"/>
      <c r="XEQ315" s="1"/>
      <c r="XER315" s="1"/>
      <c r="XES315" s="1"/>
      <c r="XET315" s="1"/>
      <c r="XEU315" s="1"/>
      <c r="XEV315" s="1"/>
      <c r="XEW315" s="1"/>
      <c r="XEX315" s="1"/>
      <c r="XEY315" s="1"/>
      <c r="XEZ315" s="1"/>
      <c r="XFA315" s="1"/>
      <c r="XFB315" s="1"/>
      <c r="XFC315" s="1"/>
      <c r="XFD315" s="1"/>
    </row>
    <row r="316" spans="1:151 16227:16384" s="11" customFormat="1" ht="20.25" customHeight="1" x14ac:dyDescent="0.25">
      <c r="A316" s="88">
        <f>A315+1</f>
        <v>2</v>
      </c>
      <c r="B316" s="88"/>
      <c r="C316" s="84" t="s">
        <v>219</v>
      </c>
      <c r="D316" s="85" t="s">
        <v>219</v>
      </c>
      <c r="E316" s="53">
        <f>(38.4)*10.764</f>
        <v>413.33759999999995</v>
      </c>
      <c r="F316" s="84">
        <v>0</v>
      </c>
      <c r="G316" s="85"/>
      <c r="H316" s="53">
        <v>0</v>
      </c>
      <c r="I316" s="53">
        <f t="shared" si="62"/>
        <v>413.33759999999995</v>
      </c>
      <c r="J316" s="1"/>
      <c r="K316" s="1"/>
      <c r="L316" s="1"/>
      <c r="M316" s="1"/>
      <c r="N316" s="1"/>
      <c r="O316" s="1"/>
      <c r="P316" s="1"/>
      <c r="Q316" s="1"/>
      <c r="R316" s="1"/>
      <c r="S316" s="1"/>
      <c r="T316" s="1"/>
      <c r="U316" s="42" t="str">
        <f t="shared" ca="1" si="63"/>
        <v>34602,..,2602</v>
      </c>
      <c r="V316" s="42">
        <f ca="1">V315+1</f>
        <v>34602</v>
      </c>
      <c r="W316" s="42">
        <f ca="1">W315+1</f>
        <v>2602</v>
      </c>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WZC316" s="1"/>
      <c r="WZD316" s="1"/>
      <c r="WZE316" s="1"/>
      <c r="WZF316" s="1"/>
      <c r="WZG316" s="1"/>
      <c r="WZH316" s="1"/>
      <c r="WZI316" s="1"/>
      <c r="WZJ316" s="1"/>
      <c r="WZK316" s="1"/>
      <c r="WZL316" s="1"/>
      <c r="WZM316" s="1"/>
      <c r="WZN316" s="1"/>
      <c r="WZO316" s="1"/>
      <c r="WZP316" s="1"/>
      <c r="WZQ316" s="1"/>
      <c r="WZR316" s="1"/>
      <c r="WZS316" s="1"/>
      <c r="WZT316" s="1"/>
      <c r="WZU316" s="1"/>
      <c r="WZV316" s="1"/>
      <c r="WZW316" s="1"/>
      <c r="WZX316" s="1"/>
      <c r="WZY316" s="1"/>
      <c r="WZZ316" s="1"/>
      <c r="XAA316" s="1"/>
      <c r="XAB316" s="1"/>
      <c r="XAC316" s="1"/>
      <c r="XAD316" s="1"/>
      <c r="XAE316" s="1"/>
      <c r="XAF316" s="1"/>
      <c r="XAG316" s="1"/>
      <c r="XAH316" s="1"/>
      <c r="XAI316" s="1"/>
      <c r="XAJ316" s="1"/>
      <c r="XAK316" s="1"/>
      <c r="XAL316" s="1"/>
      <c r="XAM316" s="1"/>
      <c r="XAN316" s="1"/>
      <c r="XAO316" s="1"/>
      <c r="XAP316" s="1"/>
      <c r="XAQ316" s="1"/>
      <c r="XAR316" s="1"/>
      <c r="XAS316" s="1"/>
      <c r="XAT316" s="1"/>
      <c r="XAU316" s="1"/>
      <c r="XAV316" s="1"/>
      <c r="XAW316" s="1"/>
      <c r="XAX316" s="1"/>
      <c r="XAY316" s="1"/>
      <c r="XAZ316" s="1"/>
      <c r="XBA316" s="1"/>
      <c r="XBB316" s="1"/>
      <c r="XBC316" s="1"/>
      <c r="XBD316" s="1"/>
      <c r="XBE316" s="1"/>
      <c r="XBF316" s="1"/>
      <c r="XBG316" s="1"/>
      <c r="XBH316" s="1"/>
      <c r="XBI316" s="1"/>
      <c r="XBJ316" s="1"/>
      <c r="XBK316" s="1"/>
      <c r="XBL316" s="1"/>
      <c r="XBM316" s="1"/>
      <c r="XBN316" s="1"/>
      <c r="XBO316" s="1"/>
      <c r="XBP316" s="1"/>
      <c r="XBQ316" s="1"/>
      <c r="XBR316" s="1"/>
      <c r="XBS316" s="1"/>
      <c r="XBT316" s="1"/>
      <c r="XBU316" s="1"/>
      <c r="XBV316" s="1"/>
      <c r="XBW316" s="1"/>
      <c r="XBX316" s="1"/>
      <c r="XBY316" s="1"/>
      <c r="XBZ316" s="1"/>
      <c r="XCA316" s="1"/>
      <c r="XCB316" s="1"/>
      <c r="XCC316" s="1"/>
      <c r="XCD316" s="1"/>
      <c r="XCE316" s="1"/>
      <c r="XCF316" s="1"/>
      <c r="XCG316" s="1"/>
      <c r="XCH316" s="1"/>
      <c r="XCI316" s="1"/>
      <c r="XCJ316" s="1"/>
      <c r="XCK316" s="1"/>
      <c r="XCL316" s="1"/>
      <c r="XCM316" s="1"/>
      <c r="XCN316" s="1"/>
      <c r="XCO316" s="1"/>
      <c r="XCP316" s="1"/>
      <c r="XCQ316" s="1"/>
      <c r="XCR316" s="1"/>
      <c r="XCS316" s="1"/>
      <c r="XCT316" s="1"/>
      <c r="XCU316" s="1"/>
      <c r="XCV316" s="1"/>
      <c r="XCW316" s="1"/>
      <c r="XCX316" s="1"/>
      <c r="XCY316" s="1"/>
      <c r="XCZ316" s="1"/>
      <c r="XDA316" s="1"/>
      <c r="XDB316" s="1"/>
      <c r="XDC316" s="1"/>
      <c r="XDD316" s="1"/>
      <c r="XDE316" s="1"/>
      <c r="XDF316" s="1"/>
      <c r="XDG316" s="1"/>
      <c r="XDH316" s="1"/>
      <c r="XDI316" s="1"/>
      <c r="XDJ316" s="1"/>
      <c r="XDK316" s="1"/>
      <c r="XDL316" s="1"/>
      <c r="XDM316" s="1"/>
      <c r="XDN316" s="1"/>
      <c r="XDO316" s="1"/>
      <c r="XDP316" s="1"/>
      <c r="XDQ316" s="1"/>
      <c r="XDR316" s="1"/>
      <c r="XDS316" s="1"/>
      <c r="XDT316" s="1"/>
      <c r="XDU316" s="1"/>
      <c r="XDV316" s="1"/>
      <c r="XDW316" s="1"/>
      <c r="XDX316" s="1"/>
      <c r="XDY316" s="1"/>
      <c r="XDZ316" s="1"/>
      <c r="XEA316" s="1"/>
      <c r="XEB316" s="1"/>
      <c r="XEC316" s="1"/>
      <c r="XED316" s="1"/>
      <c r="XEE316" s="1"/>
      <c r="XEF316" s="1"/>
      <c r="XEG316" s="1"/>
      <c r="XEH316" s="1"/>
      <c r="XEI316" s="1"/>
      <c r="XEJ316" s="1"/>
      <c r="XEK316" s="1"/>
      <c r="XEL316" s="1"/>
      <c r="XEM316" s="1"/>
      <c r="XEN316" s="1"/>
      <c r="XEO316" s="1"/>
      <c r="XEP316" s="1"/>
      <c r="XEQ316" s="1"/>
      <c r="XER316" s="1"/>
      <c r="XES316" s="1"/>
      <c r="XET316" s="1"/>
      <c r="XEU316" s="1"/>
      <c r="XEV316" s="1"/>
      <c r="XEW316" s="1"/>
      <c r="XEX316" s="1"/>
      <c r="XEY316" s="1"/>
      <c r="XEZ316" s="1"/>
      <c r="XFA316" s="1"/>
      <c r="XFB316" s="1"/>
      <c r="XFC316" s="1"/>
      <c r="XFD316" s="1"/>
    </row>
    <row r="317" spans="1:151 16227:16384" s="11" customFormat="1" ht="20.25" customHeight="1" x14ac:dyDescent="0.25">
      <c r="A317" s="88">
        <f t="shared" ref="A317:A323" si="64">A316+1</f>
        <v>3</v>
      </c>
      <c r="B317" s="88"/>
      <c r="C317" s="84" t="s">
        <v>219</v>
      </c>
      <c r="D317" s="85" t="s">
        <v>219</v>
      </c>
      <c r="E317" s="53">
        <f>(39.91)*10.764</f>
        <v>429.59123999999991</v>
      </c>
      <c r="F317" s="84">
        <v>0</v>
      </c>
      <c r="G317" s="85"/>
      <c r="H317" s="53">
        <v>0</v>
      </c>
      <c r="I317" s="53">
        <f t="shared" si="62"/>
        <v>429.59123999999991</v>
      </c>
      <c r="J317" s="1"/>
      <c r="K317" s="1"/>
      <c r="L317" s="1"/>
      <c r="M317" s="1"/>
      <c r="N317" s="1"/>
      <c r="O317" s="1"/>
      <c r="P317" s="1"/>
      <c r="Q317" s="1"/>
      <c r="R317" s="1"/>
      <c r="S317" s="1"/>
      <c r="T317" s="1"/>
      <c r="U317" s="42" t="str">
        <f t="shared" ca="1" si="63"/>
        <v>34603,..,2603</v>
      </c>
      <c r="V317" s="42">
        <f t="shared" ref="V317:W317" ca="1" si="65">V316+1</f>
        <v>34603</v>
      </c>
      <c r="W317" s="42">
        <f t="shared" ca="1" si="65"/>
        <v>2603</v>
      </c>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WZC317" s="1"/>
      <c r="WZD317" s="1"/>
      <c r="WZE317" s="1"/>
      <c r="WZF317" s="1"/>
      <c r="WZG317" s="1"/>
      <c r="WZH317" s="1"/>
      <c r="WZI317" s="1"/>
      <c r="WZJ317" s="1"/>
      <c r="WZK317" s="1"/>
      <c r="WZL317" s="1"/>
      <c r="WZM317" s="1"/>
      <c r="WZN317" s="1"/>
      <c r="WZO317" s="1"/>
      <c r="WZP317" s="1"/>
      <c r="WZQ317" s="1"/>
      <c r="WZR317" s="1"/>
      <c r="WZS317" s="1"/>
      <c r="WZT317" s="1"/>
      <c r="WZU317" s="1"/>
      <c r="WZV317" s="1"/>
      <c r="WZW317" s="1"/>
      <c r="WZX317" s="1"/>
      <c r="WZY317" s="1"/>
      <c r="WZZ317" s="1"/>
      <c r="XAA317" s="1"/>
      <c r="XAB317" s="1"/>
      <c r="XAC317" s="1"/>
      <c r="XAD317" s="1"/>
      <c r="XAE317" s="1"/>
      <c r="XAF317" s="1"/>
      <c r="XAG317" s="1"/>
      <c r="XAH317" s="1"/>
      <c r="XAI317" s="1"/>
      <c r="XAJ317" s="1"/>
      <c r="XAK317" s="1"/>
      <c r="XAL317" s="1"/>
      <c r="XAM317" s="1"/>
      <c r="XAN317" s="1"/>
      <c r="XAO317" s="1"/>
      <c r="XAP317" s="1"/>
      <c r="XAQ317" s="1"/>
      <c r="XAR317" s="1"/>
      <c r="XAS317" s="1"/>
      <c r="XAT317" s="1"/>
      <c r="XAU317" s="1"/>
      <c r="XAV317" s="1"/>
      <c r="XAW317" s="1"/>
      <c r="XAX317" s="1"/>
      <c r="XAY317" s="1"/>
      <c r="XAZ317" s="1"/>
      <c r="XBA317" s="1"/>
      <c r="XBB317" s="1"/>
      <c r="XBC317" s="1"/>
      <c r="XBD317" s="1"/>
      <c r="XBE317" s="1"/>
      <c r="XBF317" s="1"/>
      <c r="XBG317" s="1"/>
      <c r="XBH317" s="1"/>
      <c r="XBI317" s="1"/>
      <c r="XBJ317" s="1"/>
      <c r="XBK317" s="1"/>
      <c r="XBL317" s="1"/>
      <c r="XBM317" s="1"/>
      <c r="XBN317" s="1"/>
      <c r="XBO317" s="1"/>
      <c r="XBP317" s="1"/>
      <c r="XBQ317" s="1"/>
      <c r="XBR317" s="1"/>
      <c r="XBS317" s="1"/>
      <c r="XBT317" s="1"/>
      <c r="XBU317" s="1"/>
      <c r="XBV317" s="1"/>
      <c r="XBW317" s="1"/>
      <c r="XBX317" s="1"/>
      <c r="XBY317" s="1"/>
      <c r="XBZ317" s="1"/>
      <c r="XCA317" s="1"/>
      <c r="XCB317" s="1"/>
      <c r="XCC317" s="1"/>
      <c r="XCD317" s="1"/>
      <c r="XCE317" s="1"/>
      <c r="XCF317" s="1"/>
      <c r="XCG317" s="1"/>
      <c r="XCH317" s="1"/>
      <c r="XCI317" s="1"/>
      <c r="XCJ317" s="1"/>
      <c r="XCK317" s="1"/>
      <c r="XCL317" s="1"/>
      <c r="XCM317" s="1"/>
      <c r="XCN317" s="1"/>
      <c r="XCO317" s="1"/>
      <c r="XCP317" s="1"/>
      <c r="XCQ317" s="1"/>
      <c r="XCR317" s="1"/>
      <c r="XCS317" s="1"/>
      <c r="XCT317" s="1"/>
      <c r="XCU317" s="1"/>
      <c r="XCV317" s="1"/>
      <c r="XCW317" s="1"/>
      <c r="XCX317" s="1"/>
      <c r="XCY317" s="1"/>
      <c r="XCZ317" s="1"/>
      <c r="XDA317" s="1"/>
      <c r="XDB317" s="1"/>
      <c r="XDC317" s="1"/>
      <c r="XDD317" s="1"/>
      <c r="XDE317" s="1"/>
      <c r="XDF317" s="1"/>
      <c r="XDG317" s="1"/>
      <c r="XDH317" s="1"/>
      <c r="XDI317" s="1"/>
      <c r="XDJ317" s="1"/>
      <c r="XDK317" s="1"/>
      <c r="XDL317" s="1"/>
      <c r="XDM317" s="1"/>
      <c r="XDN317" s="1"/>
      <c r="XDO317" s="1"/>
      <c r="XDP317" s="1"/>
      <c r="XDQ317" s="1"/>
      <c r="XDR317" s="1"/>
      <c r="XDS317" s="1"/>
      <c r="XDT317" s="1"/>
      <c r="XDU317" s="1"/>
      <c r="XDV317" s="1"/>
      <c r="XDW317" s="1"/>
      <c r="XDX317" s="1"/>
      <c r="XDY317" s="1"/>
      <c r="XDZ317" s="1"/>
      <c r="XEA317" s="1"/>
      <c r="XEB317" s="1"/>
      <c r="XEC317" s="1"/>
      <c r="XED317" s="1"/>
      <c r="XEE317" s="1"/>
      <c r="XEF317" s="1"/>
      <c r="XEG317" s="1"/>
      <c r="XEH317" s="1"/>
      <c r="XEI317" s="1"/>
      <c r="XEJ317" s="1"/>
      <c r="XEK317" s="1"/>
      <c r="XEL317" s="1"/>
      <c r="XEM317" s="1"/>
      <c r="XEN317" s="1"/>
      <c r="XEO317" s="1"/>
      <c r="XEP317" s="1"/>
      <c r="XEQ317" s="1"/>
      <c r="XER317" s="1"/>
      <c r="XES317" s="1"/>
      <c r="XET317" s="1"/>
      <c r="XEU317" s="1"/>
      <c r="XEV317" s="1"/>
      <c r="XEW317" s="1"/>
      <c r="XEX317" s="1"/>
      <c r="XEY317" s="1"/>
      <c r="XEZ317" s="1"/>
      <c r="XFA317" s="1"/>
      <c r="XFB317" s="1"/>
      <c r="XFC317" s="1"/>
      <c r="XFD317" s="1"/>
    </row>
    <row r="318" spans="1:151 16227:16384" s="11" customFormat="1" ht="20.25" customHeight="1" x14ac:dyDescent="0.25">
      <c r="A318" s="88">
        <f t="shared" si="64"/>
        <v>4</v>
      </c>
      <c r="B318" s="88"/>
      <c r="C318" s="84" t="s">
        <v>219</v>
      </c>
      <c r="D318" s="85" t="s">
        <v>219</v>
      </c>
      <c r="E318" s="53">
        <f>(39.91)*10.764</f>
        <v>429.59123999999991</v>
      </c>
      <c r="F318" s="84">
        <v>0</v>
      </c>
      <c r="G318" s="85"/>
      <c r="H318" s="53">
        <v>0</v>
      </c>
      <c r="I318" s="53">
        <f t="shared" si="62"/>
        <v>429.59123999999991</v>
      </c>
      <c r="J318" s="1"/>
      <c r="K318" s="1"/>
      <c r="L318" s="1"/>
      <c r="M318" s="1"/>
      <c r="N318" s="1"/>
      <c r="O318" s="1"/>
      <c r="P318" s="1"/>
      <c r="Q318" s="1"/>
      <c r="R318" s="1"/>
      <c r="S318" s="1"/>
      <c r="T318" s="1"/>
      <c r="U318" s="42" t="str">
        <f t="shared" ca="1" si="63"/>
        <v>34604,..,2604</v>
      </c>
      <c r="V318" s="42">
        <f t="shared" ref="V318:W318" ca="1" si="66">V317+1</f>
        <v>34604</v>
      </c>
      <c r="W318" s="42">
        <f t="shared" ca="1" si="66"/>
        <v>2604</v>
      </c>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WZC318" s="1"/>
      <c r="WZD318" s="1"/>
      <c r="WZE318" s="1"/>
      <c r="WZF318" s="1"/>
      <c r="WZG318" s="1"/>
      <c r="WZH318" s="1"/>
      <c r="WZI318" s="1"/>
      <c r="WZJ318" s="1"/>
      <c r="WZK318" s="1"/>
      <c r="WZL318" s="1"/>
      <c r="WZM318" s="1"/>
      <c r="WZN318" s="1"/>
      <c r="WZO318" s="1"/>
      <c r="WZP318" s="1"/>
      <c r="WZQ318" s="1"/>
      <c r="WZR318" s="1"/>
      <c r="WZS318" s="1"/>
      <c r="WZT318" s="1"/>
      <c r="WZU318" s="1"/>
      <c r="WZV318" s="1"/>
      <c r="WZW318" s="1"/>
      <c r="WZX318" s="1"/>
      <c r="WZY318" s="1"/>
      <c r="WZZ318" s="1"/>
      <c r="XAA318" s="1"/>
      <c r="XAB318" s="1"/>
      <c r="XAC318" s="1"/>
      <c r="XAD318" s="1"/>
      <c r="XAE318" s="1"/>
      <c r="XAF318" s="1"/>
      <c r="XAG318" s="1"/>
      <c r="XAH318" s="1"/>
      <c r="XAI318" s="1"/>
      <c r="XAJ318" s="1"/>
      <c r="XAK318" s="1"/>
      <c r="XAL318" s="1"/>
      <c r="XAM318" s="1"/>
      <c r="XAN318" s="1"/>
      <c r="XAO318" s="1"/>
      <c r="XAP318" s="1"/>
      <c r="XAQ318" s="1"/>
      <c r="XAR318" s="1"/>
      <c r="XAS318" s="1"/>
      <c r="XAT318" s="1"/>
      <c r="XAU318" s="1"/>
      <c r="XAV318" s="1"/>
      <c r="XAW318" s="1"/>
      <c r="XAX318" s="1"/>
      <c r="XAY318" s="1"/>
      <c r="XAZ318" s="1"/>
      <c r="XBA318" s="1"/>
      <c r="XBB318" s="1"/>
      <c r="XBC318" s="1"/>
      <c r="XBD318" s="1"/>
      <c r="XBE318" s="1"/>
      <c r="XBF318" s="1"/>
      <c r="XBG318" s="1"/>
      <c r="XBH318" s="1"/>
      <c r="XBI318" s="1"/>
      <c r="XBJ318" s="1"/>
      <c r="XBK318" s="1"/>
      <c r="XBL318" s="1"/>
      <c r="XBM318" s="1"/>
      <c r="XBN318" s="1"/>
      <c r="XBO318" s="1"/>
      <c r="XBP318" s="1"/>
      <c r="XBQ318" s="1"/>
      <c r="XBR318" s="1"/>
      <c r="XBS318" s="1"/>
      <c r="XBT318" s="1"/>
      <c r="XBU318" s="1"/>
      <c r="XBV318" s="1"/>
      <c r="XBW318" s="1"/>
      <c r="XBX318" s="1"/>
      <c r="XBY318" s="1"/>
      <c r="XBZ318" s="1"/>
      <c r="XCA318" s="1"/>
      <c r="XCB318" s="1"/>
      <c r="XCC318" s="1"/>
      <c r="XCD318" s="1"/>
      <c r="XCE318" s="1"/>
      <c r="XCF318" s="1"/>
      <c r="XCG318" s="1"/>
      <c r="XCH318" s="1"/>
      <c r="XCI318" s="1"/>
      <c r="XCJ318" s="1"/>
      <c r="XCK318" s="1"/>
      <c r="XCL318" s="1"/>
      <c r="XCM318" s="1"/>
      <c r="XCN318" s="1"/>
      <c r="XCO318" s="1"/>
      <c r="XCP318" s="1"/>
      <c r="XCQ318" s="1"/>
      <c r="XCR318" s="1"/>
      <c r="XCS318" s="1"/>
      <c r="XCT318" s="1"/>
      <c r="XCU318" s="1"/>
      <c r="XCV318" s="1"/>
      <c r="XCW318" s="1"/>
      <c r="XCX318" s="1"/>
      <c r="XCY318" s="1"/>
      <c r="XCZ318" s="1"/>
      <c r="XDA318" s="1"/>
      <c r="XDB318" s="1"/>
      <c r="XDC318" s="1"/>
      <c r="XDD318" s="1"/>
      <c r="XDE318" s="1"/>
      <c r="XDF318" s="1"/>
      <c r="XDG318" s="1"/>
      <c r="XDH318" s="1"/>
      <c r="XDI318" s="1"/>
      <c r="XDJ318" s="1"/>
      <c r="XDK318" s="1"/>
      <c r="XDL318" s="1"/>
      <c r="XDM318" s="1"/>
      <c r="XDN318" s="1"/>
      <c r="XDO318" s="1"/>
      <c r="XDP318" s="1"/>
      <c r="XDQ318" s="1"/>
      <c r="XDR318" s="1"/>
      <c r="XDS318" s="1"/>
      <c r="XDT318" s="1"/>
      <c r="XDU318" s="1"/>
      <c r="XDV318" s="1"/>
      <c r="XDW318" s="1"/>
      <c r="XDX318" s="1"/>
      <c r="XDY318" s="1"/>
      <c r="XDZ318" s="1"/>
      <c r="XEA318" s="1"/>
      <c r="XEB318" s="1"/>
      <c r="XEC318" s="1"/>
      <c r="XED318" s="1"/>
      <c r="XEE318" s="1"/>
      <c r="XEF318" s="1"/>
      <c r="XEG318" s="1"/>
      <c r="XEH318" s="1"/>
      <c r="XEI318" s="1"/>
      <c r="XEJ318" s="1"/>
      <c r="XEK318" s="1"/>
      <c r="XEL318" s="1"/>
      <c r="XEM318" s="1"/>
      <c r="XEN318" s="1"/>
      <c r="XEO318" s="1"/>
      <c r="XEP318" s="1"/>
      <c r="XEQ318" s="1"/>
      <c r="XER318" s="1"/>
      <c r="XES318" s="1"/>
      <c r="XET318" s="1"/>
      <c r="XEU318" s="1"/>
      <c r="XEV318" s="1"/>
      <c r="XEW318" s="1"/>
      <c r="XEX318" s="1"/>
      <c r="XEY318" s="1"/>
      <c r="XEZ318" s="1"/>
      <c r="XFA318" s="1"/>
      <c r="XFB318" s="1"/>
      <c r="XFC318" s="1"/>
      <c r="XFD318" s="1"/>
    </row>
    <row r="319" spans="1:151 16227:16384" s="11" customFormat="1" ht="20.25" customHeight="1" x14ac:dyDescent="0.25">
      <c r="A319" s="88">
        <f t="shared" si="64"/>
        <v>5</v>
      </c>
      <c r="B319" s="88"/>
      <c r="C319" s="84" t="s">
        <v>219</v>
      </c>
      <c r="D319" s="85" t="s">
        <v>219</v>
      </c>
      <c r="E319" s="53">
        <f>(38.4)*10.764</f>
        <v>413.33759999999995</v>
      </c>
      <c r="F319" s="84">
        <v>0</v>
      </c>
      <c r="G319" s="85"/>
      <c r="H319" s="53">
        <v>0</v>
      </c>
      <c r="I319" s="53">
        <f t="shared" si="62"/>
        <v>413.33759999999995</v>
      </c>
      <c r="J319" s="1"/>
      <c r="K319" s="1"/>
      <c r="L319" s="1"/>
      <c r="M319" s="1"/>
      <c r="N319" s="1"/>
      <c r="O319" s="1"/>
      <c r="P319" s="1"/>
      <c r="Q319" s="1"/>
      <c r="R319" s="1"/>
      <c r="S319" s="1"/>
      <c r="T319" s="1"/>
      <c r="U319" s="42" t="str">
        <f t="shared" ca="1" si="63"/>
        <v>34605,..,2605</v>
      </c>
      <c r="V319" s="42">
        <f t="shared" ref="V319:W319" ca="1" si="67">V318+1</f>
        <v>34605</v>
      </c>
      <c r="W319" s="42">
        <f t="shared" ca="1" si="67"/>
        <v>2605</v>
      </c>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WZC319" s="1"/>
      <c r="WZD319" s="1"/>
      <c r="WZE319" s="1"/>
      <c r="WZF319" s="1"/>
      <c r="WZG319" s="1"/>
      <c r="WZH319" s="1"/>
      <c r="WZI319" s="1"/>
      <c r="WZJ319" s="1"/>
      <c r="WZK319" s="1"/>
      <c r="WZL319" s="1"/>
      <c r="WZM319" s="1"/>
      <c r="WZN319" s="1"/>
      <c r="WZO319" s="1"/>
      <c r="WZP319" s="1"/>
      <c r="WZQ319" s="1"/>
      <c r="WZR319" s="1"/>
      <c r="WZS319" s="1"/>
      <c r="WZT319" s="1"/>
      <c r="WZU319" s="1"/>
      <c r="WZV319" s="1"/>
      <c r="WZW319" s="1"/>
      <c r="WZX319" s="1"/>
      <c r="WZY319" s="1"/>
      <c r="WZZ319" s="1"/>
      <c r="XAA319" s="1"/>
      <c r="XAB319" s="1"/>
      <c r="XAC319" s="1"/>
      <c r="XAD319" s="1"/>
      <c r="XAE319" s="1"/>
      <c r="XAF319" s="1"/>
      <c r="XAG319" s="1"/>
      <c r="XAH319" s="1"/>
      <c r="XAI319" s="1"/>
      <c r="XAJ319" s="1"/>
      <c r="XAK319" s="1"/>
      <c r="XAL319" s="1"/>
      <c r="XAM319" s="1"/>
      <c r="XAN319" s="1"/>
      <c r="XAO319" s="1"/>
      <c r="XAP319" s="1"/>
      <c r="XAQ319" s="1"/>
      <c r="XAR319" s="1"/>
      <c r="XAS319" s="1"/>
      <c r="XAT319" s="1"/>
      <c r="XAU319" s="1"/>
      <c r="XAV319" s="1"/>
      <c r="XAW319" s="1"/>
      <c r="XAX319" s="1"/>
      <c r="XAY319" s="1"/>
      <c r="XAZ319" s="1"/>
      <c r="XBA319" s="1"/>
      <c r="XBB319" s="1"/>
      <c r="XBC319" s="1"/>
      <c r="XBD319" s="1"/>
      <c r="XBE319" s="1"/>
      <c r="XBF319" s="1"/>
      <c r="XBG319" s="1"/>
      <c r="XBH319" s="1"/>
      <c r="XBI319" s="1"/>
      <c r="XBJ319" s="1"/>
      <c r="XBK319" s="1"/>
      <c r="XBL319" s="1"/>
      <c r="XBM319" s="1"/>
      <c r="XBN319" s="1"/>
      <c r="XBO319" s="1"/>
      <c r="XBP319" s="1"/>
      <c r="XBQ319" s="1"/>
      <c r="XBR319" s="1"/>
      <c r="XBS319" s="1"/>
      <c r="XBT319" s="1"/>
      <c r="XBU319" s="1"/>
      <c r="XBV319" s="1"/>
      <c r="XBW319" s="1"/>
      <c r="XBX319" s="1"/>
      <c r="XBY319" s="1"/>
      <c r="XBZ319" s="1"/>
      <c r="XCA319" s="1"/>
      <c r="XCB319" s="1"/>
      <c r="XCC319" s="1"/>
      <c r="XCD319" s="1"/>
      <c r="XCE319" s="1"/>
      <c r="XCF319" s="1"/>
      <c r="XCG319" s="1"/>
      <c r="XCH319" s="1"/>
      <c r="XCI319" s="1"/>
      <c r="XCJ319" s="1"/>
      <c r="XCK319" s="1"/>
      <c r="XCL319" s="1"/>
      <c r="XCM319" s="1"/>
      <c r="XCN319" s="1"/>
      <c r="XCO319" s="1"/>
      <c r="XCP319" s="1"/>
      <c r="XCQ319" s="1"/>
      <c r="XCR319" s="1"/>
      <c r="XCS319" s="1"/>
      <c r="XCT319" s="1"/>
      <c r="XCU319" s="1"/>
      <c r="XCV319" s="1"/>
      <c r="XCW319" s="1"/>
      <c r="XCX319" s="1"/>
      <c r="XCY319" s="1"/>
      <c r="XCZ319" s="1"/>
      <c r="XDA319" s="1"/>
      <c r="XDB319" s="1"/>
      <c r="XDC319" s="1"/>
      <c r="XDD319" s="1"/>
      <c r="XDE319" s="1"/>
      <c r="XDF319" s="1"/>
      <c r="XDG319" s="1"/>
      <c r="XDH319" s="1"/>
      <c r="XDI319" s="1"/>
      <c r="XDJ319" s="1"/>
      <c r="XDK319" s="1"/>
      <c r="XDL319" s="1"/>
      <c r="XDM319" s="1"/>
      <c r="XDN319" s="1"/>
      <c r="XDO319" s="1"/>
      <c r="XDP319" s="1"/>
      <c r="XDQ319" s="1"/>
      <c r="XDR319" s="1"/>
      <c r="XDS319" s="1"/>
      <c r="XDT319" s="1"/>
      <c r="XDU319" s="1"/>
      <c r="XDV319" s="1"/>
      <c r="XDW319" s="1"/>
      <c r="XDX319" s="1"/>
      <c r="XDY319" s="1"/>
      <c r="XDZ319" s="1"/>
      <c r="XEA319" s="1"/>
      <c r="XEB319" s="1"/>
      <c r="XEC319" s="1"/>
      <c r="XED319" s="1"/>
      <c r="XEE319" s="1"/>
      <c r="XEF319" s="1"/>
      <c r="XEG319" s="1"/>
      <c r="XEH319" s="1"/>
      <c r="XEI319" s="1"/>
      <c r="XEJ319" s="1"/>
      <c r="XEK319" s="1"/>
      <c r="XEL319" s="1"/>
      <c r="XEM319" s="1"/>
      <c r="XEN319" s="1"/>
      <c r="XEO319" s="1"/>
      <c r="XEP319" s="1"/>
      <c r="XEQ319" s="1"/>
      <c r="XER319" s="1"/>
      <c r="XES319" s="1"/>
      <c r="XET319" s="1"/>
      <c r="XEU319" s="1"/>
      <c r="XEV319" s="1"/>
      <c r="XEW319" s="1"/>
      <c r="XEX319" s="1"/>
      <c r="XEY319" s="1"/>
      <c r="XEZ319" s="1"/>
      <c r="XFA319" s="1"/>
      <c r="XFB319" s="1"/>
      <c r="XFC319" s="1"/>
      <c r="XFD319" s="1"/>
    </row>
    <row r="320" spans="1:151 16227:16384" s="11" customFormat="1" ht="20.25" customHeight="1" x14ac:dyDescent="0.25">
      <c r="A320" s="88">
        <f t="shared" si="64"/>
        <v>6</v>
      </c>
      <c r="B320" s="88"/>
      <c r="C320" s="84" t="s">
        <v>218</v>
      </c>
      <c r="D320" s="85" t="s">
        <v>218</v>
      </c>
      <c r="E320" s="53">
        <f>(59.05)*10.764</f>
        <v>635.61419999999998</v>
      </c>
      <c r="F320" s="84">
        <v>0</v>
      </c>
      <c r="G320" s="85"/>
      <c r="H320" s="53">
        <v>0</v>
      </c>
      <c r="I320" s="53">
        <f t="shared" si="62"/>
        <v>635.61419999999998</v>
      </c>
      <c r="J320" s="1"/>
      <c r="K320" s="1"/>
      <c r="L320" s="1"/>
      <c r="M320" s="1"/>
      <c r="N320" s="1"/>
      <c r="O320" s="1"/>
      <c r="P320" s="1"/>
      <c r="Q320" s="1"/>
      <c r="R320" s="1"/>
      <c r="S320" s="1"/>
      <c r="T320" s="1"/>
      <c r="U320" s="42" t="str">
        <f t="shared" ca="1" si="63"/>
        <v>34606,..,2606</v>
      </c>
      <c r="V320" s="42">
        <f t="shared" ref="V320:W320" ca="1" si="68">V319+1</f>
        <v>34606</v>
      </c>
      <c r="W320" s="42">
        <f t="shared" ca="1" si="68"/>
        <v>2606</v>
      </c>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WZC320" s="1"/>
      <c r="WZD320" s="1"/>
      <c r="WZE320" s="1"/>
      <c r="WZF320" s="1"/>
      <c r="WZG320" s="1"/>
      <c r="WZH320" s="1"/>
      <c r="WZI320" s="1"/>
      <c r="WZJ320" s="1"/>
      <c r="WZK320" s="1"/>
      <c r="WZL320" s="1"/>
      <c r="WZM320" s="1"/>
      <c r="WZN320" s="1"/>
      <c r="WZO320" s="1"/>
      <c r="WZP320" s="1"/>
      <c r="WZQ320" s="1"/>
      <c r="WZR320" s="1"/>
      <c r="WZS320" s="1"/>
      <c r="WZT320" s="1"/>
      <c r="WZU320" s="1"/>
      <c r="WZV320" s="1"/>
      <c r="WZW320" s="1"/>
      <c r="WZX320" s="1"/>
      <c r="WZY320" s="1"/>
      <c r="WZZ320" s="1"/>
      <c r="XAA320" s="1"/>
      <c r="XAB320" s="1"/>
      <c r="XAC320" s="1"/>
      <c r="XAD320" s="1"/>
      <c r="XAE320" s="1"/>
      <c r="XAF320" s="1"/>
      <c r="XAG320" s="1"/>
      <c r="XAH320" s="1"/>
      <c r="XAI320" s="1"/>
      <c r="XAJ320" s="1"/>
      <c r="XAK320" s="1"/>
      <c r="XAL320" s="1"/>
      <c r="XAM320" s="1"/>
      <c r="XAN320" s="1"/>
      <c r="XAO320" s="1"/>
      <c r="XAP320" s="1"/>
      <c r="XAQ320" s="1"/>
      <c r="XAR320" s="1"/>
      <c r="XAS320" s="1"/>
      <c r="XAT320" s="1"/>
      <c r="XAU320" s="1"/>
      <c r="XAV320" s="1"/>
      <c r="XAW320" s="1"/>
      <c r="XAX320" s="1"/>
      <c r="XAY320" s="1"/>
      <c r="XAZ320" s="1"/>
      <c r="XBA320" s="1"/>
      <c r="XBB320" s="1"/>
      <c r="XBC320" s="1"/>
      <c r="XBD320" s="1"/>
      <c r="XBE320" s="1"/>
      <c r="XBF320" s="1"/>
      <c r="XBG320" s="1"/>
      <c r="XBH320" s="1"/>
      <c r="XBI320" s="1"/>
      <c r="XBJ320" s="1"/>
      <c r="XBK320" s="1"/>
      <c r="XBL320" s="1"/>
      <c r="XBM320" s="1"/>
      <c r="XBN320" s="1"/>
      <c r="XBO320" s="1"/>
      <c r="XBP320" s="1"/>
      <c r="XBQ320" s="1"/>
      <c r="XBR320" s="1"/>
      <c r="XBS320" s="1"/>
      <c r="XBT320" s="1"/>
      <c r="XBU320" s="1"/>
      <c r="XBV320" s="1"/>
      <c r="XBW320" s="1"/>
      <c r="XBX320" s="1"/>
      <c r="XBY320" s="1"/>
      <c r="XBZ320" s="1"/>
      <c r="XCA320" s="1"/>
      <c r="XCB320" s="1"/>
      <c r="XCC320" s="1"/>
      <c r="XCD320" s="1"/>
      <c r="XCE320" s="1"/>
      <c r="XCF320" s="1"/>
      <c r="XCG320" s="1"/>
      <c r="XCH320" s="1"/>
      <c r="XCI320" s="1"/>
      <c r="XCJ320" s="1"/>
      <c r="XCK320" s="1"/>
      <c r="XCL320" s="1"/>
      <c r="XCM320" s="1"/>
      <c r="XCN320" s="1"/>
      <c r="XCO320" s="1"/>
      <c r="XCP320" s="1"/>
      <c r="XCQ320" s="1"/>
      <c r="XCR320" s="1"/>
      <c r="XCS320" s="1"/>
      <c r="XCT320" s="1"/>
      <c r="XCU320" s="1"/>
      <c r="XCV320" s="1"/>
      <c r="XCW320" s="1"/>
      <c r="XCX320" s="1"/>
      <c r="XCY320" s="1"/>
      <c r="XCZ320" s="1"/>
      <c r="XDA320" s="1"/>
      <c r="XDB320" s="1"/>
      <c r="XDC320" s="1"/>
      <c r="XDD320" s="1"/>
      <c r="XDE320" s="1"/>
      <c r="XDF320" s="1"/>
      <c r="XDG320" s="1"/>
      <c r="XDH320" s="1"/>
      <c r="XDI320" s="1"/>
      <c r="XDJ320" s="1"/>
      <c r="XDK320" s="1"/>
      <c r="XDL320" s="1"/>
      <c r="XDM320" s="1"/>
      <c r="XDN320" s="1"/>
      <c r="XDO320" s="1"/>
      <c r="XDP320" s="1"/>
      <c r="XDQ320" s="1"/>
      <c r="XDR320" s="1"/>
      <c r="XDS320" s="1"/>
      <c r="XDT320" s="1"/>
      <c r="XDU320" s="1"/>
      <c r="XDV320" s="1"/>
      <c r="XDW320" s="1"/>
      <c r="XDX320" s="1"/>
      <c r="XDY320" s="1"/>
      <c r="XDZ320" s="1"/>
      <c r="XEA320" s="1"/>
      <c r="XEB320" s="1"/>
      <c r="XEC320" s="1"/>
      <c r="XED320" s="1"/>
      <c r="XEE320" s="1"/>
      <c r="XEF320" s="1"/>
      <c r="XEG320" s="1"/>
      <c r="XEH320" s="1"/>
      <c r="XEI320" s="1"/>
      <c r="XEJ320" s="1"/>
      <c r="XEK320" s="1"/>
      <c r="XEL320" s="1"/>
      <c r="XEM320" s="1"/>
      <c r="XEN320" s="1"/>
      <c r="XEO320" s="1"/>
      <c r="XEP320" s="1"/>
      <c r="XEQ320" s="1"/>
      <c r="XER320" s="1"/>
      <c r="XES320" s="1"/>
      <c r="XET320" s="1"/>
      <c r="XEU320" s="1"/>
      <c r="XEV320" s="1"/>
      <c r="XEW320" s="1"/>
      <c r="XEX320" s="1"/>
      <c r="XEY320" s="1"/>
      <c r="XEZ320" s="1"/>
      <c r="XFA320" s="1"/>
      <c r="XFB320" s="1"/>
      <c r="XFC320" s="1"/>
      <c r="XFD320" s="1"/>
    </row>
    <row r="321" spans="1:151 16227:16384" s="11" customFormat="1" ht="20.25" customHeight="1" x14ac:dyDescent="0.25">
      <c r="A321" s="88">
        <f t="shared" si="64"/>
        <v>7</v>
      </c>
      <c r="B321" s="88"/>
      <c r="C321" s="84" t="s">
        <v>218</v>
      </c>
      <c r="D321" s="85" t="s">
        <v>218</v>
      </c>
      <c r="E321" s="53">
        <f>(59.05)*10.764</f>
        <v>635.61419999999998</v>
      </c>
      <c r="F321" s="84">
        <v>0</v>
      </c>
      <c r="G321" s="85"/>
      <c r="H321" s="53">
        <v>0</v>
      </c>
      <c r="I321" s="53">
        <f t="shared" si="62"/>
        <v>635.61419999999998</v>
      </c>
      <c r="J321" s="1"/>
      <c r="K321" s="1"/>
      <c r="L321" s="1"/>
      <c r="M321" s="1"/>
      <c r="N321" s="1"/>
      <c r="O321" s="1"/>
      <c r="P321" s="1"/>
      <c r="Q321" s="1"/>
      <c r="R321" s="1"/>
      <c r="S321" s="1"/>
      <c r="T321" s="1"/>
      <c r="U321" s="42" t="str">
        <f t="shared" ca="1" si="63"/>
        <v>34607,..,2607</v>
      </c>
      <c r="V321" s="42">
        <f t="shared" ref="V321:W321" ca="1" si="69">V320+1</f>
        <v>34607</v>
      </c>
      <c r="W321" s="42">
        <f t="shared" ca="1" si="69"/>
        <v>2607</v>
      </c>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WZC321" s="1"/>
      <c r="WZD321" s="1"/>
      <c r="WZE321" s="1"/>
      <c r="WZF321" s="1"/>
      <c r="WZG321" s="1"/>
      <c r="WZH321" s="1"/>
      <c r="WZI321" s="1"/>
      <c r="WZJ321" s="1"/>
      <c r="WZK321" s="1"/>
      <c r="WZL321" s="1"/>
      <c r="WZM321" s="1"/>
      <c r="WZN321" s="1"/>
      <c r="WZO321" s="1"/>
      <c r="WZP321" s="1"/>
      <c r="WZQ321" s="1"/>
      <c r="WZR321" s="1"/>
      <c r="WZS321" s="1"/>
      <c r="WZT321" s="1"/>
      <c r="WZU321" s="1"/>
      <c r="WZV321" s="1"/>
      <c r="WZW321" s="1"/>
      <c r="WZX321" s="1"/>
      <c r="WZY321" s="1"/>
      <c r="WZZ321" s="1"/>
      <c r="XAA321" s="1"/>
      <c r="XAB321" s="1"/>
      <c r="XAC321" s="1"/>
      <c r="XAD321" s="1"/>
      <c r="XAE321" s="1"/>
      <c r="XAF321" s="1"/>
      <c r="XAG321" s="1"/>
      <c r="XAH321" s="1"/>
      <c r="XAI321" s="1"/>
      <c r="XAJ321" s="1"/>
      <c r="XAK321" s="1"/>
      <c r="XAL321" s="1"/>
      <c r="XAM321" s="1"/>
      <c r="XAN321" s="1"/>
      <c r="XAO321" s="1"/>
      <c r="XAP321" s="1"/>
      <c r="XAQ321" s="1"/>
      <c r="XAR321" s="1"/>
      <c r="XAS321" s="1"/>
      <c r="XAT321" s="1"/>
      <c r="XAU321" s="1"/>
      <c r="XAV321" s="1"/>
      <c r="XAW321" s="1"/>
      <c r="XAX321" s="1"/>
      <c r="XAY321" s="1"/>
      <c r="XAZ321" s="1"/>
      <c r="XBA321" s="1"/>
      <c r="XBB321" s="1"/>
      <c r="XBC321" s="1"/>
      <c r="XBD321" s="1"/>
      <c r="XBE321" s="1"/>
      <c r="XBF321" s="1"/>
      <c r="XBG321" s="1"/>
      <c r="XBH321" s="1"/>
      <c r="XBI321" s="1"/>
      <c r="XBJ321" s="1"/>
      <c r="XBK321" s="1"/>
      <c r="XBL321" s="1"/>
      <c r="XBM321" s="1"/>
      <c r="XBN321" s="1"/>
      <c r="XBO321" s="1"/>
      <c r="XBP321" s="1"/>
      <c r="XBQ321" s="1"/>
      <c r="XBR321" s="1"/>
      <c r="XBS321" s="1"/>
      <c r="XBT321" s="1"/>
      <c r="XBU321" s="1"/>
      <c r="XBV321" s="1"/>
      <c r="XBW321" s="1"/>
      <c r="XBX321" s="1"/>
      <c r="XBY321" s="1"/>
      <c r="XBZ321" s="1"/>
      <c r="XCA321" s="1"/>
      <c r="XCB321" s="1"/>
      <c r="XCC321" s="1"/>
      <c r="XCD321" s="1"/>
      <c r="XCE321" s="1"/>
      <c r="XCF321" s="1"/>
      <c r="XCG321" s="1"/>
      <c r="XCH321" s="1"/>
      <c r="XCI321" s="1"/>
      <c r="XCJ321" s="1"/>
      <c r="XCK321" s="1"/>
      <c r="XCL321" s="1"/>
      <c r="XCM321" s="1"/>
      <c r="XCN321" s="1"/>
      <c r="XCO321" s="1"/>
      <c r="XCP321" s="1"/>
      <c r="XCQ321" s="1"/>
      <c r="XCR321" s="1"/>
      <c r="XCS321" s="1"/>
      <c r="XCT321" s="1"/>
      <c r="XCU321" s="1"/>
      <c r="XCV321" s="1"/>
      <c r="XCW321" s="1"/>
      <c r="XCX321" s="1"/>
      <c r="XCY321" s="1"/>
      <c r="XCZ321" s="1"/>
      <c r="XDA321" s="1"/>
      <c r="XDB321" s="1"/>
      <c r="XDC321" s="1"/>
      <c r="XDD321" s="1"/>
      <c r="XDE321" s="1"/>
      <c r="XDF321" s="1"/>
      <c r="XDG321" s="1"/>
      <c r="XDH321" s="1"/>
      <c r="XDI321" s="1"/>
      <c r="XDJ321" s="1"/>
      <c r="XDK321" s="1"/>
      <c r="XDL321" s="1"/>
      <c r="XDM321" s="1"/>
      <c r="XDN321" s="1"/>
      <c r="XDO321" s="1"/>
      <c r="XDP321" s="1"/>
      <c r="XDQ321" s="1"/>
      <c r="XDR321" s="1"/>
      <c r="XDS321" s="1"/>
      <c r="XDT321" s="1"/>
      <c r="XDU321" s="1"/>
      <c r="XDV321" s="1"/>
      <c r="XDW321" s="1"/>
      <c r="XDX321" s="1"/>
      <c r="XDY321" s="1"/>
      <c r="XDZ321" s="1"/>
      <c r="XEA321" s="1"/>
      <c r="XEB321" s="1"/>
      <c r="XEC321" s="1"/>
      <c r="XED321" s="1"/>
      <c r="XEE321" s="1"/>
      <c r="XEF321" s="1"/>
      <c r="XEG321" s="1"/>
      <c r="XEH321" s="1"/>
      <c r="XEI321" s="1"/>
      <c r="XEJ321" s="1"/>
      <c r="XEK321" s="1"/>
      <c r="XEL321" s="1"/>
      <c r="XEM321" s="1"/>
      <c r="XEN321" s="1"/>
      <c r="XEO321" s="1"/>
      <c r="XEP321" s="1"/>
      <c r="XEQ321" s="1"/>
      <c r="XER321" s="1"/>
      <c r="XES321" s="1"/>
      <c r="XET321" s="1"/>
      <c r="XEU321" s="1"/>
      <c r="XEV321" s="1"/>
      <c r="XEW321" s="1"/>
      <c r="XEX321" s="1"/>
      <c r="XEY321" s="1"/>
      <c r="XEZ321" s="1"/>
      <c r="XFA321" s="1"/>
      <c r="XFB321" s="1"/>
      <c r="XFC321" s="1"/>
      <c r="XFD321" s="1"/>
    </row>
    <row r="322" spans="1:151 16227:16384" s="11" customFormat="1" ht="20.25" customHeight="1" x14ac:dyDescent="0.25">
      <c r="A322" s="88">
        <f t="shared" si="64"/>
        <v>8</v>
      </c>
      <c r="B322" s="88"/>
      <c r="C322" s="84" t="s">
        <v>218</v>
      </c>
      <c r="D322" s="85" t="s">
        <v>218</v>
      </c>
      <c r="E322" s="53">
        <f>(59.23)*10.764</f>
        <v>637.55171999999993</v>
      </c>
      <c r="F322" s="84">
        <v>0</v>
      </c>
      <c r="G322" s="85"/>
      <c r="H322" s="53">
        <v>0</v>
      </c>
      <c r="I322" s="53">
        <f t="shared" si="62"/>
        <v>637.55171999999993</v>
      </c>
      <c r="J322" s="1"/>
      <c r="K322" s="1"/>
      <c r="L322" s="1"/>
      <c r="M322" s="1"/>
      <c r="N322" s="1"/>
      <c r="O322" s="1"/>
      <c r="P322" s="1"/>
      <c r="Q322" s="1"/>
      <c r="R322" s="1"/>
      <c r="S322" s="1"/>
      <c r="T322" s="1"/>
      <c r="U322" s="42" t="str">
        <f t="shared" ca="1" si="63"/>
        <v>34608,..,2608</v>
      </c>
      <c r="V322" s="42">
        <f t="shared" ref="V322:W322" ca="1" si="70">V321+1</f>
        <v>34608</v>
      </c>
      <c r="W322" s="42">
        <f t="shared" ca="1" si="70"/>
        <v>2608</v>
      </c>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WZC322" s="1"/>
      <c r="WZD322" s="1"/>
      <c r="WZE322" s="1"/>
      <c r="WZF322" s="1"/>
      <c r="WZG322" s="1"/>
      <c r="WZH322" s="1"/>
      <c r="WZI322" s="1"/>
      <c r="WZJ322" s="1"/>
      <c r="WZK322" s="1"/>
      <c r="WZL322" s="1"/>
      <c r="WZM322" s="1"/>
      <c r="WZN322" s="1"/>
      <c r="WZO322" s="1"/>
      <c r="WZP322" s="1"/>
      <c r="WZQ322" s="1"/>
      <c r="WZR322" s="1"/>
      <c r="WZS322" s="1"/>
      <c r="WZT322" s="1"/>
      <c r="WZU322" s="1"/>
      <c r="WZV322" s="1"/>
      <c r="WZW322" s="1"/>
      <c r="WZX322" s="1"/>
      <c r="WZY322" s="1"/>
      <c r="WZZ322" s="1"/>
      <c r="XAA322" s="1"/>
      <c r="XAB322" s="1"/>
      <c r="XAC322" s="1"/>
      <c r="XAD322" s="1"/>
      <c r="XAE322" s="1"/>
      <c r="XAF322" s="1"/>
      <c r="XAG322" s="1"/>
      <c r="XAH322" s="1"/>
      <c r="XAI322" s="1"/>
      <c r="XAJ322" s="1"/>
      <c r="XAK322" s="1"/>
      <c r="XAL322" s="1"/>
      <c r="XAM322" s="1"/>
      <c r="XAN322" s="1"/>
      <c r="XAO322" s="1"/>
      <c r="XAP322" s="1"/>
      <c r="XAQ322" s="1"/>
      <c r="XAR322" s="1"/>
      <c r="XAS322" s="1"/>
      <c r="XAT322" s="1"/>
      <c r="XAU322" s="1"/>
      <c r="XAV322" s="1"/>
      <c r="XAW322" s="1"/>
      <c r="XAX322" s="1"/>
      <c r="XAY322" s="1"/>
      <c r="XAZ322" s="1"/>
      <c r="XBA322" s="1"/>
      <c r="XBB322" s="1"/>
      <c r="XBC322" s="1"/>
      <c r="XBD322" s="1"/>
      <c r="XBE322" s="1"/>
      <c r="XBF322" s="1"/>
      <c r="XBG322" s="1"/>
      <c r="XBH322" s="1"/>
      <c r="XBI322" s="1"/>
      <c r="XBJ322" s="1"/>
      <c r="XBK322" s="1"/>
      <c r="XBL322" s="1"/>
      <c r="XBM322" s="1"/>
      <c r="XBN322" s="1"/>
      <c r="XBO322" s="1"/>
      <c r="XBP322" s="1"/>
      <c r="XBQ322" s="1"/>
      <c r="XBR322" s="1"/>
      <c r="XBS322" s="1"/>
      <c r="XBT322" s="1"/>
      <c r="XBU322" s="1"/>
      <c r="XBV322" s="1"/>
      <c r="XBW322" s="1"/>
      <c r="XBX322" s="1"/>
      <c r="XBY322" s="1"/>
      <c r="XBZ322" s="1"/>
      <c r="XCA322" s="1"/>
      <c r="XCB322" s="1"/>
      <c r="XCC322" s="1"/>
      <c r="XCD322" s="1"/>
      <c r="XCE322" s="1"/>
      <c r="XCF322" s="1"/>
      <c r="XCG322" s="1"/>
      <c r="XCH322" s="1"/>
      <c r="XCI322" s="1"/>
      <c r="XCJ322" s="1"/>
      <c r="XCK322" s="1"/>
      <c r="XCL322" s="1"/>
      <c r="XCM322" s="1"/>
      <c r="XCN322" s="1"/>
      <c r="XCO322" s="1"/>
      <c r="XCP322" s="1"/>
      <c r="XCQ322" s="1"/>
      <c r="XCR322" s="1"/>
      <c r="XCS322" s="1"/>
      <c r="XCT322" s="1"/>
      <c r="XCU322" s="1"/>
      <c r="XCV322" s="1"/>
      <c r="XCW322" s="1"/>
      <c r="XCX322" s="1"/>
      <c r="XCY322" s="1"/>
      <c r="XCZ322" s="1"/>
      <c r="XDA322" s="1"/>
      <c r="XDB322" s="1"/>
      <c r="XDC322" s="1"/>
      <c r="XDD322" s="1"/>
      <c r="XDE322" s="1"/>
      <c r="XDF322" s="1"/>
      <c r="XDG322" s="1"/>
      <c r="XDH322" s="1"/>
      <c r="XDI322" s="1"/>
      <c r="XDJ322" s="1"/>
      <c r="XDK322" s="1"/>
      <c r="XDL322" s="1"/>
      <c r="XDM322" s="1"/>
      <c r="XDN322" s="1"/>
      <c r="XDO322" s="1"/>
      <c r="XDP322" s="1"/>
      <c r="XDQ322" s="1"/>
      <c r="XDR322" s="1"/>
      <c r="XDS322" s="1"/>
      <c r="XDT322" s="1"/>
      <c r="XDU322" s="1"/>
      <c r="XDV322" s="1"/>
      <c r="XDW322" s="1"/>
      <c r="XDX322" s="1"/>
      <c r="XDY322" s="1"/>
      <c r="XDZ322" s="1"/>
      <c r="XEA322" s="1"/>
      <c r="XEB322" s="1"/>
      <c r="XEC322" s="1"/>
      <c r="XED322" s="1"/>
      <c r="XEE322" s="1"/>
      <c r="XEF322" s="1"/>
      <c r="XEG322" s="1"/>
      <c r="XEH322" s="1"/>
      <c r="XEI322" s="1"/>
      <c r="XEJ322" s="1"/>
      <c r="XEK322" s="1"/>
      <c r="XEL322" s="1"/>
      <c r="XEM322" s="1"/>
      <c r="XEN322" s="1"/>
      <c r="XEO322" s="1"/>
      <c r="XEP322" s="1"/>
      <c r="XEQ322" s="1"/>
      <c r="XER322" s="1"/>
      <c r="XES322" s="1"/>
      <c r="XET322" s="1"/>
      <c r="XEU322" s="1"/>
      <c r="XEV322" s="1"/>
      <c r="XEW322" s="1"/>
      <c r="XEX322" s="1"/>
      <c r="XEY322" s="1"/>
      <c r="XEZ322" s="1"/>
      <c r="XFA322" s="1"/>
      <c r="XFB322" s="1"/>
      <c r="XFC322" s="1"/>
      <c r="XFD322" s="1"/>
    </row>
    <row r="323" spans="1:151 16227:16384" s="11" customFormat="1" ht="20.25" customHeight="1" x14ac:dyDescent="0.25">
      <c r="A323" s="88">
        <f t="shared" si="64"/>
        <v>9</v>
      </c>
      <c r="B323" s="88"/>
      <c r="C323" s="84" t="s">
        <v>218</v>
      </c>
      <c r="D323" s="85" t="s">
        <v>218</v>
      </c>
      <c r="E323" s="53">
        <f>(53.3)*10.764</f>
        <v>573.72119999999995</v>
      </c>
      <c r="F323" s="84">
        <v>0</v>
      </c>
      <c r="G323" s="85"/>
      <c r="H323" s="53">
        <v>0</v>
      </c>
      <c r="I323" s="53">
        <f t="shared" si="62"/>
        <v>573.72119999999995</v>
      </c>
      <c r="J323" s="1"/>
      <c r="K323" s="1"/>
      <c r="L323" s="1"/>
      <c r="M323" s="1"/>
      <c r="N323" s="1"/>
      <c r="O323" s="1"/>
      <c r="P323" s="1"/>
      <c r="Q323" s="1"/>
      <c r="R323" s="1"/>
      <c r="S323" s="1"/>
      <c r="T323" s="1"/>
      <c r="U323" s="42" t="str">
        <f t="shared" ca="1" si="63"/>
        <v>34609,..,2609</v>
      </c>
      <c r="V323" s="42">
        <f t="shared" ref="V323:W323" ca="1" si="71">V322+1</f>
        <v>34609</v>
      </c>
      <c r="W323" s="42">
        <f t="shared" ca="1" si="71"/>
        <v>2609</v>
      </c>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WZC323" s="1"/>
      <c r="WZD323" s="1"/>
      <c r="WZE323" s="1"/>
      <c r="WZF323" s="1"/>
      <c r="WZG323" s="1"/>
      <c r="WZH323" s="1"/>
      <c r="WZI323" s="1"/>
      <c r="WZJ323" s="1"/>
      <c r="WZK323" s="1"/>
      <c r="WZL323" s="1"/>
      <c r="WZM323" s="1"/>
      <c r="WZN323" s="1"/>
      <c r="WZO323" s="1"/>
      <c r="WZP323" s="1"/>
      <c r="WZQ323" s="1"/>
      <c r="WZR323" s="1"/>
      <c r="WZS323" s="1"/>
      <c r="WZT323" s="1"/>
      <c r="WZU323" s="1"/>
      <c r="WZV323" s="1"/>
      <c r="WZW323" s="1"/>
      <c r="WZX323" s="1"/>
      <c r="WZY323" s="1"/>
      <c r="WZZ323" s="1"/>
      <c r="XAA323" s="1"/>
      <c r="XAB323" s="1"/>
      <c r="XAC323" s="1"/>
      <c r="XAD323" s="1"/>
      <c r="XAE323" s="1"/>
      <c r="XAF323" s="1"/>
      <c r="XAG323" s="1"/>
      <c r="XAH323" s="1"/>
      <c r="XAI323" s="1"/>
      <c r="XAJ323" s="1"/>
      <c r="XAK323" s="1"/>
      <c r="XAL323" s="1"/>
      <c r="XAM323" s="1"/>
      <c r="XAN323" s="1"/>
      <c r="XAO323" s="1"/>
      <c r="XAP323" s="1"/>
      <c r="XAQ323" s="1"/>
      <c r="XAR323" s="1"/>
      <c r="XAS323" s="1"/>
      <c r="XAT323" s="1"/>
      <c r="XAU323" s="1"/>
      <c r="XAV323" s="1"/>
      <c r="XAW323" s="1"/>
      <c r="XAX323" s="1"/>
      <c r="XAY323" s="1"/>
      <c r="XAZ323" s="1"/>
      <c r="XBA323" s="1"/>
      <c r="XBB323" s="1"/>
      <c r="XBC323" s="1"/>
      <c r="XBD323" s="1"/>
      <c r="XBE323" s="1"/>
      <c r="XBF323" s="1"/>
      <c r="XBG323" s="1"/>
      <c r="XBH323" s="1"/>
      <c r="XBI323" s="1"/>
      <c r="XBJ323" s="1"/>
      <c r="XBK323" s="1"/>
      <c r="XBL323" s="1"/>
      <c r="XBM323" s="1"/>
      <c r="XBN323" s="1"/>
      <c r="XBO323" s="1"/>
      <c r="XBP323" s="1"/>
      <c r="XBQ323" s="1"/>
      <c r="XBR323" s="1"/>
      <c r="XBS323" s="1"/>
      <c r="XBT323" s="1"/>
      <c r="XBU323" s="1"/>
      <c r="XBV323" s="1"/>
      <c r="XBW323" s="1"/>
      <c r="XBX323" s="1"/>
      <c r="XBY323" s="1"/>
      <c r="XBZ323" s="1"/>
      <c r="XCA323" s="1"/>
      <c r="XCB323" s="1"/>
      <c r="XCC323" s="1"/>
      <c r="XCD323" s="1"/>
      <c r="XCE323" s="1"/>
      <c r="XCF323" s="1"/>
      <c r="XCG323" s="1"/>
      <c r="XCH323" s="1"/>
      <c r="XCI323" s="1"/>
      <c r="XCJ323" s="1"/>
      <c r="XCK323" s="1"/>
      <c r="XCL323" s="1"/>
      <c r="XCM323" s="1"/>
      <c r="XCN323" s="1"/>
      <c r="XCO323" s="1"/>
      <c r="XCP323" s="1"/>
      <c r="XCQ323" s="1"/>
      <c r="XCR323" s="1"/>
      <c r="XCS323" s="1"/>
      <c r="XCT323" s="1"/>
      <c r="XCU323" s="1"/>
      <c r="XCV323" s="1"/>
      <c r="XCW323" s="1"/>
      <c r="XCX323" s="1"/>
      <c r="XCY323" s="1"/>
      <c r="XCZ323" s="1"/>
      <c r="XDA323" s="1"/>
      <c r="XDB323" s="1"/>
      <c r="XDC323" s="1"/>
      <c r="XDD323" s="1"/>
      <c r="XDE323" s="1"/>
      <c r="XDF323" s="1"/>
      <c r="XDG323" s="1"/>
      <c r="XDH323" s="1"/>
      <c r="XDI323" s="1"/>
      <c r="XDJ323" s="1"/>
      <c r="XDK323" s="1"/>
      <c r="XDL323" s="1"/>
      <c r="XDM323" s="1"/>
      <c r="XDN323" s="1"/>
      <c r="XDO323" s="1"/>
      <c r="XDP323" s="1"/>
      <c r="XDQ323" s="1"/>
      <c r="XDR323" s="1"/>
      <c r="XDS323" s="1"/>
      <c r="XDT323" s="1"/>
      <c r="XDU323" s="1"/>
      <c r="XDV323" s="1"/>
      <c r="XDW323" s="1"/>
      <c r="XDX323" s="1"/>
      <c r="XDY323" s="1"/>
      <c r="XDZ323" s="1"/>
      <c r="XEA323" s="1"/>
      <c r="XEB323" s="1"/>
      <c r="XEC323" s="1"/>
      <c r="XED323" s="1"/>
      <c r="XEE323" s="1"/>
      <c r="XEF323" s="1"/>
      <c r="XEG323" s="1"/>
      <c r="XEH323" s="1"/>
      <c r="XEI323" s="1"/>
      <c r="XEJ323" s="1"/>
      <c r="XEK323" s="1"/>
      <c r="XEL323" s="1"/>
      <c r="XEM323" s="1"/>
      <c r="XEN323" s="1"/>
      <c r="XEO323" s="1"/>
      <c r="XEP323" s="1"/>
      <c r="XEQ323" s="1"/>
      <c r="XER323" s="1"/>
      <c r="XES323" s="1"/>
      <c r="XET323" s="1"/>
      <c r="XEU323" s="1"/>
      <c r="XEV323" s="1"/>
      <c r="XEW323" s="1"/>
      <c r="XEX323" s="1"/>
      <c r="XEY323" s="1"/>
      <c r="XEZ323" s="1"/>
      <c r="XFA323" s="1"/>
      <c r="XFB323" s="1"/>
      <c r="XFC323" s="1"/>
      <c r="XFD323" s="1"/>
    </row>
    <row r="324" spans="1:151 16227:16384" s="11" customFormat="1" ht="20.25" x14ac:dyDescent="0.25">
      <c r="A324" s="75" t="s">
        <v>223</v>
      </c>
      <c r="B324" s="76"/>
      <c r="C324" s="76"/>
      <c r="D324" s="76"/>
      <c r="E324" s="76"/>
      <c r="F324" s="76"/>
      <c r="G324" s="76"/>
      <c r="H324" s="76"/>
      <c r="I324" s="77"/>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WZC324" s="1"/>
      <c r="WZD324" s="1"/>
      <c r="WZE324" s="1"/>
      <c r="WZF324" s="1"/>
      <c r="WZG324" s="1"/>
      <c r="WZH324" s="1"/>
      <c r="WZI324" s="1"/>
      <c r="WZJ324" s="1"/>
      <c r="WZK324" s="1"/>
      <c r="WZL324" s="1"/>
      <c r="WZM324" s="1"/>
      <c r="WZN324" s="1"/>
      <c r="WZO324" s="1"/>
      <c r="WZP324" s="1"/>
      <c r="WZQ324" s="1"/>
      <c r="WZR324" s="1"/>
      <c r="WZS324" s="1"/>
      <c r="WZT324" s="1"/>
      <c r="WZU324" s="1"/>
      <c r="WZV324" s="1"/>
      <c r="WZW324" s="1"/>
      <c r="WZX324" s="1"/>
      <c r="WZY324" s="1"/>
      <c r="WZZ324" s="1"/>
      <c r="XAA324" s="1"/>
      <c r="XAB324" s="1"/>
      <c r="XAC324" s="1"/>
      <c r="XAD324" s="1"/>
      <c r="XAE324" s="1"/>
      <c r="XAF324" s="1"/>
      <c r="XAG324" s="1"/>
      <c r="XAH324" s="1"/>
      <c r="XAI324" s="1"/>
      <c r="XAJ324" s="1"/>
      <c r="XAK324" s="1"/>
      <c r="XAL324" s="1"/>
      <c r="XAM324" s="1"/>
      <c r="XAN324" s="1"/>
      <c r="XAO324" s="1"/>
      <c r="XAP324" s="1"/>
      <c r="XAQ324" s="1"/>
      <c r="XAR324" s="1"/>
      <c r="XAS324" s="1"/>
      <c r="XAT324" s="1"/>
      <c r="XAU324" s="1"/>
      <c r="XAV324" s="1"/>
      <c r="XAW324" s="1"/>
      <c r="XAX324" s="1"/>
      <c r="XAY324" s="1"/>
      <c r="XAZ324" s="1"/>
      <c r="XBA324" s="1"/>
      <c r="XBB324" s="1"/>
      <c r="XBC324" s="1"/>
      <c r="XBD324" s="1"/>
      <c r="XBE324" s="1"/>
      <c r="XBF324" s="1"/>
      <c r="XBG324" s="1"/>
      <c r="XBH324" s="1"/>
      <c r="XBI324" s="1"/>
      <c r="XBJ324" s="1"/>
      <c r="XBK324" s="1"/>
      <c r="XBL324" s="1"/>
      <c r="XBM324" s="1"/>
      <c r="XBN324" s="1"/>
      <c r="XBO324" s="1"/>
      <c r="XBP324" s="1"/>
      <c r="XBQ324" s="1"/>
      <c r="XBR324" s="1"/>
      <c r="XBS324" s="1"/>
      <c r="XBT324" s="1"/>
      <c r="XBU324" s="1"/>
      <c r="XBV324" s="1"/>
      <c r="XBW324" s="1"/>
      <c r="XBX324" s="1"/>
      <c r="XBY324" s="1"/>
      <c r="XBZ324" s="1"/>
      <c r="XCA324" s="1"/>
      <c r="XCB324" s="1"/>
      <c r="XCC324" s="1"/>
      <c r="XCD324" s="1"/>
      <c r="XCE324" s="1"/>
      <c r="XCF324" s="1"/>
      <c r="XCG324" s="1"/>
      <c r="XCH324" s="1"/>
      <c r="XCI324" s="1"/>
      <c r="XCJ324" s="1"/>
      <c r="XCK324" s="1"/>
      <c r="XCL324" s="1"/>
      <c r="XCM324" s="1"/>
      <c r="XCN324" s="1"/>
      <c r="XCO324" s="1"/>
      <c r="XCP324" s="1"/>
      <c r="XCQ324" s="1"/>
      <c r="XCR324" s="1"/>
      <c r="XCS324" s="1"/>
      <c r="XCT324" s="1"/>
      <c r="XCU324" s="1"/>
      <c r="XCV324" s="1"/>
      <c r="XCW324" s="1"/>
      <c r="XCX324" s="1"/>
      <c r="XCY324" s="1"/>
      <c r="XCZ324" s="1"/>
      <c r="XDA324" s="1"/>
      <c r="XDB324" s="1"/>
      <c r="XDC324" s="1"/>
      <c r="XDD324" s="1"/>
      <c r="XDE324" s="1"/>
      <c r="XDF324" s="1"/>
      <c r="XDG324" s="1"/>
      <c r="XDH324" s="1"/>
      <c r="XDI324" s="1"/>
      <c r="XDJ324" s="1"/>
      <c r="XDK324" s="1"/>
      <c r="XDL324" s="1"/>
      <c r="XDM324" s="1"/>
      <c r="XDN324" s="1"/>
      <c r="XDO324" s="1"/>
      <c r="XDP324" s="1"/>
      <c r="XDQ324" s="1"/>
      <c r="XDR324" s="1"/>
      <c r="XDS324" s="1"/>
      <c r="XDT324" s="1"/>
      <c r="XDU324" s="1"/>
      <c r="XDV324" s="1"/>
      <c r="XDW324" s="1"/>
      <c r="XDX324" s="1"/>
      <c r="XDY324" s="1"/>
      <c r="XDZ324" s="1"/>
      <c r="XEA324" s="1"/>
      <c r="XEB324" s="1"/>
      <c r="XEC324" s="1"/>
      <c r="XED324" s="1"/>
      <c r="XEE324" s="1"/>
      <c r="XEF324" s="1"/>
      <c r="XEG324" s="1"/>
      <c r="XEH324" s="1"/>
      <c r="XEI324" s="1"/>
      <c r="XEJ324" s="1"/>
      <c r="XEK324" s="1"/>
      <c r="XEL324" s="1"/>
      <c r="XEM324" s="1"/>
      <c r="XEN324" s="1"/>
      <c r="XEO324" s="1"/>
      <c r="XEP324" s="1"/>
      <c r="XEQ324" s="1"/>
      <c r="XER324" s="1"/>
      <c r="XES324" s="1"/>
      <c r="XET324" s="1"/>
      <c r="XEU324" s="1"/>
      <c r="XEV324" s="1"/>
      <c r="XEW324" s="1"/>
      <c r="XEX324" s="1"/>
      <c r="XEY324" s="1"/>
      <c r="XEZ324" s="1"/>
      <c r="XFA324" s="1"/>
      <c r="XFB324" s="1"/>
      <c r="XFC324" s="1"/>
      <c r="XFD324" s="1"/>
    </row>
    <row r="325" spans="1:151 16227:16384" s="11" customFormat="1" ht="20.25" customHeight="1" x14ac:dyDescent="0.25">
      <c r="A325" s="88">
        <v>1</v>
      </c>
      <c r="B325" s="88"/>
      <c r="C325" s="84" t="s">
        <v>218</v>
      </c>
      <c r="D325" s="85" t="s">
        <v>218</v>
      </c>
      <c r="E325" s="53">
        <f>(59.2)*10.764</f>
        <v>637.22879999999998</v>
      </c>
      <c r="F325" s="84">
        <v>0</v>
      </c>
      <c r="G325" s="85"/>
      <c r="H325" s="53">
        <v>0</v>
      </c>
      <c r="I325" s="53">
        <f t="shared" ref="I325:I333" si="72">E325+F325+(IF(H325&lt;101,H325,IF(H325&lt;201,H325/2,IF(H325&lt;=301,H325/3,H325/4))))</f>
        <v>637.22879999999998</v>
      </c>
      <c r="J325" s="1"/>
      <c r="K325" s="1"/>
      <c r="L325" s="1"/>
      <c r="M325" s="1"/>
      <c r="N325" s="1"/>
      <c r="O325" s="1"/>
      <c r="P325" s="1"/>
      <c r="Q325" s="1"/>
      <c r="R325" s="1"/>
      <c r="S325" s="1"/>
      <c r="T325" s="1"/>
      <c r="U325" s="42" t="str">
        <f t="shared" ref="U325:U333" ca="1" si="73">V325&amp;""&amp;",..,"&amp;""&amp;W325</f>
        <v>5901,..,2501</v>
      </c>
      <c r="V325" s="42">
        <f ca="1">(SUMPRODUCT(MID(0&amp;(LEFT(A324,SUM(LEN(A324)-LEN(SUBSTITUTE(A324,{"0","1","2","3"},""))))), LARGE(INDEX(ISNUMBER(--MID((LEFT(A324,SUM(LEN(A324)-LEN(SUBSTITUTE(A324,{"0","1","2","3"},""))))), ROW(INDIRECT("1:"&amp;LEN((LEFT(A324,SUM(LEN(A324)-LEN(SUBSTITUTE(A324,{"0","1","2","3"},"")))))))), 1)) * ROW(INDIRECT("1:"&amp;LEN((LEFT(A324,SUM(LEN(A324)-LEN(SUBSTITUTE(A324,{"0","1","2","3"},"")))))))), 0), ROW(INDIRECT("1:"&amp;LEN((LEFT(A324,SUM(LEN(A324)-LEN(SUBSTITUTE(A324,{"0","1","2","3"},"")))))))))+1, 1) * 10^ROW(INDIRECT("1:"&amp;LEN((LEFT(A324,SUM(LEN(A324)-LEN(SUBSTITUTE(A324,{"0","1","2","3"},""))))))))/10))*100+1</f>
        <v>5901</v>
      </c>
      <c r="W325" s="42">
        <f ca="1">(SUMPRODUCT(MID(0&amp;(--TRIM(RIGHT(SUBSTITUTE(LEFT(A324,_xlfn.AGGREGATE(16,6,FIND({0,1,2,3,4,5,6,7,8,9},A324,ROW(INDIRECT("1:"&amp;LEN(A324)))),1))," ",REPT(" ",LEN(A324))),LEN(A324)))), LARGE(INDEX(ISNUMBER(--MID((--TRIM(RIGHT(SUBSTITUTE(LEFT(A324,_xlfn.AGGREGATE(16,6,FIND({0,1,2,3,4,5,6,7,8,9},A324,ROW(INDIRECT("1:"&amp;LEN(A324)))),1))," ",REPT(" ",LEN(A324))),LEN(A324)))), ROW(INDIRECT("1:"&amp;LEN((--TRIM(RIGHT(SUBSTITUTE(LEFT(A324,_xlfn.AGGREGATE(16,6,FIND({0,1,2,3,4,5,6,7,8,9},A324,ROW(INDIRECT("1:"&amp;LEN(A324)))),1))," ",REPT(" ",LEN(A324))),LEN(A324))))))), 1)) * ROW(INDIRECT("1:"&amp;LEN((--TRIM(RIGHT(SUBSTITUTE(LEFT(A324,_xlfn.AGGREGATE(16,6,FIND({0,1,2,3,4,5,6,7,8,9},A324,ROW(INDIRECT("1:"&amp;LEN(A324)))),1))," ",REPT(" ",LEN(A324))),LEN(A324))))))), 0), ROW(INDIRECT("1:"&amp;LEN((--TRIM(RIGHT(SUBSTITUTE(LEFT(A324,_xlfn.AGGREGATE(16,6,FIND({0,1,2,3,4,5,6,7,8,9},A324,ROW(INDIRECT("1:"&amp;LEN(A324)))),1))," ",REPT(" ",LEN(A324))),LEN(A324))))))))+1, 1) * 10^ROW(INDIRECT("1:"&amp;LEN((--TRIM(RIGHT(SUBSTITUTE(LEFT(A324,_xlfn.AGGREGATE(16,6,FIND({0,1,2,3,4,5,6,7,8,9},A324,ROW(INDIRECT("1:"&amp;LEN(A324)))),1))," ",REPT(" ",LEN(A324))),LEN(A324)))))))/10))*100+1</f>
        <v>2501</v>
      </c>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WZC325" s="1"/>
      <c r="WZD325" s="1"/>
      <c r="WZE325" s="1"/>
      <c r="WZF325" s="1"/>
      <c r="WZG325" s="1"/>
      <c r="WZH325" s="1"/>
      <c r="WZI325" s="1"/>
      <c r="WZJ325" s="1"/>
      <c r="WZK325" s="1"/>
      <c r="WZL325" s="1"/>
      <c r="WZM325" s="1"/>
      <c r="WZN325" s="1"/>
      <c r="WZO325" s="1"/>
      <c r="WZP325" s="1"/>
      <c r="WZQ325" s="1"/>
      <c r="WZR325" s="1"/>
      <c r="WZS325" s="1"/>
      <c r="WZT325" s="1"/>
      <c r="WZU325" s="1"/>
      <c r="WZV325" s="1"/>
      <c r="WZW325" s="1"/>
      <c r="WZX325" s="1"/>
      <c r="WZY325" s="1"/>
      <c r="WZZ325" s="1"/>
      <c r="XAA325" s="1"/>
      <c r="XAB325" s="1"/>
      <c r="XAC325" s="1"/>
      <c r="XAD325" s="1"/>
      <c r="XAE325" s="1"/>
      <c r="XAF325" s="1"/>
      <c r="XAG325" s="1"/>
      <c r="XAH325" s="1"/>
      <c r="XAI325" s="1"/>
      <c r="XAJ325" s="1"/>
      <c r="XAK325" s="1"/>
      <c r="XAL325" s="1"/>
      <c r="XAM325" s="1"/>
      <c r="XAN325" s="1"/>
      <c r="XAO325" s="1"/>
      <c r="XAP325" s="1"/>
      <c r="XAQ325" s="1"/>
      <c r="XAR325" s="1"/>
      <c r="XAS325" s="1"/>
      <c r="XAT325" s="1"/>
      <c r="XAU325" s="1"/>
      <c r="XAV325" s="1"/>
      <c r="XAW325" s="1"/>
      <c r="XAX325" s="1"/>
      <c r="XAY325" s="1"/>
      <c r="XAZ325" s="1"/>
      <c r="XBA325" s="1"/>
      <c r="XBB325" s="1"/>
      <c r="XBC325" s="1"/>
      <c r="XBD325" s="1"/>
      <c r="XBE325" s="1"/>
      <c r="XBF325" s="1"/>
      <c r="XBG325" s="1"/>
      <c r="XBH325" s="1"/>
      <c r="XBI325" s="1"/>
      <c r="XBJ325" s="1"/>
      <c r="XBK325" s="1"/>
      <c r="XBL325" s="1"/>
      <c r="XBM325" s="1"/>
      <c r="XBN325" s="1"/>
      <c r="XBO325" s="1"/>
      <c r="XBP325" s="1"/>
      <c r="XBQ325" s="1"/>
      <c r="XBR325" s="1"/>
      <c r="XBS325" s="1"/>
      <c r="XBT325" s="1"/>
      <c r="XBU325" s="1"/>
      <c r="XBV325" s="1"/>
      <c r="XBW325" s="1"/>
      <c r="XBX325" s="1"/>
      <c r="XBY325" s="1"/>
      <c r="XBZ325" s="1"/>
      <c r="XCA325" s="1"/>
      <c r="XCB325" s="1"/>
      <c r="XCC325" s="1"/>
      <c r="XCD325" s="1"/>
      <c r="XCE325" s="1"/>
      <c r="XCF325" s="1"/>
      <c r="XCG325" s="1"/>
      <c r="XCH325" s="1"/>
      <c r="XCI325" s="1"/>
      <c r="XCJ325" s="1"/>
      <c r="XCK325" s="1"/>
      <c r="XCL325" s="1"/>
      <c r="XCM325" s="1"/>
      <c r="XCN325" s="1"/>
      <c r="XCO325" s="1"/>
      <c r="XCP325" s="1"/>
      <c r="XCQ325" s="1"/>
      <c r="XCR325" s="1"/>
      <c r="XCS325" s="1"/>
      <c r="XCT325" s="1"/>
      <c r="XCU325" s="1"/>
      <c r="XCV325" s="1"/>
      <c r="XCW325" s="1"/>
      <c r="XCX325" s="1"/>
      <c r="XCY325" s="1"/>
      <c r="XCZ325" s="1"/>
      <c r="XDA325" s="1"/>
      <c r="XDB325" s="1"/>
      <c r="XDC325" s="1"/>
      <c r="XDD325" s="1"/>
      <c r="XDE325" s="1"/>
      <c r="XDF325" s="1"/>
      <c r="XDG325" s="1"/>
      <c r="XDH325" s="1"/>
      <c r="XDI325" s="1"/>
      <c r="XDJ325" s="1"/>
      <c r="XDK325" s="1"/>
      <c r="XDL325" s="1"/>
      <c r="XDM325" s="1"/>
      <c r="XDN325" s="1"/>
      <c r="XDO325" s="1"/>
      <c r="XDP325" s="1"/>
      <c r="XDQ325" s="1"/>
      <c r="XDR325" s="1"/>
      <c r="XDS325" s="1"/>
      <c r="XDT325" s="1"/>
      <c r="XDU325" s="1"/>
      <c r="XDV325" s="1"/>
      <c r="XDW325" s="1"/>
      <c r="XDX325" s="1"/>
      <c r="XDY325" s="1"/>
      <c r="XDZ325" s="1"/>
      <c r="XEA325" s="1"/>
      <c r="XEB325" s="1"/>
      <c r="XEC325" s="1"/>
      <c r="XED325" s="1"/>
      <c r="XEE325" s="1"/>
      <c r="XEF325" s="1"/>
      <c r="XEG325" s="1"/>
      <c r="XEH325" s="1"/>
      <c r="XEI325" s="1"/>
      <c r="XEJ325" s="1"/>
      <c r="XEK325" s="1"/>
      <c r="XEL325" s="1"/>
      <c r="XEM325" s="1"/>
      <c r="XEN325" s="1"/>
      <c r="XEO325" s="1"/>
      <c r="XEP325" s="1"/>
      <c r="XEQ325" s="1"/>
      <c r="XER325" s="1"/>
      <c r="XES325" s="1"/>
      <c r="XET325" s="1"/>
      <c r="XEU325" s="1"/>
      <c r="XEV325" s="1"/>
      <c r="XEW325" s="1"/>
      <c r="XEX325" s="1"/>
      <c r="XEY325" s="1"/>
      <c r="XEZ325" s="1"/>
      <c r="XFA325" s="1"/>
      <c r="XFB325" s="1"/>
      <c r="XFC325" s="1"/>
      <c r="XFD325" s="1"/>
    </row>
    <row r="326" spans="1:151 16227:16384" s="11" customFormat="1" ht="20.25" customHeight="1" x14ac:dyDescent="0.25">
      <c r="A326" s="88">
        <f>A325+1</f>
        <v>2</v>
      </c>
      <c r="B326" s="88"/>
      <c r="C326" s="84" t="s">
        <v>219</v>
      </c>
      <c r="D326" s="85" t="s">
        <v>219</v>
      </c>
      <c r="E326" s="53">
        <f>(38.4)*10.764</f>
        <v>413.33759999999995</v>
      </c>
      <c r="F326" s="84">
        <v>0</v>
      </c>
      <c r="G326" s="85"/>
      <c r="H326" s="53">
        <v>0</v>
      </c>
      <c r="I326" s="53">
        <f t="shared" si="72"/>
        <v>413.33759999999995</v>
      </c>
      <c r="J326" s="1"/>
      <c r="K326" s="1"/>
      <c r="L326" s="1"/>
      <c r="M326" s="1"/>
      <c r="N326" s="1"/>
      <c r="O326" s="1"/>
      <c r="P326" s="1"/>
      <c r="Q326" s="1"/>
      <c r="R326" s="1"/>
      <c r="S326" s="1"/>
      <c r="T326" s="1"/>
      <c r="U326" s="42" t="str">
        <f t="shared" ca="1" si="73"/>
        <v>5902,..,2502</v>
      </c>
      <c r="V326" s="42">
        <f ca="1">V325+1</f>
        <v>5902</v>
      </c>
      <c r="W326" s="42">
        <f ca="1">W325+1</f>
        <v>2502</v>
      </c>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WZC326" s="1"/>
      <c r="WZD326" s="1"/>
      <c r="WZE326" s="1"/>
      <c r="WZF326" s="1"/>
      <c r="WZG326" s="1"/>
      <c r="WZH326" s="1"/>
      <c r="WZI326" s="1"/>
      <c r="WZJ326" s="1"/>
      <c r="WZK326" s="1"/>
      <c r="WZL326" s="1"/>
      <c r="WZM326" s="1"/>
      <c r="WZN326" s="1"/>
      <c r="WZO326" s="1"/>
      <c r="WZP326" s="1"/>
      <c r="WZQ326" s="1"/>
      <c r="WZR326" s="1"/>
      <c r="WZS326" s="1"/>
      <c r="WZT326" s="1"/>
      <c r="WZU326" s="1"/>
      <c r="WZV326" s="1"/>
      <c r="WZW326" s="1"/>
      <c r="WZX326" s="1"/>
      <c r="WZY326" s="1"/>
      <c r="WZZ326" s="1"/>
      <c r="XAA326" s="1"/>
      <c r="XAB326" s="1"/>
      <c r="XAC326" s="1"/>
      <c r="XAD326" s="1"/>
      <c r="XAE326" s="1"/>
      <c r="XAF326" s="1"/>
      <c r="XAG326" s="1"/>
      <c r="XAH326" s="1"/>
      <c r="XAI326" s="1"/>
      <c r="XAJ326" s="1"/>
      <c r="XAK326" s="1"/>
      <c r="XAL326" s="1"/>
      <c r="XAM326" s="1"/>
      <c r="XAN326" s="1"/>
      <c r="XAO326" s="1"/>
      <c r="XAP326" s="1"/>
      <c r="XAQ326" s="1"/>
      <c r="XAR326" s="1"/>
      <c r="XAS326" s="1"/>
      <c r="XAT326" s="1"/>
      <c r="XAU326" s="1"/>
      <c r="XAV326" s="1"/>
      <c r="XAW326" s="1"/>
      <c r="XAX326" s="1"/>
      <c r="XAY326" s="1"/>
      <c r="XAZ326" s="1"/>
      <c r="XBA326" s="1"/>
      <c r="XBB326" s="1"/>
      <c r="XBC326" s="1"/>
      <c r="XBD326" s="1"/>
      <c r="XBE326" s="1"/>
      <c r="XBF326" s="1"/>
      <c r="XBG326" s="1"/>
      <c r="XBH326" s="1"/>
      <c r="XBI326" s="1"/>
      <c r="XBJ326" s="1"/>
      <c r="XBK326" s="1"/>
      <c r="XBL326" s="1"/>
      <c r="XBM326" s="1"/>
      <c r="XBN326" s="1"/>
      <c r="XBO326" s="1"/>
      <c r="XBP326" s="1"/>
      <c r="XBQ326" s="1"/>
      <c r="XBR326" s="1"/>
      <c r="XBS326" s="1"/>
      <c r="XBT326" s="1"/>
      <c r="XBU326" s="1"/>
      <c r="XBV326" s="1"/>
      <c r="XBW326" s="1"/>
      <c r="XBX326" s="1"/>
      <c r="XBY326" s="1"/>
      <c r="XBZ326" s="1"/>
      <c r="XCA326" s="1"/>
      <c r="XCB326" s="1"/>
      <c r="XCC326" s="1"/>
      <c r="XCD326" s="1"/>
      <c r="XCE326" s="1"/>
      <c r="XCF326" s="1"/>
      <c r="XCG326" s="1"/>
      <c r="XCH326" s="1"/>
      <c r="XCI326" s="1"/>
      <c r="XCJ326" s="1"/>
      <c r="XCK326" s="1"/>
      <c r="XCL326" s="1"/>
      <c r="XCM326" s="1"/>
      <c r="XCN326" s="1"/>
      <c r="XCO326" s="1"/>
      <c r="XCP326" s="1"/>
      <c r="XCQ326" s="1"/>
      <c r="XCR326" s="1"/>
      <c r="XCS326" s="1"/>
      <c r="XCT326" s="1"/>
      <c r="XCU326" s="1"/>
      <c r="XCV326" s="1"/>
      <c r="XCW326" s="1"/>
      <c r="XCX326" s="1"/>
      <c r="XCY326" s="1"/>
      <c r="XCZ326" s="1"/>
      <c r="XDA326" s="1"/>
      <c r="XDB326" s="1"/>
      <c r="XDC326" s="1"/>
      <c r="XDD326" s="1"/>
      <c r="XDE326" s="1"/>
      <c r="XDF326" s="1"/>
      <c r="XDG326" s="1"/>
      <c r="XDH326" s="1"/>
      <c r="XDI326" s="1"/>
      <c r="XDJ326" s="1"/>
      <c r="XDK326" s="1"/>
      <c r="XDL326" s="1"/>
      <c r="XDM326" s="1"/>
      <c r="XDN326" s="1"/>
      <c r="XDO326" s="1"/>
      <c r="XDP326" s="1"/>
      <c r="XDQ326" s="1"/>
      <c r="XDR326" s="1"/>
      <c r="XDS326" s="1"/>
      <c r="XDT326" s="1"/>
      <c r="XDU326" s="1"/>
      <c r="XDV326" s="1"/>
      <c r="XDW326" s="1"/>
      <c r="XDX326" s="1"/>
      <c r="XDY326" s="1"/>
      <c r="XDZ326" s="1"/>
      <c r="XEA326" s="1"/>
      <c r="XEB326" s="1"/>
      <c r="XEC326" s="1"/>
      <c r="XED326" s="1"/>
      <c r="XEE326" s="1"/>
      <c r="XEF326" s="1"/>
      <c r="XEG326" s="1"/>
      <c r="XEH326" s="1"/>
      <c r="XEI326" s="1"/>
      <c r="XEJ326" s="1"/>
      <c r="XEK326" s="1"/>
      <c r="XEL326" s="1"/>
      <c r="XEM326" s="1"/>
      <c r="XEN326" s="1"/>
      <c r="XEO326" s="1"/>
      <c r="XEP326" s="1"/>
      <c r="XEQ326" s="1"/>
      <c r="XER326" s="1"/>
      <c r="XES326" s="1"/>
      <c r="XET326" s="1"/>
      <c r="XEU326" s="1"/>
      <c r="XEV326" s="1"/>
      <c r="XEW326" s="1"/>
      <c r="XEX326" s="1"/>
      <c r="XEY326" s="1"/>
      <c r="XEZ326" s="1"/>
      <c r="XFA326" s="1"/>
      <c r="XFB326" s="1"/>
      <c r="XFC326" s="1"/>
      <c r="XFD326" s="1"/>
    </row>
    <row r="327" spans="1:151 16227:16384" s="11" customFormat="1" ht="20.25" customHeight="1" x14ac:dyDescent="0.25">
      <c r="A327" s="88">
        <f t="shared" ref="A327:A333" si="74">A326+1</f>
        <v>3</v>
      </c>
      <c r="B327" s="88"/>
      <c r="C327" s="84" t="s">
        <v>219</v>
      </c>
      <c r="D327" s="85" t="s">
        <v>219</v>
      </c>
      <c r="E327" s="53">
        <f>(39.91)*10.764</f>
        <v>429.59123999999991</v>
      </c>
      <c r="F327" s="84">
        <v>0</v>
      </c>
      <c r="G327" s="85"/>
      <c r="H327" s="53">
        <v>0</v>
      </c>
      <c r="I327" s="53">
        <f t="shared" si="72"/>
        <v>429.59123999999991</v>
      </c>
      <c r="J327" s="1"/>
      <c r="K327" s="1"/>
      <c r="L327" s="1"/>
      <c r="M327" s="1"/>
      <c r="N327" s="1"/>
      <c r="O327" s="1"/>
      <c r="P327" s="1"/>
      <c r="Q327" s="1"/>
      <c r="R327" s="1"/>
      <c r="S327" s="1"/>
      <c r="T327" s="1"/>
      <c r="U327" s="42" t="str">
        <f t="shared" ca="1" si="73"/>
        <v>5903,..,2503</v>
      </c>
      <c r="V327" s="42">
        <f t="shared" ref="V327:W327" ca="1" si="75">V326+1</f>
        <v>5903</v>
      </c>
      <c r="W327" s="42">
        <f t="shared" ca="1" si="75"/>
        <v>2503</v>
      </c>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WZC327" s="1"/>
      <c r="WZD327" s="1"/>
      <c r="WZE327" s="1"/>
      <c r="WZF327" s="1"/>
      <c r="WZG327" s="1"/>
      <c r="WZH327" s="1"/>
      <c r="WZI327" s="1"/>
      <c r="WZJ327" s="1"/>
      <c r="WZK327" s="1"/>
      <c r="WZL327" s="1"/>
      <c r="WZM327" s="1"/>
      <c r="WZN327" s="1"/>
      <c r="WZO327" s="1"/>
      <c r="WZP327" s="1"/>
      <c r="WZQ327" s="1"/>
      <c r="WZR327" s="1"/>
      <c r="WZS327" s="1"/>
      <c r="WZT327" s="1"/>
      <c r="WZU327" s="1"/>
      <c r="WZV327" s="1"/>
      <c r="WZW327" s="1"/>
      <c r="WZX327" s="1"/>
      <c r="WZY327" s="1"/>
      <c r="WZZ327" s="1"/>
      <c r="XAA327" s="1"/>
      <c r="XAB327" s="1"/>
      <c r="XAC327" s="1"/>
      <c r="XAD327" s="1"/>
      <c r="XAE327" s="1"/>
      <c r="XAF327" s="1"/>
      <c r="XAG327" s="1"/>
      <c r="XAH327" s="1"/>
      <c r="XAI327" s="1"/>
      <c r="XAJ327" s="1"/>
      <c r="XAK327" s="1"/>
      <c r="XAL327" s="1"/>
      <c r="XAM327" s="1"/>
      <c r="XAN327" s="1"/>
      <c r="XAO327" s="1"/>
      <c r="XAP327" s="1"/>
      <c r="XAQ327" s="1"/>
      <c r="XAR327" s="1"/>
      <c r="XAS327" s="1"/>
      <c r="XAT327" s="1"/>
      <c r="XAU327" s="1"/>
      <c r="XAV327" s="1"/>
      <c r="XAW327" s="1"/>
      <c r="XAX327" s="1"/>
      <c r="XAY327" s="1"/>
      <c r="XAZ327" s="1"/>
      <c r="XBA327" s="1"/>
      <c r="XBB327" s="1"/>
      <c r="XBC327" s="1"/>
      <c r="XBD327" s="1"/>
      <c r="XBE327" s="1"/>
      <c r="XBF327" s="1"/>
      <c r="XBG327" s="1"/>
      <c r="XBH327" s="1"/>
      <c r="XBI327" s="1"/>
      <c r="XBJ327" s="1"/>
      <c r="XBK327" s="1"/>
      <c r="XBL327" s="1"/>
      <c r="XBM327" s="1"/>
      <c r="XBN327" s="1"/>
      <c r="XBO327" s="1"/>
      <c r="XBP327" s="1"/>
      <c r="XBQ327" s="1"/>
      <c r="XBR327" s="1"/>
      <c r="XBS327" s="1"/>
      <c r="XBT327" s="1"/>
      <c r="XBU327" s="1"/>
      <c r="XBV327" s="1"/>
      <c r="XBW327" s="1"/>
      <c r="XBX327" s="1"/>
      <c r="XBY327" s="1"/>
      <c r="XBZ327" s="1"/>
      <c r="XCA327" s="1"/>
      <c r="XCB327" s="1"/>
      <c r="XCC327" s="1"/>
      <c r="XCD327" s="1"/>
      <c r="XCE327" s="1"/>
      <c r="XCF327" s="1"/>
      <c r="XCG327" s="1"/>
      <c r="XCH327" s="1"/>
      <c r="XCI327" s="1"/>
      <c r="XCJ327" s="1"/>
      <c r="XCK327" s="1"/>
      <c r="XCL327" s="1"/>
      <c r="XCM327" s="1"/>
      <c r="XCN327" s="1"/>
      <c r="XCO327" s="1"/>
      <c r="XCP327" s="1"/>
      <c r="XCQ327" s="1"/>
      <c r="XCR327" s="1"/>
      <c r="XCS327" s="1"/>
      <c r="XCT327" s="1"/>
      <c r="XCU327" s="1"/>
      <c r="XCV327" s="1"/>
      <c r="XCW327" s="1"/>
      <c r="XCX327" s="1"/>
      <c r="XCY327" s="1"/>
      <c r="XCZ327" s="1"/>
      <c r="XDA327" s="1"/>
      <c r="XDB327" s="1"/>
      <c r="XDC327" s="1"/>
      <c r="XDD327" s="1"/>
      <c r="XDE327" s="1"/>
      <c r="XDF327" s="1"/>
      <c r="XDG327" s="1"/>
      <c r="XDH327" s="1"/>
      <c r="XDI327" s="1"/>
      <c r="XDJ327" s="1"/>
      <c r="XDK327" s="1"/>
      <c r="XDL327" s="1"/>
      <c r="XDM327" s="1"/>
      <c r="XDN327" s="1"/>
      <c r="XDO327" s="1"/>
      <c r="XDP327" s="1"/>
      <c r="XDQ327" s="1"/>
      <c r="XDR327" s="1"/>
      <c r="XDS327" s="1"/>
      <c r="XDT327" s="1"/>
      <c r="XDU327" s="1"/>
      <c r="XDV327" s="1"/>
      <c r="XDW327" s="1"/>
      <c r="XDX327" s="1"/>
      <c r="XDY327" s="1"/>
      <c r="XDZ327" s="1"/>
      <c r="XEA327" s="1"/>
      <c r="XEB327" s="1"/>
      <c r="XEC327" s="1"/>
      <c r="XED327" s="1"/>
      <c r="XEE327" s="1"/>
      <c r="XEF327" s="1"/>
      <c r="XEG327" s="1"/>
      <c r="XEH327" s="1"/>
      <c r="XEI327" s="1"/>
      <c r="XEJ327" s="1"/>
      <c r="XEK327" s="1"/>
      <c r="XEL327" s="1"/>
      <c r="XEM327" s="1"/>
      <c r="XEN327" s="1"/>
      <c r="XEO327" s="1"/>
      <c r="XEP327" s="1"/>
      <c r="XEQ327" s="1"/>
      <c r="XER327" s="1"/>
      <c r="XES327" s="1"/>
      <c r="XET327" s="1"/>
      <c r="XEU327" s="1"/>
      <c r="XEV327" s="1"/>
      <c r="XEW327" s="1"/>
      <c r="XEX327" s="1"/>
      <c r="XEY327" s="1"/>
      <c r="XEZ327" s="1"/>
      <c r="XFA327" s="1"/>
      <c r="XFB327" s="1"/>
      <c r="XFC327" s="1"/>
      <c r="XFD327" s="1"/>
    </row>
    <row r="328" spans="1:151 16227:16384" s="11" customFormat="1" ht="20.25" customHeight="1" x14ac:dyDescent="0.25">
      <c r="A328" s="88">
        <f t="shared" si="74"/>
        <v>4</v>
      </c>
      <c r="B328" s="88"/>
      <c r="C328" s="84" t="s">
        <v>219</v>
      </c>
      <c r="D328" s="85" t="s">
        <v>219</v>
      </c>
      <c r="E328" s="53">
        <f>(39.91)*10.764</f>
        <v>429.59123999999991</v>
      </c>
      <c r="F328" s="84">
        <v>0</v>
      </c>
      <c r="G328" s="85"/>
      <c r="H328" s="53">
        <v>0</v>
      </c>
      <c r="I328" s="53">
        <f t="shared" si="72"/>
        <v>429.59123999999991</v>
      </c>
      <c r="J328" s="1"/>
      <c r="K328" s="1"/>
      <c r="L328" s="1"/>
      <c r="M328" s="1"/>
      <c r="N328" s="1"/>
      <c r="O328" s="1"/>
      <c r="P328" s="1"/>
      <c r="Q328" s="1"/>
      <c r="R328" s="1"/>
      <c r="S328" s="1"/>
      <c r="T328" s="1"/>
      <c r="U328" s="42" t="str">
        <f t="shared" ca="1" si="73"/>
        <v>5904,..,2504</v>
      </c>
      <c r="V328" s="42">
        <f t="shared" ref="V328:W328" ca="1" si="76">V327+1</f>
        <v>5904</v>
      </c>
      <c r="W328" s="42">
        <f t="shared" ca="1" si="76"/>
        <v>2504</v>
      </c>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WZC328" s="1"/>
      <c r="WZD328" s="1"/>
      <c r="WZE328" s="1"/>
      <c r="WZF328" s="1"/>
      <c r="WZG328" s="1"/>
      <c r="WZH328" s="1"/>
      <c r="WZI328" s="1"/>
      <c r="WZJ328" s="1"/>
      <c r="WZK328" s="1"/>
      <c r="WZL328" s="1"/>
      <c r="WZM328" s="1"/>
      <c r="WZN328" s="1"/>
      <c r="WZO328" s="1"/>
      <c r="WZP328" s="1"/>
      <c r="WZQ328" s="1"/>
      <c r="WZR328" s="1"/>
      <c r="WZS328" s="1"/>
      <c r="WZT328" s="1"/>
      <c r="WZU328" s="1"/>
      <c r="WZV328" s="1"/>
      <c r="WZW328" s="1"/>
      <c r="WZX328" s="1"/>
      <c r="WZY328" s="1"/>
      <c r="WZZ328" s="1"/>
      <c r="XAA328" s="1"/>
      <c r="XAB328" s="1"/>
      <c r="XAC328" s="1"/>
      <c r="XAD328" s="1"/>
      <c r="XAE328" s="1"/>
      <c r="XAF328" s="1"/>
      <c r="XAG328" s="1"/>
      <c r="XAH328" s="1"/>
      <c r="XAI328" s="1"/>
      <c r="XAJ328" s="1"/>
      <c r="XAK328" s="1"/>
      <c r="XAL328" s="1"/>
      <c r="XAM328" s="1"/>
      <c r="XAN328" s="1"/>
      <c r="XAO328" s="1"/>
      <c r="XAP328" s="1"/>
      <c r="XAQ328" s="1"/>
      <c r="XAR328" s="1"/>
      <c r="XAS328" s="1"/>
      <c r="XAT328" s="1"/>
      <c r="XAU328" s="1"/>
      <c r="XAV328" s="1"/>
      <c r="XAW328" s="1"/>
      <c r="XAX328" s="1"/>
      <c r="XAY328" s="1"/>
      <c r="XAZ328" s="1"/>
      <c r="XBA328" s="1"/>
      <c r="XBB328" s="1"/>
      <c r="XBC328" s="1"/>
      <c r="XBD328" s="1"/>
      <c r="XBE328" s="1"/>
      <c r="XBF328" s="1"/>
      <c r="XBG328" s="1"/>
      <c r="XBH328" s="1"/>
      <c r="XBI328" s="1"/>
      <c r="XBJ328" s="1"/>
      <c r="XBK328" s="1"/>
      <c r="XBL328" s="1"/>
      <c r="XBM328" s="1"/>
      <c r="XBN328" s="1"/>
      <c r="XBO328" s="1"/>
      <c r="XBP328" s="1"/>
      <c r="XBQ328" s="1"/>
      <c r="XBR328" s="1"/>
      <c r="XBS328" s="1"/>
      <c r="XBT328" s="1"/>
      <c r="XBU328" s="1"/>
      <c r="XBV328" s="1"/>
      <c r="XBW328" s="1"/>
      <c r="XBX328" s="1"/>
      <c r="XBY328" s="1"/>
      <c r="XBZ328" s="1"/>
      <c r="XCA328" s="1"/>
      <c r="XCB328" s="1"/>
      <c r="XCC328" s="1"/>
      <c r="XCD328" s="1"/>
      <c r="XCE328" s="1"/>
      <c r="XCF328" s="1"/>
      <c r="XCG328" s="1"/>
      <c r="XCH328" s="1"/>
      <c r="XCI328" s="1"/>
      <c r="XCJ328" s="1"/>
      <c r="XCK328" s="1"/>
      <c r="XCL328" s="1"/>
      <c r="XCM328" s="1"/>
      <c r="XCN328" s="1"/>
      <c r="XCO328" s="1"/>
      <c r="XCP328" s="1"/>
      <c r="XCQ328" s="1"/>
      <c r="XCR328" s="1"/>
      <c r="XCS328" s="1"/>
      <c r="XCT328" s="1"/>
      <c r="XCU328" s="1"/>
      <c r="XCV328" s="1"/>
      <c r="XCW328" s="1"/>
      <c r="XCX328" s="1"/>
      <c r="XCY328" s="1"/>
      <c r="XCZ328" s="1"/>
      <c r="XDA328" s="1"/>
      <c r="XDB328" s="1"/>
      <c r="XDC328" s="1"/>
      <c r="XDD328" s="1"/>
      <c r="XDE328" s="1"/>
      <c r="XDF328" s="1"/>
      <c r="XDG328" s="1"/>
      <c r="XDH328" s="1"/>
      <c r="XDI328" s="1"/>
      <c r="XDJ328" s="1"/>
      <c r="XDK328" s="1"/>
      <c r="XDL328" s="1"/>
      <c r="XDM328" s="1"/>
      <c r="XDN328" s="1"/>
      <c r="XDO328" s="1"/>
      <c r="XDP328" s="1"/>
      <c r="XDQ328" s="1"/>
      <c r="XDR328" s="1"/>
      <c r="XDS328" s="1"/>
      <c r="XDT328" s="1"/>
      <c r="XDU328" s="1"/>
      <c r="XDV328" s="1"/>
      <c r="XDW328" s="1"/>
      <c r="XDX328" s="1"/>
      <c r="XDY328" s="1"/>
      <c r="XDZ328" s="1"/>
      <c r="XEA328" s="1"/>
      <c r="XEB328" s="1"/>
      <c r="XEC328" s="1"/>
      <c r="XED328" s="1"/>
      <c r="XEE328" s="1"/>
      <c r="XEF328" s="1"/>
      <c r="XEG328" s="1"/>
      <c r="XEH328" s="1"/>
      <c r="XEI328" s="1"/>
      <c r="XEJ328" s="1"/>
      <c r="XEK328" s="1"/>
      <c r="XEL328" s="1"/>
      <c r="XEM328" s="1"/>
      <c r="XEN328" s="1"/>
      <c r="XEO328" s="1"/>
      <c r="XEP328" s="1"/>
      <c r="XEQ328" s="1"/>
      <c r="XER328" s="1"/>
      <c r="XES328" s="1"/>
      <c r="XET328" s="1"/>
      <c r="XEU328" s="1"/>
      <c r="XEV328" s="1"/>
      <c r="XEW328" s="1"/>
      <c r="XEX328" s="1"/>
      <c r="XEY328" s="1"/>
      <c r="XEZ328" s="1"/>
      <c r="XFA328" s="1"/>
      <c r="XFB328" s="1"/>
      <c r="XFC328" s="1"/>
      <c r="XFD328" s="1"/>
    </row>
    <row r="329" spans="1:151 16227:16384" s="11" customFormat="1" ht="20.25" customHeight="1" x14ac:dyDescent="0.25">
      <c r="A329" s="88">
        <f t="shared" si="74"/>
        <v>5</v>
      </c>
      <c r="B329" s="88"/>
      <c r="C329" s="84" t="s">
        <v>219</v>
      </c>
      <c r="D329" s="85" t="s">
        <v>219</v>
      </c>
      <c r="E329" s="53">
        <f>(38.4)*10.764</f>
        <v>413.33759999999995</v>
      </c>
      <c r="F329" s="84">
        <v>0</v>
      </c>
      <c r="G329" s="85"/>
      <c r="H329" s="53">
        <v>0</v>
      </c>
      <c r="I329" s="53">
        <f t="shared" si="72"/>
        <v>413.33759999999995</v>
      </c>
      <c r="J329" s="1"/>
      <c r="K329" s="1"/>
      <c r="L329" s="1"/>
      <c r="M329" s="1"/>
      <c r="N329" s="1"/>
      <c r="O329" s="1"/>
      <c r="P329" s="1"/>
      <c r="Q329" s="1"/>
      <c r="R329" s="1"/>
      <c r="S329" s="1"/>
      <c r="T329" s="1"/>
      <c r="U329" s="42" t="str">
        <f t="shared" ca="1" si="73"/>
        <v>5905,..,2505</v>
      </c>
      <c r="V329" s="42">
        <f t="shared" ref="V329:W329" ca="1" si="77">V328+1</f>
        <v>5905</v>
      </c>
      <c r="W329" s="42">
        <f t="shared" ca="1" si="77"/>
        <v>2505</v>
      </c>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WZC329" s="1"/>
      <c r="WZD329" s="1"/>
      <c r="WZE329" s="1"/>
      <c r="WZF329" s="1"/>
      <c r="WZG329" s="1"/>
      <c r="WZH329" s="1"/>
      <c r="WZI329" s="1"/>
      <c r="WZJ329" s="1"/>
      <c r="WZK329" s="1"/>
      <c r="WZL329" s="1"/>
      <c r="WZM329" s="1"/>
      <c r="WZN329" s="1"/>
      <c r="WZO329" s="1"/>
      <c r="WZP329" s="1"/>
      <c r="WZQ329" s="1"/>
      <c r="WZR329" s="1"/>
      <c r="WZS329" s="1"/>
      <c r="WZT329" s="1"/>
      <c r="WZU329" s="1"/>
      <c r="WZV329" s="1"/>
      <c r="WZW329" s="1"/>
      <c r="WZX329" s="1"/>
      <c r="WZY329" s="1"/>
      <c r="WZZ329" s="1"/>
      <c r="XAA329" s="1"/>
      <c r="XAB329" s="1"/>
      <c r="XAC329" s="1"/>
      <c r="XAD329" s="1"/>
      <c r="XAE329" s="1"/>
      <c r="XAF329" s="1"/>
      <c r="XAG329" s="1"/>
      <c r="XAH329" s="1"/>
      <c r="XAI329" s="1"/>
      <c r="XAJ329" s="1"/>
      <c r="XAK329" s="1"/>
      <c r="XAL329" s="1"/>
      <c r="XAM329" s="1"/>
      <c r="XAN329" s="1"/>
      <c r="XAO329" s="1"/>
      <c r="XAP329" s="1"/>
      <c r="XAQ329" s="1"/>
      <c r="XAR329" s="1"/>
      <c r="XAS329" s="1"/>
      <c r="XAT329" s="1"/>
      <c r="XAU329" s="1"/>
      <c r="XAV329" s="1"/>
      <c r="XAW329" s="1"/>
      <c r="XAX329" s="1"/>
      <c r="XAY329" s="1"/>
      <c r="XAZ329" s="1"/>
      <c r="XBA329" s="1"/>
      <c r="XBB329" s="1"/>
      <c r="XBC329" s="1"/>
      <c r="XBD329" s="1"/>
      <c r="XBE329" s="1"/>
      <c r="XBF329" s="1"/>
      <c r="XBG329" s="1"/>
      <c r="XBH329" s="1"/>
      <c r="XBI329" s="1"/>
      <c r="XBJ329" s="1"/>
      <c r="XBK329" s="1"/>
      <c r="XBL329" s="1"/>
      <c r="XBM329" s="1"/>
      <c r="XBN329" s="1"/>
      <c r="XBO329" s="1"/>
      <c r="XBP329" s="1"/>
      <c r="XBQ329" s="1"/>
      <c r="XBR329" s="1"/>
      <c r="XBS329" s="1"/>
      <c r="XBT329" s="1"/>
      <c r="XBU329" s="1"/>
      <c r="XBV329" s="1"/>
      <c r="XBW329" s="1"/>
      <c r="XBX329" s="1"/>
      <c r="XBY329" s="1"/>
      <c r="XBZ329" s="1"/>
      <c r="XCA329" s="1"/>
      <c r="XCB329" s="1"/>
      <c r="XCC329" s="1"/>
      <c r="XCD329" s="1"/>
      <c r="XCE329" s="1"/>
      <c r="XCF329" s="1"/>
      <c r="XCG329" s="1"/>
      <c r="XCH329" s="1"/>
      <c r="XCI329" s="1"/>
      <c r="XCJ329" s="1"/>
      <c r="XCK329" s="1"/>
      <c r="XCL329" s="1"/>
      <c r="XCM329" s="1"/>
      <c r="XCN329" s="1"/>
      <c r="XCO329" s="1"/>
      <c r="XCP329" s="1"/>
      <c r="XCQ329" s="1"/>
      <c r="XCR329" s="1"/>
      <c r="XCS329" s="1"/>
      <c r="XCT329" s="1"/>
      <c r="XCU329" s="1"/>
      <c r="XCV329" s="1"/>
      <c r="XCW329" s="1"/>
      <c r="XCX329" s="1"/>
      <c r="XCY329" s="1"/>
      <c r="XCZ329" s="1"/>
      <c r="XDA329" s="1"/>
      <c r="XDB329" s="1"/>
      <c r="XDC329" s="1"/>
      <c r="XDD329" s="1"/>
      <c r="XDE329" s="1"/>
      <c r="XDF329" s="1"/>
      <c r="XDG329" s="1"/>
      <c r="XDH329" s="1"/>
      <c r="XDI329" s="1"/>
      <c r="XDJ329" s="1"/>
      <c r="XDK329" s="1"/>
      <c r="XDL329" s="1"/>
      <c r="XDM329" s="1"/>
      <c r="XDN329" s="1"/>
      <c r="XDO329" s="1"/>
      <c r="XDP329" s="1"/>
      <c r="XDQ329" s="1"/>
      <c r="XDR329" s="1"/>
      <c r="XDS329" s="1"/>
      <c r="XDT329" s="1"/>
      <c r="XDU329" s="1"/>
      <c r="XDV329" s="1"/>
      <c r="XDW329" s="1"/>
      <c r="XDX329" s="1"/>
      <c r="XDY329" s="1"/>
      <c r="XDZ329" s="1"/>
      <c r="XEA329" s="1"/>
      <c r="XEB329" s="1"/>
      <c r="XEC329" s="1"/>
      <c r="XED329" s="1"/>
      <c r="XEE329" s="1"/>
      <c r="XEF329" s="1"/>
      <c r="XEG329" s="1"/>
      <c r="XEH329" s="1"/>
      <c r="XEI329" s="1"/>
      <c r="XEJ329" s="1"/>
      <c r="XEK329" s="1"/>
      <c r="XEL329" s="1"/>
      <c r="XEM329" s="1"/>
      <c r="XEN329" s="1"/>
      <c r="XEO329" s="1"/>
      <c r="XEP329" s="1"/>
      <c r="XEQ329" s="1"/>
      <c r="XER329" s="1"/>
      <c r="XES329" s="1"/>
      <c r="XET329" s="1"/>
      <c r="XEU329" s="1"/>
      <c r="XEV329" s="1"/>
      <c r="XEW329" s="1"/>
      <c r="XEX329" s="1"/>
      <c r="XEY329" s="1"/>
      <c r="XEZ329" s="1"/>
      <c r="XFA329" s="1"/>
      <c r="XFB329" s="1"/>
      <c r="XFC329" s="1"/>
      <c r="XFD329" s="1"/>
    </row>
    <row r="330" spans="1:151 16227:16384" s="11" customFormat="1" ht="20.25" customHeight="1" x14ac:dyDescent="0.25">
      <c r="A330" s="88">
        <f t="shared" si="74"/>
        <v>6</v>
      </c>
      <c r="B330" s="88"/>
      <c r="C330" s="84" t="s">
        <v>218</v>
      </c>
      <c r="D330" s="85" t="s">
        <v>218</v>
      </c>
      <c r="E330" s="53">
        <f>(59.05)*10.764</f>
        <v>635.61419999999998</v>
      </c>
      <c r="F330" s="84">
        <v>0</v>
      </c>
      <c r="G330" s="85"/>
      <c r="H330" s="53">
        <v>0</v>
      </c>
      <c r="I330" s="53">
        <f t="shared" si="72"/>
        <v>635.61419999999998</v>
      </c>
      <c r="J330" s="1"/>
      <c r="K330" s="1"/>
      <c r="L330" s="1"/>
      <c r="M330" s="1"/>
      <c r="N330" s="1"/>
      <c r="O330" s="1"/>
      <c r="P330" s="1"/>
      <c r="Q330" s="1"/>
      <c r="R330" s="1"/>
      <c r="S330" s="1"/>
      <c r="T330" s="1"/>
      <c r="U330" s="42" t="str">
        <f t="shared" ca="1" si="73"/>
        <v>5906,..,2506</v>
      </c>
      <c r="V330" s="42">
        <f t="shared" ref="V330:W330" ca="1" si="78">V329+1</f>
        <v>5906</v>
      </c>
      <c r="W330" s="42">
        <f t="shared" ca="1" si="78"/>
        <v>2506</v>
      </c>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WZC330" s="1"/>
      <c r="WZD330" s="1"/>
      <c r="WZE330" s="1"/>
      <c r="WZF330" s="1"/>
      <c r="WZG330" s="1"/>
      <c r="WZH330" s="1"/>
      <c r="WZI330" s="1"/>
      <c r="WZJ330" s="1"/>
      <c r="WZK330" s="1"/>
      <c r="WZL330" s="1"/>
      <c r="WZM330" s="1"/>
      <c r="WZN330" s="1"/>
      <c r="WZO330" s="1"/>
      <c r="WZP330" s="1"/>
      <c r="WZQ330" s="1"/>
      <c r="WZR330" s="1"/>
      <c r="WZS330" s="1"/>
      <c r="WZT330" s="1"/>
      <c r="WZU330" s="1"/>
      <c r="WZV330" s="1"/>
      <c r="WZW330" s="1"/>
      <c r="WZX330" s="1"/>
      <c r="WZY330" s="1"/>
      <c r="WZZ330" s="1"/>
      <c r="XAA330" s="1"/>
      <c r="XAB330" s="1"/>
      <c r="XAC330" s="1"/>
      <c r="XAD330" s="1"/>
      <c r="XAE330" s="1"/>
      <c r="XAF330" s="1"/>
      <c r="XAG330" s="1"/>
      <c r="XAH330" s="1"/>
      <c r="XAI330" s="1"/>
      <c r="XAJ330" s="1"/>
      <c r="XAK330" s="1"/>
      <c r="XAL330" s="1"/>
      <c r="XAM330" s="1"/>
      <c r="XAN330" s="1"/>
      <c r="XAO330" s="1"/>
      <c r="XAP330" s="1"/>
      <c r="XAQ330" s="1"/>
      <c r="XAR330" s="1"/>
      <c r="XAS330" s="1"/>
      <c r="XAT330" s="1"/>
      <c r="XAU330" s="1"/>
      <c r="XAV330" s="1"/>
      <c r="XAW330" s="1"/>
      <c r="XAX330" s="1"/>
      <c r="XAY330" s="1"/>
      <c r="XAZ330" s="1"/>
      <c r="XBA330" s="1"/>
      <c r="XBB330" s="1"/>
      <c r="XBC330" s="1"/>
      <c r="XBD330" s="1"/>
      <c r="XBE330" s="1"/>
      <c r="XBF330" s="1"/>
      <c r="XBG330" s="1"/>
      <c r="XBH330" s="1"/>
      <c r="XBI330" s="1"/>
      <c r="XBJ330" s="1"/>
      <c r="XBK330" s="1"/>
      <c r="XBL330" s="1"/>
      <c r="XBM330" s="1"/>
      <c r="XBN330" s="1"/>
      <c r="XBO330" s="1"/>
      <c r="XBP330" s="1"/>
      <c r="XBQ330" s="1"/>
      <c r="XBR330" s="1"/>
      <c r="XBS330" s="1"/>
      <c r="XBT330" s="1"/>
      <c r="XBU330" s="1"/>
      <c r="XBV330" s="1"/>
      <c r="XBW330" s="1"/>
      <c r="XBX330" s="1"/>
      <c r="XBY330" s="1"/>
      <c r="XBZ330" s="1"/>
      <c r="XCA330" s="1"/>
      <c r="XCB330" s="1"/>
      <c r="XCC330" s="1"/>
      <c r="XCD330" s="1"/>
      <c r="XCE330" s="1"/>
      <c r="XCF330" s="1"/>
      <c r="XCG330" s="1"/>
      <c r="XCH330" s="1"/>
      <c r="XCI330" s="1"/>
      <c r="XCJ330" s="1"/>
      <c r="XCK330" s="1"/>
      <c r="XCL330" s="1"/>
      <c r="XCM330" s="1"/>
      <c r="XCN330" s="1"/>
      <c r="XCO330" s="1"/>
      <c r="XCP330" s="1"/>
      <c r="XCQ330" s="1"/>
      <c r="XCR330" s="1"/>
      <c r="XCS330" s="1"/>
      <c r="XCT330" s="1"/>
      <c r="XCU330" s="1"/>
      <c r="XCV330" s="1"/>
      <c r="XCW330" s="1"/>
      <c r="XCX330" s="1"/>
      <c r="XCY330" s="1"/>
      <c r="XCZ330" s="1"/>
      <c r="XDA330" s="1"/>
      <c r="XDB330" s="1"/>
      <c r="XDC330" s="1"/>
      <c r="XDD330" s="1"/>
      <c r="XDE330" s="1"/>
      <c r="XDF330" s="1"/>
      <c r="XDG330" s="1"/>
      <c r="XDH330" s="1"/>
      <c r="XDI330" s="1"/>
      <c r="XDJ330" s="1"/>
      <c r="XDK330" s="1"/>
      <c r="XDL330" s="1"/>
      <c r="XDM330" s="1"/>
      <c r="XDN330" s="1"/>
      <c r="XDO330" s="1"/>
      <c r="XDP330" s="1"/>
      <c r="XDQ330" s="1"/>
      <c r="XDR330" s="1"/>
      <c r="XDS330" s="1"/>
      <c r="XDT330" s="1"/>
      <c r="XDU330" s="1"/>
      <c r="XDV330" s="1"/>
      <c r="XDW330" s="1"/>
      <c r="XDX330" s="1"/>
      <c r="XDY330" s="1"/>
      <c r="XDZ330" s="1"/>
      <c r="XEA330" s="1"/>
      <c r="XEB330" s="1"/>
      <c r="XEC330" s="1"/>
      <c r="XED330" s="1"/>
      <c r="XEE330" s="1"/>
      <c r="XEF330" s="1"/>
      <c r="XEG330" s="1"/>
      <c r="XEH330" s="1"/>
      <c r="XEI330" s="1"/>
      <c r="XEJ330" s="1"/>
      <c r="XEK330" s="1"/>
      <c r="XEL330" s="1"/>
      <c r="XEM330" s="1"/>
      <c r="XEN330" s="1"/>
      <c r="XEO330" s="1"/>
      <c r="XEP330" s="1"/>
      <c r="XEQ330" s="1"/>
      <c r="XER330" s="1"/>
      <c r="XES330" s="1"/>
      <c r="XET330" s="1"/>
      <c r="XEU330" s="1"/>
      <c r="XEV330" s="1"/>
      <c r="XEW330" s="1"/>
      <c r="XEX330" s="1"/>
      <c r="XEY330" s="1"/>
      <c r="XEZ330" s="1"/>
      <c r="XFA330" s="1"/>
      <c r="XFB330" s="1"/>
      <c r="XFC330" s="1"/>
      <c r="XFD330" s="1"/>
    </row>
    <row r="331" spans="1:151 16227:16384" s="11" customFormat="1" ht="20.25" customHeight="1" x14ac:dyDescent="0.25">
      <c r="A331" s="88">
        <f t="shared" si="74"/>
        <v>7</v>
      </c>
      <c r="B331" s="88"/>
      <c r="C331" s="84" t="s">
        <v>218</v>
      </c>
      <c r="D331" s="85" t="s">
        <v>218</v>
      </c>
      <c r="E331" s="53">
        <f>(59.05)*10.764</f>
        <v>635.61419999999998</v>
      </c>
      <c r="F331" s="84">
        <v>0</v>
      </c>
      <c r="G331" s="85"/>
      <c r="H331" s="53">
        <v>0</v>
      </c>
      <c r="I331" s="53">
        <f t="shared" si="72"/>
        <v>635.61419999999998</v>
      </c>
      <c r="J331" s="1"/>
      <c r="K331" s="1"/>
      <c r="L331" s="1"/>
      <c r="M331" s="1"/>
      <c r="N331" s="1"/>
      <c r="O331" s="1"/>
      <c r="P331" s="1"/>
      <c r="Q331" s="1"/>
      <c r="R331" s="1"/>
      <c r="S331" s="1"/>
      <c r="T331" s="1"/>
      <c r="U331" s="42" t="str">
        <f t="shared" ca="1" si="73"/>
        <v>5907,..,2507</v>
      </c>
      <c r="V331" s="42">
        <f t="shared" ref="V331:W331" ca="1" si="79">V330+1</f>
        <v>5907</v>
      </c>
      <c r="W331" s="42">
        <f t="shared" ca="1" si="79"/>
        <v>2507</v>
      </c>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WZC331" s="1"/>
      <c r="WZD331" s="1"/>
      <c r="WZE331" s="1"/>
      <c r="WZF331" s="1"/>
      <c r="WZG331" s="1"/>
      <c r="WZH331" s="1"/>
      <c r="WZI331" s="1"/>
      <c r="WZJ331" s="1"/>
      <c r="WZK331" s="1"/>
      <c r="WZL331" s="1"/>
      <c r="WZM331" s="1"/>
      <c r="WZN331" s="1"/>
      <c r="WZO331" s="1"/>
      <c r="WZP331" s="1"/>
      <c r="WZQ331" s="1"/>
      <c r="WZR331" s="1"/>
      <c r="WZS331" s="1"/>
      <c r="WZT331" s="1"/>
      <c r="WZU331" s="1"/>
      <c r="WZV331" s="1"/>
      <c r="WZW331" s="1"/>
      <c r="WZX331" s="1"/>
      <c r="WZY331" s="1"/>
      <c r="WZZ331" s="1"/>
      <c r="XAA331" s="1"/>
      <c r="XAB331" s="1"/>
      <c r="XAC331" s="1"/>
      <c r="XAD331" s="1"/>
      <c r="XAE331" s="1"/>
      <c r="XAF331" s="1"/>
      <c r="XAG331" s="1"/>
      <c r="XAH331" s="1"/>
      <c r="XAI331" s="1"/>
      <c r="XAJ331" s="1"/>
      <c r="XAK331" s="1"/>
      <c r="XAL331" s="1"/>
      <c r="XAM331" s="1"/>
      <c r="XAN331" s="1"/>
      <c r="XAO331" s="1"/>
      <c r="XAP331" s="1"/>
      <c r="XAQ331" s="1"/>
      <c r="XAR331" s="1"/>
      <c r="XAS331" s="1"/>
      <c r="XAT331" s="1"/>
      <c r="XAU331" s="1"/>
      <c r="XAV331" s="1"/>
      <c r="XAW331" s="1"/>
      <c r="XAX331" s="1"/>
      <c r="XAY331" s="1"/>
      <c r="XAZ331" s="1"/>
      <c r="XBA331" s="1"/>
      <c r="XBB331" s="1"/>
      <c r="XBC331" s="1"/>
      <c r="XBD331" s="1"/>
      <c r="XBE331" s="1"/>
      <c r="XBF331" s="1"/>
      <c r="XBG331" s="1"/>
      <c r="XBH331" s="1"/>
      <c r="XBI331" s="1"/>
      <c r="XBJ331" s="1"/>
      <c r="XBK331" s="1"/>
      <c r="XBL331" s="1"/>
      <c r="XBM331" s="1"/>
      <c r="XBN331" s="1"/>
      <c r="XBO331" s="1"/>
      <c r="XBP331" s="1"/>
      <c r="XBQ331" s="1"/>
      <c r="XBR331" s="1"/>
      <c r="XBS331" s="1"/>
      <c r="XBT331" s="1"/>
      <c r="XBU331" s="1"/>
      <c r="XBV331" s="1"/>
      <c r="XBW331" s="1"/>
      <c r="XBX331" s="1"/>
      <c r="XBY331" s="1"/>
      <c r="XBZ331" s="1"/>
      <c r="XCA331" s="1"/>
      <c r="XCB331" s="1"/>
      <c r="XCC331" s="1"/>
      <c r="XCD331" s="1"/>
      <c r="XCE331" s="1"/>
      <c r="XCF331" s="1"/>
      <c r="XCG331" s="1"/>
      <c r="XCH331" s="1"/>
      <c r="XCI331" s="1"/>
      <c r="XCJ331" s="1"/>
      <c r="XCK331" s="1"/>
      <c r="XCL331" s="1"/>
      <c r="XCM331" s="1"/>
      <c r="XCN331" s="1"/>
      <c r="XCO331" s="1"/>
      <c r="XCP331" s="1"/>
      <c r="XCQ331" s="1"/>
      <c r="XCR331" s="1"/>
      <c r="XCS331" s="1"/>
      <c r="XCT331" s="1"/>
      <c r="XCU331" s="1"/>
      <c r="XCV331" s="1"/>
      <c r="XCW331" s="1"/>
      <c r="XCX331" s="1"/>
      <c r="XCY331" s="1"/>
      <c r="XCZ331" s="1"/>
      <c r="XDA331" s="1"/>
      <c r="XDB331" s="1"/>
      <c r="XDC331" s="1"/>
      <c r="XDD331" s="1"/>
      <c r="XDE331" s="1"/>
      <c r="XDF331" s="1"/>
      <c r="XDG331" s="1"/>
      <c r="XDH331" s="1"/>
      <c r="XDI331" s="1"/>
      <c r="XDJ331" s="1"/>
      <c r="XDK331" s="1"/>
      <c r="XDL331" s="1"/>
      <c r="XDM331" s="1"/>
      <c r="XDN331" s="1"/>
      <c r="XDO331" s="1"/>
      <c r="XDP331" s="1"/>
      <c r="XDQ331" s="1"/>
      <c r="XDR331" s="1"/>
      <c r="XDS331" s="1"/>
      <c r="XDT331" s="1"/>
      <c r="XDU331" s="1"/>
      <c r="XDV331" s="1"/>
      <c r="XDW331" s="1"/>
      <c r="XDX331" s="1"/>
      <c r="XDY331" s="1"/>
      <c r="XDZ331" s="1"/>
      <c r="XEA331" s="1"/>
      <c r="XEB331" s="1"/>
      <c r="XEC331" s="1"/>
      <c r="XED331" s="1"/>
      <c r="XEE331" s="1"/>
      <c r="XEF331" s="1"/>
      <c r="XEG331" s="1"/>
      <c r="XEH331" s="1"/>
      <c r="XEI331" s="1"/>
      <c r="XEJ331" s="1"/>
      <c r="XEK331" s="1"/>
      <c r="XEL331" s="1"/>
      <c r="XEM331" s="1"/>
      <c r="XEN331" s="1"/>
      <c r="XEO331" s="1"/>
      <c r="XEP331" s="1"/>
      <c r="XEQ331" s="1"/>
      <c r="XER331" s="1"/>
      <c r="XES331" s="1"/>
      <c r="XET331" s="1"/>
      <c r="XEU331" s="1"/>
      <c r="XEV331" s="1"/>
      <c r="XEW331" s="1"/>
      <c r="XEX331" s="1"/>
      <c r="XEY331" s="1"/>
      <c r="XEZ331" s="1"/>
      <c r="XFA331" s="1"/>
      <c r="XFB331" s="1"/>
      <c r="XFC331" s="1"/>
      <c r="XFD331" s="1"/>
    </row>
    <row r="332" spans="1:151 16227:16384" s="11" customFormat="1" ht="20.25" customHeight="1" x14ac:dyDescent="0.25">
      <c r="A332" s="88">
        <f t="shared" si="74"/>
        <v>8</v>
      </c>
      <c r="B332" s="88"/>
      <c r="C332" s="84" t="s">
        <v>218</v>
      </c>
      <c r="D332" s="85" t="s">
        <v>218</v>
      </c>
      <c r="E332" s="53">
        <f>(59.23)*10.764</f>
        <v>637.55171999999993</v>
      </c>
      <c r="F332" s="84">
        <v>0</v>
      </c>
      <c r="G332" s="85"/>
      <c r="H332" s="53">
        <v>0</v>
      </c>
      <c r="I332" s="53">
        <f t="shared" si="72"/>
        <v>637.55171999999993</v>
      </c>
      <c r="J332" s="1"/>
      <c r="K332" s="1"/>
      <c r="L332" s="1"/>
      <c r="M332" s="1"/>
      <c r="N332" s="1"/>
      <c r="O332" s="1"/>
      <c r="P332" s="1"/>
      <c r="Q332" s="1"/>
      <c r="R332" s="1"/>
      <c r="S332" s="1"/>
      <c r="T332" s="1"/>
      <c r="U332" s="42" t="str">
        <f t="shared" ca="1" si="73"/>
        <v>5908,..,2508</v>
      </c>
      <c r="V332" s="42">
        <f t="shared" ref="V332:W332" ca="1" si="80">V331+1</f>
        <v>5908</v>
      </c>
      <c r="W332" s="42">
        <f t="shared" ca="1" si="80"/>
        <v>2508</v>
      </c>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WZC332" s="1"/>
      <c r="WZD332" s="1"/>
      <c r="WZE332" s="1"/>
      <c r="WZF332" s="1"/>
      <c r="WZG332" s="1"/>
      <c r="WZH332" s="1"/>
      <c r="WZI332" s="1"/>
      <c r="WZJ332" s="1"/>
      <c r="WZK332" s="1"/>
      <c r="WZL332" s="1"/>
      <c r="WZM332" s="1"/>
      <c r="WZN332" s="1"/>
      <c r="WZO332" s="1"/>
      <c r="WZP332" s="1"/>
      <c r="WZQ332" s="1"/>
      <c r="WZR332" s="1"/>
      <c r="WZS332" s="1"/>
      <c r="WZT332" s="1"/>
      <c r="WZU332" s="1"/>
      <c r="WZV332" s="1"/>
      <c r="WZW332" s="1"/>
      <c r="WZX332" s="1"/>
      <c r="WZY332" s="1"/>
      <c r="WZZ332" s="1"/>
      <c r="XAA332" s="1"/>
      <c r="XAB332" s="1"/>
      <c r="XAC332" s="1"/>
      <c r="XAD332" s="1"/>
      <c r="XAE332" s="1"/>
      <c r="XAF332" s="1"/>
      <c r="XAG332" s="1"/>
      <c r="XAH332" s="1"/>
      <c r="XAI332" s="1"/>
      <c r="XAJ332" s="1"/>
      <c r="XAK332" s="1"/>
      <c r="XAL332" s="1"/>
      <c r="XAM332" s="1"/>
      <c r="XAN332" s="1"/>
      <c r="XAO332" s="1"/>
      <c r="XAP332" s="1"/>
      <c r="XAQ332" s="1"/>
      <c r="XAR332" s="1"/>
      <c r="XAS332" s="1"/>
      <c r="XAT332" s="1"/>
      <c r="XAU332" s="1"/>
      <c r="XAV332" s="1"/>
      <c r="XAW332" s="1"/>
      <c r="XAX332" s="1"/>
      <c r="XAY332" s="1"/>
      <c r="XAZ332" s="1"/>
      <c r="XBA332" s="1"/>
      <c r="XBB332" s="1"/>
      <c r="XBC332" s="1"/>
      <c r="XBD332" s="1"/>
      <c r="XBE332" s="1"/>
      <c r="XBF332" s="1"/>
      <c r="XBG332" s="1"/>
      <c r="XBH332" s="1"/>
      <c r="XBI332" s="1"/>
      <c r="XBJ332" s="1"/>
      <c r="XBK332" s="1"/>
      <c r="XBL332" s="1"/>
      <c r="XBM332" s="1"/>
      <c r="XBN332" s="1"/>
      <c r="XBO332" s="1"/>
      <c r="XBP332" s="1"/>
      <c r="XBQ332" s="1"/>
      <c r="XBR332" s="1"/>
      <c r="XBS332" s="1"/>
      <c r="XBT332" s="1"/>
      <c r="XBU332" s="1"/>
      <c r="XBV332" s="1"/>
      <c r="XBW332" s="1"/>
      <c r="XBX332" s="1"/>
      <c r="XBY332" s="1"/>
      <c r="XBZ332" s="1"/>
      <c r="XCA332" s="1"/>
      <c r="XCB332" s="1"/>
      <c r="XCC332" s="1"/>
      <c r="XCD332" s="1"/>
      <c r="XCE332" s="1"/>
      <c r="XCF332" s="1"/>
      <c r="XCG332" s="1"/>
      <c r="XCH332" s="1"/>
      <c r="XCI332" s="1"/>
      <c r="XCJ332" s="1"/>
      <c r="XCK332" s="1"/>
      <c r="XCL332" s="1"/>
      <c r="XCM332" s="1"/>
      <c r="XCN332" s="1"/>
      <c r="XCO332" s="1"/>
      <c r="XCP332" s="1"/>
      <c r="XCQ332" s="1"/>
      <c r="XCR332" s="1"/>
      <c r="XCS332" s="1"/>
      <c r="XCT332" s="1"/>
      <c r="XCU332" s="1"/>
      <c r="XCV332" s="1"/>
      <c r="XCW332" s="1"/>
      <c r="XCX332" s="1"/>
      <c r="XCY332" s="1"/>
      <c r="XCZ332" s="1"/>
      <c r="XDA332" s="1"/>
      <c r="XDB332" s="1"/>
      <c r="XDC332" s="1"/>
      <c r="XDD332" s="1"/>
      <c r="XDE332" s="1"/>
      <c r="XDF332" s="1"/>
      <c r="XDG332" s="1"/>
      <c r="XDH332" s="1"/>
      <c r="XDI332" s="1"/>
      <c r="XDJ332" s="1"/>
      <c r="XDK332" s="1"/>
      <c r="XDL332" s="1"/>
      <c r="XDM332" s="1"/>
      <c r="XDN332" s="1"/>
      <c r="XDO332" s="1"/>
      <c r="XDP332" s="1"/>
      <c r="XDQ332" s="1"/>
      <c r="XDR332" s="1"/>
      <c r="XDS332" s="1"/>
      <c r="XDT332" s="1"/>
      <c r="XDU332" s="1"/>
      <c r="XDV332" s="1"/>
      <c r="XDW332" s="1"/>
      <c r="XDX332" s="1"/>
      <c r="XDY332" s="1"/>
      <c r="XDZ332" s="1"/>
      <c r="XEA332" s="1"/>
      <c r="XEB332" s="1"/>
      <c r="XEC332" s="1"/>
      <c r="XED332" s="1"/>
      <c r="XEE332" s="1"/>
      <c r="XEF332" s="1"/>
      <c r="XEG332" s="1"/>
      <c r="XEH332" s="1"/>
      <c r="XEI332" s="1"/>
      <c r="XEJ332" s="1"/>
      <c r="XEK332" s="1"/>
      <c r="XEL332" s="1"/>
      <c r="XEM332" s="1"/>
      <c r="XEN332" s="1"/>
      <c r="XEO332" s="1"/>
      <c r="XEP332" s="1"/>
      <c r="XEQ332" s="1"/>
      <c r="XER332" s="1"/>
      <c r="XES332" s="1"/>
      <c r="XET332" s="1"/>
      <c r="XEU332" s="1"/>
      <c r="XEV332" s="1"/>
      <c r="XEW332" s="1"/>
      <c r="XEX332" s="1"/>
      <c r="XEY332" s="1"/>
      <c r="XEZ332" s="1"/>
      <c r="XFA332" s="1"/>
      <c r="XFB332" s="1"/>
      <c r="XFC332" s="1"/>
      <c r="XFD332" s="1"/>
    </row>
    <row r="333" spans="1:151 16227:16384" s="11" customFormat="1" ht="20.25" customHeight="1" x14ac:dyDescent="0.25">
      <c r="A333" s="88">
        <f t="shared" si="74"/>
        <v>9</v>
      </c>
      <c r="B333" s="88"/>
      <c r="C333" s="84" t="s">
        <v>218</v>
      </c>
      <c r="D333" s="85" t="s">
        <v>218</v>
      </c>
      <c r="E333" s="53">
        <f>(53.3)*10.764</f>
        <v>573.72119999999995</v>
      </c>
      <c r="F333" s="84">
        <v>0</v>
      </c>
      <c r="G333" s="85"/>
      <c r="H333" s="53">
        <v>0</v>
      </c>
      <c r="I333" s="53">
        <f t="shared" si="72"/>
        <v>573.72119999999995</v>
      </c>
      <c r="J333" s="1"/>
      <c r="K333" s="1"/>
      <c r="L333" s="1"/>
      <c r="M333" s="1"/>
      <c r="N333" s="1"/>
      <c r="O333" s="1"/>
      <c r="P333" s="1"/>
      <c r="Q333" s="1"/>
      <c r="R333" s="1"/>
      <c r="S333" s="1"/>
      <c r="T333" s="1"/>
      <c r="U333" s="42" t="str">
        <f t="shared" ca="1" si="73"/>
        <v>5909,..,2509</v>
      </c>
      <c r="V333" s="42">
        <f t="shared" ref="V333:W333" ca="1" si="81">V332+1</f>
        <v>5909</v>
      </c>
      <c r="W333" s="42">
        <f t="shared" ca="1" si="81"/>
        <v>2509</v>
      </c>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WZC333" s="1"/>
      <c r="WZD333" s="1"/>
      <c r="WZE333" s="1"/>
      <c r="WZF333" s="1"/>
      <c r="WZG333" s="1"/>
      <c r="WZH333" s="1"/>
      <c r="WZI333" s="1"/>
      <c r="WZJ333" s="1"/>
      <c r="WZK333" s="1"/>
      <c r="WZL333" s="1"/>
      <c r="WZM333" s="1"/>
      <c r="WZN333" s="1"/>
      <c r="WZO333" s="1"/>
      <c r="WZP333" s="1"/>
      <c r="WZQ333" s="1"/>
      <c r="WZR333" s="1"/>
      <c r="WZS333" s="1"/>
      <c r="WZT333" s="1"/>
      <c r="WZU333" s="1"/>
      <c r="WZV333" s="1"/>
      <c r="WZW333" s="1"/>
      <c r="WZX333" s="1"/>
      <c r="WZY333" s="1"/>
      <c r="WZZ333" s="1"/>
      <c r="XAA333" s="1"/>
      <c r="XAB333" s="1"/>
      <c r="XAC333" s="1"/>
      <c r="XAD333" s="1"/>
      <c r="XAE333" s="1"/>
      <c r="XAF333" s="1"/>
      <c r="XAG333" s="1"/>
      <c r="XAH333" s="1"/>
      <c r="XAI333" s="1"/>
      <c r="XAJ333" s="1"/>
      <c r="XAK333" s="1"/>
      <c r="XAL333" s="1"/>
      <c r="XAM333" s="1"/>
      <c r="XAN333" s="1"/>
      <c r="XAO333" s="1"/>
      <c r="XAP333" s="1"/>
      <c r="XAQ333" s="1"/>
      <c r="XAR333" s="1"/>
      <c r="XAS333" s="1"/>
      <c r="XAT333" s="1"/>
      <c r="XAU333" s="1"/>
      <c r="XAV333" s="1"/>
      <c r="XAW333" s="1"/>
      <c r="XAX333" s="1"/>
      <c r="XAY333" s="1"/>
      <c r="XAZ333" s="1"/>
      <c r="XBA333" s="1"/>
      <c r="XBB333" s="1"/>
      <c r="XBC333" s="1"/>
      <c r="XBD333" s="1"/>
      <c r="XBE333" s="1"/>
      <c r="XBF333" s="1"/>
      <c r="XBG333" s="1"/>
      <c r="XBH333" s="1"/>
      <c r="XBI333" s="1"/>
      <c r="XBJ333" s="1"/>
      <c r="XBK333" s="1"/>
      <c r="XBL333" s="1"/>
      <c r="XBM333" s="1"/>
      <c r="XBN333" s="1"/>
      <c r="XBO333" s="1"/>
      <c r="XBP333" s="1"/>
      <c r="XBQ333" s="1"/>
      <c r="XBR333" s="1"/>
      <c r="XBS333" s="1"/>
      <c r="XBT333" s="1"/>
      <c r="XBU333" s="1"/>
      <c r="XBV333" s="1"/>
      <c r="XBW333" s="1"/>
      <c r="XBX333" s="1"/>
      <c r="XBY333" s="1"/>
      <c r="XBZ333" s="1"/>
      <c r="XCA333" s="1"/>
      <c r="XCB333" s="1"/>
      <c r="XCC333" s="1"/>
      <c r="XCD333" s="1"/>
      <c r="XCE333" s="1"/>
      <c r="XCF333" s="1"/>
      <c r="XCG333" s="1"/>
      <c r="XCH333" s="1"/>
      <c r="XCI333" s="1"/>
      <c r="XCJ333" s="1"/>
      <c r="XCK333" s="1"/>
      <c r="XCL333" s="1"/>
      <c r="XCM333" s="1"/>
      <c r="XCN333" s="1"/>
      <c r="XCO333" s="1"/>
      <c r="XCP333" s="1"/>
      <c r="XCQ333" s="1"/>
      <c r="XCR333" s="1"/>
      <c r="XCS333" s="1"/>
      <c r="XCT333" s="1"/>
      <c r="XCU333" s="1"/>
      <c r="XCV333" s="1"/>
      <c r="XCW333" s="1"/>
      <c r="XCX333" s="1"/>
      <c r="XCY333" s="1"/>
      <c r="XCZ333" s="1"/>
      <c r="XDA333" s="1"/>
      <c r="XDB333" s="1"/>
      <c r="XDC333" s="1"/>
      <c r="XDD333" s="1"/>
      <c r="XDE333" s="1"/>
      <c r="XDF333" s="1"/>
      <c r="XDG333" s="1"/>
      <c r="XDH333" s="1"/>
      <c r="XDI333" s="1"/>
      <c r="XDJ333" s="1"/>
      <c r="XDK333" s="1"/>
      <c r="XDL333" s="1"/>
      <c r="XDM333" s="1"/>
      <c r="XDN333" s="1"/>
      <c r="XDO333" s="1"/>
      <c r="XDP333" s="1"/>
      <c r="XDQ333" s="1"/>
      <c r="XDR333" s="1"/>
      <c r="XDS333" s="1"/>
      <c r="XDT333" s="1"/>
      <c r="XDU333" s="1"/>
      <c r="XDV333" s="1"/>
      <c r="XDW333" s="1"/>
      <c r="XDX333" s="1"/>
      <c r="XDY333" s="1"/>
      <c r="XDZ333" s="1"/>
      <c r="XEA333" s="1"/>
      <c r="XEB333" s="1"/>
      <c r="XEC333" s="1"/>
      <c r="XED333" s="1"/>
      <c r="XEE333" s="1"/>
      <c r="XEF333" s="1"/>
      <c r="XEG333" s="1"/>
      <c r="XEH333" s="1"/>
      <c r="XEI333" s="1"/>
      <c r="XEJ333" s="1"/>
      <c r="XEK333" s="1"/>
      <c r="XEL333" s="1"/>
      <c r="XEM333" s="1"/>
      <c r="XEN333" s="1"/>
      <c r="XEO333" s="1"/>
      <c r="XEP333" s="1"/>
      <c r="XEQ333" s="1"/>
      <c r="XER333" s="1"/>
      <c r="XES333" s="1"/>
      <c r="XET333" s="1"/>
      <c r="XEU333" s="1"/>
      <c r="XEV333" s="1"/>
      <c r="XEW333" s="1"/>
      <c r="XEX333" s="1"/>
      <c r="XEY333" s="1"/>
      <c r="XEZ333" s="1"/>
      <c r="XFA333" s="1"/>
      <c r="XFB333" s="1"/>
      <c r="XFC333" s="1"/>
      <c r="XFD333" s="1"/>
    </row>
    <row r="334" spans="1:151 16227:16384" s="11" customFormat="1" ht="20.25" x14ac:dyDescent="0.25">
      <c r="A334" s="75" t="s">
        <v>224</v>
      </c>
      <c r="B334" s="76"/>
      <c r="C334" s="76"/>
      <c r="D334" s="76"/>
      <c r="E334" s="76"/>
      <c r="F334" s="76"/>
      <c r="G334" s="76"/>
      <c r="H334" s="76"/>
      <c r="I334" s="77"/>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WZC334" s="1"/>
      <c r="WZD334" s="1"/>
      <c r="WZE334" s="1"/>
      <c r="WZF334" s="1"/>
      <c r="WZG334" s="1"/>
      <c r="WZH334" s="1"/>
      <c r="WZI334" s="1"/>
      <c r="WZJ334" s="1"/>
      <c r="WZK334" s="1"/>
      <c r="WZL334" s="1"/>
      <c r="WZM334" s="1"/>
      <c r="WZN334" s="1"/>
      <c r="WZO334" s="1"/>
      <c r="WZP334" s="1"/>
      <c r="WZQ334" s="1"/>
      <c r="WZR334" s="1"/>
      <c r="WZS334" s="1"/>
      <c r="WZT334" s="1"/>
      <c r="WZU334" s="1"/>
      <c r="WZV334" s="1"/>
      <c r="WZW334" s="1"/>
      <c r="WZX334" s="1"/>
      <c r="WZY334" s="1"/>
      <c r="WZZ334" s="1"/>
      <c r="XAA334" s="1"/>
      <c r="XAB334" s="1"/>
      <c r="XAC334" s="1"/>
      <c r="XAD334" s="1"/>
      <c r="XAE334" s="1"/>
      <c r="XAF334" s="1"/>
      <c r="XAG334" s="1"/>
      <c r="XAH334" s="1"/>
      <c r="XAI334" s="1"/>
      <c r="XAJ334" s="1"/>
      <c r="XAK334" s="1"/>
      <c r="XAL334" s="1"/>
      <c r="XAM334" s="1"/>
      <c r="XAN334" s="1"/>
      <c r="XAO334" s="1"/>
      <c r="XAP334" s="1"/>
      <c r="XAQ334" s="1"/>
      <c r="XAR334" s="1"/>
      <c r="XAS334" s="1"/>
      <c r="XAT334" s="1"/>
      <c r="XAU334" s="1"/>
      <c r="XAV334" s="1"/>
      <c r="XAW334" s="1"/>
      <c r="XAX334" s="1"/>
      <c r="XAY334" s="1"/>
      <c r="XAZ334" s="1"/>
      <c r="XBA334" s="1"/>
      <c r="XBB334" s="1"/>
      <c r="XBC334" s="1"/>
      <c r="XBD334" s="1"/>
      <c r="XBE334" s="1"/>
      <c r="XBF334" s="1"/>
      <c r="XBG334" s="1"/>
      <c r="XBH334" s="1"/>
      <c r="XBI334" s="1"/>
      <c r="XBJ334" s="1"/>
      <c r="XBK334" s="1"/>
      <c r="XBL334" s="1"/>
      <c r="XBM334" s="1"/>
      <c r="XBN334" s="1"/>
      <c r="XBO334" s="1"/>
      <c r="XBP334" s="1"/>
      <c r="XBQ334" s="1"/>
      <c r="XBR334" s="1"/>
      <c r="XBS334" s="1"/>
      <c r="XBT334" s="1"/>
      <c r="XBU334" s="1"/>
      <c r="XBV334" s="1"/>
      <c r="XBW334" s="1"/>
      <c r="XBX334" s="1"/>
      <c r="XBY334" s="1"/>
      <c r="XBZ334" s="1"/>
      <c r="XCA334" s="1"/>
      <c r="XCB334" s="1"/>
      <c r="XCC334" s="1"/>
      <c r="XCD334" s="1"/>
      <c r="XCE334" s="1"/>
      <c r="XCF334" s="1"/>
      <c r="XCG334" s="1"/>
      <c r="XCH334" s="1"/>
      <c r="XCI334" s="1"/>
      <c r="XCJ334" s="1"/>
      <c r="XCK334" s="1"/>
      <c r="XCL334" s="1"/>
      <c r="XCM334" s="1"/>
      <c r="XCN334" s="1"/>
      <c r="XCO334" s="1"/>
      <c r="XCP334" s="1"/>
      <c r="XCQ334" s="1"/>
      <c r="XCR334" s="1"/>
      <c r="XCS334" s="1"/>
      <c r="XCT334" s="1"/>
      <c r="XCU334" s="1"/>
      <c r="XCV334" s="1"/>
      <c r="XCW334" s="1"/>
      <c r="XCX334" s="1"/>
      <c r="XCY334" s="1"/>
      <c r="XCZ334" s="1"/>
      <c r="XDA334" s="1"/>
      <c r="XDB334" s="1"/>
      <c r="XDC334" s="1"/>
      <c r="XDD334" s="1"/>
      <c r="XDE334" s="1"/>
      <c r="XDF334" s="1"/>
      <c r="XDG334" s="1"/>
      <c r="XDH334" s="1"/>
      <c r="XDI334" s="1"/>
      <c r="XDJ334" s="1"/>
      <c r="XDK334" s="1"/>
      <c r="XDL334" s="1"/>
      <c r="XDM334" s="1"/>
      <c r="XDN334" s="1"/>
      <c r="XDO334" s="1"/>
      <c r="XDP334" s="1"/>
      <c r="XDQ334" s="1"/>
      <c r="XDR334" s="1"/>
      <c r="XDS334" s="1"/>
      <c r="XDT334" s="1"/>
      <c r="XDU334" s="1"/>
      <c r="XDV334" s="1"/>
      <c r="XDW334" s="1"/>
      <c r="XDX334" s="1"/>
      <c r="XDY334" s="1"/>
      <c r="XDZ334" s="1"/>
      <c r="XEA334" s="1"/>
      <c r="XEB334" s="1"/>
      <c r="XEC334" s="1"/>
      <c r="XED334" s="1"/>
      <c r="XEE334" s="1"/>
      <c r="XEF334" s="1"/>
      <c r="XEG334" s="1"/>
      <c r="XEH334" s="1"/>
      <c r="XEI334" s="1"/>
      <c r="XEJ334" s="1"/>
      <c r="XEK334" s="1"/>
      <c r="XEL334" s="1"/>
      <c r="XEM334" s="1"/>
      <c r="XEN334" s="1"/>
      <c r="XEO334" s="1"/>
      <c r="XEP334" s="1"/>
      <c r="XEQ334" s="1"/>
      <c r="XER334" s="1"/>
      <c r="XES334" s="1"/>
      <c r="XET334" s="1"/>
      <c r="XEU334" s="1"/>
      <c r="XEV334" s="1"/>
      <c r="XEW334" s="1"/>
      <c r="XEX334" s="1"/>
      <c r="XEY334" s="1"/>
      <c r="XEZ334" s="1"/>
      <c r="XFA334" s="1"/>
      <c r="XFB334" s="1"/>
      <c r="XFC334" s="1"/>
      <c r="XFD334" s="1"/>
    </row>
    <row r="335" spans="1:151 16227:16384" s="11" customFormat="1" ht="20.25" customHeight="1" x14ac:dyDescent="0.25">
      <c r="A335" s="88">
        <v>1</v>
      </c>
      <c r="B335" s="88"/>
      <c r="C335" s="84" t="s">
        <v>218</v>
      </c>
      <c r="D335" s="85" t="s">
        <v>218</v>
      </c>
      <c r="E335" s="53">
        <f>(59.2)*10.764</f>
        <v>637.22879999999998</v>
      </c>
      <c r="F335" s="84">
        <v>0</v>
      </c>
      <c r="G335" s="85"/>
      <c r="H335" s="53">
        <v>0</v>
      </c>
      <c r="I335" s="53">
        <f t="shared" ref="I335:I342" si="82">E335+F335+(IF(H335&lt;101,H335,IF(H335&lt;201,H335/2,IF(H335&lt;=301,H335/3,H335/4))))</f>
        <v>637.22879999999998</v>
      </c>
      <c r="J335" s="1"/>
      <c r="K335" s="1"/>
      <c r="L335" s="1"/>
      <c r="M335" s="1"/>
      <c r="N335" s="1"/>
      <c r="O335" s="1"/>
      <c r="P335" s="1"/>
      <c r="Q335" s="1"/>
      <c r="R335" s="1"/>
      <c r="S335" s="1"/>
      <c r="T335" s="1"/>
      <c r="U335" s="42" t="str">
        <f t="shared" ref="U335:U343" ca="1" si="83">V335&amp;""&amp;",..,"&amp;""&amp;W335</f>
        <v>801,..,1501</v>
      </c>
      <c r="V335" s="42">
        <f ca="1">(SUMPRODUCT(MID(0&amp;(LEFT(A334,SUM(LEN(A334)-LEN(SUBSTITUTE(A334,{"0","1","2","3"},""))))), LARGE(INDEX(ISNUMBER(--MID((LEFT(A334,SUM(LEN(A334)-LEN(SUBSTITUTE(A334,{"0","1","2","3"},""))))), ROW(INDIRECT("1:"&amp;LEN((LEFT(A334,SUM(LEN(A334)-LEN(SUBSTITUTE(A334,{"0","1","2","3"},"")))))))), 1)) * ROW(INDIRECT("1:"&amp;LEN((LEFT(A334,SUM(LEN(A334)-LEN(SUBSTITUTE(A334,{"0","1","2","3"},"")))))))), 0), ROW(INDIRECT("1:"&amp;LEN((LEFT(A334,SUM(LEN(A334)-LEN(SUBSTITUTE(A334,{"0","1","2","3"},"")))))))))+1, 1) * 10^ROW(INDIRECT("1:"&amp;LEN((LEFT(A334,SUM(LEN(A334)-LEN(SUBSTITUTE(A334,{"0","1","2","3"},""))))))))/10))*100+1</f>
        <v>801</v>
      </c>
      <c r="W335" s="42">
        <f ca="1">(SUMPRODUCT(MID(0&amp;(--TRIM(RIGHT(SUBSTITUTE(LEFT(A334,_xlfn.AGGREGATE(16,6,FIND({0,1,2,3,4,5,6,7,8,9},A334,ROW(INDIRECT("1:"&amp;LEN(A334)))),1))," ",REPT(" ",LEN(A334))),LEN(A334)))), LARGE(INDEX(ISNUMBER(--MID((--TRIM(RIGHT(SUBSTITUTE(LEFT(A334,_xlfn.AGGREGATE(16,6,FIND({0,1,2,3,4,5,6,7,8,9},A334,ROW(INDIRECT("1:"&amp;LEN(A334)))),1))," ",REPT(" ",LEN(A334))),LEN(A334)))), ROW(INDIRECT("1:"&amp;LEN((--TRIM(RIGHT(SUBSTITUTE(LEFT(A334,_xlfn.AGGREGATE(16,6,FIND({0,1,2,3,4,5,6,7,8,9},A334,ROW(INDIRECT("1:"&amp;LEN(A334)))),1))," ",REPT(" ",LEN(A334))),LEN(A334))))))), 1)) * ROW(INDIRECT("1:"&amp;LEN((--TRIM(RIGHT(SUBSTITUTE(LEFT(A334,_xlfn.AGGREGATE(16,6,FIND({0,1,2,3,4,5,6,7,8,9},A334,ROW(INDIRECT("1:"&amp;LEN(A334)))),1))," ",REPT(" ",LEN(A334))),LEN(A334))))))), 0), ROW(INDIRECT("1:"&amp;LEN((--TRIM(RIGHT(SUBSTITUTE(LEFT(A334,_xlfn.AGGREGATE(16,6,FIND({0,1,2,3,4,5,6,7,8,9},A334,ROW(INDIRECT("1:"&amp;LEN(A334)))),1))," ",REPT(" ",LEN(A334))),LEN(A334))))))))+1, 1) * 10^ROW(INDIRECT("1:"&amp;LEN((--TRIM(RIGHT(SUBSTITUTE(LEFT(A334,_xlfn.AGGREGATE(16,6,FIND({0,1,2,3,4,5,6,7,8,9},A334,ROW(INDIRECT("1:"&amp;LEN(A334)))),1))," ",REPT(" ",LEN(A334))),LEN(A334)))))))/10))*100+1</f>
        <v>1501</v>
      </c>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WZC335" s="1"/>
      <c r="WZD335" s="1"/>
      <c r="WZE335" s="1"/>
      <c r="WZF335" s="1"/>
      <c r="WZG335" s="1"/>
      <c r="WZH335" s="1"/>
      <c r="WZI335" s="1"/>
      <c r="WZJ335" s="1"/>
      <c r="WZK335" s="1"/>
      <c r="WZL335" s="1"/>
      <c r="WZM335" s="1"/>
      <c r="WZN335" s="1"/>
      <c r="WZO335" s="1"/>
      <c r="WZP335" s="1"/>
      <c r="WZQ335" s="1"/>
      <c r="WZR335" s="1"/>
      <c r="WZS335" s="1"/>
      <c r="WZT335" s="1"/>
      <c r="WZU335" s="1"/>
      <c r="WZV335" s="1"/>
      <c r="WZW335" s="1"/>
      <c r="WZX335" s="1"/>
      <c r="WZY335" s="1"/>
      <c r="WZZ335" s="1"/>
      <c r="XAA335" s="1"/>
      <c r="XAB335" s="1"/>
      <c r="XAC335" s="1"/>
      <c r="XAD335" s="1"/>
      <c r="XAE335" s="1"/>
      <c r="XAF335" s="1"/>
      <c r="XAG335" s="1"/>
      <c r="XAH335" s="1"/>
      <c r="XAI335" s="1"/>
      <c r="XAJ335" s="1"/>
      <c r="XAK335" s="1"/>
      <c r="XAL335" s="1"/>
      <c r="XAM335" s="1"/>
      <c r="XAN335" s="1"/>
      <c r="XAO335" s="1"/>
      <c r="XAP335" s="1"/>
      <c r="XAQ335" s="1"/>
      <c r="XAR335" s="1"/>
      <c r="XAS335" s="1"/>
      <c r="XAT335" s="1"/>
      <c r="XAU335" s="1"/>
      <c r="XAV335" s="1"/>
      <c r="XAW335" s="1"/>
      <c r="XAX335" s="1"/>
      <c r="XAY335" s="1"/>
      <c r="XAZ335" s="1"/>
      <c r="XBA335" s="1"/>
      <c r="XBB335" s="1"/>
      <c r="XBC335" s="1"/>
      <c r="XBD335" s="1"/>
      <c r="XBE335" s="1"/>
      <c r="XBF335" s="1"/>
      <c r="XBG335" s="1"/>
      <c r="XBH335" s="1"/>
      <c r="XBI335" s="1"/>
      <c r="XBJ335" s="1"/>
      <c r="XBK335" s="1"/>
      <c r="XBL335" s="1"/>
      <c r="XBM335" s="1"/>
      <c r="XBN335" s="1"/>
      <c r="XBO335" s="1"/>
      <c r="XBP335" s="1"/>
      <c r="XBQ335" s="1"/>
      <c r="XBR335" s="1"/>
      <c r="XBS335" s="1"/>
      <c r="XBT335" s="1"/>
      <c r="XBU335" s="1"/>
      <c r="XBV335" s="1"/>
      <c r="XBW335" s="1"/>
      <c r="XBX335" s="1"/>
      <c r="XBY335" s="1"/>
      <c r="XBZ335" s="1"/>
      <c r="XCA335" s="1"/>
      <c r="XCB335" s="1"/>
      <c r="XCC335" s="1"/>
      <c r="XCD335" s="1"/>
      <c r="XCE335" s="1"/>
      <c r="XCF335" s="1"/>
      <c r="XCG335" s="1"/>
      <c r="XCH335" s="1"/>
      <c r="XCI335" s="1"/>
      <c r="XCJ335" s="1"/>
      <c r="XCK335" s="1"/>
      <c r="XCL335" s="1"/>
      <c r="XCM335" s="1"/>
      <c r="XCN335" s="1"/>
      <c r="XCO335" s="1"/>
      <c r="XCP335" s="1"/>
      <c r="XCQ335" s="1"/>
      <c r="XCR335" s="1"/>
      <c r="XCS335" s="1"/>
      <c r="XCT335" s="1"/>
      <c r="XCU335" s="1"/>
      <c r="XCV335" s="1"/>
      <c r="XCW335" s="1"/>
      <c r="XCX335" s="1"/>
      <c r="XCY335" s="1"/>
      <c r="XCZ335" s="1"/>
      <c r="XDA335" s="1"/>
      <c r="XDB335" s="1"/>
      <c r="XDC335" s="1"/>
      <c r="XDD335" s="1"/>
      <c r="XDE335" s="1"/>
      <c r="XDF335" s="1"/>
      <c r="XDG335" s="1"/>
      <c r="XDH335" s="1"/>
      <c r="XDI335" s="1"/>
      <c r="XDJ335" s="1"/>
      <c r="XDK335" s="1"/>
      <c r="XDL335" s="1"/>
      <c r="XDM335" s="1"/>
      <c r="XDN335" s="1"/>
      <c r="XDO335" s="1"/>
      <c r="XDP335" s="1"/>
      <c r="XDQ335" s="1"/>
      <c r="XDR335" s="1"/>
      <c r="XDS335" s="1"/>
      <c r="XDT335" s="1"/>
      <c r="XDU335" s="1"/>
      <c r="XDV335" s="1"/>
      <c r="XDW335" s="1"/>
      <c r="XDX335" s="1"/>
      <c r="XDY335" s="1"/>
      <c r="XDZ335" s="1"/>
      <c r="XEA335" s="1"/>
      <c r="XEB335" s="1"/>
      <c r="XEC335" s="1"/>
      <c r="XED335" s="1"/>
      <c r="XEE335" s="1"/>
      <c r="XEF335" s="1"/>
      <c r="XEG335" s="1"/>
      <c r="XEH335" s="1"/>
      <c r="XEI335" s="1"/>
      <c r="XEJ335" s="1"/>
      <c r="XEK335" s="1"/>
      <c r="XEL335" s="1"/>
      <c r="XEM335" s="1"/>
      <c r="XEN335" s="1"/>
      <c r="XEO335" s="1"/>
      <c r="XEP335" s="1"/>
      <c r="XEQ335" s="1"/>
      <c r="XER335" s="1"/>
      <c r="XES335" s="1"/>
      <c r="XET335" s="1"/>
      <c r="XEU335" s="1"/>
      <c r="XEV335" s="1"/>
      <c r="XEW335" s="1"/>
      <c r="XEX335" s="1"/>
      <c r="XEY335" s="1"/>
      <c r="XEZ335" s="1"/>
      <c r="XFA335" s="1"/>
      <c r="XFB335" s="1"/>
      <c r="XFC335" s="1"/>
      <c r="XFD335" s="1"/>
    </row>
    <row r="336" spans="1:151 16227:16384" s="11" customFormat="1" ht="20.25" customHeight="1" x14ac:dyDescent="0.25">
      <c r="A336" s="88">
        <f>A335+1</f>
        <v>2</v>
      </c>
      <c r="B336" s="88"/>
      <c r="C336" s="84" t="s">
        <v>219</v>
      </c>
      <c r="D336" s="85" t="s">
        <v>219</v>
      </c>
      <c r="E336" s="53">
        <f>(38.4)*10.764</f>
        <v>413.33759999999995</v>
      </c>
      <c r="F336" s="84">
        <v>0</v>
      </c>
      <c r="G336" s="85"/>
      <c r="H336" s="53">
        <v>0</v>
      </c>
      <c r="I336" s="53">
        <f t="shared" si="82"/>
        <v>413.33759999999995</v>
      </c>
      <c r="J336" s="1"/>
      <c r="K336" s="1"/>
      <c r="L336" s="1"/>
      <c r="M336" s="1"/>
      <c r="N336" s="1"/>
      <c r="O336" s="1"/>
      <c r="P336" s="1"/>
      <c r="Q336" s="1"/>
      <c r="R336" s="1"/>
      <c r="S336" s="1"/>
      <c r="T336" s="1"/>
      <c r="U336" s="42" t="str">
        <f t="shared" ca="1" si="83"/>
        <v>802,..,1502</v>
      </c>
      <c r="V336" s="42">
        <f ca="1">V335+1</f>
        <v>802</v>
      </c>
      <c r="W336" s="42">
        <f ca="1">W335+1</f>
        <v>1502</v>
      </c>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WZC336" s="1"/>
      <c r="WZD336" s="1"/>
      <c r="WZE336" s="1"/>
      <c r="WZF336" s="1"/>
      <c r="WZG336" s="1"/>
      <c r="WZH336" s="1"/>
      <c r="WZI336" s="1"/>
      <c r="WZJ336" s="1"/>
      <c r="WZK336" s="1"/>
      <c r="WZL336" s="1"/>
      <c r="WZM336" s="1"/>
      <c r="WZN336" s="1"/>
      <c r="WZO336" s="1"/>
      <c r="WZP336" s="1"/>
      <c r="WZQ336" s="1"/>
      <c r="WZR336" s="1"/>
      <c r="WZS336" s="1"/>
      <c r="WZT336" s="1"/>
      <c r="WZU336" s="1"/>
      <c r="WZV336" s="1"/>
      <c r="WZW336" s="1"/>
      <c r="WZX336" s="1"/>
      <c r="WZY336" s="1"/>
      <c r="WZZ336" s="1"/>
      <c r="XAA336" s="1"/>
      <c r="XAB336" s="1"/>
      <c r="XAC336" s="1"/>
      <c r="XAD336" s="1"/>
      <c r="XAE336" s="1"/>
      <c r="XAF336" s="1"/>
      <c r="XAG336" s="1"/>
      <c r="XAH336" s="1"/>
      <c r="XAI336" s="1"/>
      <c r="XAJ336" s="1"/>
      <c r="XAK336" s="1"/>
      <c r="XAL336" s="1"/>
      <c r="XAM336" s="1"/>
      <c r="XAN336" s="1"/>
      <c r="XAO336" s="1"/>
      <c r="XAP336" s="1"/>
      <c r="XAQ336" s="1"/>
      <c r="XAR336" s="1"/>
      <c r="XAS336" s="1"/>
      <c r="XAT336" s="1"/>
      <c r="XAU336" s="1"/>
      <c r="XAV336" s="1"/>
      <c r="XAW336" s="1"/>
      <c r="XAX336" s="1"/>
      <c r="XAY336" s="1"/>
      <c r="XAZ336" s="1"/>
      <c r="XBA336" s="1"/>
      <c r="XBB336" s="1"/>
      <c r="XBC336" s="1"/>
      <c r="XBD336" s="1"/>
      <c r="XBE336" s="1"/>
      <c r="XBF336" s="1"/>
      <c r="XBG336" s="1"/>
      <c r="XBH336" s="1"/>
      <c r="XBI336" s="1"/>
      <c r="XBJ336" s="1"/>
      <c r="XBK336" s="1"/>
      <c r="XBL336" s="1"/>
      <c r="XBM336" s="1"/>
      <c r="XBN336" s="1"/>
      <c r="XBO336" s="1"/>
      <c r="XBP336" s="1"/>
      <c r="XBQ336" s="1"/>
      <c r="XBR336" s="1"/>
      <c r="XBS336" s="1"/>
      <c r="XBT336" s="1"/>
      <c r="XBU336" s="1"/>
      <c r="XBV336" s="1"/>
      <c r="XBW336" s="1"/>
      <c r="XBX336" s="1"/>
      <c r="XBY336" s="1"/>
      <c r="XBZ336" s="1"/>
      <c r="XCA336" s="1"/>
      <c r="XCB336" s="1"/>
      <c r="XCC336" s="1"/>
      <c r="XCD336" s="1"/>
      <c r="XCE336" s="1"/>
      <c r="XCF336" s="1"/>
      <c r="XCG336" s="1"/>
      <c r="XCH336" s="1"/>
      <c r="XCI336" s="1"/>
      <c r="XCJ336" s="1"/>
      <c r="XCK336" s="1"/>
      <c r="XCL336" s="1"/>
      <c r="XCM336" s="1"/>
      <c r="XCN336" s="1"/>
      <c r="XCO336" s="1"/>
      <c r="XCP336" s="1"/>
      <c r="XCQ336" s="1"/>
      <c r="XCR336" s="1"/>
      <c r="XCS336" s="1"/>
      <c r="XCT336" s="1"/>
      <c r="XCU336" s="1"/>
      <c r="XCV336" s="1"/>
      <c r="XCW336" s="1"/>
      <c r="XCX336" s="1"/>
      <c r="XCY336" s="1"/>
      <c r="XCZ336" s="1"/>
      <c r="XDA336" s="1"/>
      <c r="XDB336" s="1"/>
      <c r="XDC336" s="1"/>
      <c r="XDD336" s="1"/>
      <c r="XDE336" s="1"/>
      <c r="XDF336" s="1"/>
      <c r="XDG336" s="1"/>
      <c r="XDH336" s="1"/>
      <c r="XDI336" s="1"/>
      <c r="XDJ336" s="1"/>
      <c r="XDK336" s="1"/>
      <c r="XDL336" s="1"/>
      <c r="XDM336" s="1"/>
      <c r="XDN336" s="1"/>
      <c r="XDO336" s="1"/>
      <c r="XDP336" s="1"/>
      <c r="XDQ336" s="1"/>
      <c r="XDR336" s="1"/>
      <c r="XDS336" s="1"/>
      <c r="XDT336" s="1"/>
      <c r="XDU336" s="1"/>
      <c r="XDV336" s="1"/>
      <c r="XDW336" s="1"/>
      <c r="XDX336" s="1"/>
      <c r="XDY336" s="1"/>
      <c r="XDZ336" s="1"/>
      <c r="XEA336" s="1"/>
      <c r="XEB336" s="1"/>
      <c r="XEC336" s="1"/>
      <c r="XED336" s="1"/>
      <c r="XEE336" s="1"/>
      <c r="XEF336" s="1"/>
      <c r="XEG336" s="1"/>
      <c r="XEH336" s="1"/>
      <c r="XEI336" s="1"/>
      <c r="XEJ336" s="1"/>
      <c r="XEK336" s="1"/>
      <c r="XEL336" s="1"/>
      <c r="XEM336" s="1"/>
      <c r="XEN336" s="1"/>
      <c r="XEO336" s="1"/>
      <c r="XEP336" s="1"/>
      <c r="XEQ336" s="1"/>
      <c r="XER336" s="1"/>
      <c r="XES336" s="1"/>
      <c r="XET336" s="1"/>
      <c r="XEU336" s="1"/>
      <c r="XEV336" s="1"/>
      <c r="XEW336" s="1"/>
      <c r="XEX336" s="1"/>
      <c r="XEY336" s="1"/>
      <c r="XEZ336" s="1"/>
      <c r="XFA336" s="1"/>
      <c r="XFB336" s="1"/>
      <c r="XFC336" s="1"/>
      <c r="XFD336" s="1"/>
    </row>
    <row r="337" spans="1:151 16227:16384" s="11" customFormat="1" ht="20.25" customHeight="1" x14ac:dyDescent="0.25">
      <c r="A337" s="88">
        <f t="shared" ref="A337:A343" si="84">A336+1</f>
        <v>3</v>
      </c>
      <c r="B337" s="88"/>
      <c r="C337" s="84" t="s">
        <v>219</v>
      </c>
      <c r="D337" s="85" t="s">
        <v>219</v>
      </c>
      <c r="E337" s="53">
        <f>(39.91)*10.764</f>
        <v>429.59123999999991</v>
      </c>
      <c r="F337" s="84">
        <v>0</v>
      </c>
      <c r="G337" s="85"/>
      <c r="H337" s="53">
        <v>0</v>
      </c>
      <c r="I337" s="53">
        <f t="shared" si="82"/>
        <v>429.59123999999991</v>
      </c>
      <c r="J337" s="1"/>
      <c r="K337" s="1"/>
      <c r="L337" s="1"/>
      <c r="M337" s="1"/>
      <c r="N337" s="1"/>
      <c r="O337" s="1"/>
      <c r="P337" s="1"/>
      <c r="Q337" s="1"/>
      <c r="R337" s="1"/>
      <c r="S337" s="1"/>
      <c r="T337" s="1"/>
      <c r="U337" s="42" t="str">
        <f t="shared" ca="1" si="83"/>
        <v>803,..,1503</v>
      </c>
      <c r="V337" s="42">
        <f t="shared" ref="V337:W337" ca="1" si="85">V336+1</f>
        <v>803</v>
      </c>
      <c r="W337" s="42">
        <f t="shared" ca="1" si="85"/>
        <v>1503</v>
      </c>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WZC337" s="1"/>
      <c r="WZD337" s="1"/>
      <c r="WZE337" s="1"/>
      <c r="WZF337" s="1"/>
      <c r="WZG337" s="1"/>
      <c r="WZH337" s="1"/>
      <c r="WZI337" s="1"/>
      <c r="WZJ337" s="1"/>
      <c r="WZK337" s="1"/>
      <c r="WZL337" s="1"/>
      <c r="WZM337" s="1"/>
      <c r="WZN337" s="1"/>
      <c r="WZO337" s="1"/>
      <c r="WZP337" s="1"/>
      <c r="WZQ337" s="1"/>
      <c r="WZR337" s="1"/>
      <c r="WZS337" s="1"/>
      <c r="WZT337" s="1"/>
      <c r="WZU337" s="1"/>
      <c r="WZV337" s="1"/>
      <c r="WZW337" s="1"/>
      <c r="WZX337" s="1"/>
      <c r="WZY337" s="1"/>
      <c r="WZZ337" s="1"/>
      <c r="XAA337" s="1"/>
      <c r="XAB337" s="1"/>
      <c r="XAC337" s="1"/>
      <c r="XAD337" s="1"/>
      <c r="XAE337" s="1"/>
      <c r="XAF337" s="1"/>
      <c r="XAG337" s="1"/>
      <c r="XAH337" s="1"/>
      <c r="XAI337" s="1"/>
      <c r="XAJ337" s="1"/>
      <c r="XAK337" s="1"/>
      <c r="XAL337" s="1"/>
      <c r="XAM337" s="1"/>
      <c r="XAN337" s="1"/>
      <c r="XAO337" s="1"/>
      <c r="XAP337" s="1"/>
      <c r="XAQ337" s="1"/>
      <c r="XAR337" s="1"/>
      <c r="XAS337" s="1"/>
      <c r="XAT337" s="1"/>
      <c r="XAU337" s="1"/>
      <c r="XAV337" s="1"/>
      <c r="XAW337" s="1"/>
      <c r="XAX337" s="1"/>
      <c r="XAY337" s="1"/>
      <c r="XAZ337" s="1"/>
      <c r="XBA337" s="1"/>
      <c r="XBB337" s="1"/>
      <c r="XBC337" s="1"/>
      <c r="XBD337" s="1"/>
      <c r="XBE337" s="1"/>
      <c r="XBF337" s="1"/>
      <c r="XBG337" s="1"/>
      <c r="XBH337" s="1"/>
      <c r="XBI337" s="1"/>
      <c r="XBJ337" s="1"/>
      <c r="XBK337" s="1"/>
      <c r="XBL337" s="1"/>
      <c r="XBM337" s="1"/>
      <c r="XBN337" s="1"/>
      <c r="XBO337" s="1"/>
      <c r="XBP337" s="1"/>
      <c r="XBQ337" s="1"/>
      <c r="XBR337" s="1"/>
      <c r="XBS337" s="1"/>
      <c r="XBT337" s="1"/>
      <c r="XBU337" s="1"/>
      <c r="XBV337" s="1"/>
      <c r="XBW337" s="1"/>
      <c r="XBX337" s="1"/>
      <c r="XBY337" s="1"/>
      <c r="XBZ337" s="1"/>
      <c r="XCA337" s="1"/>
      <c r="XCB337" s="1"/>
      <c r="XCC337" s="1"/>
      <c r="XCD337" s="1"/>
      <c r="XCE337" s="1"/>
      <c r="XCF337" s="1"/>
      <c r="XCG337" s="1"/>
      <c r="XCH337" s="1"/>
      <c r="XCI337" s="1"/>
      <c r="XCJ337" s="1"/>
      <c r="XCK337" s="1"/>
      <c r="XCL337" s="1"/>
      <c r="XCM337" s="1"/>
      <c r="XCN337" s="1"/>
      <c r="XCO337" s="1"/>
      <c r="XCP337" s="1"/>
      <c r="XCQ337" s="1"/>
      <c r="XCR337" s="1"/>
      <c r="XCS337" s="1"/>
      <c r="XCT337" s="1"/>
      <c r="XCU337" s="1"/>
      <c r="XCV337" s="1"/>
      <c r="XCW337" s="1"/>
      <c r="XCX337" s="1"/>
      <c r="XCY337" s="1"/>
      <c r="XCZ337" s="1"/>
      <c r="XDA337" s="1"/>
      <c r="XDB337" s="1"/>
      <c r="XDC337" s="1"/>
      <c r="XDD337" s="1"/>
      <c r="XDE337" s="1"/>
      <c r="XDF337" s="1"/>
      <c r="XDG337" s="1"/>
      <c r="XDH337" s="1"/>
      <c r="XDI337" s="1"/>
      <c r="XDJ337" s="1"/>
      <c r="XDK337" s="1"/>
      <c r="XDL337" s="1"/>
      <c r="XDM337" s="1"/>
      <c r="XDN337" s="1"/>
      <c r="XDO337" s="1"/>
      <c r="XDP337" s="1"/>
      <c r="XDQ337" s="1"/>
      <c r="XDR337" s="1"/>
      <c r="XDS337" s="1"/>
      <c r="XDT337" s="1"/>
      <c r="XDU337" s="1"/>
      <c r="XDV337" s="1"/>
      <c r="XDW337" s="1"/>
      <c r="XDX337" s="1"/>
      <c r="XDY337" s="1"/>
      <c r="XDZ337" s="1"/>
      <c r="XEA337" s="1"/>
      <c r="XEB337" s="1"/>
      <c r="XEC337" s="1"/>
      <c r="XED337" s="1"/>
      <c r="XEE337" s="1"/>
      <c r="XEF337" s="1"/>
      <c r="XEG337" s="1"/>
      <c r="XEH337" s="1"/>
      <c r="XEI337" s="1"/>
      <c r="XEJ337" s="1"/>
      <c r="XEK337" s="1"/>
      <c r="XEL337" s="1"/>
      <c r="XEM337" s="1"/>
      <c r="XEN337" s="1"/>
      <c r="XEO337" s="1"/>
      <c r="XEP337" s="1"/>
      <c r="XEQ337" s="1"/>
      <c r="XER337" s="1"/>
      <c r="XES337" s="1"/>
      <c r="XET337" s="1"/>
      <c r="XEU337" s="1"/>
      <c r="XEV337" s="1"/>
      <c r="XEW337" s="1"/>
      <c r="XEX337" s="1"/>
      <c r="XEY337" s="1"/>
      <c r="XEZ337" s="1"/>
      <c r="XFA337" s="1"/>
      <c r="XFB337" s="1"/>
      <c r="XFC337" s="1"/>
      <c r="XFD337" s="1"/>
    </row>
    <row r="338" spans="1:151 16227:16384" s="11" customFormat="1" ht="20.25" customHeight="1" x14ac:dyDescent="0.25">
      <c r="A338" s="88">
        <f t="shared" si="84"/>
        <v>4</v>
      </c>
      <c r="B338" s="88"/>
      <c r="C338" s="78" t="s">
        <v>225</v>
      </c>
      <c r="D338" s="173"/>
      <c r="E338" s="173"/>
      <c r="F338" s="173"/>
      <c r="G338" s="173"/>
      <c r="H338" s="173"/>
      <c r="I338" s="79"/>
      <c r="J338" s="1"/>
      <c r="K338" s="1"/>
      <c r="L338" s="1"/>
      <c r="M338" s="1"/>
      <c r="N338" s="1"/>
      <c r="O338" s="1"/>
      <c r="P338" s="1"/>
      <c r="Q338" s="1"/>
      <c r="R338" s="1"/>
      <c r="S338" s="1"/>
      <c r="T338" s="1"/>
      <c r="U338" s="42" t="str">
        <f t="shared" ca="1" si="83"/>
        <v>804,..,1504</v>
      </c>
      <c r="V338" s="42">
        <f t="shared" ref="V338:W338" ca="1" si="86">V337+1</f>
        <v>804</v>
      </c>
      <c r="W338" s="42">
        <f t="shared" ca="1" si="86"/>
        <v>1504</v>
      </c>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WZC338" s="1"/>
      <c r="WZD338" s="1"/>
      <c r="WZE338" s="1"/>
      <c r="WZF338" s="1"/>
      <c r="WZG338" s="1"/>
      <c r="WZH338" s="1"/>
      <c r="WZI338" s="1"/>
      <c r="WZJ338" s="1"/>
      <c r="WZK338" s="1"/>
      <c r="WZL338" s="1"/>
      <c r="WZM338" s="1"/>
      <c r="WZN338" s="1"/>
      <c r="WZO338" s="1"/>
      <c r="WZP338" s="1"/>
      <c r="WZQ338" s="1"/>
      <c r="WZR338" s="1"/>
      <c r="WZS338" s="1"/>
      <c r="WZT338" s="1"/>
      <c r="WZU338" s="1"/>
      <c r="WZV338" s="1"/>
      <c r="WZW338" s="1"/>
      <c r="WZX338" s="1"/>
      <c r="WZY338" s="1"/>
      <c r="WZZ338" s="1"/>
      <c r="XAA338" s="1"/>
      <c r="XAB338" s="1"/>
      <c r="XAC338" s="1"/>
      <c r="XAD338" s="1"/>
      <c r="XAE338" s="1"/>
      <c r="XAF338" s="1"/>
      <c r="XAG338" s="1"/>
      <c r="XAH338" s="1"/>
      <c r="XAI338" s="1"/>
      <c r="XAJ338" s="1"/>
      <c r="XAK338" s="1"/>
      <c r="XAL338" s="1"/>
      <c r="XAM338" s="1"/>
      <c r="XAN338" s="1"/>
      <c r="XAO338" s="1"/>
      <c r="XAP338" s="1"/>
      <c r="XAQ338" s="1"/>
      <c r="XAR338" s="1"/>
      <c r="XAS338" s="1"/>
      <c r="XAT338" s="1"/>
      <c r="XAU338" s="1"/>
      <c r="XAV338" s="1"/>
      <c r="XAW338" s="1"/>
      <c r="XAX338" s="1"/>
      <c r="XAY338" s="1"/>
      <c r="XAZ338" s="1"/>
      <c r="XBA338" s="1"/>
      <c r="XBB338" s="1"/>
      <c r="XBC338" s="1"/>
      <c r="XBD338" s="1"/>
      <c r="XBE338" s="1"/>
      <c r="XBF338" s="1"/>
      <c r="XBG338" s="1"/>
      <c r="XBH338" s="1"/>
      <c r="XBI338" s="1"/>
      <c r="XBJ338" s="1"/>
      <c r="XBK338" s="1"/>
      <c r="XBL338" s="1"/>
      <c r="XBM338" s="1"/>
      <c r="XBN338" s="1"/>
      <c r="XBO338" s="1"/>
      <c r="XBP338" s="1"/>
      <c r="XBQ338" s="1"/>
      <c r="XBR338" s="1"/>
      <c r="XBS338" s="1"/>
      <c r="XBT338" s="1"/>
      <c r="XBU338" s="1"/>
      <c r="XBV338" s="1"/>
      <c r="XBW338" s="1"/>
      <c r="XBX338" s="1"/>
      <c r="XBY338" s="1"/>
      <c r="XBZ338" s="1"/>
      <c r="XCA338" s="1"/>
      <c r="XCB338" s="1"/>
      <c r="XCC338" s="1"/>
      <c r="XCD338" s="1"/>
      <c r="XCE338" s="1"/>
      <c r="XCF338" s="1"/>
      <c r="XCG338" s="1"/>
      <c r="XCH338" s="1"/>
      <c r="XCI338" s="1"/>
      <c r="XCJ338" s="1"/>
      <c r="XCK338" s="1"/>
      <c r="XCL338" s="1"/>
      <c r="XCM338" s="1"/>
      <c r="XCN338" s="1"/>
      <c r="XCO338" s="1"/>
      <c r="XCP338" s="1"/>
      <c r="XCQ338" s="1"/>
      <c r="XCR338" s="1"/>
      <c r="XCS338" s="1"/>
      <c r="XCT338" s="1"/>
      <c r="XCU338" s="1"/>
      <c r="XCV338" s="1"/>
      <c r="XCW338" s="1"/>
      <c r="XCX338" s="1"/>
      <c r="XCY338" s="1"/>
      <c r="XCZ338" s="1"/>
      <c r="XDA338" s="1"/>
      <c r="XDB338" s="1"/>
      <c r="XDC338" s="1"/>
      <c r="XDD338" s="1"/>
      <c r="XDE338" s="1"/>
      <c r="XDF338" s="1"/>
      <c r="XDG338" s="1"/>
      <c r="XDH338" s="1"/>
      <c r="XDI338" s="1"/>
      <c r="XDJ338" s="1"/>
      <c r="XDK338" s="1"/>
      <c r="XDL338" s="1"/>
      <c r="XDM338" s="1"/>
      <c r="XDN338" s="1"/>
      <c r="XDO338" s="1"/>
      <c r="XDP338" s="1"/>
      <c r="XDQ338" s="1"/>
      <c r="XDR338" s="1"/>
      <c r="XDS338" s="1"/>
      <c r="XDT338" s="1"/>
      <c r="XDU338" s="1"/>
      <c r="XDV338" s="1"/>
      <c r="XDW338" s="1"/>
      <c r="XDX338" s="1"/>
      <c r="XDY338" s="1"/>
      <c r="XDZ338" s="1"/>
      <c r="XEA338" s="1"/>
      <c r="XEB338" s="1"/>
      <c r="XEC338" s="1"/>
      <c r="XED338" s="1"/>
      <c r="XEE338" s="1"/>
      <c r="XEF338" s="1"/>
      <c r="XEG338" s="1"/>
      <c r="XEH338" s="1"/>
      <c r="XEI338" s="1"/>
      <c r="XEJ338" s="1"/>
      <c r="XEK338" s="1"/>
      <c r="XEL338" s="1"/>
      <c r="XEM338" s="1"/>
      <c r="XEN338" s="1"/>
      <c r="XEO338" s="1"/>
      <c r="XEP338" s="1"/>
      <c r="XEQ338" s="1"/>
      <c r="XER338" s="1"/>
      <c r="XES338" s="1"/>
      <c r="XET338" s="1"/>
      <c r="XEU338" s="1"/>
      <c r="XEV338" s="1"/>
      <c r="XEW338" s="1"/>
      <c r="XEX338" s="1"/>
      <c r="XEY338" s="1"/>
      <c r="XEZ338" s="1"/>
      <c r="XFA338" s="1"/>
      <c r="XFB338" s="1"/>
      <c r="XFC338" s="1"/>
      <c r="XFD338" s="1"/>
    </row>
    <row r="339" spans="1:151 16227:16384" s="11" customFormat="1" ht="20.25" customHeight="1" x14ac:dyDescent="0.25">
      <c r="A339" s="88">
        <f t="shared" si="84"/>
        <v>5</v>
      </c>
      <c r="B339" s="88"/>
      <c r="C339" s="82"/>
      <c r="D339" s="174"/>
      <c r="E339" s="174"/>
      <c r="F339" s="174"/>
      <c r="G339" s="174"/>
      <c r="H339" s="174"/>
      <c r="I339" s="83"/>
      <c r="J339" s="1"/>
      <c r="K339" s="1"/>
      <c r="L339" s="1"/>
      <c r="M339" s="1"/>
      <c r="N339" s="1"/>
      <c r="O339" s="1"/>
      <c r="P339" s="1"/>
      <c r="Q339" s="1"/>
      <c r="R339" s="1"/>
      <c r="S339" s="1"/>
      <c r="T339" s="1"/>
      <c r="U339" s="42" t="str">
        <f t="shared" ca="1" si="83"/>
        <v>805,..,1505</v>
      </c>
      <c r="V339" s="42">
        <f t="shared" ref="V339:W339" ca="1" si="87">V338+1</f>
        <v>805</v>
      </c>
      <c r="W339" s="42">
        <f t="shared" ca="1" si="87"/>
        <v>1505</v>
      </c>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WZC339" s="1"/>
      <c r="WZD339" s="1"/>
      <c r="WZE339" s="1"/>
      <c r="WZF339" s="1"/>
      <c r="WZG339" s="1"/>
      <c r="WZH339" s="1"/>
      <c r="WZI339" s="1"/>
      <c r="WZJ339" s="1"/>
      <c r="WZK339" s="1"/>
      <c r="WZL339" s="1"/>
      <c r="WZM339" s="1"/>
      <c r="WZN339" s="1"/>
      <c r="WZO339" s="1"/>
      <c r="WZP339" s="1"/>
      <c r="WZQ339" s="1"/>
      <c r="WZR339" s="1"/>
      <c r="WZS339" s="1"/>
      <c r="WZT339" s="1"/>
      <c r="WZU339" s="1"/>
      <c r="WZV339" s="1"/>
      <c r="WZW339" s="1"/>
      <c r="WZX339" s="1"/>
      <c r="WZY339" s="1"/>
      <c r="WZZ339" s="1"/>
      <c r="XAA339" s="1"/>
      <c r="XAB339" s="1"/>
      <c r="XAC339" s="1"/>
      <c r="XAD339" s="1"/>
      <c r="XAE339" s="1"/>
      <c r="XAF339" s="1"/>
      <c r="XAG339" s="1"/>
      <c r="XAH339" s="1"/>
      <c r="XAI339" s="1"/>
      <c r="XAJ339" s="1"/>
      <c r="XAK339" s="1"/>
      <c r="XAL339" s="1"/>
      <c r="XAM339" s="1"/>
      <c r="XAN339" s="1"/>
      <c r="XAO339" s="1"/>
      <c r="XAP339" s="1"/>
      <c r="XAQ339" s="1"/>
      <c r="XAR339" s="1"/>
      <c r="XAS339" s="1"/>
      <c r="XAT339" s="1"/>
      <c r="XAU339" s="1"/>
      <c r="XAV339" s="1"/>
      <c r="XAW339" s="1"/>
      <c r="XAX339" s="1"/>
      <c r="XAY339" s="1"/>
      <c r="XAZ339" s="1"/>
      <c r="XBA339" s="1"/>
      <c r="XBB339" s="1"/>
      <c r="XBC339" s="1"/>
      <c r="XBD339" s="1"/>
      <c r="XBE339" s="1"/>
      <c r="XBF339" s="1"/>
      <c r="XBG339" s="1"/>
      <c r="XBH339" s="1"/>
      <c r="XBI339" s="1"/>
      <c r="XBJ339" s="1"/>
      <c r="XBK339" s="1"/>
      <c r="XBL339" s="1"/>
      <c r="XBM339" s="1"/>
      <c r="XBN339" s="1"/>
      <c r="XBO339" s="1"/>
      <c r="XBP339" s="1"/>
      <c r="XBQ339" s="1"/>
      <c r="XBR339" s="1"/>
      <c r="XBS339" s="1"/>
      <c r="XBT339" s="1"/>
      <c r="XBU339" s="1"/>
      <c r="XBV339" s="1"/>
      <c r="XBW339" s="1"/>
      <c r="XBX339" s="1"/>
      <c r="XBY339" s="1"/>
      <c r="XBZ339" s="1"/>
      <c r="XCA339" s="1"/>
      <c r="XCB339" s="1"/>
      <c r="XCC339" s="1"/>
      <c r="XCD339" s="1"/>
      <c r="XCE339" s="1"/>
      <c r="XCF339" s="1"/>
      <c r="XCG339" s="1"/>
      <c r="XCH339" s="1"/>
      <c r="XCI339" s="1"/>
      <c r="XCJ339" s="1"/>
      <c r="XCK339" s="1"/>
      <c r="XCL339" s="1"/>
      <c r="XCM339" s="1"/>
      <c r="XCN339" s="1"/>
      <c r="XCO339" s="1"/>
      <c r="XCP339" s="1"/>
      <c r="XCQ339" s="1"/>
      <c r="XCR339" s="1"/>
      <c r="XCS339" s="1"/>
      <c r="XCT339" s="1"/>
      <c r="XCU339" s="1"/>
      <c r="XCV339" s="1"/>
      <c r="XCW339" s="1"/>
      <c r="XCX339" s="1"/>
      <c r="XCY339" s="1"/>
      <c r="XCZ339" s="1"/>
      <c r="XDA339" s="1"/>
      <c r="XDB339" s="1"/>
      <c r="XDC339" s="1"/>
      <c r="XDD339" s="1"/>
      <c r="XDE339" s="1"/>
      <c r="XDF339" s="1"/>
      <c r="XDG339" s="1"/>
      <c r="XDH339" s="1"/>
      <c r="XDI339" s="1"/>
      <c r="XDJ339" s="1"/>
      <c r="XDK339" s="1"/>
      <c r="XDL339" s="1"/>
      <c r="XDM339" s="1"/>
      <c r="XDN339" s="1"/>
      <c r="XDO339" s="1"/>
      <c r="XDP339" s="1"/>
      <c r="XDQ339" s="1"/>
      <c r="XDR339" s="1"/>
      <c r="XDS339" s="1"/>
      <c r="XDT339" s="1"/>
      <c r="XDU339" s="1"/>
      <c r="XDV339" s="1"/>
      <c r="XDW339" s="1"/>
      <c r="XDX339" s="1"/>
      <c r="XDY339" s="1"/>
      <c r="XDZ339" s="1"/>
      <c r="XEA339" s="1"/>
      <c r="XEB339" s="1"/>
      <c r="XEC339" s="1"/>
      <c r="XED339" s="1"/>
      <c r="XEE339" s="1"/>
      <c r="XEF339" s="1"/>
      <c r="XEG339" s="1"/>
      <c r="XEH339" s="1"/>
      <c r="XEI339" s="1"/>
      <c r="XEJ339" s="1"/>
      <c r="XEK339" s="1"/>
      <c r="XEL339" s="1"/>
      <c r="XEM339" s="1"/>
      <c r="XEN339" s="1"/>
      <c r="XEO339" s="1"/>
      <c r="XEP339" s="1"/>
      <c r="XEQ339" s="1"/>
      <c r="XER339" s="1"/>
      <c r="XES339" s="1"/>
      <c r="XET339" s="1"/>
      <c r="XEU339" s="1"/>
      <c r="XEV339" s="1"/>
      <c r="XEW339" s="1"/>
      <c r="XEX339" s="1"/>
      <c r="XEY339" s="1"/>
      <c r="XEZ339" s="1"/>
      <c r="XFA339" s="1"/>
      <c r="XFB339" s="1"/>
      <c r="XFC339" s="1"/>
      <c r="XFD339" s="1"/>
    </row>
    <row r="340" spans="1:151 16227:16384" s="11" customFormat="1" ht="20.25" customHeight="1" x14ac:dyDescent="0.25">
      <c r="A340" s="88">
        <f t="shared" si="84"/>
        <v>6</v>
      </c>
      <c r="B340" s="88"/>
      <c r="C340" s="84" t="s">
        <v>218</v>
      </c>
      <c r="D340" s="85" t="s">
        <v>218</v>
      </c>
      <c r="E340" s="53">
        <f>(59.05)*10.764</f>
        <v>635.61419999999998</v>
      </c>
      <c r="F340" s="84">
        <v>0</v>
      </c>
      <c r="G340" s="85"/>
      <c r="H340" s="53">
        <v>0</v>
      </c>
      <c r="I340" s="53">
        <f t="shared" si="82"/>
        <v>635.61419999999998</v>
      </c>
      <c r="J340" s="1"/>
      <c r="K340" s="1"/>
      <c r="L340" s="1"/>
      <c r="M340" s="1"/>
      <c r="N340" s="1"/>
      <c r="O340" s="1"/>
      <c r="P340" s="1"/>
      <c r="Q340" s="1"/>
      <c r="R340" s="1"/>
      <c r="S340" s="1"/>
      <c r="T340" s="1"/>
      <c r="U340" s="42" t="str">
        <f t="shared" ca="1" si="83"/>
        <v>806,..,1506</v>
      </c>
      <c r="V340" s="42">
        <f t="shared" ref="V340:W340" ca="1" si="88">V339+1</f>
        <v>806</v>
      </c>
      <c r="W340" s="42">
        <f t="shared" ca="1" si="88"/>
        <v>1506</v>
      </c>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WZC340" s="1"/>
      <c r="WZD340" s="1"/>
      <c r="WZE340" s="1"/>
      <c r="WZF340" s="1"/>
      <c r="WZG340" s="1"/>
      <c r="WZH340" s="1"/>
      <c r="WZI340" s="1"/>
      <c r="WZJ340" s="1"/>
      <c r="WZK340" s="1"/>
      <c r="WZL340" s="1"/>
      <c r="WZM340" s="1"/>
      <c r="WZN340" s="1"/>
      <c r="WZO340" s="1"/>
      <c r="WZP340" s="1"/>
      <c r="WZQ340" s="1"/>
      <c r="WZR340" s="1"/>
      <c r="WZS340" s="1"/>
      <c r="WZT340" s="1"/>
      <c r="WZU340" s="1"/>
      <c r="WZV340" s="1"/>
      <c r="WZW340" s="1"/>
      <c r="WZX340" s="1"/>
      <c r="WZY340" s="1"/>
      <c r="WZZ340" s="1"/>
      <c r="XAA340" s="1"/>
      <c r="XAB340" s="1"/>
      <c r="XAC340" s="1"/>
      <c r="XAD340" s="1"/>
      <c r="XAE340" s="1"/>
      <c r="XAF340" s="1"/>
      <c r="XAG340" s="1"/>
      <c r="XAH340" s="1"/>
      <c r="XAI340" s="1"/>
      <c r="XAJ340" s="1"/>
      <c r="XAK340" s="1"/>
      <c r="XAL340" s="1"/>
      <c r="XAM340" s="1"/>
      <c r="XAN340" s="1"/>
      <c r="XAO340" s="1"/>
      <c r="XAP340" s="1"/>
      <c r="XAQ340" s="1"/>
      <c r="XAR340" s="1"/>
      <c r="XAS340" s="1"/>
      <c r="XAT340" s="1"/>
      <c r="XAU340" s="1"/>
      <c r="XAV340" s="1"/>
      <c r="XAW340" s="1"/>
      <c r="XAX340" s="1"/>
      <c r="XAY340" s="1"/>
      <c r="XAZ340" s="1"/>
      <c r="XBA340" s="1"/>
      <c r="XBB340" s="1"/>
      <c r="XBC340" s="1"/>
      <c r="XBD340" s="1"/>
      <c r="XBE340" s="1"/>
      <c r="XBF340" s="1"/>
      <c r="XBG340" s="1"/>
      <c r="XBH340" s="1"/>
      <c r="XBI340" s="1"/>
      <c r="XBJ340" s="1"/>
      <c r="XBK340" s="1"/>
      <c r="XBL340" s="1"/>
      <c r="XBM340" s="1"/>
      <c r="XBN340" s="1"/>
      <c r="XBO340" s="1"/>
      <c r="XBP340" s="1"/>
      <c r="XBQ340" s="1"/>
      <c r="XBR340" s="1"/>
      <c r="XBS340" s="1"/>
      <c r="XBT340" s="1"/>
      <c r="XBU340" s="1"/>
      <c r="XBV340" s="1"/>
      <c r="XBW340" s="1"/>
      <c r="XBX340" s="1"/>
      <c r="XBY340" s="1"/>
      <c r="XBZ340" s="1"/>
      <c r="XCA340" s="1"/>
      <c r="XCB340" s="1"/>
      <c r="XCC340" s="1"/>
      <c r="XCD340" s="1"/>
      <c r="XCE340" s="1"/>
      <c r="XCF340" s="1"/>
      <c r="XCG340" s="1"/>
      <c r="XCH340" s="1"/>
      <c r="XCI340" s="1"/>
      <c r="XCJ340" s="1"/>
      <c r="XCK340" s="1"/>
      <c r="XCL340" s="1"/>
      <c r="XCM340" s="1"/>
      <c r="XCN340" s="1"/>
      <c r="XCO340" s="1"/>
      <c r="XCP340" s="1"/>
      <c r="XCQ340" s="1"/>
      <c r="XCR340" s="1"/>
      <c r="XCS340" s="1"/>
      <c r="XCT340" s="1"/>
      <c r="XCU340" s="1"/>
      <c r="XCV340" s="1"/>
      <c r="XCW340" s="1"/>
      <c r="XCX340" s="1"/>
      <c r="XCY340" s="1"/>
      <c r="XCZ340" s="1"/>
      <c r="XDA340" s="1"/>
      <c r="XDB340" s="1"/>
      <c r="XDC340" s="1"/>
      <c r="XDD340" s="1"/>
      <c r="XDE340" s="1"/>
      <c r="XDF340" s="1"/>
      <c r="XDG340" s="1"/>
      <c r="XDH340" s="1"/>
      <c r="XDI340" s="1"/>
      <c r="XDJ340" s="1"/>
      <c r="XDK340" s="1"/>
      <c r="XDL340" s="1"/>
      <c r="XDM340" s="1"/>
      <c r="XDN340" s="1"/>
      <c r="XDO340" s="1"/>
      <c r="XDP340" s="1"/>
      <c r="XDQ340" s="1"/>
      <c r="XDR340" s="1"/>
      <c r="XDS340" s="1"/>
      <c r="XDT340" s="1"/>
      <c r="XDU340" s="1"/>
      <c r="XDV340" s="1"/>
      <c r="XDW340" s="1"/>
      <c r="XDX340" s="1"/>
      <c r="XDY340" s="1"/>
      <c r="XDZ340" s="1"/>
      <c r="XEA340" s="1"/>
      <c r="XEB340" s="1"/>
      <c r="XEC340" s="1"/>
      <c r="XED340" s="1"/>
      <c r="XEE340" s="1"/>
      <c r="XEF340" s="1"/>
      <c r="XEG340" s="1"/>
      <c r="XEH340" s="1"/>
      <c r="XEI340" s="1"/>
      <c r="XEJ340" s="1"/>
      <c r="XEK340" s="1"/>
      <c r="XEL340" s="1"/>
      <c r="XEM340" s="1"/>
      <c r="XEN340" s="1"/>
      <c r="XEO340" s="1"/>
      <c r="XEP340" s="1"/>
      <c r="XEQ340" s="1"/>
      <c r="XER340" s="1"/>
      <c r="XES340" s="1"/>
      <c r="XET340" s="1"/>
      <c r="XEU340" s="1"/>
      <c r="XEV340" s="1"/>
      <c r="XEW340" s="1"/>
      <c r="XEX340" s="1"/>
      <c r="XEY340" s="1"/>
      <c r="XEZ340" s="1"/>
      <c r="XFA340" s="1"/>
      <c r="XFB340" s="1"/>
      <c r="XFC340" s="1"/>
      <c r="XFD340" s="1"/>
    </row>
    <row r="341" spans="1:151 16227:16384" s="11" customFormat="1" ht="20.25" customHeight="1" x14ac:dyDescent="0.25">
      <c r="A341" s="88">
        <f t="shared" si="84"/>
        <v>7</v>
      </c>
      <c r="B341" s="88"/>
      <c r="C341" s="84" t="s">
        <v>218</v>
      </c>
      <c r="D341" s="85" t="s">
        <v>218</v>
      </c>
      <c r="E341" s="53">
        <f>(59.05)*10.764</f>
        <v>635.61419999999998</v>
      </c>
      <c r="F341" s="84">
        <v>0</v>
      </c>
      <c r="G341" s="85"/>
      <c r="H341" s="53">
        <v>0</v>
      </c>
      <c r="I341" s="53">
        <f t="shared" si="82"/>
        <v>635.61419999999998</v>
      </c>
      <c r="J341" s="1"/>
      <c r="K341" s="1"/>
      <c r="L341" s="1"/>
      <c r="M341" s="1"/>
      <c r="N341" s="1"/>
      <c r="O341" s="1"/>
      <c r="P341" s="1"/>
      <c r="Q341" s="1"/>
      <c r="R341" s="1"/>
      <c r="S341" s="1"/>
      <c r="T341" s="1"/>
      <c r="U341" s="42" t="str">
        <f t="shared" ca="1" si="83"/>
        <v>807,..,1507</v>
      </c>
      <c r="V341" s="42">
        <f t="shared" ref="V341:W341" ca="1" si="89">V340+1</f>
        <v>807</v>
      </c>
      <c r="W341" s="42">
        <f t="shared" ca="1" si="89"/>
        <v>1507</v>
      </c>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WZC341" s="1"/>
      <c r="WZD341" s="1"/>
      <c r="WZE341" s="1"/>
      <c r="WZF341" s="1"/>
      <c r="WZG341" s="1"/>
      <c r="WZH341" s="1"/>
      <c r="WZI341" s="1"/>
      <c r="WZJ341" s="1"/>
      <c r="WZK341" s="1"/>
      <c r="WZL341" s="1"/>
      <c r="WZM341" s="1"/>
      <c r="WZN341" s="1"/>
      <c r="WZO341" s="1"/>
      <c r="WZP341" s="1"/>
      <c r="WZQ341" s="1"/>
      <c r="WZR341" s="1"/>
      <c r="WZS341" s="1"/>
      <c r="WZT341" s="1"/>
      <c r="WZU341" s="1"/>
      <c r="WZV341" s="1"/>
      <c r="WZW341" s="1"/>
      <c r="WZX341" s="1"/>
      <c r="WZY341" s="1"/>
      <c r="WZZ341" s="1"/>
      <c r="XAA341" s="1"/>
      <c r="XAB341" s="1"/>
      <c r="XAC341" s="1"/>
      <c r="XAD341" s="1"/>
      <c r="XAE341" s="1"/>
      <c r="XAF341" s="1"/>
      <c r="XAG341" s="1"/>
      <c r="XAH341" s="1"/>
      <c r="XAI341" s="1"/>
      <c r="XAJ341" s="1"/>
      <c r="XAK341" s="1"/>
      <c r="XAL341" s="1"/>
      <c r="XAM341" s="1"/>
      <c r="XAN341" s="1"/>
      <c r="XAO341" s="1"/>
      <c r="XAP341" s="1"/>
      <c r="XAQ341" s="1"/>
      <c r="XAR341" s="1"/>
      <c r="XAS341" s="1"/>
      <c r="XAT341" s="1"/>
      <c r="XAU341" s="1"/>
      <c r="XAV341" s="1"/>
      <c r="XAW341" s="1"/>
      <c r="XAX341" s="1"/>
      <c r="XAY341" s="1"/>
      <c r="XAZ341" s="1"/>
      <c r="XBA341" s="1"/>
      <c r="XBB341" s="1"/>
      <c r="XBC341" s="1"/>
      <c r="XBD341" s="1"/>
      <c r="XBE341" s="1"/>
      <c r="XBF341" s="1"/>
      <c r="XBG341" s="1"/>
      <c r="XBH341" s="1"/>
      <c r="XBI341" s="1"/>
      <c r="XBJ341" s="1"/>
      <c r="XBK341" s="1"/>
      <c r="XBL341" s="1"/>
      <c r="XBM341" s="1"/>
      <c r="XBN341" s="1"/>
      <c r="XBO341" s="1"/>
      <c r="XBP341" s="1"/>
      <c r="XBQ341" s="1"/>
      <c r="XBR341" s="1"/>
      <c r="XBS341" s="1"/>
      <c r="XBT341" s="1"/>
      <c r="XBU341" s="1"/>
      <c r="XBV341" s="1"/>
      <c r="XBW341" s="1"/>
      <c r="XBX341" s="1"/>
      <c r="XBY341" s="1"/>
      <c r="XBZ341" s="1"/>
      <c r="XCA341" s="1"/>
      <c r="XCB341" s="1"/>
      <c r="XCC341" s="1"/>
      <c r="XCD341" s="1"/>
      <c r="XCE341" s="1"/>
      <c r="XCF341" s="1"/>
      <c r="XCG341" s="1"/>
      <c r="XCH341" s="1"/>
      <c r="XCI341" s="1"/>
      <c r="XCJ341" s="1"/>
      <c r="XCK341" s="1"/>
      <c r="XCL341" s="1"/>
      <c r="XCM341" s="1"/>
      <c r="XCN341" s="1"/>
      <c r="XCO341" s="1"/>
      <c r="XCP341" s="1"/>
      <c r="XCQ341" s="1"/>
      <c r="XCR341" s="1"/>
      <c r="XCS341" s="1"/>
      <c r="XCT341" s="1"/>
      <c r="XCU341" s="1"/>
      <c r="XCV341" s="1"/>
      <c r="XCW341" s="1"/>
      <c r="XCX341" s="1"/>
      <c r="XCY341" s="1"/>
      <c r="XCZ341" s="1"/>
      <c r="XDA341" s="1"/>
      <c r="XDB341" s="1"/>
      <c r="XDC341" s="1"/>
      <c r="XDD341" s="1"/>
      <c r="XDE341" s="1"/>
      <c r="XDF341" s="1"/>
      <c r="XDG341" s="1"/>
      <c r="XDH341" s="1"/>
      <c r="XDI341" s="1"/>
      <c r="XDJ341" s="1"/>
      <c r="XDK341" s="1"/>
      <c r="XDL341" s="1"/>
      <c r="XDM341" s="1"/>
      <c r="XDN341" s="1"/>
      <c r="XDO341" s="1"/>
      <c r="XDP341" s="1"/>
      <c r="XDQ341" s="1"/>
      <c r="XDR341" s="1"/>
      <c r="XDS341" s="1"/>
      <c r="XDT341" s="1"/>
      <c r="XDU341" s="1"/>
      <c r="XDV341" s="1"/>
      <c r="XDW341" s="1"/>
      <c r="XDX341" s="1"/>
      <c r="XDY341" s="1"/>
      <c r="XDZ341" s="1"/>
      <c r="XEA341" s="1"/>
      <c r="XEB341" s="1"/>
      <c r="XEC341" s="1"/>
      <c r="XED341" s="1"/>
      <c r="XEE341" s="1"/>
      <c r="XEF341" s="1"/>
      <c r="XEG341" s="1"/>
      <c r="XEH341" s="1"/>
      <c r="XEI341" s="1"/>
      <c r="XEJ341" s="1"/>
      <c r="XEK341" s="1"/>
      <c r="XEL341" s="1"/>
      <c r="XEM341" s="1"/>
      <c r="XEN341" s="1"/>
      <c r="XEO341" s="1"/>
      <c r="XEP341" s="1"/>
      <c r="XEQ341" s="1"/>
      <c r="XER341" s="1"/>
      <c r="XES341" s="1"/>
      <c r="XET341" s="1"/>
      <c r="XEU341" s="1"/>
      <c r="XEV341" s="1"/>
      <c r="XEW341" s="1"/>
      <c r="XEX341" s="1"/>
      <c r="XEY341" s="1"/>
      <c r="XEZ341" s="1"/>
      <c r="XFA341" s="1"/>
      <c r="XFB341" s="1"/>
      <c r="XFC341" s="1"/>
      <c r="XFD341" s="1"/>
    </row>
    <row r="342" spans="1:151 16227:16384" s="11" customFormat="1" ht="20.25" customHeight="1" x14ac:dyDescent="0.25">
      <c r="A342" s="88">
        <f t="shared" si="84"/>
        <v>8</v>
      </c>
      <c r="B342" s="88"/>
      <c r="C342" s="84" t="s">
        <v>218</v>
      </c>
      <c r="D342" s="85" t="s">
        <v>218</v>
      </c>
      <c r="E342" s="53">
        <f>(59.23)*10.764</f>
        <v>637.55171999999993</v>
      </c>
      <c r="F342" s="84">
        <v>0</v>
      </c>
      <c r="G342" s="85"/>
      <c r="H342" s="53">
        <v>0</v>
      </c>
      <c r="I342" s="53">
        <f t="shared" si="82"/>
        <v>637.55171999999993</v>
      </c>
      <c r="J342" s="1"/>
      <c r="K342" s="1"/>
      <c r="L342" s="1"/>
      <c r="M342" s="1"/>
      <c r="N342" s="1"/>
      <c r="O342" s="1"/>
      <c r="P342" s="1"/>
      <c r="Q342" s="1"/>
      <c r="R342" s="1"/>
      <c r="S342" s="1"/>
      <c r="T342" s="1"/>
      <c r="U342" s="42" t="str">
        <f t="shared" ca="1" si="83"/>
        <v>808,..,1508</v>
      </c>
      <c r="V342" s="42">
        <f t="shared" ref="V342:W342" ca="1" si="90">V341+1</f>
        <v>808</v>
      </c>
      <c r="W342" s="42">
        <f t="shared" ca="1" si="90"/>
        <v>1508</v>
      </c>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WZC342" s="1"/>
      <c r="WZD342" s="1"/>
      <c r="WZE342" s="1"/>
      <c r="WZF342" s="1"/>
      <c r="WZG342" s="1"/>
      <c r="WZH342" s="1"/>
      <c r="WZI342" s="1"/>
      <c r="WZJ342" s="1"/>
      <c r="WZK342" s="1"/>
      <c r="WZL342" s="1"/>
      <c r="WZM342" s="1"/>
      <c r="WZN342" s="1"/>
      <c r="WZO342" s="1"/>
      <c r="WZP342" s="1"/>
      <c r="WZQ342" s="1"/>
      <c r="WZR342" s="1"/>
      <c r="WZS342" s="1"/>
      <c r="WZT342" s="1"/>
      <c r="WZU342" s="1"/>
      <c r="WZV342" s="1"/>
      <c r="WZW342" s="1"/>
      <c r="WZX342" s="1"/>
      <c r="WZY342" s="1"/>
      <c r="WZZ342" s="1"/>
      <c r="XAA342" s="1"/>
      <c r="XAB342" s="1"/>
      <c r="XAC342" s="1"/>
      <c r="XAD342" s="1"/>
      <c r="XAE342" s="1"/>
      <c r="XAF342" s="1"/>
      <c r="XAG342" s="1"/>
      <c r="XAH342" s="1"/>
      <c r="XAI342" s="1"/>
      <c r="XAJ342" s="1"/>
      <c r="XAK342" s="1"/>
      <c r="XAL342" s="1"/>
      <c r="XAM342" s="1"/>
      <c r="XAN342" s="1"/>
      <c r="XAO342" s="1"/>
      <c r="XAP342" s="1"/>
      <c r="XAQ342" s="1"/>
      <c r="XAR342" s="1"/>
      <c r="XAS342" s="1"/>
      <c r="XAT342" s="1"/>
      <c r="XAU342" s="1"/>
      <c r="XAV342" s="1"/>
      <c r="XAW342" s="1"/>
      <c r="XAX342" s="1"/>
      <c r="XAY342" s="1"/>
      <c r="XAZ342" s="1"/>
      <c r="XBA342" s="1"/>
      <c r="XBB342" s="1"/>
      <c r="XBC342" s="1"/>
      <c r="XBD342" s="1"/>
      <c r="XBE342" s="1"/>
      <c r="XBF342" s="1"/>
      <c r="XBG342" s="1"/>
      <c r="XBH342" s="1"/>
      <c r="XBI342" s="1"/>
      <c r="XBJ342" s="1"/>
      <c r="XBK342" s="1"/>
      <c r="XBL342" s="1"/>
      <c r="XBM342" s="1"/>
      <c r="XBN342" s="1"/>
      <c r="XBO342" s="1"/>
      <c r="XBP342" s="1"/>
      <c r="XBQ342" s="1"/>
      <c r="XBR342" s="1"/>
      <c r="XBS342" s="1"/>
      <c r="XBT342" s="1"/>
      <c r="XBU342" s="1"/>
      <c r="XBV342" s="1"/>
      <c r="XBW342" s="1"/>
      <c r="XBX342" s="1"/>
      <c r="XBY342" s="1"/>
      <c r="XBZ342" s="1"/>
      <c r="XCA342" s="1"/>
      <c r="XCB342" s="1"/>
      <c r="XCC342" s="1"/>
      <c r="XCD342" s="1"/>
      <c r="XCE342" s="1"/>
      <c r="XCF342" s="1"/>
      <c r="XCG342" s="1"/>
      <c r="XCH342" s="1"/>
      <c r="XCI342" s="1"/>
      <c r="XCJ342" s="1"/>
      <c r="XCK342" s="1"/>
      <c r="XCL342" s="1"/>
      <c r="XCM342" s="1"/>
      <c r="XCN342" s="1"/>
      <c r="XCO342" s="1"/>
      <c r="XCP342" s="1"/>
      <c r="XCQ342" s="1"/>
      <c r="XCR342" s="1"/>
      <c r="XCS342" s="1"/>
      <c r="XCT342" s="1"/>
      <c r="XCU342" s="1"/>
      <c r="XCV342" s="1"/>
      <c r="XCW342" s="1"/>
      <c r="XCX342" s="1"/>
      <c r="XCY342" s="1"/>
      <c r="XCZ342" s="1"/>
      <c r="XDA342" s="1"/>
      <c r="XDB342" s="1"/>
      <c r="XDC342" s="1"/>
      <c r="XDD342" s="1"/>
      <c r="XDE342" s="1"/>
      <c r="XDF342" s="1"/>
      <c r="XDG342" s="1"/>
      <c r="XDH342" s="1"/>
      <c r="XDI342" s="1"/>
      <c r="XDJ342" s="1"/>
      <c r="XDK342" s="1"/>
      <c r="XDL342" s="1"/>
      <c r="XDM342" s="1"/>
      <c r="XDN342" s="1"/>
      <c r="XDO342" s="1"/>
      <c r="XDP342" s="1"/>
      <c r="XDQ342" s="1"/>
      <c r="XDR342" s="1"/>
      <c r="XDS342" s="1"/>
      <c r="XDT342" s="1"/>
      <c r="XDU342" s="1"/>
      <c r="XDV342" s="1"/>
      <c r="XDW342" s="1"/>
      <c r="XDX342" s="1"/>
      <c r="XDY342" s="1"/>
      <c r="XDZ342" s="1"/>
      <c r="XEA342" s="1"/>
      <c r="XEB342" s="1"/>
      <c r="XEC342" s="1"/>
      <c r="XED342" s="1"/>
      <c r="XEE342" s="1"/>
      <c r="XEF342" s="1"/>
      <c r="XEG342" s="1"/>
      <c r="XEH342" s="1"/>
      <c r="XEI342" s="1"/>
      <c r="XEJ342" s="1"/>
      <c r="XEK342" s="1"/>
      <c r="XEL342" s="1"/>
      <c r="XEM342" s="1"/>
      <c r="XEN342" s="1"/>
      <c r="XEO342" s="1"/>
      <c r="XEP342" s="1"/>
      <c r="XEQ342" s="1"/>
      <c r="XER342" s="1"/>
      <c r="XES342" s="1"/>
      <c r="XET342" s="1"/>
      <c r="XEU342" s="1"/>
      <c r="XEV342" s="1"/>
      <c r="XEW342" s="1"/>
      <c r="XEX342" s="1"/>
      <c r="XEY342" s="1"/>
      <c r="XEZ342" s="1"/>
      <c r="XFA342" s="1"/>
      <c r="XFB342" s="1"/>
      <c r="XFC342" s="1"/>
      <c r="XFD342" s="1"/>
    </row>
    <row r="343" spans="1:151 16227:16384" s="11" customFormat="1" ht="20.25" customHeight="1" x14ac:dyDescent="0.25">
      <c r="A343" s="88">
        <f t="shared" si="84"/>
        <v>9</v>
      </c>
      <c r="B343" s="88"/>
      <c r="C343" s="84" t="s">
        <v>225</v>
      </c>
      <c r="D343" s="86"/>
      <c r="E343" s="86"/>
      <c r="F343" s="86"/>
      <c r="G343" s="86"/>
      <c r="H343" s="86"/>
      <c r="I343" s="85"/>
      <c r="J343" s="1"/>
      <c r="K343" s="1"/>
      <c r="L343" s="1"/>
      <c r="M343" s="1"/>
      <c r="N343" s="1"/>
      <c r="O343" s="1"/>
      <c r="P343" s="1"/>
      <c r="Q343" s="1"/>
      <c r="R343" s="1"/>
      <c r="S343" s="1"/>
      <c r="T343" s="1"/>
      <c r="U343" s="42" t="str">
        <f t="shared" ca="1" si="83"/>
        <v>809,..,1509</v>
      </c>
      <c r="V343" s="42">
        <f t="shared" ref="V343:W343" ca="1" si="91">V342+1</f>
        <v>809</v>
      </c>
      <c r="W343" s="42">
        <f t="shared" ca="1" si="91"/>
        <v>1509</v>
      </c>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WZC343" s="1"/>
      <c r="WZD343" s="1"/>
      <c r="WZE343" s="1"/>
      <c r="WZF343" s="1"/>
      <c r="WZG343" s="1"/>
      <c r="WZH343" s="1"/>
      <c r="WZI343" s="1"/>
      <c r="WZJ343" s="1"/>
      <c r="WZK343" s="1"/>
      <c r="WZL343" s="1"/>
      <c r="WZM343" s="1"/>
      <c r="WZN343" s="1"/>
      <c r="WZO343" s="1"/>
      <c r="WZP343" s="1"/>
      <c r="WZQ343" s="1"/>
      <c r="WZR343" s="1"/>
      <c r="WZS343" s="1"/>
      <c r="WZT343" s="1"/>
      <c r="WZU343" s="1"/>
      <c r="WZV343" s="1"/>
      <c r="WZW343" s="1"/>
      <c r="WZX343" s="1"/>
      <c r="WZY343" s="1"/>
      <c r="WZZ343" s="1"/>
      <c r="XAA343" s="1"/>
      <c r="XAB343" s="1"/>
      <c r="XAC343" s="1"/>
      <c r="XAD343" s="1"/>
      <c r="XAE343" s="1"/>
      <c r="XAF343" s="1"/>
      <c r="XAG343" s="1"/>
      <c r="XAH343" s="1"/>
      <c r="XAI343" s="1"/>
      <c r="XAJ343" s="1"/>
      <c r="XAK343" s="1"/>
      <c r="XAL343" s="1"/>
      <c r="XAM343" s="1"/>
      <c r="XAN343" s="1"/>
      <c r="XAO343" s="1"/>
      <c r="XAP343" s="1"/>
      <c r="XAQ343" s="1"/>
      <c r="XAR343" s="1"/>
      <c r="XAS343" s="1"/>
      <c r="XAT343" s="1"/>
      <c r="XAU343" s="1"/>
      <c r="XAV343" s="1"/>
      <c r="XAW343" s="1"/>
      <c r="XAX343" s="1"/>
      <c r="XAY343" s="1"/>
      <c r="XAZ343" s="1"/>
      <c r="XBA343" s="1"/>
      <c r="XBB343" s="1"/>
      <c r="XBC343" s="1"/>
      <c r="XBD343" s="1"/>
      <c r="XBE343" s="1"/>
      <c r="XBF343" s="1"/>
      <c r="XBG343" s="1"/>
      <c r="XBH343" s="1"/>
      <c r="XBI343" s="1"/>
      <c r="XBJ343" s="1"/>
      <c r="XBK343" s="1"/>
      <c r="XBL343" s="1"/>
      <c r="XBM343" s="1"/>
      <c r="XBN343" s="1"/>
      <c r="XBO343" s="1"/>
      <c r="XBP343" s="1"/>
      <c r="XBQ343" s="1"/>
      <c r="XBR343" s="1"/>
      <c r="XBS343" s="1"/>
      <c r="XBT343" s="1"/>
      <c r="XBU343" s="1"/>
      <c r="XBV343" s="1"/>
      <c r="XBW343" s="1"/>
      <c r="XBX343" s="1"/>
      <c r="XBY343" s="1"/>
      <c r="XBZ343" s="1"/>
      <c r="XCA343" s="1"/>
      <c r="XCB343" s="1"/>
      <c r="XCC343" s="1"/>
      <c r="XCD343" s="1"/>
      <c r="XCE343" s="1"/>
      <c r="XCF343" s="1"/>
      <c r="XCG343" s="1"/>
      <c r="XCH343" s="1"/>
      <c r="XCI343" s="1"/>
      <c r="XCJ343" s="1"/>
      <c r="XCK343" s="1"/>
      <c r="XCL343" s="1"/>
      <c r="XCM343" s="1"/>
      <c r="XCN343" s="1"/>
      <c r="XCO343" s="1"/>
      <c r="XCP343" s="1"/>
      <c r="XCQ343" s="1"/>
      <c r="XCR343" s="1"/>
      <c r="XCS343" s="1"/>
      <c r="XCT343" s="1"/>
      <c r="XCU343" s="1"/>
      <c r="XCV343" s="1"/>
      <c r="XCW343" s="1"/>
      <c r="XCX343" s="1"/>
      <c r="XCY343" s="1"/>
      <c r="XCZ343" s="1"/>
      <c r="XDA343" s="1"/>
      <c r="XDB343" s="1"/>
      <c r="XDC343" s="1"/>
      <c r="XDD343" s="1"/>
      <c r="XDE343" s="1"/>
      <c r="XDF343" s="1"/>
      <c r="XDG343" s="1"/>
      <c r="XDH343" s="1"/>
      <c r="XDI343" s="1"/>
      <c r="XDJ343" s="1"/>
      <c r="XDK343" s="1"/>
      <c r="XDL343" s="1"/>
      <c r="XDM343" s="1"/>
      <c r="XDN343" s="1"/>
      <c r="XDO343" s="1"/>
      <c r="XDP343" s="1"/>
      <c r="XDQ343" s="1"/>
      <c r="XDR343" s="1"/>
      <c r="XDS343" s="1"/>
      <c r="XDT343" s="1"/>
      <c r="XDU343" s="1"/>
      <c r="XDV343" s="1"/>
      <c r="XDW343" s="1"/>
      <c r="XDX343" s="1"/>
      <c r="XDY343" s="1"/>
      <c r="XDZ343" s="1"/>
      <c r="XEA343" s="1"/>
      <c r="XEB343" s="1"/>
      <c r="XEC343" s="1"/>
      <c r="XED343" s="1"/>
      <c r="XEE343" s="1"/>
      <c r="XEF343" s="1"/>
      <c r="XEG343" s="1"/>
      <c r="XEH343" s="1"/>
      <c r="XEI343" s="1"/>
      <c r="XEJ343" s="1"/>
      <c r="XEK343" s="1"/>
      <c r="XEL343" s="1"/>
      <c r="XEM343" s="1"/>
      <c r="XEN343" s="1"/>
      <c r="XEO343" s="1"/>
      <c r="XEP343" s="1"/>
      <c r="XEQ343" s="1"/>
      <c r="XER343" s="1"/>
      <c r="XES343" s="1"/>
      <c r="XET343" s="1"/>
      <c r="XEU343" s="1"/>
      <c r="XEV343" s="1"/>
      <c r="XEW343" s="1"/>
      <c r="XEX343" s="1"/>
      <c r="XEY343" s="1"/>
      <c r="XEZ343" s="1"/>
      <c r="XFA343" s="1"/>
      <c r="XFB343" s="1"/>
      <c r="XFC343" s="1"/>
      <c r="XFD343" s="1"/>
    </row>
    <row r="344" spans="1:151 16227:16384" s="11" customFormat="1" ht="20.25" x14ac:dyDescent="0.25">
      <c r="A344" s="75" t="s">
        <v>226</v>
      </c>
      <c r="B344" s="76"/>
      <c r="C344" s="76"/>
      <c r="D344" s="76"/>
      <c r="E344" s="76"/>
      <c r="F344" s="76"/>
      <c r="G344" s="76"/>
      <c r="H344" s="76"/>
      <c r="I344" s="77"/>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WZC344" s="1"/>
      <c r="WZD344" s="1"/>
      <c r="WZE344" s="1"/>
      <c r="WZF344" s="1"/>
      <c r="WZG344" s="1"/>
      <c r="WZH344" s="1"/>
      <c r="WZI344" s="1"/>
      <c r="WZJ344" s="1"/>
      <c r="WZK344" s="1"/>
      <c r="WZL344" s="1"/>
      <c r="WZM344" s="1"/>
      <c r="WZN344" s="1"/>
      <c r="WZO344" s="1"/>
      <c r="WZP344" s="1"/>
      <c r="WZQ344" s="1"/>
      <c r="WZR344" s="1"/>
      <c r="WZS344" s="1"/>
      <c r="WZT344" s="1"/>
      <c r="WZU344" s="1"/>
      <c r="WZV344" s="1"/>
      <c r="WZW344" s="1"/>
      <c r="WZX344" s="1"/>
      <c r="WZY344" s="1"/>
      <c r="WZZ344" s="1"/>
      <c r="XAA344" s="1"/>
      <c r="XAB344" s="1"/>
      <c r="XAC344" s="1"/>
      <c r="XAD344" s="1"/>
      <c r="XAE344" s="1"/>
      <c r="XAF344" s="1"/>
      <c r="XAG344" s="1"/>
      <c r="XAH344" s="1"/>
      <c r="XAI344" s="1"/>
      <c r="XAJ344" s="1"/>
      <c r="XAK344" s="1"/>
      <c r="XAL344" s="1"/>
      <c r="XAM344" s="1"/>
      <c r="XAN344" s="1"/>
      <c r="XAO344" s="1"/>
      <c r="XAP344" s="1"/>
      <c r="XAQ344" s="1"/>
      <c r="XAR344" s="1"/>
      <c r="XAS344" s="1"/>
      <c r="XAT344" s="1"/>
      <c r="XAU344" s="1"/>
      <c r="XAV344" s="1"/>
      <c r="XAW344" s="1"/>
      <c r="XAX344" s="1"/>
      <c r="XAY344" s="1"/>
      <c r="XAZ344" s="1"/>
      <c r="XBA344" s="1"/>
      <c r="XBB344" s="1"/>
      <c r="XBC344" s="1"/>
      <c r="XBD344" s="1"/>
      <c r="XBE344" s="1"/>
      <c r="XBF344" s="1"/>
      <c r="XBG344" s="1"/>
      <c r="XBH344" s="1"/>
      <c r="XBI344" s="1"/>
      <c r="XBJ344" s="1"/>
      <c r="XBK344" s="1"/>
      <c r="XBL344" s="1"/>
      <c r="XBM344" s="1"/>
      <c r="XBN344" s="1"/>
      <c r="XBO344" s="1"/>
      <c r="XBP344" s="1"/>
      <c r="XBQ344" s="1"/>
      <c r="XBR344" s="1"/>
      <c r="XBS344" s="1"/>
      <c r="XBT344" s="1"/>
      <c r="XBU344" s="1"/>
      <c r="XBV344" s="1"/>
      <c r="XBW344" s="1"/>
      <c r="XBX344" s="1"/>
      <c r="XBY344" s="1"/>
      <c r="XBZ344" s="1"/>
      <c r="XCA344" s="1"/>
      <c r="XCB344" s="1"/>
      <c r="XCC344" s="1"/>
      <c r="XCD344" s="1"/>
      <c r="XCE344" s="1"/>
      <c r="XCF344" s="1"/>
      <c r="XCG344" s="1"/>
      <c r="XCH344" s="1"/>
      <c r="XCI344" s="1"/>
      <c r="XCJ344" s="1"/>
      <c r="XCK344" s="1"/>
      <c r="XCL344" s="1"/>
      <c r="XCM344" s="1"/>
      <c r="XCN344" s="1"/>
      <c r="XCO344" s="1"/>
      <c r="XCP344" s="1"/>
      <c r="XCQ344" s="1"/>
      <c r="XCR344" s="1"/>
      <c r="XCS344" s="1"/>
      <c r="XCT344" s="1"/>
      <c r="XCU344" s="1"/>
      <c r="XCV344" s="1"/>
      <c r="XCW344" s="1"/>
      <c r="XCX344" s="1"/>
      <c r="XCY344" s="1"/>
      <c r="XCZ344" s="1"/>
      <c r="XDA344" s="1"/>
      <c r="XDB344" s="1"/>
      <c r="XDC344" s="1"/>
      <c r="XDD344" s="1"/>
      <c r="XDE344" s="1"/>
      <c r="XDF344" s="1"/>
      <c r="XDG344" s="1"/>
      <c r="XDH344" s="1"/>
      <c r="XDI344" s="1"/>
      <c r="XDJ344" s="1"/>
      <c r="XDK344" s="1"/>
      <c r="XDL344" s="1"/>
      <c r="XDM344" s="1"/>
      <c r="XDN344" s="1"/>
      <c r="XDO344" s="1"/>
      <c r="XDP344" s="1"/>
      <c r="XDQ344" s="1"/>
      <c r="XDR344" s="1"/>
      <c r="XDS344" s="1"/>
      <c r="XDT344" s="1"/>
      <c r="XDU344" s="1"/>
      <c r="XDV344" s="1"/>
      <c r="XDW344" s="1"/>
      <c r="XDX344" s="1"/>
      <c r="XDY344" s="1"/>
      <c r="XDZ344" s="1"/>
      <c r="XEA344" s="1"/>
      <c r="XEB344" s="1"/>
      <c r="XEC344" s="1"/>
      <c r="XED344" s="1"/>
      <c r="XEE344" s="1"/>
      <c r="XEF344" s="1"/>
      <c r="XEG344" s="1"/>
      <c r="XEH344" s="1"/>
      <c r="XEI344" s="1"/>
      <c r="XEJ344" s="1"/>
      <c r="XEK344" s="1"/>
      <c r="XEL344" s="1"/>
      <c r="XEM344" s="1"/>
      <c r="XEN344" s="1"/>
      <c r="XEO344" s="1"/>
      <c r="XEP344" s="1"/>
      <c r="XEQ344" s="1"/>
      <c r="XER344" s="1"/>
      <c r="XES344" s="1"/>
      <c r="XET344" s="1"/>
      <c r="XEU344" s="1"/>
      <c r="XEV344" s="1"/>
      <c r="XEW344" s="1"/>
      <c r="XEX344" s="1"/>
      <c r="XEY344" s="1"/>
      <c r="XEZ344" s="1"/>
      <c r="XFA344" s="1"/>
      <c r="XFB344" s="1"/>
      <c r="XFC344" s="1"/>
      <c r="XFD344" s="1"/>
    </row>
    <row r="345" spans="1:151 16227:16384" s="11" customFormat="1" ht="20.25" customHeight="1" x14ac:dyDescent="0.25">
      <c r="A345" s="88">
        <v>1</v>
      </c>
      <c r="B345" s="88"/>
      <c r="C345" s="84" t="s">
        <v>218</v>
      </c>
      <c r="D345" s="85" t="s">
        <v>218</v>
      </c>
      <c r="E345" s="53">
        <f>(59.2)*10.764</f>
        <v>637.22879999999998</v>
      </c>
      <c r="F345" s="84">
        <v>0</v>
      </c>
      <c r="G345" s="85"/>
      <c r="H345" s="53">
        <v>0</v>
      </c>
      <c r="I345" s="53">
        <f t="shared" ref="I345:I353" si="92">E345+F345+(IF(H345&lt;101,H345,IF(H345&lt;201,H345/2,IF(H345&lt;=301,H345/3,H345/4))))</f>
        <v>637.22879999999998</v>
      </c>
      <c r="J345" s="1"/>
      <c r="K345" s="1"/>
      <c r="L345" s="1"/>
      <c r="M345" s="1"/>
      <c r="N345" s="1"/>
      <c r="O345" s="1"/>
      <c r="P345" s="1"/>
      <c r="Q345" s="1"/>
      <c r="R345" s="1"/>
      <c r="S345" s="1"/>
      <c r="T345" s="1"/>
      <c r="U345" s="42" t="str">
        <f t="shared" ref="U345:U353" ca="1" si="93">V345&amp;""&amp;",..,"&amp;""&amp;W345</f>
        <v>2201,..,2201</v>
      </c>
      <c r="V345" s="42">
        <f ca="1">(SUMPRODUCT(MID(0&amp;(LEFT(A344,SUM(LEN(A344)-LEN(SUBSTITUTE(A344,{"0","1","2","3"},""))))), LARGE(INDEX(ISNUMBER(--MID((LEFT(A344,SUM(LEN(A344)-LEN(SUBSTITUTE(A344,{"0","1","2","3"},""))))), ROW(INDIRECT("1:"&amp;LEN((LEFT(A344,SUM(LEN(A344)-LEN(SUBSTITUTE(A344,{"0","1","2","3"},"")))))))), 1)) * ROW(INDIRECT("1:"&amp;LEN((LEFT(A344,SUM(LEN(A344)-LEN(SUBSTITUTE(A344,{"0","1","2","3"},"")))))))), 0), ROW(INDIRECT("1:"&amp;LEN((LEFT(A344,SUM(LEN(A344)-LEN(SUBSTITUTE(A344,{"0","1","2","3"},"")))))))))+1, 1) * 10^ROW(INDIRECT("1:"&amp;LEN((LEFT(A344,SUM(LEN(A344)-LEN(SUBSTITUTE(A344,{"0","1","2","3"},""))))))))/10))*100+1</f>
        <v>2201</v>
      </c>
      <c r="W345" s="42">
        <f ca="1">(SUMPRODUCT(MID(0&amp;(--TRIM(RIGHT(SUBSTITUTE(LEFT(A344,_xlfn.AGGREGATE(16,6,FIND({0,1,2,3,4,5,6,7,8,9},A344,ROW(INDIRECT("1:"&amp;LEN(A344)))),1))," ",REPT(" ",LEN(A344))),LEN(A344)))), LARGE(INDEX(ISNUMBER(--MID((--TRIM(RIGHT(SUBSTITUTE(LEFT(A344,_xlfn.AGGREGATE(16,6,FIND({0,1,2,3,4,5,6,7,8,9},A344,ROW(INDIRECT("1:"&amp;LEN(A344)))),1))," ",REPT(" ",LEN(A344))),LEN(A344)))), ROW(INDIRECT("1:"&amp;LEN((--TRIM(RIGHT(SUBSTITUTE(LEFT(A344,_xlfn.AGGREGATE(16,6,FIND({0,1,2,3,4,5,6,7,8,9},A344,ROW(INDIRECT("1:"&amp;LEN(A344)))),1))," ",REPT(" ",LEN(A344))),LEN(A344))))))), 1)) * ROW(INDIRECT("1:"&amp;LEN((--TRIM(RIGHT(SUBSTITUTE(LEFT(A344,_xlfn.AGGREGATE(16,6,FIND({0,1,2,3,4,5,6,7,8,9},A344,ROW(INDIRECT("1:"&amp;LEN(A344)))),1))," ",REPT(" ",LEN(A344))),LEN(A344))))))), 0), ROW(INDIRECT("1:"&amp;LEN((--TRIM(RIGHT(SUBSTITUTE(LEFT(A344,_xlfn.AGGREGATE(16,6,FIND({0,1,2,3,4,5,6,7,8,9},A344,ROW(INDIRECT("1:"&amp;LEN(A344)))),1))," ",REPT(" ",LEN(A344))),LEN(A344))))))))+1, 1) * 10^ROW(INDIRECT("1:"&amp;LEN((--TRIM(RIGHT(SUBSTITUTE(LEFT(A344,_xlfn.AGGREGATE(16,6,FIND({0,1,2,3,4,5,6,7,8,9},A344,ROW(INDIRECT("1:"&amp;LEN(A344)))),1))," ",REPT(" ",LEN(A344))),LEN(A344)))))))/10))*100+1</f>
        <v>2201</v>
      </c>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WZC345" s="1"/>
      <c r="WZD345" s="1"/>
      <c r="WZE345" s="1"/>
      <c r="WZF345" s="1"/>
      <c r="WZG345" s="1"/>
      <c r="WZH345" s="1"/>
      <c r="WZI345" s="1"/>
      <c r="WZJ345" s="1"/>
      <c r="WZK345" s="1"/>
      <c r="WZL345" s="1"/>
      <c r="WZM345" s="1"/>
      <c r="WZN345" s="1"/>
      <c r="WZO345" s="1"/>
      <c r="WZP345" s="1"/>
      <c r="WZQ345" s="1"/>
      <c r="WZR345" s="1"/>
      <c r="WZS345" s="1"/>
      <c r="WZT345" s="1"/>
      <c r="WZU345" s="1"/>
      <c r="WZV345" s="1"/>
      <c r="WZW345" s="1"/>
      <c r="WZX345" s="1"/>
      <c r="WZY345" s="1"/>
      <c r="WZZ345" s="1"/>
      <c r="XAA345" s="1"/>
      <c r="XAB345" s="1"/>
      <c r="XAC345" s="1"/>
      <c r="XAD345" s="1"/>
      <c r="XAE345" s="1"/>
      <c r="XAF345" s="1"/>
      <c r="XAG345" s="1"/>
      <c r="XAH345" s="1"/>
      <c r="XAI345" s="1"/>
      <c r="XAJ345" s="1"/>
      <c r="XAK345" s="1"/>
      <c r="XAL345" s="1"/>
      <c r="XAM345" s="1"/>
      <c r="XAN345" s="1"/>
      <c r="XAO345" s="1"/>
      <c r="XAP345" s="1"/>
      <c r="XAQ345" s="1"/>
      <c r="XAR345" s="1"/>
      <c r="XAS345" s="1"/>
      <c r="XAT345" s="1"/>
      <c r="XAU345" s="1"/>
      <c r="XAV345" s="1"/>
      <c r="XAW345" s="1"/>
      <c r="XAX345" s="1"/>
      <c r="XAY345" s="1"/>
      <c r="XAZ345" s="1"/>
      <c r="XBA345" s="1"/>
      <c r="XBB345" s="1"/>
      <c r="XBC345" s="1"/>
      <c r="XBD345" s="1"/>
      <c r="XBE345" s="1"/>
      <c r="XBF345" s="1"/>
      <c r="XBG345" s="1"/>
      <c r="XBH345" s="1"/>
      <c r="XBI345" s="1"/>
      <c r="XBJ345" s="1"/>
      <c r="XBK345" s="1"/>
      <c r="XBL345" s="1"/>
      <c r="XBM345" s="1"/>
      <c r="XBN345" s="1"/>
      <c r="XBO345" s="1"/>
      <c r="XBP345" s="1"/>
      <c r="XBQ345" s="1"/>
      <c r="XBR345" s="1"/>
      <c r="XBS345" s="1"/>
      <c r="XBT345" s="1"/>
      <c r="XBU345" s="1"/>
      <c r="XBV345" s="1"/>
      <c r="XBW345" s="1"/>
      <c r="XBX345" s="1"/>
      <c r="XBY345" s="1"/>
      <c r="XBZ345" s="1"/>
      <c r="XCA345" s="1"/>
      <c r="XCB345" s="1"/>
      <c r="XCC345" s="1"/>
      <c r="XCD345" s="1"/>
      <c r="XCE345" s="1"/>
      <c r="XCF345" s="1"/>
      <c r="XCG345" s="1"/>
      <c r="XCH345" s="1"/>
      <c r="XCI345" s="1"/>
      <c r="XCJ345" s="1"/>
      <c r="XCK345" s="1"/>
      <c r="XCL345" s="1"/>
      <c r="XCM345" s="1"/>
      <c r="XCN345" s="1"/>
      <c r="XCO345" s="1"/>
      <c r="XCP345" s="1"/>
      <c r="XCQ345" s="1"/>
      <c r="XCR345" s="1"/>
      <c r="XCS345" s="1"/>
      <c r="XCT345" s="1"/>
      <c r="XCU345" s="1"/>
      <c r="XCV345" s="1"/>
      <c r="XCW345" s="1"/>
      <c r="XCX345" s="1"/>
      <c r="XCY345" s="1"/>
      <c r="XCZ345" s="1"/>
      <c r="XDA345" s="1"/>
      <c r="XDB345" s="1"/>
      <c r="XDC345" s="1"/>
      <c r="XDD345" s="1"/>
      <c r="XDE345" s="1"/>
      <c r="XDF345" s="1"/>
      <c r="XDG345" s="1"/>
      <c r="XDH345" s="1"/>
      <c r="XDI345" s="1"/>
      <c r="XDJ345" s="1"/>
      <c r="XDK345" s="1"/>
      <c r="XDL345" s="1"/>
      <c r="XDM345" s="1"/>
      <c r="XDN345" s="1"/>
      <c r="XDO345" s="1"/>
      <c r="XDP345" s="1"/>
      <c r="XDQ345" s="1"/>
      <c r="XDR345" s="1"/>
      <c r="XDS345" s="1"/>
      <c r="XDT345" s="1"/>
      <c r="XDU345" s="1"/>
      <c r="XDV345" s="1"/>
      <c r="XDW345" s="1"/>
      <c r="XDX345" s="1"/>
      <c r="XDY345" s="1"/>
      <c r="XDZ345" s="1"/>
      <c r="XEA345" s="1"/>
      <c r="XEB345" s="1"/>
      <c r="XEC345" s="1"/>
      <c r="XED345" s="1"/>
      <c r="XEE345" s="1"/>
      <c r="XEF345" s="1"/>
      <c r="XEG345" s="1"/>
      <c r="XEH345" s="1"/>
      <c r="XEI345" s="1"/>
      <c r="XEJ345" s="1"/>
      <c r="XEK345" s="1"/>
      <c r="XEL345" s="1"/>
      <c r="XEM345" s="1"/>
      <c r="XEN345" s="1"/>
      <c r="XEO345" s="1"/>
      <c r="XEP345" s="1"/>
      <c r="XEQ345" s="1"/>
      <c r="XER345" s="1"/>
      <c r="XES345" s="1"/>
      <c r="XET345" s="1"/>
      <c r="XEU345" s="1"/>
      <c r="XEV345" s="1"/>
      <c r="XEW345" s="1"/>
      <c r="XEX345" s="1"/>
      <c r="XEY345" s="1"/>
      <c r="XEZ345" s="1"/>
      <c r="XFA345" s="1"/>
      <c r="XFB345" s="1"/>
      <c r="XFC345" s="1"/>
      <c r="XFD345" s="1"/>
    </row>
    <row r="346" spans="1:151 16227:16384" s="11" customFormat="1" ht="20.25" customHeight="1" x14ac:dyDescent="0.25">
      <c r="A346" s="88">
        <f>A345+1</f>
        <v>2</v>
      </c>
      <c r="B346" s="88"/>
      <c r="C346" s="84" t="s">
        <v>219</v>
      </c>
      <c r="D346" s="85" t="s">
        <v>219</v>
      </c>
      <c r="E346" s="53">
        <f>(38.4)*10.764</f>
        <v>413.33759999999995</v>
      </c>
      <c r="F346" s="84">
        <v>0</v>
      </c>
      <c r="G346" s="85"/>
      <c r="H346" s="53">
        <v>0</v>
      </c>
      <c r="I346" s="53">
        <f t="shared" si="92"/>
        <v>413.33759999999995</v>
      </c>
      <c r="J346" s="1"/>
      <c r="K346" s="1"/>
      <c r="L346" s="1"/>
      <c r="M346" s="1"/>
      <c r="N346" s="1"/>
      <c r="O346" s="1"/>
      <c r="P346" s="1"/>
      <c r="Q346" s="1"/>
      <c r="R346" s="1"/>
      <c r="S346" s="1"/>
      <c r="T346" s="1"/>
      <c r="U346" s="42" t="str">
        <f t="shared" ca="1" si="93"/>
        <v>2202,..,2202</v>
      </c>
      <c r="V346" s="42">
        <f ca="1">V345+1</f>
        <v>2202</v>
      </c>
      <c r="W346" s="42">
        <f ca="1">W345+1</f>
        <v>2202</v>
      </c>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WZC346" s="1"/>
      <c r="WZD346" s="1"/>
      <c r="WZE346" s="1"/>
      <c r="WZF346" s="1"/>
      <c r="WZG346" s="1"/>
      <c r="WZH346" s="1"/>
      <c r="WZI346" s="1"/>
      <c r="WZJ346" s="1"/>
      <c r="WZK346" s="1"/>
      <c r="WZL346" s="1"/>
      <c r="WZM346" s="1"/>
      <c r="WZN346" s="1"/>
      <c r="WZO346" s="1"/>
      <c r="WZP346" s="1"/>
      <c r="WZQ346" s="1"/>
      <c r="WZR346" s="1"/>
      <c r="WZS346" s="1"/>
      <c r="WZT346" s="1"/>
      <c r="WZU346" s="1"/>
      <c r="WZV346" s="1"/>
      <c r="WZW346" s="1"/>
      <c r="WZX346" s="1"/>
      <c r="WZY346" s="1"/>
      <c r="WZZ346" s="1"/>
      <c r="XAA346" s="1"/>
      <c r="XAB346" s="1"/>
      <c r="XAC346" s="1"/>
      <c r="XAD346" s="1"/>
      <c r="XAE346" s="1"/>
      <c r="XAF346" s="1"/>
      <c r="XAG346" s="1"/>
      <c r="XAH346" s="1"/>
      <c r="XAI346" s="1"/>
      <c r="XAJ346" s="1"/>
      <c r="XAK346" s="1"/>
      <c r="XAL346" s="1"/>
      <c r="XAM346" s="1"/>
      <c r="XAN346" s="1"/>
      <c r="XAO346" s="1"/>
      <c r="XAP346" s="1"/>
      <c r="XAQ346" s="1"/>
      <c r="XAR346" s="1"/>
      <c r="XAS346" s="1"/>
      <c r="XAT346" s="1"/>
      <c r="XAU346" s="1"/>
      <c r="XAV346" s="1"/>
      <c r="XAW346" s="1"/>
      <c r="XAX346" s="1"/>
      <c r="XAY346" s="1"/>
      <c r="XAZ346" s="1"/>
      <c r="XBA346" s="1"/>
      <c r="XBB346" s="1"/>
      <c r="XBC346" s="1"/>
      <c r="XBD346" s="1"/>
      <c r="XBE346" s="1"/>
      <c r="XBF346" s="1"/>
      <c r="XBG346" s="1"/>
      <c r="XBH346" s="1"/>
      <c r="XBI346" s="1"/>
      <c r="XBJ346" s="1"/>
      <c r="XBK346" s="1"/>
      <c r="XBL346" s="1"/>
      <c r="XBM346" s="1"/>
      <c r="XBN346" s="1"/>
      <c r="XBO346" s="1"/>
      <c r="XBP346" s="1"/>
      <c r="XBQ346" s="1"/>
      <c r="XBR346" s="1"/>
      <c r="XBS346" s="1"/>
      <c r="XBT346" s="1"/>
      <c r="XBU346" s="1"/>
      <c r="XBV346" s="1"/>
      <c r="XBW346" s="1"/>
      <c r="XBX346" s="1"/>
      <c r="XBY346" s="1"/>
      <c r="XBZ346" s="1"/>
      <c r="XCA346" s="1"/>
      <c r="XCB346" s="1"/>
      <c r="XCC346" s="1"/>
      <c r="XCD346" s="1"/>
      <c r="XCE346" s="1"/>
      <c r="XCF346" s="1"/>
      <c r="XCG346" s="1"/>
      <c r="XCH346" s="1"/>
      <c r="XCI346" s="1"/>
      <c r="XCJ346" s="1"/>
      <c r="XCK346" s="1"/>
      <c r="XCL346" s="1"/>
      <c r="XCM346" s="1"/>
      <c r="XCN346" s="1"/>
      <c r="XCO346" s="1"/>
      <c r="XCP346" s="1"/>
      <c r="XCQ346" s="1"/>
      <c r="XCR346" s="1"/>
      <c r="XCS346" s="1"/>
      <c r="XCT346" s="1"/>
      <c r="XCU346" s="1"/>
      <c r="XCV346" s="1"/>
      <c r="XCW346" s="1"/>
      <c r="XCX346" s="1"/>
      <c r="XCY346" s="1"/>
      <c r="XCZ346" s="1"/>
      <c r="XDA346" s="1"/>
      <c r="XDB346" s="1"/>
      <c r="XDC346" s="1"/>
      <c r="XDD346" s="1"/>
      <c r="XDE346" s="1"/>
      <c r="XDF346" s="1"/>
      <c r="XDG346" s="1"/>
      <c r="XDH346" s="1"/>
      <c r="XDI346" s="1"/>
      <c r="XDJ346" s="1"/>
      <c r="XDK346" s="1"/>
      <c r="XDL346" s="1"/>
      <c r="XDM346" s="1"/>
      <c r="XDN346" s="1"/>
      <c r="XDO346" s="1"/>
      <c r="XDP346" s="1"/>
      <c r="XDQ346" s="1"/>
      <c r="XDR346" s="1"/>
      <c r="XDS346" s="1"/>
      <c r="XDT346" s="1"/>
      <c r="XDU346" s="1"/>
      <c r="XDV346" s="1"/>
      <c r="XDW346" s="1"/>
      <c r="XDX346" s="1"/>
      <c r="XDY346" s="1"/>
      <c r="XDZ346" s="1"/>
      <c r="XEA346" s="1"/>
      <c r="XEB346" s="1"/>
      <c r="XEC346" s="1"/>
      <c r="XED346" s="1"/>
      <c r="XEE346" s="1"/>
      <c r="XEF346" s="1"/>
      <c r="XEG346" s="1"/>
      <c r="XEH346" s="1"/>
      <c r="XEI346" s="1"/>
      <c r="XEJ346" s="1"/>
      <c r="XEK346" s="1"/>
      <c r="XEL346" s="1"/>
      <c r="XEM346" s="1"/>
      <c r="XEN346" s="1"/>
      <c r="XEO346" s="1"/>
      <c r="XEP346" s="1"/>
      <c r="XEQ346" s="1"/>
      <c r="XER346" s="1"/>
      <c r="XES346" s="1"/>
      <c r="XET346" s="1"/>
      <c r="XEU346" s="1"/>
      <c r="XEV346" s="1"/>
      <c r="XEW346" s="1"/>
      <c r="XEX346" s="1"/>
      <c r="XEY346" s="1"/>
      <c r="XEZ346" s="1"/>
      <c r="XFA346" s="1"/>
      <c r="XFB346" s="1"/>
      <c r="XFC346" s="1"/>
      <c r="XFD346" s="1"/>
    </row>
    <row r="347" spans="1:151 16227:16384" s="11" customFormat="1" ht="20.25" customHeight="1" x14ac:dyDescent="0.25">
      <c r="A347" s="88">
        <f t="shared" ref="A347:A353" si="94">A346+1</f>
        <v>3</v>
      </c>
      <c r="B347" s="88"/>
      <c r="C347" s="84" t="s">
        <v>219</v>
      </c>
      <c r="D347" s="85" t="s">
        <v>219</v>
      </c>
      <c r="E347" s="53">
        <f>(39.91)*10.764</f>
        <v>429.59123999999991</v>
      </c>
      <c r="F347" s="84">
        <v>0</v>
      </c>
      <c r="G347" s="85"/>
      <c r="H347" s="53">
        <v>0</v>
      </c>
      <c r="I347" s="53">
        <f t="shared" si="92"/>
        <v>429.59123999999991</v>
      </c>
      <c r="J347" s="1"/>
      <c r="K347" s="1"/>
      <c r="L347" s="1"/>
      <c r="M347" s="1"/>
      <c r="N347" s="1"/>
      <c r="O347" s="1"/>
      <c r="P347" s="1"/>
      <c r="Q347" s="1"/>
      <c r="R347" s="1"/>
      <c r="S347" s="1"/>
      <c r="T347" s="1"/>
      <c r="U347" s="42" t="str">
        <f t="shared" ca="1" si="93"/>
        <v>2203,..,2203</v>
      </c>
      <c r="V347" s="42">
        <f t="shared" ref="V347:W347" ca="1" si="95">V346+1</f>
        <v>2203</v>
      </c>
      <c r="W347" s="42">
        <f t="shared" ca="1" si="95"/>
        <v>2203</v>
      </c>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WZC347" s="1"/>
      <c r="WZD347" s="1"/>
      <c r="WZE347" s="1"/>
      <c r="WZF347" s="1"/>
      <c r="WZG347" s="1"/>
      <c r="WZH347" s="1"/>
      <c r="WZI347" s="1"/>
      <c r="WZJ347" s="1"/>
      <c r="WZK347" s="1"/>
      <c r="WZL347" s="1"/>
      <c r="WZM347" s="1"/>
      <c r="WZN347" s="1"/>
      <c r="WZO347" s="1"/>
      <c r="WZP347" s="1"/>
      <c r="WZQ347" s="1"/>
      <c r="WZR347" s="1"/>
      <c r="WZS347" s="1"/>
      <c r="WZT347" s="1"/>
      <c r="WZU347" s="1"/>
      <c r="WZV347" s="1"/>
      <c r="WZW347" s="1"/>
      <c r="WZX347" s="1"/>
      <c r="WZY347" s="1"/>
      <c r="WZZ347" s="1"/>
      <c r="XAA347" s="1"/>
      <c r="XAB347" s="1"/>
      <c r="XAC347" s="1"/>
      <c r="XAD347" s="1"/>
      <c r="XAE347" s="1"/>
      <c r="XAF347" s="1"/>
      <c r="XAG347" s="1"/>
      <c r="XAH347" s="1"/>
      <c r="XAI347" s="1"/>
      <c r="XAJ347" s="1"/>
      <c r="XAK347" s="1"/>
      <c r="XAL347" s="1"/>
      <c r="XAM347" s="1"/>
      <c r="XAN347" s="1"/>
      <c r="XAO347" s="1"/>
      <c r="XAP347" s="1"/>
      <c r="XAQ347" s="1"/>
      <c r="XAR347" s="1"/>
      <c r="XAS347" s="1"/>
      <c r="XAT347" s="1"/>
      <c r="XAU347" s="1"/>
      <c r="XAV347" s="1"/>
      <c r="XAW347" s="1"/>
      <c r="XAX347" s="1"/>
      <c r="XAY347" s="1"/>
      <c r="XAZ347" s="1"/>
      <c r="XBA347" s="1"/>
      <c r="XBB347" s="1"/>
      <c r="XBC347" s="1"/>
      <c r="XBD347" s="1"/>
      <c r="XBE347" s="1"/>
      <c r="XBF347" s="1"/>
      <c r="XBG347" s="1"/>
      <c r="XBH347" s="1"/>
      <c r="XBI347" s="1"/>
      <c r="XBJ347" s="1"/>
      <c r="XBK347" s="1"/>
      <c r="XBL347" s="1"/>
      <c r="XBM347" s="1"/>
      <c r="XBN347" s="1"/>
      <c r="XBO347" s="1"/>
      <c r="XBP347" s="1"/>
      <c r="XBQ347" s="1"/>
      <c r="XBR347" s="1"/>
      <c r="XBS347" s="1"/>
      <c r="XBT347" s="1"/>
      <c r="XBU347" s="1"/>
      <c r="XBV347" s="1"/>
      <c r="XBW347" s="1"/>
      <c r="XBX347" s="1"/>
      <c r="XBY347" s="1"/>
      <c r="XBZ347" s="1"/>
      <c r="XCA347" s="1"/>
      <c r="XCB347" s="1"/>
      <c r="XCC347" s="1"/>
      <c r="XCD347" s="1"/>
      <c r="XCE347" s="1"/>
      <c r="XCF347" s="1"/>
      <c r="XCG347" s="1"/>
      <c r="XCH347" s="1"/>
      <c r="XCI347" s="1"/>
      <c r="XCJ347" s="1"/>
      <c r="XCK347" s="1"/>
      <c r="XCL347" s="1"/>
      <c r="XCM347" s="1"/>
      <c r="XCN347" s="1"/>
      <c r="XCO347" s="1"/>
      <c r="XCP347" s="1"/>
      <c r="XCQ347" s="1"/>
      <c r="XCR347" s="1"/>
      <c r="XCS347" s="1"/>
      <c r="XCT347" s="1"/>
      <c r="XCU347" s="1"/>
      <c r="XCV347" s="1"/>
      <c r="XCW347" s="1"/>
      <c r="XCX347" s="1"/>
      <c r="XCY347" s="1"/>
      <c r="XCZ347" s="1"/>
      <c r="XDA347" s="1"/>
      <c r="XDB347" s="1"/>
      <c r="XDC347" s="1"/>
      <c r="XDD347" s="1"/>
      <c r="XDE347" s="1"/>
      <c r="XDF347" s="1"/>
      <c r="XDG347" s="1"/>
      <c r="XDH347" s="1"/>
      <c r="XDI347" s="1"/>
      <c r="XDJ347" s="1"/>
      <c r="XDK347" s="1"/>
      <c r="XDL347" s="1"/>
      <c r="XDM347" s="1"/>
      <c r="XDN347" s="1"/>
      <c r="XDO347" s="1"/>
      <c r="XDP347" s="1"/>
      <c r="XDQ347" s="1"/>
      <c r="XDR347" s="1"/>
      <c r="XDS347" s="1"/>
      <c r="XDT347" s="1"/>
      <c r="XDU347" s="1"/>
      <c r="XDV347" s="1"/>
      <c r="XDW347" s="1"/>
      <c r="XDX347" s="1"/>
      <c r="XDY347" s="1"/>
      <c r="XDZ347" s="1"/>
      <c r="XEA347" s="1"/>
      <c r="XEB347" s="1"/>
      <c r="XEC347" s="1"/>
      <c r="XED347" s="1"/>
      <c r="XEE347" s="1"/>
      <c r="XEF347" s="1"/>
      <c r="XEG347" s="1"/>
      <c r="XEH347" s="1"/>
      <c r="XEI347" s="1"/>
      <c r="XEJ347" s="1"/>
      <c r="XEK347" s="1"/>
      <c r="XEL347" s="1"/>
      <c r="XEM347" s="1"/>
      <c r="XEN347" s="1"/>
      <c r="XEO347" s="1"/>
      <c r="XEP347" s="1"/>
      <c r="XEQ347" s="1"/>
      <c r="XER347" s="1"/>
      <c r="XES347" s="1"/>
      <c r="XET347" s="1"/>
      <c r="XEU347" s="1"/>
      <c r="XEV347" s="1"/>
      <c r="XEW347" s="1"/>
      <c r="XEX347" s="1"/>
      <c r="XEY347" s="1"/>
      <c r="XEZ347" s="1"/>
      <c r="XFA347" s="1"/>
      <c r="XFB347" s="1"/>
      <c r="XFC347" s="1"/>
      <c r="XFD347" s="1"/>
    </row>
    <row r="348" spans="1:151 16227:16384" s="11" customFormat="1" ht="20.25" customHeight="1" x14ac:dyDescent="0.25">
      <c r="A348" s="88">
        <f t="shared" si="94"/>
        <v>4</v>
      </c>
      <c r="B348" s="88"/>
      <c r="C348" s="78" t="s">
        <v>225</v>
      </c>
      <c r="D348" s="173"/>
      <c r="E348" s="173"/>
      <c r="F348" s="173"/>
      <c r="G348" s="173"/>
      <c r="H348" s="173"/>
      <c r="I348" s="79"/>
      <c r="J348" s="1"/>
      <c r="K348" s="1"/>
      <c r="L348" s="1"/>
      <c r="M348" s="1"/>
      <c r="N348" s="1"/>
      <c r="O348" s="1"/>
      <c r="P348" s="1"/>
      <c r="Q348" s="1"/>
      <c r="R348" s="1"/>
      <c r="S348" s="1"/>
      <c r="T348" s="1"/>
      <c r="U348" s="42" t="str">
        <f t="shared" ca="1" si="93"/>
        <v>2204,..,2204</v>
      </c>
      <c r="V348" s="42">
        <f t="shared" ref="V348:W348" ca="1" si="96">V347+1</f>
        <v>2204</v>
      </c>
      <c r="W348" s="42">
        <f t="shared" ca="1" si="96"/>
        <v>2204</v>
      </c>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WZC348" s="1"/>
      <c r="WZD348" s="1"/>
      <c r="WZE348" s="1"/>
      <c r="WZF348" s="1"/>
      <c r="WZG348" s="1"/>
      <c r="WZH348" s="1"/>
      <c r="WZI348" s="1"/>
      <c r="WZJ348" s="1"/>
      <c r="WZK348" s="1"/>
      <c r="WZL348" s="1"/>
      <c r="WZM348" s="1"/>
      <c r="WZN348" s="1"/>
      <c r="WZO348" s="1"/>
      <c r="WZP348" s="1"/>
      <c r="WZQ348" s="1"/>
      <c r="WZR348" s="1"/>
      <c r="WZS348" s="1"/>
      <c r="WZT348" s="1"/>
      <c r="WZU348" s="1"/>
      <c r="WZV348" s="1"/>
      <c r="WZW348" s="1"/>
      <c r="WZX348" s="1"/>
      <c r="WZY348" s="1"/>
      <c r="WZZ348" s="1"/>
      <c r="XAA348" s="1"/>
      <c r="XAB348" s="1"/>
      <c r="XAC348" s="1"/>
      <c r="XAD348" s="1"/>
      <c r="XAE348" s="1"/>
      <c r="XAF348" s="1"/>
      <c r="XAG348" s="1"/>
      <c r="XAH348" s="1"/>
      <c r="XAI348" s="1"/>
      <c r="XAJ348" s="1"/>
      <c r="XAK348" s="1"/>
      <c r="XAL348" s="1"/>
      <c r="XAM348" s="1"/>
      <c r="XAN348" s="1"/>
      <c r="XAO348" s="1"/>
      <c r="XAP348" s="1"/>
      <c r="XAQ348" s="1"/>
      <c r="XAR348" s="1"/>
      <c r="XAS348" s="1"/>
      <c r="XAT348" s="1"/>
      <c r="XAU348" s="1"/>
      <c r="XAV348" s="1"/>
      <c r="XAW348" s="1"/>
      <c r="XAX348" s="1"/>
      <c r="XAY348" s="1"/>
      <c r="XAZ348" s="1"/>
      <c r="XBA348" s="1"/>
      <c r="XBB348" s="1"/>
      <c r="XBC348" s="1"/>
      <c r="XBD348" s="1"/>
      <c r="XBE348" s="1"/>
      <c r="XBF348" s="1"/>
      <c r="XBG348" s="1"/>
      <c r="XBH348" s="1"/>
      <c r="XBI348" s="1"/>
      <c r="XBJ348" s="1"/>
      <c r="XBK348" s="1"/>
      <c r="XBL348" s="1"/>
      <c r="XBM348" s="1"/>
      <c r="XBN348" s="1"/>
      <c r="XBO348" s="1"/>
      <c r="XBP348" s="1"/>
      <c r="XBQ348" s="1"/>
      <c r="XBR348" s="1"/>
      <c r="XBS348" s="1"/>
      <c r="XBT348" s="1"/>
      <c r="XBU348" s="1"/>
      <c r="XBV348" s="1"/>
      <c r="XBW348" s="1"/>
      <c r="XBX348" s="1"/>
      <c r="XBY348" s="1"/>
      <c r="XBZ348" s="1"/>
      <c r="XCA348" s="1"/>
      <c r="XCB348" s="1"/>
      <c r="XCC348" s="1"/>
      <c r="XCD348" s="1"/>
      <c r="XCE348" s="1"/>
      <c r="XCF348" s="1"/>
      <c r="XCG348" s="1"/>
      <c r="XCH348" s="1"/>
      <c r="XCI348" s="1"/>
      <c r="XCJ348" s="1"/>
      <c r="XCK348" s="1"/>
      <c r="XCL348" s="1"/>
      <c r="XCM348" s="1"/>
      <c r="XCN348" s="1"/>
      <c r="XCO348" s="1"/>
      <c r="XCP348" s="1"/>
      <c r="XCQ348" s="1"/>
      <c r="XCR348" s="1"/>
      <c r="XCS348" s="1"/>
      <c r="XCT348" s="1"/>
      <c r="XCU348" s="1"/>
      <c r="XCV348" s="1"/>
      <c r="XCW348" s="1"/>
      <c r="XCX348" s="1"/>
      <c r="XCY348" s="1"/>
      <c r="XCZ348" s="1"/>
      <c r="XDA348" s="1"/>
      <c r="XDB348" s="1"/>
      <c r="XDC348" s="1"/>
      <c r="XDD348" s="1"/>
      <c r="XDE348" s="1"/>
      <c r="XDF348" s="1"/>
      <c r="XDG348" s="1"/>
      <c r="XDH348" s="1"/>
      <c r="XDI348" s="1"/>
      <c r="XDJ348" s="1"/>
      <c r="XDK348" s="1"/>
      <c r="XDL348" s="1"/>
      <c r="XDM348" s="1"/>
      <c r="XDN348" s="1"/>
      <c r="XDO348" s="1"/>
      <c r="XDP348" s="1"/>
      <c r="XDQ348" s="1"/>
      <c r="XDR348" s="1"/>
      <c r="XDS348" s="1"/>
      <c r="XDT348" s="1"/>
      <c r="XDU348" s="1"/>
      <c r="XDV348" s="1"/>
      <c r="XDW348" s="1"/>
      <c r="XDX348" s="1"/>
      <c r="XDY348" s="1"/>
      <c r="XDZ348" s="1"/>
      <c r="XEA348" s="1"/>
      <c r="XEB348" s="1"/>
      <c r="XEC348" s="1"/>
      <c r="XED348" s="1"/>
      <c r="XEE348" s="1"/>
      <c r="XEF348" s="1"/>
      <c r="XEG348" s="1"/>
      <c r="XEH348" s="1"/>
      <c r="XEI348" s="1"/>
      <c r="XEJ348" s="1"/>
      <c r="XEK348" s="1"/>
      <c r="XEL348" s="1"/>
      <c r="XEM348" s="1"/>
      <c r="XEN348" s="1"/>
      <c r="XEO348" s="1"/>
      <c r="XEP348" s="1"/>
      <c r="XEQ348" s="1"/>
      <c r="XER348" s="1"/>
      <c r="XES348" s="1"/>
      <c r="XET348" s="1"/>
      <c r="XEU348" s="1"/>
      <c r="XEV348" s="1"/>
      <c r="XEW348" s="1"/>
      <c r="XEX348" s="1"/>
      <c r="XEY348" s="1"/>
      <c r="XEZ348" s="1"/>
      <c r="XFA348" s="1"/>
      <c r="XFB348" s="1"/>
      <c r="XFC348" s="1"/>
      <c r="XFD348" s="1"/>
    </row>
    <row r="349" spans="1:151 16227:16384" s="11" customFormat="1" ht="20.25" customHeight="1" x14ac:dyDescent="0.25">
      <c r="A349" s="88">
        <f t="shared" si="94"/>
        <v>5</v>
      </c>
      <c r="B349" s="88"/>
      <c r="C349" s="82"/>
      <c r="D349" s="174"/>
      <c r="E349" s="174"/>
      <c r="F349" s="174"/>
      <c r="G349" s="174"/>
      <c r="H349" s="174"/>
      <c r="I349" s="83"/>
      <c r="J349" s="1"/>
      <c r="K349" s="1"/>
      <c r="L349" s="1"/>
      <c r="M349" s="1"/>
      <c r="N349" s="1"/>
      <c r="O349" s="1"/>
      <c r="P349" s="1"/>
      <c r="Q349" s="1"/>
      <c r="R349" s="1"/>
      <c r="S349" s="1"/>
      <c r="T349" s="1"/>
      <c r="U349" s="42" t="str">
        <f t="shared" ca="1" si="93"/>
        <v>2205,..,2205</v>
      </c>
      <c r="V349" s="42">
        <f t="shared" ref="V349:W349" ca="1" si="97">V348+1</f>
        <v>2205</v>
      </c>
      <c r="W349" s="42">
        <f t="shared" ca="1" si="97"/>
        <v>2205</v>
      </c>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WZC349" s="1"/>
      <c r="WZD349" s="1"/>
      <c r="WZE349" s="1"/>
      <c r="WZF349" s="1"/>
      <c r="WZG349" s="1"/>
      <c r="WZH349" s="1"/>
      <c r="WZI349" s="1"/>
      <c r="WZJ349" s="1"/>
      <c r="WZK349" s="1"/>
      <c r="WZL349" s="1"/>
      <c r="WZM349" s="1"/>
      <c r="WZN349" s="1"/>
      <c r="WZO349" s="1"/>
      <c r="WZP349" s="1"/>
      <c r="WZQ349" s="1"/>
      <c r="WZR349" s="1"/>
      <c r="WZS349" s="1"/>
      <c r="WZT349" s="1"/>
      <c r="WZU349" s="1"/>
      <c r="WZV349" s="1"/>
      <c r="WZW349" s="1"/>
      <c r="WZX349" s="1"/>
      <c r="WZY349" s="1"/>
      <c r="WZZ349" s="1"/>
      <c r="XAA349" s="1"/>
      <c r="XAB349" s="1"/>
      <c r="XAC349" s="1"/>
      <c r="XAD349" s="1"/>
      <c r="XAE349" s="1"/>
      <c r="XAF349" s="1"/>
      <c r="XAG349" s="1"/>
      <c r="XAH349" s="1"/>
      <c r="XAI349" s="1"/>
      <c r="XAJ349" s="1"/>
      <c r="XAK349" s="1"/>
      <c r="XAL349" s="1"/>
      <c r="XAM349" s="1"/>
      <c r="XAN349" s="1"/>
      <c r="XAO349" s="1"/>
      <c r="XAP349" s="1"/>
      <c r="XAQ349" s="1"/>
      <c r="XAR349" s="1"/>
      <c r="XAS349" s="1"/>
      <c r="XAT349" s="1"/>
      <c r="XAU349" s="1"/>
      <c r="XAV349" s="1"/>
      <c r="XAW349" s="1"/>
      <c r="XAX349" s="1"/>
      <c r="XAY349" s="1"/>
      <c r="XAZ349" s="1"/>
      <c r="XBA349" s="1"/>
      <c r="XBB349" s="1"/>
      <c r="XBC349" s="1"/>
      <c r="XBD349" s="1"/>
      <c r="XBE349" s="1"/>
      <c r="XBF349" s="1"/>
      <c r="XBG349" s="1"/>
      <c r="XBH349" s="1"/>
      <c r="XBI349" s="1"/>
      <c r="XBJ349" s="1"/>
      <c r="XBK349" s="1"/>
      <c r="XBL349" s="1"/>
      <c r="XBM349" s="1"/>
      <c r="XBN349" s="1"/>
      <c r="XBO349" s="1"/>
      <c r="XBP349" s="1"/>
      <c r="XBQ349" s="1"/>
      <c r="XBR349" s="1"/>
      <c r="XBS349" s="1"/>
      <c r="XBT349" s="1"/>
      <c r="XBU349" s="1"/>
      <c r="XBV349" s="1"/>
      <c r="XBW349" s="1"/>
      <c r="XBX349" s="1"/>
      <c r="XBY349" s="1"/>
      <c r="XBZ349" s="1"/>
      <c r="XCA349" s="1"/>
      <c r="XCB349" s="1"/>
      <c r="XCC349" s="1"/>
      <c r="XCD349" s="1"/>
      <c r="XCE349" s="1"/>
      <c r="XCF349" s="1"/>
      <c r="XCG349" s="1"/>
      <c r="XCH349" s="1"/>
      <c r="XCI349" s="1"/>
      <c r="XCJ349" s="1"/>
      <c r="XCK349" s="1"/>
      <c r="XCL349" s="1"/>
      <c r="XCM349" s="1"/>
      <c r="XCN349" s="1"/>
      <c r="XCO349" s="1"/>
      <c r="XCP349" s="1"/>
      <c r="XCQ349" s="1"/>
      <c r="XCR349" s="1"/>
      <c r="XCS349" s="1"/>
      <c r="XCT349" s="1"/>
      <c r="XCU349" s="1"/>
      <c r="XCV349" s="1"/>
      <c r="XCW349" s="1"/>
      <c r="XCX349" s="1"/>
      <c r="XCY349" s="1"/>
      <c r="XCZ349" s="1"/>
      <c r="XDA349" s="1"/>
      <c r="XDB349" s="1"/>
      <c r="XDC349" s="1"/>
      <c r="XDD349" s="1"/>
      <c r="XDE349" s="1"/>
      <c r="XDF349" s="1"/>
      <c r="XDG349" s="1"/>
      <c r="XDH349" s="1"/>
      <c r="XDI349" s="1"/>
      <c r="XDJ349" s="1"/>
      <c r="XDK349" s="1"/>
      <c r="XDL349" s="1"/>
      <c r="XDM349" s="1"/>
      <c r="XDN349" s="1"/>
      <c r="XDO349" s="1"/>
      <c r="XDP349" s="1"/>
      <c r="XDQ349" s="1"/>
      <c r="XDR349" s="1"/>
      <c r="XDS349" s="1"/>
      <c r="XDT349" s="1"/>
      <c r="XDU349" s="1"/>
      <c r="XDV349" s="1"/>
      <c r="XDW349" s="1"/>
      <c r="XDX349" s="1"/>
      <c r="XDY349" s="1"/>
      <c r="XDZ349" s="1"/>
      <c r="XEA349" s="1"/>
      <c r="XEB349" s="1"/>
      <c r="XEC349" s="1"/>
      <c r="XED349" s="1"/>
      <c r="XEE349" s="1"/>
      <c r="XEF349" s="1"/>
      <c r="XEG349" s="1"/>
      <c r="XEH349" s="1"/>
      <c r="XEI349" s="1"/>
      <c r="XEJ349" s="1"/>
      <c r="XEK349" s="1"/>
      <c r="XEL349" s="1"/>
      <c r="XEM349" s="1"/>
      <c r="XEN349" s="1"/>
      <c r="XEO349" s="1"/>
      <c r="XEP349" s="1"/>
      <c r="XEQ349" s="1"/>
      <c r="XER349" s="1"/>
      <c r="XES349" s="1"/>
      <c r="XET349" s="1"/>
      <c r="XEU349" s="1"/>
      <c r="XEV349" s="1"/>
      <c r="XEW349" s="1"/>
      <c r="XEX349" s="1"/>
      <c r="XEY349" s="1"/>
      <c r="XEZ349" s="1"/>
      <c r="XFA349" s="1"/>
      <c r="XFB349" s="1"/>
      <c r="XFC349" s="1"/>
      <c r="XFD349" s="1"/>
    </row>
    <row r="350" spans="1:151 16227:16384" s="11" customFormat="1" ht="20.25" customHeight="1" x14ac:dyDescent="0.25">
      <c r="A350" s="88">
        <f t="shared" si="94"/>
        <v>6</v>
      </c>
      <c r="B350" s="88"/>
      <c r="C350" s="84" t="s">
        <v>218</v>
      </c>
      <c r="D350" s="85" t="s">
        <v>218</v>
      </c>
      <c r="E350" s="53">
        <f>(59.05)*10.764</f>
        <v>635.61419999999998</v>
      </c>
      <c r="F350" s="84">
        <v>0</v>
      </c>
      <c r="G350" s="85"/>
      <c r="H350" s="53">
        <v>0</v>
      </c>
      <c r="I350" s="53">
        <f t="shared" si="92"/>
        <v>635.61419999999998</v>
      </c>
      <c r="J350" s="1"/>
      <c r="K350" s="1"/>
      <c r="L350" s="1"/>
      <c r="M350" s="1"/>
      <c r="N350" s="1"/>
      <c r="O350" s="1"/>
      <c r="P350" s="1"/>
      <c r="Q350" s="1"/>
      <c r="R350" s="1"/>
      <c r="S350" s="1"/>
      <c r="T350" s="1"/>
      <c r="U350" s="42" t="str">
        <f t="shared" ca="1" si="93"/>
        <v>2206,..,2206</v>
      </c>
      <c r="V350" s="42">
        <f t="shared" ref="V350:W350" ca="1" si="98">V349+1</f>
        <v>2206</v>
      </c>
      <c r="W350" s="42">
        <f t="shared" ca="1" si="98"/>
        <v>2206</v>
      </c>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WZC350" s="1"/>
      <c r="WZD350" s="1"/>
      <c r="WZE350" s="1"/>
      <c r="WZF350" s="1"/>
      <c r="WZG350" s="1"/>
      <c r="WZH350" s="1"/>
      <c r="WZI350" s="1"/>
      <c r="WZJ350" s="1"/>
      <c r="WZK350" s="1"/>
      <c r="WZL350" s="1"/>
      <c r="WZM350" s="1"/>
      <c r="WZN350" s="1"/>
      <c r="WZO350" s="1"/>
      <c r="WZP350" s="1"/>
      <c r="WZQ350" s="1"/>
      <c r="WZR350" s="1"/>
      <c r="WZS350" s="1"/>
      <c r="WZT350" s="1"/>
      <c r="WZU350" s="1"/>
      <c r="WZV350" s="1"/>
      <c r="WZW350" s="1"/>
      <c r="WZX350" s="1"/>
      <c r="WZY350" s="1"/>
      <c r="WZZ350" s="1"/>
      <c r="XAA350" s="1"/>
      <c r="XAB350" s="1"/>
      <c r="XAC350" s="1"/>
      <c r="XAD350" s="1"/>
      <c r="XAE350" s="1"/>
      <c r="XAF350" s="1"/>
      <c r="XAG350" s="1"/>
      <c r="XAH350" s="1"/>
      <c r="XAI350" s="1"/>
      <c r="XAJ350" s="1"/>
      <c r="XAK350" s="1"/>
      <c r="XAL350" s="1"/>
      <c r="XAM350" s="1"/>
      <c r="XAN350" s="1"/>
      <c r="XAO350" s="1"/>
      <c r="XAP350" s="1"/>
      <c r="XAQ350" s="1"/>
      <c r="XAR350" s="1"/>
      <c r="XAS350" s="1"/>
      <c r="XAT350" s="1"/>
      <c r="XAU350" s="1"/>
      <c r="XAV350" s="1"/>
      <c r="XAW350" s="1"/>
      <c r="XAX350" s="1"/>
      <c r="XAY350" s="1"/>
      <c r="XAZ350" s="1"/>
      <c r="XBA350" s="1"/>
      <c r="XBB350" s="1"/>
      <c r="XBC350" s="1"/>
      <c r="XBD350" s="1"/>
      <c r="XBE350" s="1"/>
      <c r="XBF350" s="1"/>
      <c r="XBG350" s="1"/>
      <c r="XBH350" s="1"/>
      <c r="XBI350" s="1"/>
      <c r="XBJ350" s="1"/>
      <c r="XBK350" s="1"/>
      <c r="XBL350" s="1"/>
      <c r="XBM350" s="1"/>
      <c r="XBN350" s="1"/>
      <c r="XBO350" s="1"/>
      <c r="XBP350" s="1"/>
      <c r="XBQ350" s="1"/>
      <c r="XBR350" s="1"/>
      <c r="XBS350" s="1"/>
      <c r="XBT350" s="1"/>
      <c r="XBU350" s="1"/>
      <c r="XBV350" s="1"/>
      <c r="XBW350" s="1"/>
      <c r="XBX350" s="1"/>
      <c r="XBY350" s="1"/>
      <c r="XBZ350" s="1"/>
      <c r="XCA350" s="1"/>
      <c r="XCB350" s="1"/>
      <c r="XCC350" s="1"/>
      <c r="XCD350" s="1"/>
      <c r="XCE350" s="1"/>
      <c r="XCF350" s="1"/>
      <c r="XCG350" s="1"/>
      <c r="XCH350" s="1"/>
      <c r="XCI350" s="1"/>
      <c r="XCJ350" s="1"/>
      <c r="XCK350" s="1"/>
      <c r="XCL350" s="1"/>
      <c r="XCM350" s="1"/>
      <c r="XCN350" s="1"/>
      <c r="XCO350" s="1"/>
      <c r="XCP350" s="1"/>
      <c r="XCQ350" s="1"/>
      <c r="XCR350" s="1"/>
      <c r="XCS350" s="1"/>
      <c r="XCT350" s="1"/>
      <c r="XCU350" s="1"/>
      <c r="XCV350" s="1"/>
      <c r="XCW350" s="1"/>
      <c r="XCX350" s="1"/>
      <c r="XCY350" s="1"/>
      <c r="XCZ350" s="1"/>
      <c r="XDA350" s="1"/>
      <c r="XDB350" s="1"/>
      <c r="XDC350" s="1"/>
      <c r="XDD350" s="1"/>
      <c r="XDE350" s="1"/>
      <c r="XDF350" s="1"/>
      <c r="XDG350" s="1"/>
      <c r="XDH350" s="1"/>
      <c r="XDI350" s="1"/>
      <c r="XDJ350" s="1"/>
      <c r="XDK350" s="1"/>
      <c r="XDL350" s="1"/>
      <c r="XDM350" s="1"/>
      <c r="XDN350" s="1"/>
      <c r="XDO350" s="1"/>
      <c r="XDP350" s="1"/>
      <c r="XDQ350" s="1"/>
      <c r="XDR350" s="1"/>
      <c r="XDS350" s="1"/>
      <c r="XDT350" s="1"/>
      <c r="XDU350" s="1"/>
      <c r="XDV350" s="1"/>
      <c r="XDW350" s="1"/>
      <c r="XDX350" s="1"/>
      <c r="XDY350" s="1"/>
      <c r="XDZ350" s="1"/>
      <c r="XEA350" s="1"/>
      <c r="XEB350" s="1"/>
      <c r="XEC350" s="1"/>
      <c r="XED350" s="1"/>
      <c r="XEE350" s="1"/>
      <c r="XEF350" s="1"/>
      <c r="XEG350" s="1"/>
      <c r="XEH350" s="1"/>
      <c r="XEI350" s="1"/>
      <c r="XEJ350" s="1"/>
      <c r="XEK350" s="1"/>
      <c r="XEL350" s="1"/>
      <c r="XEM350" s="1"/>
      <c r="XEN350" s="1"/>
      <c r="XEO350" s="1"/>
      <c r="XEP350" s="1"/>
      <c r="XEQ350" s="1"/>
      <c r="XER350" s="1"/>
      <c r="XES350" s="1"/>
      <c r="XET350" s="1"/>
      <c r="XEU350" s="1"/>
      <c r="XEV350" s="1"/>
      <c r="XEW350" s="1"/>
      <c r="XEX350" s="1"/>
      <c r="XEY350" s="1"/>
      <c r="XEZ350" s="1"/>
      <c r="XFA350" s="1"/>
      <c r="XFB350" s="1"/>
      <c r="XFC350" s="1"/>
      <c r="XFD350" s="1"/>
    </row>
    <row r="351" spans="1:151 16227:16384" s="11" customFormat="1" ht="20.25" customHeight="1" x14ac:dyDescent="0.25">
      <c r="A351" s="88">
        <f t="shared" si="94"/>
        <v>7</v>
      </c>
      <c r="B351" s="88"/>
      <c r="C351" s="84" t="s">
        <v>218</v>
      </c>
      <c r="D351" s="85" t="s">
        <v>218</v>
      </c>
      <c r="E351" s="53">
        <f>(59.05)*10.764</f>
        <v>635.61419999999998</v>
      </c>
      <c r="F351" s="84">
        <v>0</v>
      </c>
      <c r="G351" s="85"/>
      <c r="H351" s="53">
        <v>0</v>
      </c>
      <c r="I351" s="53">
        <f t="shared" si="92"/>
        <v>635.61419999999998</v>
      </c>
      <c r="J351" s="1"/>
      <c r="K351" s="1"/>
      <c r="L351" s="1"/>
      <c r="M351" s="1"/>
      <c r="N351" s="1"/>
      <c r="O351" s="1"/>
      <c r="P351" s="1"/>
      <c r="Q351" s="1"/>
      <c r="R351" s="1"/>
      <c r="S351" s="1"/>
      <c r="T351" s="1"/>
      <c r="U351" s="42" t="str">
        <f t="shared" ca="1" si="93"/>
        <v>2207,..,2207</v>
      </c>
      <c r="V351" s="42">
        <f t="shared" ref="V351:W351" ca="1" si="99">V350+1</f>
        <v>2207</v>
      </c>
      <c r="W351" s="42">
        <f t="shared" ca="1" si="99"/>
        <v>2207</v>
      </c>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WZC351" s="1"/>
      <c r="WZD351" s="1"/>
      <c r="WZE351" s="1"/>
      <c r="WZF351" s="1"/>
      <c r="WZG351" s="1"/>
      <c r="WZH351" s="1"/>
      <c r="WZI351" s="1"/>
      <c r="WZJ351" s="1"/>
      <c r="WZK351" s="1"/>
      <c r="WZL351" s="1"/>
      <c r="WZM351" s="1"/>
      <c r="WZN351" s="1"/>
      <c r="WZO351" s="1"/>
      <c r="WZP351" s="1"/>
      <c r="WZQ351" s="1"/>
      <c r="WZR351" s="1"/>
      <c r="WZS351" s="1"/>
      <c r="WZT351" s="1"/>
      <c r="WZU351" s="1"/>
      <c r="WZV351" s="1"/>
      <c r="WZW351" s="1"/>
      <c r="WZX351" s="1"/>
      <c r="WZY351" s="1"/>
      <c r="WZZ351" s="1"/>
      <c r="XAA351" s="1"/>
      <c r="XAB351" s="1"/>
      <c r="XAC351" s="1"/>
      <c r="XAD351" s="1"/>
      <c r="XAE351" s="1"/>
      <c r="XAF351" s="1"/>
      <c r="XAG351" s="1"/>
      <c r="XAH351" s="1"/>
      <c r="XAI351" s="1"/>
      <c r="XAJ351" s="1"/>
      <c r="XAK351" s="1"/>
      <c r="XAL351" s="1"/>
      <c r="XAM351" s="1"/>
      <c r="XAN351" s="1"/>
      <c r="XAO351" s="1"/>
      <c r="XAP351" s="1"/>
      <c r="XAQ351" s="1"/>
      <c r="XAR351" s="1"/>
      <c r="XAS351" s="1"/>
      <c r="XAT351" s="1"/>
      <c r="XAU351" s="1"/>
      <c r="XAV351" s="1"/>
      <c r="XAW351" s="1"/>
      <c r="XAX351" s="1"/>
      <c r="XAY351" s="1"/>
      <c r="XAZ351" s="1"/>
      <c r="XBA351" s="1"/>
      <c r="XBB351" s="1"/>
      <c r="XBC351" s="1"/>
      <c r="XBD351" s="1"/>
      <c r="XBE351" s="1"/>
      <c r="XBF351" s="1"/>
      <c r="XBG351" s="1"/>
      <c r="XBH351" s="1"/>
      <c r="XBI351" s="1"/>
      <c r="XBJ351" s="1"/>
      <c r="XBK351" s="1"/>
      <c r="XBL351" s="1"/>
      <c r="XBM351" s="1"/>
      <c r="XBN351" s="1"/>
      <c r="XBO351" s="1"/>
      <c r="XBP351" s="1"/>
      <c r="XBQ351" s="1"/>
      <c r="XBR351" s="1"/>
      <c r="XBS351" s="1"/>
      <c r="XBT351" s="1"/>
      <c r="XBU351" s="1"/>
      <c r="XBV351" s="1"/>
      <c r="XBW351" s="1"/>
      <c r="XBX351" s="1"/>
      <c r="XBY351" s="1"/>
      <c r="XBZ351" s="1"/>
      <c r="XCA351" s="1"/>
      <c r="XCB351" s="1"/>
      <c r="XCC351" s="1"/>
      <c r="XCD351" s="1"/>
      <c r="XCE351" s="1"/>
      <c r="XCF351" s="1"/>
      <c r="XCG351" s="1"/>
      <c r="XCH351" s="1"/>
      <c r="XCI351" s="1"/>
      <c r="XCJ351" s="1"/>
      <c r="XCK351" s="1"/>
      <c r="XCL351" s="1"/>
      <c r="XCM351" s="1"/>
      <c r="XCN351" s="1"/>
      <c r="XCO351" s="1"/>
      <c r="XCP351" s="1"/>
      <c r="XCQ351" s="1"/>
      <c r="XCR351" s="1"/>
      <c r="XCS351" s="1"/>
      <c r="XCT351" s="1"/>
      <c r="XCU351" s="1"/>
      <c r="XCV351" s="1"/>
      <c r="XCW351" s="1"/>
      <c r="XCX351" s="1"/>
      <c r="XCY351" s="1"/>
      <c r="XCZ351" s="1"/>
      <c r="XDA351" s="1"/>
      <c r="XDB351" s="1"/>
      <c r="XDC351" s="1"/>
      <c r="XDD351" s="1"/>
      <c r="XDE351" s="1"/>
      <c r="XDF351" s="1"/>
      <c r="XDG351" s="1"/>
      <c r="XDH351" s="1"/>
      <c r="XDI351" s="1"/>
      <c r="XDJ351" s="1"/>
      <c r="XDK351" s="1"/>
      <c r="XDL351" s="1"/>
      <c r="XDM351" s="1"/>
      <c r="XDN351" s="1"/>
      <c r="XDO351" s="1"/>
      <c r="XDP351" s="1"/>
      <c r="XDQ351" s="1"/>
      <c r="XDR351" s="1"/>
      <c r="XDS351" s="1"/>
      <c r="XDT351" s="1"/>
      <c r="XDU351" s="1"/>
      <c r="XDV351" s="1"/>
      <c r="XDW351" s="1"/>
      <c r="XDX351" s="1"/>
      <c r="XDY351" s="1"/>
      <c r="XDZ351" s="1"/>
      <c r="XEA351" s="1"/>
      <c r="XEB351" s="1"/>
      <c r="XEC351" s="1"/>
      <c r="XED351" s="1"/>
      <c r="XEE351" s="1"/>
      <c r="XEF351" s="1"/>
      <c r="XEG351" s="1"/>
      <c r="XEH351" s="1"/>
      <c r="XEI351" s="1"/>
      <c r="XEJ351" s="1"/>
      <c r="XEK351" s="1"/>
      <c r="XEL351" s="1"/>
      <c r="XEM351" s="1"/>
      <c r="XEN351" s="1"/>
      <c r="XEO351" s="1"/>
      <c r="XEP351" s="1"/>
      <c r="XEQ351" s="1"/>
      <c r="XER351" s="1"/>
      <c r="XES351" s="1"/>
      <c r="XET351" s="1"/>
      <c r="XEU351" s="1"/>
      <c r="XEV351" s="1"/>
      <c r="XEW351" s="1"/>
      <c r="XEX351" s="1"/>
      <c r="XEY351" s="1"/>
      <c r="XEZ351" s="1"/>
      <c r="XFA351" s="1"/>
      <c r="XFB351" s="1"/>
      <c r="XFC351" s="1"/>
      <c r="XFD351" s="1"/>
    </row>
    <row r="352" spans="1:151 16227:16384" s="11" customFormat="1" ht="20.25" customHeight="1" x14ac:dyDescent="0.25">
      <c r="A352" s="88">
        <f t="shared" si="94"/>
        <v>8</v>
      </c>
      <c r="B352" s="88"/>
      <c r="C352" s="84" t="s">
        <v>218</v>
      </c>
      <c r="D352" s="85" t="s">
        <v>218</v>
      </c>
      <c r="E352" s="53">
        <f>(59.23)*10.764</f>
        <v>637.55171999999993</v>
      </c>
      <c r="F352" s="84">
        <v>0</v>
      </c>
      <c r="G352" s="85"/>
      <c r="H352" s="53">
        <v>0</v>
      </c>
      <c r="I352" s="53">
        <f t="shared" si="92"/>
        <v>637.55171999999993</v>
      </c>
      <c r="J352" s="1"/>
      <c r="K352" s="1"/>
      <c r="L352" s="1"/>
      <c r="M352" s="1"/>
      <c r="N352" s="1"/>
      <c r="O352" s="1"/>
      <c r="P352" s="1"/>
      <c r="Q352" s="1"/>
      <c r="R352" s="1"/>
      <c r="S352" s="1"/>
      <c r="T352" s="1"/>
      <c r="U352" s="42" t="str">
        <f t="shared" ca="1" si="93"/>
        <v>2208,..,2208</v>
      </c>
      <c r="V352" s="42">
        <f t="shared" ref="V352:W352" ca="1" si="100">V351+1</f>
        <v>2208</v>
      </c>
      <c r="W352" s="42">
        <f t="shared" ca="1" si="100"/>
        <v>2208</v>
      </c>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WZC352" s="1"/>
      <c r="WZD352" s="1"/>
      <c r="WZE352" s="1"/>
      <c r="WZF352" s="1"/>
      <c r="WZG352" s="1"/>
      <c r="WZH352" s="1"/>
      <c r="WZI352" s="1"/>
      <c r="WZJ352" s="1"/>
      <c r="WZK352" s="1"/>
      <c r="WZL352" s="1"/>
      <c r="WZM352" s="1"/>
      <c r="WZN352" s="1"/>
      <c r="WZO352" s="1"/>
      <c r="WZP352" s="1"/>
      <c r="WZQ352" s="1"/>
      <c r="WZR352" s="1"/>
      <c r="WZS352" s="1"/>
      <c r="WZT352" s="1"/>
      <c r="WZU352" s="1"/>
      <c r="WZV352" s="1"/>
      <c r="WZW352" s="1"/>
      <c r="WZX352" s="1"/>
      <c r="WZY352" s="1"/>
      <c r="WZZ352" s="1"/>
      <c r="XAA352" s="1"/>
      <c r="XAB352" s="1"/>
      <c r="XAC352" s="1"/>
      <c r="XAD352" s="1"/>
      <c r="XAE352" s="1"/>
      <c r="XAF352" s="1"/>
      <c r="XAG352" s="1"/>
      <c r="XAH352" s="1"/>
      <c r="XAI352" s="1"/>
      <c r="XAJ352" s="1"/>
      <c r="XAK352" s="1"/>
      <c r="XAL352" s="1"/>
      <c r="XAM352" s="1"/>
      <c r="XAN352" s="1"/>
      <c r="XAO352" s="1"/>
      <c r="XAP352" s="1"/>
      <c r="XAQ352" s="1"/>
      <c r="XAR352" s="1"/>
      <c r="XAS352" s="1"/>
      <c r="XAT352" s="1"/>
      <c r="XAU352" s="1"/>
      <c r="XAV352" s="1"/>
      <c r="XAW352" s="1"/>
      <c r="XAX352" s="1"/>
      <c r="XAY352" s="1"/>
      <c r="XAZ352" s="1"/>
      <c r="XBA352" s="1"/>
      <c r="XBB352" s="1"/>
      <c r="XBC352" s="1"/>
      <c r="XBD352" s="1"/>
      <c r="XBE352" s="1"/>
      <c r="XBF352" s="1"/>
      <c r="XBG352" s="1"/>
      <c r="XBH352" s="1"/>
      <c r="XBI352" s="1"/>
      <c r="XBJ352" s="1"/>
      <c r="XBK352" s="1"/>
      <c r="XBL352" s="1"/>
      <c r="XBM352" s="1"/>
      <c r="XBN352" s="1"/>
      <c r="XBO352" s="1"/>
      <c r="XBP352" s="1"/>
      <c r="XBQ352" s="1"/>
      <c r="XBR352" s="1"/>
      <c r="XBS352" s="1"/>
      <c r="XBT352" s="1"/>
      <c r="XBU352" s="1"/>
      <c r="XBV352" s="1"/>
      <c r="XBW352" s="1"/>
      <c r="XBX352" s="1"/>
      <c r="XBY352" s="1"/>
      <c r="XBZ352" s="1"/>
      <c r="XCA352" s="1"/>
      <c r="XCB352" s="1"/>
      <c r="XCC352" s="1"/>
      <c r="XCD352" s="1"/>
      <c r="XCE352" s="1"/>
      <c r="XCF352" s="1"/>
      <c r="XCG352" s="1"/>
      <c r="XCH352" s="1"/>
      <c r="XCI352" s="1"/>
      <c r="XCJ352" s="1"/>
      <c r="XCK352" s="1"/>
      <c r="XCL352" s="1"/>
      <c r="XCM352" s="1"/>
      <c r="XCN352" s="1"/>
      <c r="XCO352" s="1"/>
      <c r="XCP352" s="1"/>
      <c r="XCQ352" s="1"/>
      <c r="XCR352" s="1"/>
      <c r="XCS352" s="1"/>
      <c r="XCT352" s="1"/>
      <c r="XCU352" s="1"/>
      <c r="XCV352" s="1"/>
      <c r="XCW352" s="1"/>
      <c r="XCX352" s="1"/>
      <c r="XCY352" s="1"/>
      <c r="XCZ352" s="1"/>
      <c r="XDA352" s="1"/>
      <c r="XDB352" s="1"/>
      <c r="XDC352" s="1"/>
      <c r="XDD352" s="1"/>
      <c r="XDE352" s="1"/>
      <c r="XDF352" s="1"/>
      <c r="XDG352" s="1"/>
      <c r="XDH352" s="1"/>
      <c r="XDI352" s="1"/>
      <c r="XDJ352" s="1"/>
      <c r="XDK352" s="1"/>
      <c r="XDL352" s="1"/>
      <c r="XDM352" s="1"/>
      <c r="XDN352" s="1"/>
      <c r="XDO352" s="1"/>
      <c r="XDP352" s="1"/>
      <c r="XDQ352" s="1"/>
      <c r="XDR352" s="1"/>
      <c r="XDS352" s="1"/>
      <c r="XDT352" s="1"/>
      <c r="XDU352" s="1"/>
      <c r="XDV352" s="1"/>
      <c r="XDW352" s="1"/>
      <c r="XDX352" s="1"/>
      <c r="XDY352" s="1"/>
      <c r="XDZ352" s="1"/>
      <c r="XEA352" s="1"/>
      <c r="XEB352" s="1"/>
      <c r="XEC352" s="1"/>
      <c r="XED352" s="1"/>
      <c r="XEE352" s="1"/>
      <c r="XEF352" s="1"/>
      <c r="XEG352" s="1"/>
      <c r="XEH352" s="1"/>
      <c r="XEI352" s="1"/>
      <c r="XEJ352" s="1"/>
      <c r="XEK352" s="1"/>
      <c r="XEL352" s="1"/>
      <c r="XEM352" s="1"/>
      <c r="XEN352" s="1"/>
      <c r="XEO352" s="1"/>
      <c r="XEP352" s="1"/>
      <c r="XEQ352" s="1"/>
      <c r="XER352" s="1"/>
      <c r="XES352" s="1"/>
      <c r="XET352" s="1"/>
      <c r="XEU352" s="1"/>
      <c r="XEV352" s="1"/>
      <c r="XEW352" s="1"/>
      <c r="XEX352" s="1"/>
      <c r="XEY352" s="1"/>
      <c r="XEZ352" s="1"/>
      <c r="XFA352" s="1"/>
      <c r="XFB352" s="1"/>
      <c r="XFC352" s="1"/>
      <c r="XFD352" s="1"/>
    </row>
    <row r="353" spans="1:151 16227:16384" s="11" customFormat="1" ht="20.25" customHeight="1" x14ac:dyDescent="0.25">
      <c r="A353" s="88">
        <f t="shared" si="94"/>
        <v>9</v>
      </c>
      <c r="B353" s="88"/>
      <c r="C353" s="84" t="s">
        <v>218</v>
      </c>
      <c r="D353" s="85" t="s">
        <v>218</v>
      </c>
      <c r="E353" s="53">
        <f>(53.3)*10.764</f>
        <v>573.72119999999995</v>
      </c>
      <c r="F353" s="84">
        <v>0</v>
      </c>
      <c r="G353" s="85"/>
      <c r="H353" s="53">
        <v>0</v>
      </c>
      <c r="I353" s="53">
        <f t="shared" si="92"/>
        <v>573.72119999999995</v>
      </c>
      <c r="J353" s="1"/>
      <c r="K353" s="1"/>
      <c r="L353" s="1"/>
      <c r="M353" s="1"/>
      <c r="N353" s="1"/>
      <c r="O353" s="1"/>
      <c r="P353" s="1"/>
      <c r="Q353" s="1"/>
      <c r="R353" s="1"/>
      <c r="S353" s="1"/>
      <c r="T353" s="1"/>
      <c r="U353" s="42" t="str">
        <f t="shared" ca="1" si="93"/>
        <v>2209,..,2209</v>
      </c>
      <c r="V353" s="42">
        <f t="shared" ref="V353:W353" ca="1" si="101">V352+1</f>
        <v>2209</v>
      </c>
      <c r="W353" s="42">
        <f t="shared" ca="1" si="101"/>
        <v>2209</v>
      </c>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WZC353" s="1"/>
      <c r="WZD353" s="1"/>
      <c r="WZE353" s="1"/>
      <c r="WZF353" s="1"/>
      <c r="WZG353" s="1"/>
      <c r="WZH353" s="1"/>
      <c r="WZI353" s="1"/>
      <c r="WZJ353" s="1"/>
      <c r="WZK353" s="1"/>
      <c r="WZL353" s="1"/>
      <c r="WZM353" s="1"/>
      <c r="WZN353" s="1"/>
      <c r="WZO353" s="1"/>
      <c r="WZP353" s="1"/>
      <c r="WZQ353" s="1"/>
      <c r="WZR353" s="1"/>
      <c r="WZS353" s="1"/>
      <c r="WZT353" s="1"/>
      <c r="WZU353" s="1"/>
      <c r="WZV353" s="1"/>
      <c r="WZW353" s="1"/>
      <c r="WZX353" s="1"/>
      <c r="WZY353" s="1"/>
      <c r="WZZ353" s="1"/>
      <c r="XAA353" s="1"/>
      <c r="XAB353" s="1"/>
      <c r="XAC353" s="1"/>
      <c r="XAD353" s="1"/>
      <c r="XAE353" s="1"/>
      <c r="XAF353" s="1"/>
      <c r="XAG353" s="1"/>
      <c r="XAH353" s="1"/>
      <c r="XAI353" s="1"/>
      <c r="XAJ353" s="1"/>
      <c r="XAK353" s="1"/>
      <c r="XAL353" s="1"/>
      <c r="XAM353" s="1"/>
      <c r="XAN353" s="1"/>
      <c r="XAO353" s="1"/>
      <c r="XAP353" s="1"/>
      <c r="XAQ353" s="1"/>
      <c r="XAR353" s="1"/>
      <c r="XAS353" s="1"/>
      <c r="XAT353" s="1"/>
      <c r="XAU353" s="1"/>
      <c r="XAV353" s="1"/>
      <c r="XAW353" s="1"/>
      <c r="XAX353" s="1"/>
      <c r="XAY353" s="1"/>
      <c r="XAZ353" s="1"/>
      <c r="XBA353" s="1"/>
      <c r="XBB353" s="1"/>
      <c r="XBC353" s="1"/>
      <c r="XBD353" s="1"/>
      <c r="XBE353" s="1"/>
      <c r="XBF353" s="1"/>
      <c r="XBG353" s="1"/>
      <c r="XBH353" s="1"/>
      <c r="XBI353" s="1"/>
      <c r="XBJ353" s="1"/>
      <c r="XBK353" s="1"/>
      <c r="XBL353" s="1"/>
      <c r="XBM353" s="1"/>
      <c r="XBN353" s="1"/>
      <c r="XBO353" s="1"/>
      <c r="XBP353" s="1"/>
      <c r="XBQ353" s="1"/>
      <c r="XBR353" s="1"/>
      <c r="XBS353" s="1"/>
      <c r="XBT353" s="1"/>
      <c r="XBU353" s="1"/>
      <c r="XBV353" s="1"/>
      <c r="XBW353" s="1"/>
      <c r="XBX353" s="1"/>
      <c r="XBY353" s="1"/>
      <c r="XBZ353" s="1"/>
      <c r="XCA353" s="1"/>
      <c r="XCB353" s="1"/>
      <c r="XCC353" s="1"/>
      <c r="XCD353" s="1"/>
      <c r="XCE353" s="1"/>
      <c r="XCF353" s="1"/>
      <c r="XCG353" s="1"/>
      <c r="XCH353" s="1"/>
      <c r="XCI353" s="1"/>
      <c r="XCJ353" s="1"/>
      <c r="XCK353" s="1"/>
      <c r="XCL353" s="1"/>
      <c r="XCM353" s="1"/>
      <c r="XCN353" s="1"/>
      <c r="XCO353" s="1"/>
      <c r="XCP353" s="1"/>
      <c r="XCQ353" s="1"/>
      <c r="XCR353" s="1"/>
      <c r="XCS353" s="1"/>
      <c r="XCT353" s="1"/>
      <c r="XCU353" s="1"/>
      <c r="XCV353" s="1"/>
      <c r="XCW353" s="1"/>
      <c r="XCX353" s="1"/>
      <c r="XCY353" s="1"/>
      <c r="XCZ353" s="1"/>
      <c r="XDA353" s="1"/>
      <c r="XDB353" s="1"/>
      <c r="XDC353" s="1"/>
      <c r="XDD353" s="1"/>
      <c r="XDE353" s="1"/>
      <c r="XDF353" s="1"/>
      <c r="XDG353" s="1"/>
      <c r="XDH353" s="1"/>
      <c r="XDI353" s="1"/>
      <c r="XDJ353" s="1"/>
      <c r="XDK353" s="1"/>
      <c r="XDL353" s="1"/>
      <c r="XDM353" s="1"/>
      <c r="XDN353" s="1"/>
      <c r="XDO353" s="1"/>
      <c r="XDP353" s="1"/>
      <c r="XDQ353" s="1"/>
      <c r="XDR353" s="1"/>
      <c r="XDS353" s="1"/>
      <c r="XDT353" s="1"/>
      <c r="XDU353" s="1"/>
      <c r="XDV353" s="1"/>
      <c r="XDW353" s="1"/>
      <c r="XDX353" s="1"/>
      <c r="XDY353" s="1"/>
      <c r="XDZ353" s="1"/>
      <c r="XEA353" s="1"/>
      <c r="XEB353" s="1"/>
      <c r="XEC353" s="1"/>
      <c r="XED353" s="1"/>
      <c r="XEE353" s="1"/>
      <c r="XEF353" s="1"/>
      <c r="XEG353" s="1"/>
      <c r="XEH353" s="1"/>
      <c r="XEI353" s="1"/>
      <c r="XEJ353" s="1"/>
      <c r="XEK353" s="1"/>
      <c r="XEL353" s="1"/>
      <c r="XEM353" s="1"/>
      <c r="XEN353" s="1"/>
      <c r="XEO353" s="1"/>
      <c r="XEP353" s="1"/>
      <c r="XEQ353" s="1"/>
      <c r="XER353" s="1"/>
      <c r="XES353" s="1"/>
      <c r="XET353" s="1"/>
      <c r="XEU353" s="1"/>
      <c r="XEV353" s="1"/>
      <c r="XEW353" s="1"/>
      <c r="XEX353" s="1"/>
      <c r="XEY353" s="1"/>
      <c r="XEZ353" s="1"/>
      <c r="XFA353" s="1"/>
      <c r="XFB353" s="1"/>
      <c r="XFC353" s="1"/>
      <c r="XFD353" s="1"/>
    </row>
    <row r="354" spans="1:151 16227:16384" s="11" customFormat="1" ht="20.25" x14ac:dyDescent="0.25">
      <c r="A354" s="131" t="s">
        <v>227</v>
      </c>
      <c r="B354" s="132"/>
      <c r="C354" s="132"/>
      <c r="D354" s="132"/>
      <c r="E354" s="132"/>
      <c r="F354" s="132"/>
      <c r="G354" s="132"/>
      <c r="H354" s="132"/>
      <c r="I354" s="87"/>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WZC354" s="1"/>
      <c r="WZD354" s="1"/>
      <c r="WZE354" s="1"/>
      <c r="WZF354" s="1"/>
      <c r="WZG354" s="1"/>
      <c r="WZH354" s="1"/>
      <c r="WZI354" s="1"/>
      <c r="WZJ354" s="1"/>
      <c r="WZK354" s="1"/>
      <c r="WZL354" s="1"/>
      <c r="WZM354" s="1"/>
      <c r="WZN354" s="1"/>
      <c r="WZO354" s="1"/>
      <c r="WZP354" s="1"/>
      <c r="WZQ354" s="1"/>
      <c r="WZR354" s="1"/>
      <c r="WZS354" s="1"/>
      <c r="WZT354" s="1"/>
      <c r="WZU354" s="1"/>
      <c r="WZV354" s="1"/>
      <c r="WZW354" s="1"/>
      <c r="WZX354" s="1"/>
      <c r="WZY354" s="1"/>
      <c r="WZZ354" s="1"/>
      <c r="XAA354" s="1"/>
      <c r="XAB354" s="1"/>
      <c r="XAC354" s="1"/>
      <c r="XAD354" s="1"/>
      <c r="XAE354" s="1"/>
      <c r="XAF354" s="1"/>
      <c r="XAG354" s="1"/>
      <c r="XAH354" s="1"/>
      <c r="XAI354" s="1"/>
      <c r="XAJ354" s="1"/>
      <c r="XAK354" s="1"/>
      <c r="XAL354" s="1"/>
      <c r="XAM354" s="1"/>
      <c r="XAN354" s="1"/>
      <c r="XAO354" s="1"/>
      <c r="XAP354" s="1"/>
      <c r="XAQ354" s="1"/>
      <c r="XAR354" s="1"/>
      <c r="XAS354" s="1"/>
      <c r="XAT354" s="1"/>
      <c r="XAU354" s="1"/>
      <c r="XAV354" s="1"/>
      <c r="XAW354" s="1"/>
      <c r="XAX354" s="1"/>
      <c r="XAY354" s="1"/>
      <c r="XAZ354" s="1"/>
      <c r="XBA354" s="1"/>
      <c r="XBB354" s="1"/>
      <c r="XBC354" s="1"/>
      <c r="XBD354" s="1"/>
      <c r="XBE354" s="1"/>
      <c r="XBF354" s="1"/>
      <c r="XBG354" s="1"/>
      <c r="XBH354" s="1"/>
      <c r="XBI354" s="1"/>
      <c r="XBJ354" s="1"/>
      <c r="XBK354" s="1"/>
      <c r="XBL354" s="1"/>
      <c r="XBM354" s="1"/>
      <c r="XBN354" s="1"/>
      <c r="XBO354" s="1"/>
      <c r="XBP354" s="1"/>
      <c r="XBQ354" s="1"/>
      <c r="XBR354" s="1"/>
      <c r="XBS354" s="1"/>
      <c r="XBT354" s="1"/>
      <c r="XBU354" s="1"/>
      <c r="XBV354" s="1"/>
      <c r="XBW354" s="1"/>
      <c r="XBX354" s="1"/>
      <c r="XBY354" s="1"/>
      <c r="XBZ354" s="1"/>
      <c r="XCA354" s="1"/>
      <c r="XCB354" s="1"/>
      <c r="XCC354" s="1"/>
      <c r="XCD354" s="1"/>
      <c r="XCE354" s="1"/>
      <c r="XCF354" s="1"/>
      <c r="XCG354" s="1"/>
      <c r="XCH354" s="1"/>
      <c r="XCI354" s="1"/>
      <c r="XCJ354" s="1"/>
      <c r="XCK354" s="1"/>
      <c r="XCL354" s="1"/>
      <c r="XCM354" s="1"/>
      <c r="XCN354" s="1"/>
      <c r="XCO354" s="1"/>
      <c r="XCP354" s="1"/>
      <c r="XCQ354" s="1"/>
      <c r="XCR354" s="1"/>
      <c r="XCS354" s="1"/>
      <c r="XCT354" s="1"/>
      <c r="XCU354" s="1"/>
      <c r="XCV354" s="1"/>
      <c r="XCW354" s="1"/>
      <c r="XCX354" s="1"/>
      <c r="XCY354" s="1"/>
      <c r="XCZ354" s="1"/>
      <c r="XDA354" s="1"/>
      <c r="XDB354" s="1"/>
      <c r="XDC354" s="1"/>
      <c r="XDD354" s="1"/>
      <c r="XDE354" s="1"/>
      <c r="XDF354" s="1"/>
      <c r="XDG354" s="1"/>
      <c r="XDH354" s="1"/>
      <c r="XDI354" s="1"/>
      <c r="XDJ354" s="1"/>
      <c r="XDK354" s="1"/>
      <c r="XDL354" s="1"/>
      <c r="XDM354" s="1"/>
      <c r="XDN354" s="1"/>
      <c r="XDO354" s="1"/>
      <c r="XDP354" s="1"/>
      <c r="XDQ354" s="1"/>
      <c r="XDR354" s="1"/>
      <c r="XDS354" s="1"/>
      <c r="XDT354" s="1"/>
      <c r="XDU354" s="1"/>
      <c r="XDV354" s="1"/>
      <c r="XDW354" s="1"/>
      <c r="XDX354" s="1"/>
      <c r="XDY354" s="1"/>
      <c r="XDZ354" s="1"/>
      <c r="XEA354" s="1"/>
      <c r="XEB354" s="1"/>
      <c r="XEC354" s="1"/>
      <c r="XED354" s="1"/>
      <c r="XEE354" s="1"/>
      <c r="XEF354" s="1"/>
      <c r="XEG354" s="1"/>
      <c r="XEH354" s="1"/>
      <c r="XEI354" s="1"/>
      <c r="XEJ354" s="1"/>
      <c r="XEK354" s="1"/>
      <c r="XEL354" s="1"/>
      <c r="XEM354" s="1"/>
      <c r="XEN354" s="1"/>
      <c r="XEO354" s="1"/>
      <c r="XEP354" s="1"/>
      <c r="XEQ354" s="1"/>
      <c r="XER354" s="1"/>
      <c r="XES354" s="1"/>
      <c r="XET354" s="1"/>
      <c r="XEU354" s="1"/>
      <c r="XEV354" s="1"/>
      <c r="XEW354" s="1"/>
      <c r="XEX354" s="1"/>
      <c r="XEY354" s="1"/>
      <c r="XEZ354" s="1"/>
      <c r="XFA354" s="1"/>
      <c r="XFB354" s="1"/>
      <c r="XFC354" s="1"/>
      <c r="XFD354" s="1"/>
    </row>
    <row r="355" spans="1:151 16227:16384" s="11" customFormat="1" ht="20.25" x14ac:dyDescent="0.25">
      <c r="A355" s="75" t="s">
        <v>217</v>
      </c>
      <c r="B355" s="76"/>
      <c r="C355" s="76"/>
      <c r="D355" s="76"/>
      <c r="E355" s="76"/>
      <c r="F355" s="76"/>
      <c r="G355" s="76"/>
      <c r="H355" s="76"/>
      <c r="I355" s="77"/>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WZC355" s="1"/>
      <c r="WZD355" s="1"/>
      <c r="WZE355" s="1"/>
      <c r="WZF355" s="1"/>
      <c r="WZG355" s="1"/>
      <c r="WZH355" s="1"/>
      <c r="WZI355" s="1"/>
      <c r="WZJ355" s="1"/>
      <c r="WZK355" s="1"/>
      <c r="WZL355" s="1"/>
      <c r="WZM355" s="1"/>
      <c r="WZN355" s="1"/>
      <c r="WZO355" s="1"/>
      <c r="WZP355" s="1"/>
      <c r="WZQ355" s="1"/>
      <c r="WZR355" s="1"/>
      <c r="WZS355" s="1"/>
      <c r="WZT355" s="1"/>
      <c r="WZU355" s="1"/>
      <c r="WZV355" s="1"/>
      <c r="WZW355" s="1"/>
      <c r="WZX355" s="1"/>
      <c r="WZY355" s="1"/>
      <c r="WZZ355" s="1"/>
      <c r="XAA355" s="1"/>
      <c r="XAB355" s="1"/>
      <c r="XAC355" s="1"/>
      <c r="XAD355" s="1"/>
      <c r="XAE355" s="1"/>
      <c r="XAF355" s="1"/>
      <c r="XAG355" s="1"/>
      <c r="XAH355" s="1"/>
      <c r="XAI355" s="1"/>
      <c r="XAJ355" s="1"/>
      <c r="XAK355" s="1"/>
      <c r="XAL355" s="1"/>
      <c r="XAM355" s="1"/>
      <c r="XAN355" s="1"/>
      <c r="XAO355" s="1"/>
      <c r="XAP355" s="1"/>
      <c r="XAQ355" s="1"/>
      <c r="XAR355" s="1"/>
      <c r="XAS355" s="1"/>
      <c r="XAT355" s="1"/>
      <c r="XAU355" s="1"/>
      <c r="XAV355" s="1"/>
      <c r="XAW355" s="1"/>
      <c r="XAX355" s="1"/>
      <c r="XAY355" s="1"/>
      <c r="XAZ355" s="1"/>
      <c r="XBA355" s="1"/>
      <c r="XBB355" s="1"/>
      <c r="XBC355" s="1"/>
      <c r="XBD355" s="1"/>
      <c r="XBE355" s="1"/>
      <c r="XBF355" s="1"/>
      <c r="XBG355" s="1"/>
      <c r="XBH355" s="1"/>
      <c r="XBI355" s="1"/>
      <c r="XBJ355" s="1"/>
      <c r="XBK355" s="1"/>
      <c r="XBL355" s="1"/>
      <c r="XBM355" s="1"/>
      <c r="XBN355" s="1"/>
      <c r="XBO355" s="1"/>
      <c r="XBP355" s="1"/>
      <c r="XBQ355" s="1"/>
      <c r="XBR355" s="1"/>
      <c r="XBS355" s="1"/>
      <c r="XBT355" s="1"/>
      <c r="XBU355" s="1"/>
      <c r="XBV355" s="1"/>
      <c r="XBW355" s="1"/>
      <c r="XBX355" s="1"/>
      <c r="XBY355" s="1"/>
      <c r="XBZ355" s="1"/>
      <c r="XCA355" s="1"/>
      <c r="XCB355" s="1"/>
      <c r="XCC355" s="1"/>
      <c r="XCD355" s="1"/>
      <c r="XCE355" s="1"/>
      <c r="XCF355" s="1"/>
      <c r="XCG355" s="1"/>
      <c r="XCH355" s="1"/>
      <c r="XCI355" s="1"/>
      <c r="XCJ355" s="1"/>
      <c r="XCK355" s="1"/>
      <c r="XCL355" s="1"/>
      <c r="XCM355" s="1"/>
      <c r="XCN355" s="1"/>
      <c r="XCO355" s="1"/>
      <c r="XCP355" s="1"/>
      <c r="XCQ355" s="1"/>
      <c r="XCR355" s="1"/>
      <c r="XCS355" s="1"/>
      <c r="XCT355" s="1"/>
      <c r="XCU355" s="1"/>
      <c r="XCV355" s="1"/>
      <c r="XCW355" s="1"/>
      <c r="XCX355" s="1"/>
      <c r="XCY355" s="1"/>
      <c r="XCZ355" s="1"/>
      <c r="XDA355" s="1"/>
      <c r="XDB355" s="1"/>
      <c r="XDC355" s="1"/>
      <c r="XDD355" s="1"/>
      <c r="XDE355" s="1"/>
      <c r="XDF355" s="1"/>
      <c r="XDG355" s="1"/>
      <c r="XDH355" s="1"/>
      <c r="XDI355" s="1"/>
      <c r="XDJ355" s="1"/>
      <c r="XDK355" s="1"/>
      <c r="XDL355" s="1"/>
      <c r="XDM355" s="1"/>
      <c r="XDN355" s="1"/>
      <c r="XDO355" s="1"/>
      <c r="XDP355" s="1"/>
      <c r="XDQ355" s="1"/>
      <c r="XDR355" s="1"/>
      <c r="XDS355" s="1"/>
      <c r="XDT355" s="1"/>
      <c r="XDU355" s="1"/>
      <c r="XDV355" s="1"/>
      <c r="XDW355" s="1"/>
      <c r="XDX355" s="1"/>
      <c r="XDY355" s="1"/>
      <c r="XDZ355" s="1"/>
      <c r="XEA355" s="1"/>
      <c r="XEB355" s="1"/>
      <c r="XEC355" s="1"/>
      <c r="XED355" s="1"/>
      <c r="XEE355" s="1"/>
      <c r="XEF355" s="1"/>
      <c r="XEG355" s="1"/>
      <c r="XEH355" s="1"/>
      <c r="XEI355" s="1"/>
      <c r="XEJ355" s="1"/>
      <c r="XEK355" s="1"/>
      <c r="XEL355" s="1"/>
      <c r="XEM355" s="1"/>
      <c r="XEN355" s="1"/>
      <c r="XEO355" s="1"/>
      <c r="XEP355" s="1"/>
      <c r="XEQ355" s="1"/>
      <c r="XER355" s="1"/>
      <c r="XES355" s="1"/>
      <c r="XET355" s="1"/>
      <c r="XEU355" s="1"/>
      <c r="XEV355" s="1"/>
      <c r="XEW355" s="1"/>
      <c r="XEX355" s="1"/>
      <c r="XEY355" s="1"/>
      <c r="XEZ355" s="1"/>
      <c r="XFA355" s="1"/>
      <c r="XFB355" s="1"/>
      <c r="XFC355" s="1"/>
      <c r="XFD355" s="1"/>
    </row>
    <row r="356" spans="1:151 16227:16384" s="11" customFormat="1" ht="20.25" customHeight="1" x14ac:dyDescent="0.25">
      <c r="A356" s="88">
        <v>1</v>
      </c>
      <c r="B356" s="88"/>
      <c r="C356" s="84" t="s">
        <v>219</v>
      </c>
      <c r="D356" s="85" t="s">
        <v>219</v>
      </c>
      <c r="E356" s="53">
        <f>(38.4)*10.764</f>
        <v>413.33759999999995</v>
      </c>
      <c r="F356" s="84">
        <v>0</v>
      </c>
      <c r="G356" s="85"/>
      <c r="H356" s="53">
        <v>0</v>
      </c>
      <c r="I356" s="53">
        <f t="shared" ref="I356:I364" si="102">E356+F356+(IF(H356&lt;101,H356,IF(H356&lt;201,H356/2,IF(H356&lt;=301,H356/3,H356/4))))</f>
        <v>413.33759999999995</v>
      </c>
      <c r="J356" s="1"/>
      <c r="K356" s="1"/>
      <c r="L356" s="1"/>
      <c r="M356" s="1"/>
      <c r="N356" s="1"/>
      <c r="O356" s="1"/>
      <c r="P356" s="1"/>
      <c r="Q356" s="1"/>
      <c r="R356" s="1"/>
      <c r="S356" s="1"/>
      <c r="T356" s="1"/>
      <c r="U356" s="42" t="str">
        <f t="shared" ref="U356:U364" ca="1" si="103">V356&amp;""&amp;",..,"&amp;""&amp;W356</f>
        <v>101,..,101</v>
      </c>
      <c r="V356" s="42">
        <f ca="1">(SUMPRODUCT(MID(0&amp;(LEFT(A355,SUM(LEN(A355)-LEN(SUBSTITUTE(A355,{"0","1","2","3"},""))))), LARGE(INDEX(ISNUMBER(--MID((LEFT(A355,SUM(LEN(A355)-LEN(SUBSTITUTE(A355,{"0","1","2","3"},""))))), ROW(INDIRECT("1:"&amp;LEN((LEFT(A355,SUM(LEN(A355)-LEN(SUBSTITUTE(A355,{"0","1","2","3"},"")))))))), 1)) * ROW(INDIRECT("1:"&amp;LEN((LEFT(A355,SUM(LEN(A355)-LEN(SUBSTITUTE(A355,{"0","1","2","3"},"")))))))), 0), ROW(INDIRECT("1:"&amp;LEN((LEFT(A355,SUM(LEN(A355)-LEN(SUBSTITUTE(A355,{"0","1","2","3"},"")))))))))+1, 1) * 10^ROW(INDIRECT("1:"&amp;LEN((LEFT(A355,SUM(LEN(A355)-LEN(SUBSTITUTE(A355,{"0","1","2","3"},""))))))))/10))*100+1</f>
        <v>101</v>
      </c>
      <c r="W356" s="42">
        <f ca="1">(SUMPRODUCT(MID(0&amp;(--TRIM(RIGHT(SUBSTITUTE(LEFT(A355,_xlfn.AGGREGATE(16,6,FIND({0,1,2,3,4,5,6,7,8,9},A355,ROW(INDIRECT("1:"&amp;LEN(A355)))),1))," ",REPT(" ",LEN(A355))),LEN(A355)))), LARGE(INDEX(ISNUMBER(--MID((--TRIM(RIGHT(SUBSTITUTE(LEFT(A355,_xlfn.AGGREGATE(16,6,FIND({0,1,2,3,4,5,6,7,8,9},A355,ROW(INDIRECT("1:"&amp;LEN(A355)))),1))," ",REPT(" ",LEN(A355))),LEN(A355)))), ROW(INDIRECT("1:"&amp;LEN((--TRIM(RIGHT(SUBSTITUTE(LEFT(A355,_xlfn.AGGREGATE(16,6,FIND({0,1,2,3,4,5,6,7,8,9},A355,ROW(INDIRECT("1:"&amp;LEN(A355)))),1))," ",REPT(" ",LEN(A355))),LEN(A355))))))), 1)) * ROW(INDIRECT("1:"&amp;LEN((--TRIM(RIGHT(SUBSTITUTE(LEFT(A355,_xlfn.AGGREGATE(16,6,FIND({0,1,2,3,4,5,6,7,8,9},A355,ROW(INDIRECT("1:"&amp;LEN(A355)))),1))," ",REPT(" ",LEN(A355))),LEN(A355))))))), 0), ROW(INDIRECT("1:"&amp;LEN((--TRIM(RIGHT(SUBSTITUTE(LEFT(A355,_xlfn.AGGREGATE(16,6,FIND({0,1,2,3,4,5,6,7,8,9},A355,ROW(INDIRECT("1:"&amp;LEN(A355)))),1))," ",REPT(" ",LEN(A355))),LEN(A355))))))))+1, 1) * 10^ROW(INDIRECT("1:"&amp;LEN((--TRIM(RIGHT(SUBSTITUTE(LEFT(A355,_xlfn.AGGREGATE(16,6,FIND({0,1,2,3,4,5,6,7,8,9},A355,ROW(INDIRECT("1:"&amp;LEN(A355)))),1))," ",REPT(" ",LEN(A355))),LEN(A355)))))))/10))*100+1</f>
        <v>101</v>
      </c>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WZC356" s="1"/>
      <c r="WZD356" s="1"/>
      <c r="WZE356" s="1"/>
      <c r="WZF356" s="1"/>
      <c r="WZG356" s="1"/>
      <c r="WZH356" s="1"/>
      <c r="WZI356" s="1"/>
      <c r="WZJ356" s="1"/>
      <c r="WZK356" s="1"/>
      <c r="WZL356" s="1"/>
      <c r="WZM356" s="1"/>
      <c r="WZN356" s="1"/>
      <c r="WZO356" s="1"/>
      <c r="WZP356" s="1"/>
      <c r="WZQ356" s="1"/>
      <c r="WZR356" s="1"/>
      <c r="WZS356" s="1"/>
      <c r="WZT356" s="1"/>
      <c r="WZU356" s="1"/>
      <c r="WZV356" s="1"/>
      <c r="WZW356" s="1"/>
      <c r="WZX356" s="1"/>
      <c r="WZY356" s="1"/>
      <c r="WZZ356" s="1"/>
      <c r="XAA356" s="1"/>
      <c r="XAB356" s="1"/>
      <c r="XAC356" s="1"/>
      <c r="XAD356" s="1"/>
      <c r="XAE356" s="1"/>
      <c r="XAF356" s="1"/>
      <c r="XAG356" s="1"/>
      <c r="XAH356" s="1"/>
      <c r="XAI356" s="1"/>
      <c r="XAJ356" s="1"/>
      <c r="XAK356" s="1"/>
      <c r="XAL356" s="1"/>
      <c r="XAM356" s="1"/>
      <c r="XAN356" s="1"/>
      <c r="XAO356" s="1"/>
      <c r="XAP356" s="1"/>
      <c r="XAQ356" s="1"/>
      <c r="XAR356" s="1"/>
      <c r="XAS356" s="1"/>
      <c r="XAT356" s="1"/>
      <c r="XAU356" s="1"/>
      <c r="XAV356" s="1"/>
      <c r="XAW356" s="1"/>
      <c r="XAX356" s="1"/>
      <c r="XAY356" s="1"/>
      <c r="XAZ356" s="1"/>
      <c r="XBA356" s="1"/>
      <c r="XBB356" s="1"/>
      <c r="XBC356" s="1"/>
      <c r="XBD356" s="1"/>
      <c r="XBE356" s="1"/>
      <c r="XBF356" s="1"/>
      <c r="XBG356" s="1"/>
      <c r="XBH356" s="1"/>
      <c r="XBI356" s="1"/>
      <c r="XBJ356" s="1"/>
      <c r="XBK356" s="1"/>
      <c r="XBL356" s="1"/>
      <c r="XBM356" s="1"/>
      <c r="XBN356" s="1"/>
      <c r="XBO356" s="1"/>
      <c r="XBP356" s="1"/>
      <c r="XBQ356" s="1"/>
      <c r="XBR356" s="1"/>
      <c r="XBS356" s="1"/>
      <c r="XBT356" s="1"/>
      <c r="XBU356" s="1"/>
      <c r="XBV356" s="1"/>
      <c r="XBW356" s="1"/>
      <c r="XBX356" s="1"/>
      <c r="XBY356" s="1"/>
      <c r="XBZ356" s="1"/>
      <c r="XCA356" s="1"/>
      <c r="XCB356" s="1"/>
      <c r="XCC356" s="1"/>
      <c r="XCD356" s="1"/>
      <c r="XCE356" s="1"/>
      <c r="XCF356" s="1"/>
      <c r="XCG356" s="1"/>
      <c r="XCH356" s="1"/>
      <c r="XCI356" s="1"/>
      <c r="XCJ356" s="1"/>
      <c r="XCK356" s="1"/>
      <c r="XCL356" s="1"/>
      <c r="XCM356" s="1"/>
      <c r="XCN356" s="1"/>
      <c r="XCO356" s="1"/>
      <c r="XCP356" s="1"/>
      <c r="XCQ356" s="1"/>
      <c r="XCR356" s="1"/>
      <c r="XCS356" s="1"/>
      <c r="XCT356" s="1"/>
      <c r="XCU356" s="1"/>
      <c r="XCV356" s="1"/>
      <c r="XCW356" s="1"/>
      <c r="XCX356" s="1"/>
      <c r="XCY356" s="1"/>
      <c r="XCZ356" s="1"/>
      <c r="XDA356" s="1"/>
      <c r="XDB356" s="1"/>
      <c r="XDC356" s="1"/>
      <c r="XDD356" s="1"/>
      <c r="XDE356" s="1"/>
      <c r="XDF356" s="1"/>
      <c r="XDG356" s="1"/>
      <c r="XDH356" s="1"/>
      <c r="XDI356" s="1"/>
      <c r="XDJ356" s="1"/>
      <c r="XDK356" s="1"/>
      <c r="XDL356" s="1"/>
      <c r="XDM356" s="1"/>
      <c r="XDN356" s="1"/>
      <c r="XDO356" s="1"/>
      <c r="XDP356" s="1"/>
      <c r="XDQ356" s="1"/>
      <c r="XDR356" s="1"/>
      <c r="XDS356" s="1"/>
      <c r="XDT356" s="1"/>
      <c r="XDU356" s="1"/>
      <c r="XDV356" s="1"/>
      <c r="XDW356" s="1"/>
      <c r="XDX356" s="1"/>
      <c r="XDY356" s="1"/>
      <c r="XDZ356" s="1"/>
      <c r="XEA356" s="1"/>
      <c r="XEB356" s="1"/>
      <c r="XEC356" s="1"/>
      <c r="XED356" s="1"/>
      <c r="XEE356" s="1"/>
      <c r="XEF356" s="1"/>
      <c r="XEG356" s="1"/>
      <c r="XEH356" s="1"/>
      <c r="XEI356" s="1"/>
      <c r="XEJ356" s="1"/>
      <c r="XEK356" s="1"/>
      <c r="XEL356" s="1"/>
      <c r="XEM356" s="1"/>
      <c r="XEN356" s="1"/>
      <c r="XEO356" s="1"/>
      <c r="XEP356" s="1"/>
      <c r="XEQ356" s="1"/>
      <c r="XER356" s="1"/>
      <c r="XES356" s="1"/>
      <c r="XET356" s="1"/>
      <c r="XEU356" s="1"/>
      <c r="XEV356" s="1"/>
      <c r="XEW356" s="1"/>
      <c r="XEX356" s="1"/>
      <c r="XEY356" s="1"/>
      <c r="XEZ356" s="1"/>
      <c r="XFA356" s="1"/>
      <c r="XFB356" s="1"/>
      <c r="XFC356" s="1"/>
      <c r="XFD356" s="1"/>
    </row>
    <row r="357" spans="1:151 16227:16384" s="11" customFormat="1" ht="20.25" customHeight="1" x14ac:dyDescent="0.25">
      <c r="A357" s="88">
        <f>A356+1</f>
        <v>2</v>
      </c>
      <c r="B357" s="88"/>
      <c r="C357" s="84" t="s">
        <v>219</v>
      </c>
      <c r="D357" s="85" t="s">
        <v>219</v>
      </c>
      <c r="E357" s="53">
        <f>(39.91)*10.764</f>
        <v>429.59123999999991</v>
      </c>
      <c r="F357" s="84">
        <v>0</v>
      </c>
      <c r="G357" s="85"/>
      <c r="H357" s="53">
        <v>0</v>
      </c>
      <c r="I357" s="53">
        <f t="shared" si="102"/>
        <v>429.59123999999991</v>
      </c>
      <c r="J357" s="1"/>
      <c r="K357" s="1"/>
      <c r="L357" s="1"/>
      <c r="M357" s="1"/>
      <c r="N357" s="1"/>
      <c r="O357" s="1"/>
      <c r="P357" s="1"/>
      <c r="Q357" s="1"/>
      <c r="R357" s="1"/>
      <c r="S357" s="1"/>
      <c r="T357" s="1"/>
      <c r="U357" s="42" t="str">
        <f t="shared" ca="1" si="103"/>
        <v>102,..,102</v>
      </c>
      <c r="V357" s="42">
        <f ca="1">V356+1</f>
        <v>102</v>
      </c>
      <c r="W357" s="42">
        <f ca="1">W356+1</f>
        <v>102</v>
      </c>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WZC357" s="1"/>
      <c r="WZD357" s="1"/>
      <c r="WZE357" s="1"/>
      <c r="WZF357" s="1"/>
      <c r="WZG357" s="1"/>
      <c r="WZH357" s="1"/>
      <c r="WZI357" s="1"/>
      <c r="WZJ357" s="1"/>
      <c r="WZK357" s="1"/>
      <c r="WZL357" s="1"/>
      <c r="WZM357" s="1"/>
      <c r="WZN357" s="1"/>
      <c r="WZO357" s="1"/>
      <c r="WZP357" s="1"/>
      <c r="WZQ357" s="1"/>
      <c r="WZR357" s="1"/>
      <c r="WZS357" s="1"/>
      <c r="WZT357" s="1"/>
      <c r="WZU357" s="1"/>
      <c r="WZV357" s="1"/>
      <c r="WZW357" s="1"/>
      <c r="WZX357" s="1"/>
      <c r="WZY357" s="1"/>
      <c r="WZZ357" s="1"/>
      <c r="XAA357" s="1"/>
      <c r="XAB357" s="1"/>
      <c r="XAC357" s="1"/>
      <c r="XAD357" s="1"/>
      <c r="XAE357" s="1"/>
      <c r="XAF357" s="1"/>
      <c r="XAG357" s="1"/>
      <c r="XAH357" s="1"/>
      <c r="XAI357" s="1"/>
      <c r="XAJ357" s="1"/>
      <c r="XAK357" s="1"/>
      <c r="XAL357" s="1"/>
      <c r="XAM357" s="1"/>
      <c r="XAN357" s="1"/>
      <c r="XAO357" s="1"/>
      <c r="XAP357" s="1"/>
      <c r="XAQ357" s="1"/>
      <c r="XAR357" s="1"/>
      <c r="XAS357" s="1"/>
      <c r="XAT357" s="1"/>
      <c r="XAU357" s="1"/>
      <c r="XAV357" s="1"/>
      <c r="XAW357" s="1"/>
      <c r="XAX357" s="1"/>
      <c r="XAY357" s="1"/>
      <c r="XAZ357" s="1"/>
      <c r="XBA357" s="1"/>
      <c r="XBB357" s="1"/>
      <c r="XBC357" s="1"/>
      <c r="XBD357" s="1"/>
      <c r="XBE357" s="1"/>
      <c r="XBF357" s="1"/>
      <c r="XBG357" s="1"/>
      <c r="XBH357" s="1"/>
      <c r="XBI357" s="1"/>
      <c r="XBJ357" s="1"/>
      <c r="XBK357" s="1"/>
      <c r="XBL357" s="1"/>
      <c r="XBM357" s="1"/>
      <c r="XBN357" s="1"/>
      <c r="XBO357" s="1"/>
      <c r="XBP357" s="1"/>
      <c r="XBQ357" s="1"/>
      <c r="XBR357" s="1"/>
      <c r="XBS357" s="1"/>
      <c r="XBT357" s="1"/>
      <c r="XBU357" s="1"/>
      <c r="XBV357" s="1"/>
      <c r="XBW357" s="1"/>
      <c r="XBX357" s="1"/>
      <c r="XBY357" s="1"/>
      <c r="XBZ357" s="1"/>
      <c r="XCA357" s="1"/>
      <c r="XCB357" s="1"/>
      <c r="XCC357" s="1"/>
      <c r="XCD357" s="1"/>
      <c r="XCE357" s="1"/>
      <c r="XCF357" s="1"/>
      <c r="XCG357" s="1"/>
      <c r="XCH357" s="1"/>
      <c r="XCI357" s="1"/>
      <c r="XCJ357" s="1"/>
      <c r="XCK357" s="1"/>
      <c r="XCL357" s="1"/>
      <c r="XCM357" s="1"/>
      <c r="XCN357" s="1"/>
      <c r="XCO357" s="1"/>
      <c r="XCP357" s="1"/>
      <c r="XCQ357" s="1"/>
      <c r="XCR357" s="1"/>
      <c r="XCS357" s="1"/>
      <c r="XCT357" s="1"/>
      <c r="XCU357" s="1"/>
      <c r="XCV357" s="1"/>
      <c r="XCW357" s="1"/>
      <c r="XCX357" s="1"/>
      <c r="XCY357" s="1"/>
      <c r="XCZ357" s="1"/>
      <c r="XDA357" s="1"/>
      <c r="XDB357" s="1"/>
      <c r="XDC357" s="1"/>
      <c r="XDD357" s="1"/>
      <c r="XDE357" s="1"/>
      <c r="XDF357" s="1"/>
      <c r="XDG357" s="1"/>
      <c r="XDH357" s="1"/>
      <c r="XDI357" s="1"/>
      <c r="XDJ357" s="1"/>
      <c r="XDK357" s="1"/>
      <c r="XDL357" s="1"/>
      <c r="XDM357" s="1"/>
      <c r="XDN357" s="1"/>
      <c r="XDO357" s="1"/>
      <c r="XDP357" s="1"/>
      <c r="XDQ357" s="1"/>
      <c r="XDR357" s="1"/>
      <c r="XDS357" s="1"/>
      <c r="XDT357" s="1"/>
      <c r="XDU357" s="1"/>
      <c r="XDV357" s="1"/>
      <c r="XDW357" s="1"/>
      <c r="XDX357" s="1"/>
      <c r="XDY357" s="1"/>
      <c r="XDZ357" s="1"/>
      <c r="XEA357" s="1"/>
      <c r="XEB357" s="1"/>
      <c r="XEC357" s="1"/>
      <c r="XED357" s="1"/>
      <c r="XEE357" s="1"/>
      <c r="XEF357" s="1"/>
      <c r="XEG357" s="1"/>
      <c r="XEH357" s="1"/>
      <c r="XEI357" s="1"/>
      <c r="XEJ357" s="1"/>
      <c r="XEK357" s="1"/>
      <c r="XEL357" s="1"/>
      <c r="XEM357" s="1"/>
      <c r="XEN357" s="1"/>
      <c r="XEO357" s="1"/>
      <c r="XEP357" s="1"/>
      <c r="XEQ357" s="1"/>
      <c r="XER357" s="1"/>
      <c r="XES357" s="1"/>
      <c r="XET357" s="1"/>
      <c r="XEU357" s="1"/>
      <c r="XEV357" s="1"/>
      <c r="XEW357" s="1"/>
      <c r="XEX357" s="1"/>
      <c r="XEY357" s="1"/>
      <c r="XEZ357" s="1"/>
      <c r="XFA357" s="1"/>
      <c r="XFB357" s="1"/>
      <c r="XFC357" s="1"/>
      <c r="XFD357" s="1"/>
    </row>
    <row r="358" spans="1:151 16227:16384" s="11" customFormat="1" ht="20.25" customHeight="1" x14ac:dyDescent="0.25">
      <c r="A358" s="88">
        <f t="shared" ref="A358:A364" si="104">A357+1</f>
        <v>3</v>
      </c>
      <c r="B358" s="88"/>
      <c r="C358" s="84" t="s">
        <v>219</v>
      </c>
      <c r="D358" s="85" t="s">
        <v>219</v>
      </c>
      <c r="E358" s="53">
        <f>(39.91)*10.764</f>
        <v>429.59123999999991</v>
      </c>
      <c r="F358" s="84">
        <v>0</v>
      </c>
      <c r="G358" s="85"/>
      <c r="H358" s="53">
        <v>0</v>
      </c>
      <c r="I358" s="53">
        <f t="shared" si="102"/>
        <v>429.59123999999991</v>
      </c>
      <c r="J358" s="1"/>
      <c r="K358" s="1"/>
      <c r="L358" s="1"/>
      <c r="M358" s="1"/>
      <c r="N358" s="1"/>
      <c r="O358" s="1"/>
      <c r="P358" s="1"/>
      <c r="Q358" s="1"/>
      <c r="R358" s="1"/>
      <c r="S358" s="1"/>
      <c r="T358" s="1"/>
      <c r="U358" s="42" t="str">
        <f t="shared" ca="1" si="103"/>
        <v>103,..,103</v>
      </c>
      <c r="V358" s="42">
        <f t="shared" ref="V358:W364" ca="1" si="105">V357+1</f>
        <v>103</v>
      </c>
      <c r="W358" s="42">
        <f t="shared" ca="1" si="105"/>
        <v>103</v>
      </c>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WZC358" s="1"/>
      <c r="WZD358" s="1"/>
      <c r="WZE358" s="1"/>
      <c r="WZF358" s="1"/>
      <c r="WZG358" s="1"/>
      <c r="WZH358" s="1"/>
      <c r="WZI358" s="1"/>
      <c r="WZJ358" s="1"/>
      <c r="WZK358" s="1"/>
      <c r="WZL358" s="1"/>
      <c r="WZM358" s="1"/>
      <c r="WZN358" s="1"/>
      <c r="WZO358" s="1"/>
      <c r="WZP358" s="1"/>
      <c r="WZQ358" s="1"/>
      <c r="WZR358" s="1"/>
      <c r="WZS358" s="1"/>
      <c r="WZT358" s="1"/>
      <c r="WZU358" s="1"/>
      <c r="WZV358" s="1"/>
      <c r="WZW358" s="1"/>
      <c r="WZX358" s="1"/>
      <c r="WZY358" s="1"/>
      <c r="WZZ358" s="1"/>
      <c r="XAA358" s="1"/>
      <c r="XAB358" s="1"/>
      <c r="XAC358" s="1"/>
      <c r="XAD358" s="1"/>
      <c r="XAE358" s="1"/>
      <c r="XAF358" s="1"/>
      <c r="XAG358" s="1"/>
      <c r="XAH358" s="1"/>
      <c r="XAI358" s="1"/>
      <c r="XAJ358" s="1"/>
      <c r="XAK358" s="1"/>
      <c r="XAL358" s="1"/>
      <c r="XAM358" s="1"/>
      <c r="XAN358" s="1"/>
      <c r="XAO358" s="1"/>
      <c r="XAP358" s="1"/>
      <c r="XAQ358" s="1"/>
      <c r="XAR358" s="1"/>
      <c r="XAS358" s="1"/>
      <c r="XAT358" s="1"/>
      <c r="XAU358" s="1"/>
      <c r="XAV358" s="1"/>
      <c r="XAW358" s="1"/>
      <c r="XAX358" s="1"/>
      <c r="XAY358" s="1"/>
      <c r="XAZ358" s="1"/>
      <c r="XBA358" s="1"/>
      <c r="XBB358" s="1"/>
      <c r="XBC358" s="1"/>
      <c r="XBD358" s="1"/>
      <c r="XBE358" s="1"/>
      <c r="XBF358" s="1"/>
      <c r="XBG358" s="1"/>
      <c r="XBH358" s="1"/>
      <c r="XBI358" s="1"/>
      <c r="XBJ358" s="1"/>
      <c r="XBK358" s="1"/>
      <c r="XBL358" s="1"/>
      <c r="XBM358" s="1"/>
      <c r="XBN358" s="1"/>
      <c r="XBO358" s="1"/>
      <c r="XBP358" s="1"/>
      <c r="XBQ358" s="1"/>
      <c r="XBR358" s="1"/>
      <c r="XBS358" s="1"/>
      <c r="XBT358" s="1"/>
      <c r="XBU358" s="1"/>
      <c r="XBV358" s="1"/>
      <c r="XBW358" s="1"/>
      <c r="XBX358" s="1"/>
      <c r="XBY358" s="1"/>
      <c r="XBZ358" s="1"/>
      <c r="XCA358" s="1"/>
      <c r="XCB358" s="1"/>
      <c r="XCC358" s="1"/>
      <c r="XCD358" s="1"/>
      <c r="XCE358" s="1"/>
      <c r="XCF358" s="1"/>
      <c r="XCG358" s="1"/>
      <c r="XCH358" s="1"/>
      <c r="XCI358" s="1"/>
      <c r="XCJ358" s="1"/>
      <c r="XCK358" s="1"/>
      <c r="XCL358" s="1"/>
      <c r="XCM358" s="1"/>
      <c r="XCN358" s="1"/>
      <c r="XCO358" s="1"/>
      <c r="XCP358" s="1"/>
      <c r="XCQ358" s="1"/>
      <c r="XCR358" s="1"/>
      <c r="XCS358" s="1"/>
      <c r="XCT358" s="1"/>
      <c r="XCU358" s="1"/>
      <c r="XCV358" s="1"/>
      <c r="XCW358" s="1"/>
      <c r="XCX358" s="1"/>
      <c r="XCY358" s="1"/>
      <c r="XCZ358" s="1"/>
      <c r="XDA358" s="1"/>
      <c r="XDB358" s="1"/>
      <c r="XDC358" s="1"/>
      <c r="XDD358" s="1"/>
      <c r="XDE358" s="1"/>
      <c r="XDF358" s="1"/>
      <c r="XDG358" s="1"/>
      <c r="XDH358" s="1"/>
      <c r="XDI358" s="1"/>
      <c r="XDJ358" s="1"/>
      <c r="XDK358" s="1"/>
      <c r="XDL358" s="1"/>
      <c r="XDM358" s="1"/>
      <c r="XDN358" s="1"/>
      <c r="XDO358" s="1"/>
      <c r="XDP358" s="1"/>
      <c r="XDQ358" s="1"/>
      <c r="XDR358" s="1"/>
      <c r="XDS358" s="1"/>
      <c r="XDT358" s="1"/>
      <c r="XDU358" s="1"/>
      <c r="XDV358" s="1"/>
      <c r="XDW358" s="1"/>
      <c r="XDX358" s="1"/>
      <c r="XDY358" s="1"/>
      <c r="XDZ358" s="1"/>
      <c r="XEA358" s="1"/>
      <c r="XEB358" s="1"/>
      <c r="XEC358" s="1"/>
      <c r="XED358" s="1"/>
      <c r="XEE358" s="1"/>
      <c r="XEF358" s="1"/>
      <c r="XEG358" s="1"/>
      <c r="XEH358" s="1"/>
      <c r="XEI358" s="1"/>
      <c r="XEJ358" s="1"/>
      <c r="XEK358" s="1"/>
      <c r="XEL358" s="1"/>
      <c r="XEM358" s="1"/>
      <c r="XEN358" s="1"/>
      <c r="XEO358" s="1"/>
      <c r="XEP358" s="1"/>
      <c r="XEQ358" s="1"/>
      <c r="XER358" s="1"/>
      <c r="XES358" s="1"/>
      <c r="XET358" s="1"/>
      <c r="XEU358" s="1"/>
      <c r="XEV358" s="1"/>
      <c r="XEW358" s="1"/>
      <c r="XEX358" s="1"/>
      <c r="XEY358" s="1"/>
      <c r="XEZ358" s="1"/>
      <c r="XFA358" s="1"/>
      <c r="XFB358" s="1"/>
      <c r="XFC358" s="1"/>
      <c r="XFD358" s="1"/>
    </row>
    <row r="359" spans="1:151 16227:16384" s="11" customFormat="1" ht="20.25" customHeight="1" x14ac:dyDescent="0.25">
      <c r="A359" s="88">
        <f t="shared" si="104"/>
        <v>4</v>
      </c>
      <c r="B359" s="88"/>
      <c r="C359" s="84" t="s">
        <v>219</v>
      </c>
      <c r="D359" s="85" t="s">
        <v>219</v>
      </c>
      <c r="E359" s="53">
        <f>(39.91)*10.764</f>
        <v>429.59123999999991</v>
      </c>
      <c r="F359" s="84">
        <v>0</v>
      </c>
      <c r="G359" s="85"/>
      <c r="H359" s="53">
        <v>0</v>
      </c>
      <c r="I359" s="53">
        <f t="shared" si="102"/>
        <v>429.59123999999991</v>
      </c>
      <c r="J359" s="1"/>
      <c r="K359" s="1"/>
      <c r="L359" s="1"/>
      <c r="M359" s="1"/>
      <c r="N359" s="1"/>
      <c r="O359" s="1"/>
      <c r="P359" s="1"/>
      <c r="Q359" s="1"/>
      <c r="R359" s="1"/>
      <c r="S359" s="1"/>
      <c r="T359" s="1"/>
      <c r="U359" s="42" t="str">
        <f t="shared" ca="1" si="103"/>
        <v>104,..,104</v>
      </c>
      <c r="V359" s="42">
        <f t="shared" ca="1" si="105"/>
        <v>104</v>
      </c>
      <c r="W359" s="42">
        <f t="shared" ca="1" si="105"/>
        <v>104</v>
      </c>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WZC359" s="1"/>
      <c r="WZD359" s="1"/>
      <c r="WZE359" s="1"/>
      <c r="WZF359" s="1"/>
      <c r="WZG359" s="1"/>
      <c r="WZH359" s="1"/>
      <c r="WZI359" s="1"/>
      <c r="WZJ359" s="1"/>
      <c r="WZK359" s="1"/>
      <c r="WZL359" s="1"/>
      <c r="WZM359" s="1"/>
      <c r="WZN359" s="1"/>
      <c r="WZO359" s="1"/>
      <c r="WZP359" s="1"/>
      <c r="WZQ359" s="1"/>
      <c r="WZR359" s="1"/>
      <c r="WZS359" s="1"/>
      <c r="WZT359" s="1"/>
      <c r="WZU359" s="1"/>
      <c r="WZV359" s="1"/>
      <c r="WZW359" s="1"/>
      <c r="WZX359" s="1"/>
      <c r="WZY359" s="1"/>
      <c r="WZZ359" s="1"/>
      <c r="XAA359" s="1"/>
      <c r="XAB359" s="1"/>
      <c r="XAC359" s="1"/>
      <c r="XAD359" s="1"/>
      <c r="XAE359" s="1"/>
      <c r="XAF359" s="1"/>
      <c r="XAG359" s="1"/>
      <c r="XAH359" s="1"/>
      <c r="XAI359" s="1"/>
      <c r="XAJ359" s="1"/>
      <c r="XAK359" s="1"/>
      <c r="XAL359" s="1"/>
      <c r="XAM359" s="1"/>
      <c r="XAN359" s="1"/>
      <c r="XAO359" s="1"/>
      <c r="XAP359" s="1"/>
      <c r="XAQ359" s="1"/>
      <c r="XAR359" s="1"/>
      <c r="XAS359" s="1"/>
      <c r="XAT359" s="1"/>
      <c r="XAU359" s="1"/>
      <c r="XAV359" s="1"/>
      <c r="XAW359" s="1"/>
      <c r="XAX359" s="1"/>
      <c r="XAY359" s="1"/>
      <c r="XAZ359" s="1"/>
      <c r="XBA359" s="1"/>
      <c r="XBB359" s="1"/>
      <c r="XBC359" s="1"/>
      <c r="XBD359" s="1"/>
      <c r="XBE359" s="1"/>
      <c r="XBF359" s="1"/>
      <c r="XBG359" s="1"/>
      <c r="XBH359" s="1"/>
      <c r="XBI359" s="1"/>
      <c r="XBJ359" s="1"/>
      <c r="XBK359" s="1"/>
      <c r="XBL359" s="1"/>
      <c r="XBM359" s="1"/>
      <c r="XBN359" s="1"/>
      <c r="XBO359" s="1"/>
      <c r="XBP359" s="1"/>
      <c r="XBQ359" s="1"/>
      <c r="XBR359" s="1"/>
      <c r="XBS359" s="1"/>
      <c r="XBT359" s="1"/>
      <c r="XBU359" s="1"/>
      <c r="XBV359" s="1"/>
      <c r="XBW359" s="1"/>
      <c r="XBX359" s="1"/>
      <c r="XBY359" s="1"/>
      <c r="XBZ359" s="1"/>
      <c r="XCA359" s="1"/>
      <c r="XCB359" s="1"/>
      <c r="XCC359" s="1"/>
      <c r="XCD359" s="1"/>
      <c r="XCE359" s="1"/>
      <c r="XCF359" s="1"/>
      <c r="XCG359" s="1"/>
      <c r="XCH359" s="1"/>
      <c r="XCI359" s="1"/>
      <c r="XCJ359" s="1"/>
      <c r="XCK359" s="1"/>
      <c r="XCL359" s="1"/>
      <c r="XCM359" s="1"/>
      <c r="XCN359" s="1"/>
      <c r="XCO359" s="1"/>
      <c r="XCP359" s="1"/>
      <c r="XCQ359" s="1"/>
      <c r="XCR359" s="1"/>
      <c r="XCS359" s="1"/>
      <c r="XCT359" s="1"/>
      <c r="XCU359" s="1"/>
      <c r="XCV359" s="1"/>
      <c r="XCW359" s="1"/>
      <c r="XCX359" s="1"/>
      <c r="XCY359" s="1"/>
      <c r="XCZ359" s="1"/>
      <c r="XDA359" s="1"/>
      <c r="XDB359" s="1"/>
      <c r="XDC359" s="1"/>
      <c r="XDD359" s="1"/>
      <c r="XDE359" s="1"/>
      <c r="XDF359" s="1"/>
      <c r="XDG359" s="1"/>
      <c r="XDH359" s="1"/>
      <c r="XDI359" s="1"/>
      <c r="XDJ359" s="1"/>
      <c r="XDK359" s="1"/>
      <c r="XDL359" s="1"/>
      <c r="XDM359" s="1"/>
      <c r="XDN359" s="1"/>
      <c r="XDO359" s="1"/>
      <c r="XDP359" s="1"/>
      <c r="XDQ359" s="1"/>
      <c r="XDR359" s="1"/>
      <c r="XDS359" s="1"/>
      <c r="XDT359" s="1"/>
      <c r="XDU359" s="1"/>
      <c r="XDV359" s="1"/>
      <c r="XDW359" s="1"/>
      <c r="XDX359" s="1"/>
      <c r="XDY359" s="1"/>
      <c r="XDZ359" s="1"/>
      <c r="XEA359" s="1"/>
      <c r="XEB359" s="1"/>
      <c r="XEC359" s="1"/>
      <c r="XED359" s="1"/>
      <c r="XEE359" s="1"/>
      <c r="XEF359" s="1"/>
      <c r="XEG359" s="1"/>
      <c r="XEH359" s="1"/>
      <c r="XEI359" s="1"/>
      <c r="XEJ359" s="1"/>
      <c r="XEK359" s="1"/>
      <c r="XEL359" s="1"/>
      <c r="XEM359" s="1"/>
      <c r="XEN359" s="1"/>
      <c r="XEO359" s="1"/>
      <c r="XEP359" s="1"/>
      <c r="XEQ359" s="1"/>
      <c r="XER359" s="1"/>
      <c r="XES359" s="1"/>
      <c r="XET359" s="1"/>
      <c r="XEU359" s="1"/>
      <c r="XEV359" s="1"/>
      <c r="XEW359" s="1"/>
      <c r="XEX359" s="1"/>
      <c r="XEY359" s="1"/>
      <c r="XEZ359" s="1"/>
      <c r="XFA359" s="1"/>
      <c r="XFB359" s="1"/>
      <c r="XFC359" s="1"/>
      <c r="XFD359" s="1"/>
    </row>
    <row r="360" spans="1:151 16227:16384" s="11" customFormat="1" ht="20.25" customHeight="1" x14ac:dyDescent="0.25">
      <c r="A360" s="88">
        <f t="shared" si="104"/>
        <v>5</v>
      </c>
      <c r="B360" s="88"/>
      <c r="C360" s="84" t="s">
        <v>218</v>
      </c>
      <c r="D360" s="85" t="s">
        <v>218</v>
      </c>
      <c r="E360" s="53">
        <f>(54.68)*10.764</f>
        <v>588.57551999999998</v>
      </c>
      <c r="F360" s="84">
        <v>0</v>
      </c>
      <c r="G360" s="85"/>
      <c r="H360" s="53">
        <v>0</v>
      </c>
      <c r="I360" s="53">
        <f t="shared" si="102"/>
        <v>588.57551999999998</v>
      </c>
      <c r="J360" s="1"/>
      <c r="K360" s="1"/>
      <c r="L360" s="1"/>
      <c r="M360" s="1"/>
      <c r="N360" s="1"/>
      <c r="O360" s="1"/>
      <c r="P360" s="1"/>
      <c r="Q360" s="1"/>
      <c r="R360" s="1"/>
      <c r="S360" s="1"/>
      <c r="T360" s="1"/>
      <c r="U360" s="42" t="str">
        <f t="shared" ca="1" si="103"/>
        <v>105,..,105</v>
      </c>
      <c r="V360" s="42">
        <f t="shared" ca="1" si="105"/>
        <v>105</v>
      </c>
      <c r="W360" s="42">
        <f t="shared" ca="1" si="105"/>
        <v>105</v>
      </c>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WZC360" s="1"/>
      <c r="WZD360" s="1"/>
      <c r="WZE360" s="1"/>
      <c r="WZF360" s="1"/>
      <c r="WZG360" s="1"/>
      <c r="WZH360" s="1"/>
      <c r="WZI360" s="1"/>
      <c r="WZJ360" s="1"/>
      <c r="WZK360" s="1"/>
      <c r="WZL360" s="1"/>
      <c r="WZM360" s="1"/>
      <c r="WZN360" s="1"/>
      <c r="WZO360" s="1"/>
      <c r="WZP360" s="1"/>
      <c r="WZQ360" s="1"/>
      <c r="WZR360" s="1"/>
      <c r="WZS360" s="1"/>
      <c r="WZT360" s="1"/>
      <c r="WZU360" s="1"/>
      <c r="WZV360" s="1"/>
      <c r="WZW360" s="1"/>
      <c r="WZX360" s="1"/>
      <c r="WZY360" s="1"/>
      <c r="WZZ360" s="1"/>
      <c r="XAA360" s="1"/>
      <c r="XAB360" s="1"/>
      <c r="XAC360" s="1"/>
      <c r="XAD360" s="1"/>
      <c r="XAE360" s="1"/>
      <c r="XAF360" s="1"/>
      <c r="XAG360" s="1"/>
      <c r="XAH360" s="1"/>
      <c r="XAI360" s="1"/>
      <c r="XAJ360" s="1"/>
      <c r="XAK360" s="1"/>
      <c r="XAL360" s="1"/>
      <c r="XAM360" s="1"/>
      <c r="XAN360" s="1"/>
      <c r="XAO360" s="1"/>
      <c r="XAP360" s="1"/>
      <c r="XAQ360" s="1"/>
      <c r="XAR360" s="1"/>
      <c r="XAS360" s="1"/>
      <c r="XAT360" s="1"/>
      <c r="XAU360" s="1"/>
      <c r="XAV360" s="1"/>
      <c r="XAW360" s="1"/>
      <c r="XAX360" s="1"/>
      <c r="XAY360" s="1"/>
      <c r="XAZ360" s="1"/>
      <c r="XBA360" s="1"/>
      <c r="XBB360" s="1"/>
      <c r="XBC360" s="1"/>
      <c r="XBD360" s="1"/>
      <c r="XBE360" s="1"/>
      <c r="XBF360" s="1"/>
      <c r="XBG360" s="1"/>
      <c r="XBH360" s="1"/>
      <c r="XBI360" s="1"/>
      <c r="XBJ360" s="1"/>
      <c r="XBK360" s="1"/>
      <c r="XBL360" s="1"/>
      <c r="XBM360" s="1"/>
      <c r="XBN360" s="1"/>
      <c r="XBO360" s="1"/>
      <c r="XBP360" s="1"/>
      <c r="XBQ360" s="1"/>
      <c r="XBR360" s="1"/>
      <c r="XBS360" s="1"/>
      <c r="XBT360" s="1"/>
      <c r="XBU360" s="1"/>
      <c r="XBV360" s="1"/>
      <c r="XBW360" s="1"/>
      <c r="XBX360" s="1"/>
      <c r="XBY360" s="1"/>
      <c r="XBZ360" s="1"/>
      <c r="XCA360" s="1"/>
      <c r="XCB360" s="1"/>
      <c r="XCC360" s="1"/>
      <c r="XCD360" s="1"/>
      <c r="XCE360" s="1"/>
      <c r="XCF360" s="1"/>
      <c r="XCG360" s="1"/>
      <c r="XCH360" s="1"/>
      <c r="XCI360" s="1"/>
      <c r="XCJ360" s="1"/>
      <c r="XCK360" s="1"/>
      <c r="XCL360" s="1"/>
      <c r="XCM360" s="1"/>
      <c r="XCN360" s="1"/>
      <c r="XCO360" s="1"/>
      <c r="XCP360" s="1"/>
      <c r="XCQ360" s="1"/>
      <c r="XCR360" s="1"/>
      <c r="XCS360" s="1"/>
      <c r="XCT360" s="1"/>
      <c r="XCU360" s="1"/>
      <c r="XCV360" s="1"/>
      <c r="XCW360" s="1"/>
      <c r="XCX360" s="1"/>
      <c r="XCY360" s="1"/>
      <c r="XCZ360" s="1"/>
      <c r="XDA360" s="1"/>
      <c r="XDB360" s="1"/>
      <c r="XDC360" s="1"/>
      <c r="XDD360" s="1"/>
      <c r="XDE360" s="1"/>
      <c r="XDF360" s="1"/>
      <c r="XDG360" s="1"/>
      <c r="XDH360" s="1"/>
      <c r="XDI360" s="1"/>
      <c r="XDJ360" s="1"/>
      <c r="XDK360" s="1"/>
      <c r="XDL360" s="1"/>
      <c r="XDM360" s="1"/>
      <c r="XDN360" s="1"/>
      <c r="XDO360" s="1"/>
      <c r="XDP360" s="1"/>
      <c r="XDQ360" s="1"/>
      <c r="XDR360" s="1"/>
      <c r="XDS360" s="1"/>
      <c r="XDT360" s="1"/>
      <c r="XDU360" s="1"/>
      <c r="XDV360" s="1"/>
      <c r="XDW360" s="1"/>
      <c r="XDX360" s="1"/>
      <c r="XDY360" s="1"/>
      <c r="XDZ360" s="1"/>
      <c r="XEA360" s="1"/>
      <c r="XEB360" s="1"/>
      <c r="XEC360" s="1"/>
      <c r="XED360" s="1"/>
      <c r="XEE360" s="1"/>
      <c r="XEF360" s="1"/>
      <c r="XEG360" s="1"/>
      <c r="XEH360" s="1"/>
      <c r="XEI360" s="1"/>
      <c r="XEJ360" s="1"/>
      <c r="XEK360" s="1"/>
      <c r="XEL360" s="1"/>
      <c r="XEM360" s="1"/>
      <c r="XEN360" s="1"/>
      <c r="XEO360" s="1"/>
      <c r="XEP360" s="1"/>
      <c r="XEQ360" s="1"/>
      <c r="XER360" s="1"/>
      <c r="XES360" s="1"/>
      <c r="XET360" s="1"/>
      <c r="XEU360" s="1"/>
      <c r="XEV360" s="1"/>
      <c r="XEW360" s="1"/>
      <c r="XEX360" s="1"/>
      <c r="XEY360" s="1"/>
      <c r="XEZ360" s="1"/>
      <c r="XFA360" s="1"/>
      <c r="XFB360" s="1"/>
      <c r="XFC360" s="1"/>
      <c r="XFD360" s="1"/>
    </row>
    <row r="361" spans="1:151 16227:16384" s="11" customFormat="1" ht="20.25" customHeight="1" x14ac:dyDescent="0.25">
      <c r="A361" s="88">
        <f t="shared" si="104"/>
        <v>6</v>
      </c>
      <c r="B361" s="88"/>
      <c r="C361" s="84" t="s">
        <v>218</v>
      </c>
      <c r="D361" s="85" t="s">
        <v>218</v>
      </c>
      <c r="E361" s="53">
        <f>(54.89)*10.764</f>
        <v>590.83596</v>
      </c>
      <c r="F361" s="84">
        <v>0</v>
      </c>
      <c r="G361" s="85"/>
      <c r="H361" s="53">
        <v>0</v>
      </c>
      <c r="I361" s="53">
        <f t="shared" si="102"/>
        <v>590.83596</v>
      </c>
      <c r="J361" s="1"/>
      <c r="K361" s="1"/>
      <c r="L361" s="1"/>
      <c r="M361" s="1"/>
      <c r="N361" s="1"/>
      <c r="O361" s="1"/>
      <c r="P361" s="1"/>
      <c r="Q361" s="1"/>
      <c r="R361" s="1"/>
      <c r="S361" s="1"/>
      <c r="T361" s="1"/>
      <c r="U361" s="42" t="str">
        <f t="shared" ca="1" si="103"/>
        <v>106,..,106</v>
      </c>
      <c r="V361" s="42">
        <f t="shared" ca="1" si="105"/>
        <v>106</v>
      </c>
      <c r="W361" s="42">
        <f t="shared" ca="1" si="105"/>
        <v>106</v>
      </c>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WZC361" s="1"/>
      <c r="WZD361" s="1"/>
      <c r="WZE361" s="1"/>
      <c r="WZF361" s="1"/>
      <c r="WZG361" s="1"/>
      <c r="WZH361" s="1"/>
      <c r="WZI361" s="1"/>
      <c r="WZJ361" s="1"/>
      <c r="WZK361" s="1"/>
      <c r="WZL361" s="1"/>
      <c r="WZM361" s="1"/>
      <c r="WZN361" s="1"/>
      <c r="WZO361" s="1"/>
      <c r="WZP361" s="1"/>
      <c r="WZQ361" s="1"/>
      <c r="WZR361" s="1"/>
      <c r="WZS361" s="1"/>
      <c r="WZT361" s="1"/>
      <c r="WZU361" s="1"/>
      <c r="WZV361" s="1"/>
      <c r="WZW361" s="1"/>
      <c r="WZX361" s="1"/>
      <c r="WZY361" s="1"/>
      <c r="WZZ361" s="1"/>
      <c r="XAA361" s="1"/>
      <c r="XAB361" s="1"/>
      <c r="XAC361" s="1"/>
      <c r="XAD361" s="1"/>
      <c r="XAE361" s="1"/>
      <c r="XAF361" s="1"/>
      <c r="XAG361" s="1"/>
      <c r="XAH361" s="1"/>
      <c r="XAI361" s="1"/>
      <c r="XAJ361" s="1"/>
      <c r="XAK361" s="1"/>
      <c r="XAL361" s="1"/>
      <c r="XAM361" s="1"/>
      <c r="XAN361" s="1"/>
      <c r="XAO361" s="1"/>
      <c r="XAP361" s="1"/>
      <c r="XAQ361" s="1"/>
      <c r="XAR361" s="1"/>
      <c r="XAS361" s="1"/>
      <c r="XAT361" s="1"/>
      <c r="XAU361" s="1"/>
      <c r="XAV361" s="1"/>
      <c r="XAW361" s="1"/>
      <c r="XAX361" s="1"/>
      <c r="XAY361" s="1"/>
      <c r="XAZ361" s="1"/>
      <c r="XBA361" s="1"/>
      <c r="XBB361" s="1"/>
      <c r="XBC361" s="1"/>
      <c r="XBD361" s="1"/>
      <c r="XBE361" s="1"/>
      <c r="XBF361" s="1"/>
      <c r="XBG361" s="1"/>
      <c r="XBH361" s="1"/>
      <c r="XBI361" s="1"/>
      <c r="XBJ361" s="1"/>
      <c r="XBK361" s="1"/>
      <c r="XBL361" s="1"/>
      <c r="XBM361" s="1"/>
      <c r="XBN361" s="1"/>
      <c r="XBO361" s="1"/>
      <c r="XBP361" s="1"/>
      <c r="XBQ361" s="1"/>
      <c r="XBR361" s="1"/>
      <c r="XBS361" s="1"/>
      <c r="XBT361" s="1"/>
      <c r="XBU361" s="1"/>
      <c r="XBV361" s="1"/>
      <c r="XBW361" s="1"/>
      <c r="XBX361" s="1"/>
      <c r="XBY361" s="1"/>
      <c r="XBZ361" s="1"/>
      <c r="XCA361" s="1"/>
      <c r="XCB361" s="1"/>
      <c r="XCC361" s="1"/>
      <c r="XCD361" s="1"/>
      <c r="XCE361" s="1"/>
      <c r="XCF361" s="1"/>
      <c r="XCG361" s="1"/>
      <c r="XCH361" s="1"/>
      <c r="XCI361" s="1"/>
      <c r="XCJ361" s="1"/>
      <c r="XCK361" s="1"/>
      <c r="XCL361" s="1"/>
      <c r="XCM361" s="1"/>
      <c r="XCN361" s="1"/>
      <c r="XCO361" s="1"/>
      <c r="XCP361" s="1"/>
      <c r="XCQ361" s="1"/>
      <c r="XCR361" s="1"/>
      <c r="XCS361" s="1"/>
      <c r="XCT361" s="1"/>
      <c r="XCU361" s="1"/>
      <c r="XCV361" s="1"/>
      <c r="XCW361" s="1"/>
      <c r="XCX361" s="1"/>
      <c r="XCY361" s="1"/>
      <c r="XCZ361" s="1"/>
      <c r="XDA361" s="1"/>
      <c r="XDB361" s="1"/>
      <c r="XDC361" s="1"/>
      <c r="XDD361" s="1"/>
      <c r="XDE361" s="1"/>
      <c r="XDF361" s="1"/>
      <c r="XDG361" s="1"/>
      <c r="XDH361" s="1"/>
      <c r="XDI361" s="1"/>
      <c r="XDJ361" s="1"/>
      <c r="XDK361" s="1"/>
      <c r="XDL361" s="1"/>
      <c r="XDM361" s="1"/>
      <c r="XDN361" s="1"/>
      <c r="XDO361" s="1"/>
      <c r="XDP361" s="1"/>
      <c r="XDQ361" s="1"/>
      <c r="XDR361" s="1"/>
      <c r="XDS361" s="1"/>
      <c r="XDT361" s="1"/>
      <c r="XDU361" s="1"/>
      <c r="XDV361" s="1"/>
      <c r="XDW361" s="1"/>
      <c r="XDX361" s="1"/>
      <c r="XDY361" s="1"/>
      <c r="XDZ361" s="1"/>
      <c r="XEA361" s="1"/>
      <c r="XEB361" s="1"/>
      <c r="XEC361" s="1"/>
      <c r="XED361" s="1"/>
      <c r="XEE361" s="1"/>
      <c r="XEF361" s="1"/>
      <c r="XEG361" s="1"/>
      <c r="XEH361" s="1"/>
      <c r="XEI361" s="1"/>
      <c r="XEJ361" s="1"/>
      <c r="XEK361" s="1"/>
      <c r="XEL361" s="1"/>
      <c r="XEM361" s="1"/>
      <c r="XEN361" s="1"/>
      <c r="XEO361" s="1"/>
      <c r="XEP361" s="1"/>
      <c r="XEQ361" s="1"/>
      <c r="XER361" s="1"/>
      <c r="XES361" s="1"/>
      <c r="XET361" s="1"/>
      <c r="XEU361" s="1"/>
      <c r="XEV361" s="1"/>
      <c r="XEW361" s="1"/>
      <c r="XEX361" s="1"/>
      <c r="XEY361" s="1"/>
      <c r="XEZ361" s="1"/>
      <c r="XFA361" s="1"/>
      <c r="XFB361" s="1"/>
      <c r="XFC361" s="1"/>
      <c r="XFD361" s="1"/>
    </row>
    <row r="362" spans="1:151 16227:16384" s="11" customFormat="1" ht="20.25" customHeight="1" x14ac:dyDescent="0.25">
      <c r="A362" s="88">
        <f t="shared" si="104"/>
        <v>7</v>
      </c>
      <c r="B362" s="88"/>
      <c r="C362" s="84" t="s">
        <v>219</v>
      </c>
      <c r="D362" s="85" t="s">
        <v>219</v>
      </c>
      <c r="E362" s="53">
        <f>(38.4)*10.764</f>
        <v>413.33759999999995</v>
      </c>
      <c r="F362" s="84">
        <v>0</v>
      </c>
      <c r="G362" s="85"/>
      <c r="H362" s="53">
        <v>0</v>
      </c>
      <c r="I362" s="53">
        <f t="shared" si="102"/>
        <v>413.33759999999995</v>
      </c>
      <c r="J362" s="1"/>
      <c r="K362" s="1"/>
      <c r="L362" s="1"/>
      <c r="M362" s="1"/>
      <c r="N362" s="1"/>
      <c r="O362" s="1"/>
      <c r="P362" s="1"/>
      <c r="Q362" s="1"/>
      <c r="R362" s="1"/>
      <c r="S362" s="1"/>
      <c r="T362" s="1"/>
      <c r="U362" s="42" t="str">
        <f t="shared" ca="1" si="103"/>
        <v>107,..,107</v>
      </c>
      <c r="V362" s="42">
        <f t="shared" ca="1" si="105"/>
        <v>107</v>
      </c>
      <c r="W362" s="42">
        <f t="shared" ca="1" si="105"/>
        <v>107</v>
      </c>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WZC362" s="1"/>
      <c r="WZD362" s="1"/>
      <c r="WZE362" s="1"/>
      <c r="WZF362" s="1"/>
      <c r="WZG362" s="1"/>
      <c r="WZH362" s="1"/>
      <c r="WZI362" s="1"/>
      <c r="WZJ362" s="1"/>
      <c r="WZK362" s="1"/>
      <c r="WZL362" s="1"/>
      <c r="WZM362" s="1"/>
      <c r="WZN362" s="1"/>
      <c r="WZO362" s="1"/>
      <c r="WZP362" s="1"/>
      <c r="WZQ362" s="1"/>
      <c r="WZR362" s="1"/>
      <c r="WZS362" s="1"/>
      <c r="WZT362" s="1"/>
      <c r="WZU362" s="1"/>
      <c r="WZV362" s="1"/>
      <c r="WZW362" s="1"/>
      <c r="WZX362" s="1"/>
      <c r="WZY362" s="1"/>
      <c r="WZZ362" s="1"/>
      <c r="XAA362" s="1"/>
      <c r="XAB362" s="1"/>
      <c r="XAC362" s="1"/>
      <c r="XAD362" s="1"/>
      <c r="XAE362" s="1"/>
      <c r="XAF362" s="1"/>
      <c r="XAG362" s="1"/>
      <c r="XAH362" s="1"/>
      <c r="XAI362" s="1"/>
      <c r="XAJ362" s="1"/>
      <c r="XAK362" s="1"/>
      <c r="XAL362" s="1"/>
      <c r="XAM362" s="1"/>
      <c r="XAN362" s="1"/>
      <c r="XAO362" s="1"/>
      <c r="XAP362" s="1"/>
      <c r="XAQ362" s="1"/>
      <c r="XAR362" s="1"/>
      <c r="XAS362" s="1"/>
      <c r="XAT362" s="1"/>
      <c r="XAU362" s="1"/>
      <c r="XAV362" s="1"/>
      <c r="XAW362" s="1"/>
      <c r="XAX362" s="1"/>
      <c r="XAY362" s="1"/>
      <c r="XAZ362" s="1"/>
      <c r="XBA362" s="1"/>
      <c r="XBB362" s="1"/>
      <c r="XBC362" s="1"/>
      <c r="XBD362" s="1"/>
      <c r="XBE362" s="1"/>
      <c r="XBF362" s="1"/>
      <c r="XBG362" s="1"/>
      <c r="XBH362" s="1"/>
      <c r="XBI362" s="1"/>
      <c r="XBJ362" s="1"/>
      <c r="XBK362" s="1"/>
      <c r="XBL362" s="1"/>
      <c r="XBM362" s="1"/>
      <c r="XBN362" s="1"/>
      <c r="XBO362" s="1"/>
      <c r="XBP362" s="1"/>
      <c r="XBQ362" s="1"/>
      <c r="XBR362" s="1"/>
      <c r="XBS362" s="1"/>
      <c r="XBT362" s="1"/>
      <c r="XBU362" s="1"/>
      <c r="XBV362" s="1"/>
      <c r="XBW362" s="1"/>
      <c r="XBX362" s="1"/>
      <c r="XBY362" s="1"/>
      <c r="XBZ362" s="1"/>
      <c r="XCA362" s="1"/>
      <c r="XCB362" s="1"/>
      <c r="XCC362" s="1"/>
      <c r="XCD362" s="1"/>
      <c r="XCE362" s="1"/>
      <c r="XCF362" s="1"/>
      <c r="XCG362" s="1"/>
      <c r="XCH362" s="1"/>
      <c r="XCI362" s="1"/>
      <c r="XCJ362" s="1"/>
      <c r="XCK362" s="1"/>
      <c r="XCL362" s="1"/>
      <c r="XCM362" s="1"/>
      <c r="XCN362" s="1"/>
      <c r="XCO362" s="1"/>
      <c r="XCP362" s="1"/>
      <c r="XCQ362" s="1"/>
      <c r="XCR362" s="1"/>
      <c r="XCS362" s="1"/>
      <c r="XCT362" s="1"/>
      <c r="XCU362" s="1"/>
      <c r="XCV362" s="1"/>
      <c r="XCW362" s="1"/>
      <c r="XCX362" s="1"/>
      <c r="XCY362" s="1"/>
      <c r="XCZ362" s="1"/>
      <c r="XDA362" s="1"/>
      <c r="XDB362" s="1"/>
      <c r="XDC362" s="1"/>
      <c r="XDD362" s="1"/>
      <c r="XDE362" s="1"/>
      <c r="XDF362" s="1"/>
      <c r="XDG362" s="1"/>
      <c r="XDH362" s="1"/>
      <c r="XDI362" s="1"/>
      <c r="XDJ362" s="1"/>
      <c r="XDK362" s="1"/>
      <c r="XDL362" s="1"/>
      <c r="XDM362" s="1"/>
      <c r="XDN362" s="1"/>
      <c r="XDO362" s="1"/>
      <c r="XDP362" s="1"/>
      <c r="XDQ362" s="1"/>
      <c r="XDR362" s="1"/>
      <c r="XDS362" s="1"/>
      <c r="XDT362" s="1"/>
      <c r="XDU362" s="1"/>
      <c r="XDV362" s="1"/>
      <c r="XDW362" s="1"/>
      <c r="XDX362" s="1"/>
      <c r="XDY362" s="1"/>
      <c r="XDZ362" s="1"/>
      <c r="XEA362" s="1"/>
      <c r="XEB362" s="1"/>
      <c r="XEC362" s="1"/>
      <c r="XED362" s="1"/>
      <c r="XEE362" s="1"/>
      <c r="XEF362" s="1"/>
      <c r="XEG362" s="1"/>
      <c r="XEH362" s="1"/>
      <c r="XEI362" s="1"/>
      <c r="XEJ362" s="1"/>
      <c r="XEK362" s="1"/>
      <c r="XEL362" s="1"/>
      <c r="XEM362" s="1"/>
      <c r="XEN362" s="1"/>
      <c r="XEO362" s="1"/>
      <c r="XEP362" s="1"/>
      <c r="XEQ362" s="1"/>
      <c r="XER362" s="1"/>
      <c r="XES362" s="1"/>
      <c r="XET362" s="1"/>
      <c r="XEU362" s="1"/>
      <c r="XEV362" s="1"/>
      <c r="XEW362" s="1"/>
      <c r="XEX362" s="1"/>
      <c r="XEY362" s="1"/>
      <c r="XEZ362" s="1"/>
      <c r="XFA362" s="1"/>
      <c r="XFB362" s="1"/>
      <c r="XFC362" s="1"/>
      <c r="XFD362" s="1"/>
    </row>
    <row r="363" spans="1:151 16227:16384" s="11" customFormat="1" ht="20.25" customHeight="1" x14ac:dyDescent="0.25">
      <c r="A363" s="88">
        <f t="shared" si="104"/>
        <v>8</v>
      </c>
      <c r="B363" s="88"/>
      <c r="C363" s="84" t="s">
        <v>218</v>
      </c>
      <c r="D363" s="85" t="s">
        <v>218</v>
      </c>
      <c r="E363" s="53">
        <f>(59.05)*10.764</f>
        <v>635.61419999999998</v>
      </c>
      <c r="F363" s="84">
        <v>0</v>
      </c>
      <c r="G363" s="85"/>
      <c r="H363" s="53">
        <v>0</v>
      </c>
      <c r="I363" s="53">
        <f t="shared" si="102"/>
        <v>635.61419999999998</v>
      </c>
      <c r="J363" s="1"/>
      <c r="K363" s="1"/>
      <c r="L363" s="1"/>
      <c r="M363" s="1"/>
      <c r="N363" s="1"/>
      <c r="O363" s="1"/>
      <c r="P363" s="1"/>
      <c r="Q363" s="1"/>
      <c r="R363" s="1"/>
      <c r="S363" s="1"/>
      <c r="T363" s="1"/>
      <c r="U363" s="42" t="str">
        <f t="shared" ca="1" si="103"/>
        <v>108,..,108</v>
      </c>
      <c r="V363" s="42">
        <f t="shared" ca="1" si="105"/>
        <v>108</v>
      </c>
      <c r="W363" s="42">
        <f t="shared" ca="1" si="105"/>
        <v>108</v>
      </c>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WZC363" s="1"/>
      <c r="WZD363" s="1"/>
      <c r="WZE363" s="1"/>
      <c r="WZF363" s="1"/>
      <c r="WZG363" s="1"/>
      <c r="WZH363" s="1"/>
      <c r="WZI363" s="1"/>
      <c r="WZJ363" s="1"/>
      <c r="WZK363" s="1"/>
      <c r="WZL363" s="1"/>
      <c r="WZM363" s="1"/>
      <c r="WZN363" s="1"/>
      <c r="WZO363" s="1"/>
      <c r="WZP363" s="1"/>
      <c r="WZQ363" s="1"/>
      <c r="WZR363" s="1"/>
      <c r="WZS363" s="1"/>
      <c r="WZT363" s="1"/>
      <c r="WZU363" s="1"/>
      <c r="WZV363" s="1"/>
      <c r="WZW363" s="1"/>
      <c r="WZX363" s="1"/>
      <c r="WZY363" s="1"/>
      <c r="WZZ363" s="1"/>
      <c r="XAA363" s="1"/>
      <c r="XAB363" s="1"/>
      <c r="XAC363" s="1"/>
      <c r="XAD363" s="1"/>
      <c r="XAE363" s="1"/>
      <c r="XAF363" s="1"/>
      <c r="XAG363" s="1"/>
      <c r="XAH363" s="1"/>
      <c r="XAI363" s="1"/>
      <c r="XAJ363" s="1"/>
      <c r="XAK363" s="1"/>
      <c r="XAL363" s="1"/>
      <c r="XAM363" s="1"/>
      <c r="XAN363" s="1"/>
      <c r="XAO363" s="1"/>
      <c r="XAP363" s="1"/>
      <c r="XAQ363" s="1"/>
      <c r="XAR363" s="1"/>
      <c r="XAS363" s="1"/>
      <c r="XAT363" s="1"/>
      <c r="XAU363" s="1"/>
      <c r="XAV363" s="1"/>
      <c r="XAW363" s="1"/>
      <c r="XAX363" s="1"/>
      <c r="XAY363" s="1"/>
      <c r="XAZ363" s="1"/>
      <c r="XBA363" s="1"/>
      <c r="XBB363" s="1"/>
      <c r="XBC363" s="1"/>
      <c r="XBD363" s="1"/>
      <c r="XBE363" s="1"/>
      <c r="XBF363" s="1"/>
      <c r="XBG363" s="1"/>
      <c r="XBH363" s="1"/>
      <c r="XBI363" s="1"/>
      <c r="XBJ363" s="1"/>
      <c r="XBK363" s="1"/>
      <c r="XBL363" s="1"/>
      <c r="XBM363" s="1"/>
      <c r="XBN363" s="1"/>
      <c r="XBO363" s="1"/>
      <c r="XBP363" s="1"/>
      <c r="XBQ363" s="1"/>
      <c r="XBR363" s="1"/>
      <c r="XBS363" s="1"/>
      <c r="XBT363" s="1"/>
      <c r="XBU363" s="1"/>
      <c r="XBV363" s="1"/>
      <c r="XBW363" s="1"/>
      <c r="XBX363" s="1"/>
      <c r="XBY363" s="1"/>
      <c r="XBZ363" s="1"/>
      <c r="XCA363" s="1"/>
      <c r="XCB363" s="1"/>
      <c r="XCC363" s="1"/>
      <c r="XCD363" s="1"/>
      <c r="XCE363" s="1"/>
      <c r="XCF363" s="1"/>
      <c r="XCG363" s="1"/>
      <c r="XCH363" s="1"/>
      <c r="XCI363" s="1"/>
      <c r="XCJ363" s="1"/>
      <c r="XCK363" s="1"/>
      <c r="XCL363" s="1"/>
      <c r="XCM363" s="1"/>
      <c r="XCN363" s="1"/>
      <c r="XCO363" s="1"/>
      <c r="XCP363" s="1"/>
      <c r="XCQ363" s="1"/>
      <c r="XCR363" s="1"/>
      <c r="XCS363" s="1"/>
      <c r="XCT363" s="1"/>
      <c r="XCU363" s="1"/>
      <c r="XCV363" s="1"/>
      <c r="XCW363" s="1"/>
      <c r="XCX363" s="1"/>
      <c r="XCY363" s="1"/>
      <c r="XCZ363" s="1"/>
      <c r="XDA363" s="1"/>
      <c r="XDB363" s="1"/>
      <c r="XDC363" s="1"/>
      <c r="XDD363" s="1"/>
      <c r="XDE363" s="1"/>
      <c r="XDF363" s="1"/>
      <c r="XDG363" s="1"/>
      <c r="XDH363" s="1"/>
      <c r="XDI363" s="1"/>
      <c r="XDJ363" s="1"/>
      <c r="XDK363" s="1"/>
      <c r="XDL363" s="1"/>
      <c r="XDM363" s="1"/>
      <c r="XDN363" s="1"/>
      <c r="XDO363" s="1"/>
      <c r="XDP363" s="1"/>
      <c r="XDQ363" s="1"/>
      <c r="XDR363" s="1"/>
      <c r="XDS363" s="1"/>
      <c r="XDT363" s="1"/>
      <c r="XDU363" s="1"/>
      <c r="XDV363" s="1"/>
      <c r="XDW363" s="1"/>
      <c r="XDX363" s="1"/>
      <c r="XDY363" s="1"/>
      <c r="XDZ363" s="1"/>
      <c r="XEA363" s="1"/>
      <c r="XEB363" s="1"/>
      <c r="XEC363" s="1"/>
      <c r="XED363" s="1"/>
      <c r="XEE363" s="1"/>
      <c r="XEF363" s="1"/>
      <c r="XEG363" s="1"/>
      <c r="XEH363" s="1"/>
      <c r="XEI363" s="1"/>
      <c r="XEJ363" s="1"/>
      <c r="XEK363" s="1"/>
      <c r="XEL363" s="1"/>
      <c r="XEM363" s="1"/>
      <c r="XEN363" s="1"/>
      <c r="XEO363" s="1"/>
      <c r="XEP363" s="1"/>
      <c r="XEQ363" s="1"/>
      <c r="XER363" s="1"/>
      <c r="XES363" s="1"/>
      <c r="XET363" s="1"/>
      <c r="XEU363" s="1"/>
      <c r="XEV363" s="1"/>
      <c r="XEW363" s="1"/>
      <c r="XEX363" s="1"/>
      <c r="XEY363" s="1"/>
      <c r="XEZ363" s="1"/>
      <c r="XFA363" s="1"/>
      <c r="XFB363" s="1"/>
      <c r="XFC363" s="1"/>
      <c r="XFD363" s="1"/>
    </row>
    <row r="364" spans="1:151 16227:16384" s="11" customFormat="1" ht="20.25" customHeight="1" x14ac:dyDescent="0.25">
      <c r="A364" s="88">
        <f t="shared" si="104"/>
        <v>9</v>
      </c>
      <c r="B364" s="88"/>
      <c r="C364" s="84" t="s">
        <v>218</v>
      </c>
      <c r="D364" s="85" t="s">
        <v>218</v>
      </c>
      <c r="E364" s="53">
        <f>(59.05)*10.764</f>
        <v>635.61419999999998</v>
      </c>
      <c r="F364" s="84">
        <v>0</v>
      </c>
      <c r="G364" s="85"/>
      <c r="H364" s="53">
        <v>0</v>
      </c>
      <c r="I364" s="53">
        <f t="shared" si="102"/>
        <v>635.61419999999998</v>
      </c>
      <c r="J364" s="1"/>
      <c r="K364" s="1"/>
      <c r="L364" s="1"/>
      <c r="M364" s="1"/>
      <c r="N364" s="1"/>
      <c r="O364" s="1"/>
      <c r="P364" s="1"/>
      <c r="Q364" s="1"/>
      <c r="R364" s="1"/>
      <c r="S364" s="1"/>
      <c r="T364" s="1"/>
      <c r="U364" s="42" t="str">
        <f t="shared" ca="1" si="103"/>
        <v>109,..,109</v>
      </c>
      <c r="V364" s="42">
        <f t="shared" ca="1" si="105"/>
        <v>109</v>
      </c>
      <c r="W364" s="42">
        <f t="shared" ca="1" si="105"/>
        <v>109</v>
      </c>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WZC364" s="1"/>
      <c r="WZD364" s="1"/>
      <c r="WZE364" s="1"/>
      <c r="WZF364" s="1"/>
      <c r="WZG364" s="1"/>
      <c r="WZH364" s="1"/>
      <c r="WZI364" s="1"/>
      <c r="WZJ364" s="1"/>
      <c r="WZK364" s="1"/>
      <c r="WZL364" s="1"/>
      <c r="WZM364" s="1"/>
      <c r="WZN364" s="1"/>
      <c r="WZO364" s="1"/>
      <c r="WZP364" s="1"/>
      <c r="WZQ364" s="1"/>
      <c r="WZR364" s="1"/>
      <c r="WZS364" s="1"/>
      <c r="WZT364" s="1"/>
      <c r="WZU364" s="1"/>
      <c r="WZV364" s="1"/>
      <c r="WZW364" s="1"/>
      <c r="WZX364" s="1"/>
      <c r="WZY364" s="1"/>
      <c r="WZZ364" s="1"/>
      <c r="XAA364" s="1"/>
      <c r="XAB364" s="1"/>
      <c r="XAC364" s="1"/>
      <c r="XAD364" s="1"/>
      <c r="XAE364" s="1"/>
      <c r="XAF364" s="1"/>
      <c r="XAG364" s="1"/>
      <c r="XAH364" s="1"/>
      <c r="XAI364" s="1"/>
      <c r="XAJ364" s="1"/>
      <c r="XAK364" s="1"/>
      <c r="XAL364" s="1"/>
      <c r="XAM364" s="1"/>
      <c r="XAN364" s="1"/>
      <c r="XAO364" s="1"/>
      <c r="XAP364" s="1"/>
      <c r="XAQ364" s="1"/>
      <c r="XAR364" s="1"/>
      <c r="XAS364" s="1"/>
      <c r="XAT364" s="1"/>
      <c r="XAU364" s="1"/>
      <c r="XAV364" s="1"/>
      <c r="XAW364" s="1"/>
      <c r="XAX364" s="1"/>
      <c r="XAY364" s="1"/>
      <c r="XAZ364" s="1"/>
      <c r="XBA364" s="1"/>
      <c r="XBB364" s="1"/>
      <c r="XBC364" s="1"/>
      <c r="XBD364" s="1"/>
      <c r="XBE364" s="1"/>
      <c r="XBF364" s="1"/>
      <c r="XBG364" s="1"/>
      <c r="XBH364" s="1"/>
      <c r="XBI364" s="1"/>
      <c r="XBJ364" s="1"/>
      <c r="XBK364" s="1"/>
      <c r="XBL364" s="1"/>
      <c r="XBM364" s="1"/>
      <c r="XBN364" s="1"/>
      <c r="XBO364" s="1"/>
      <c r="XBP364" s="1"/>
      <c r="XBQ364" s="1"/>
      <c r="XBR364" s="1"/>
      <c r="XBS364" s="1"/>
      <c r="XBT364" s="1"/>
      <c r="XBU364" s="1"/>
      <c r="XBV364" s="1"/>
      <c r="XBW364" s="1"/>
      <c r="XBX364" s="1"/>
      <c r="XBY364" s="1"/>
      <c r="XBZ364" s="1"/>
      <c r="XCA364" s="1"/>
      <c r="XCB364" s="1"/>
      <c r="XCC364" s="1"/>
      <c r="XCD364" s="1"/>
      <c r="XCE364" s="1"/>
      <c r="XCF364" s="1"/>
      <c r="XCG364" s="1"/>
      <c r="XCH364" s="1"/>
      <c r="XCI364" s="1"/>
      <c r="XCJ364" s="1"/>
      <c r="XCK364" s="1"/>
      <c r="XCL364" s="1"/>
      <c r="XCM364" s="1"/>
      <c r="XCN364" s="1"/>
      <c r="XCO364" s="1"/>
      <c r="XCP364" s="1"/>
      <c r="XCQ364" s="1"/>
      <c r="XCR364" s="1"/>
      <c r="XCS364" s="1"/>
      <c r="XCT364" s="1"/>
      <c r="XCU364" s="1"/>
      <c r="XCV364" s="1"/>
      <c r="XCW364" s="1"/>
      <c r="XCX364" s="1"/>
      <c r="XCY364" s="1"/>
      <c r="XCZ364" s="1"/>
      <c r="XDA364" s="1"/>
      <c r="XDB364" s="1"/>
      <c r="XDC364" s="1"/>
      <c r="XDD364" s="1"/>
      <c r="XDE364" s="1"/>
      <c r="XDF364" s="1"/>
      <c r="XDG364" s="1"/>
      <c r="XDH364" s="1"/>
      <c r="XDI364" s="1"/>
      <c r="XDJ364" s="1"/>
      <c r="XDK364" s="1"/>
      <c r="XDL364" s="1"/>
      <c r="XDM364" s="1"/>
      <c r="XDN364" s="1"/>
      <c r="XDO364" s="1"/>
      <c r="XDP364" s="1"/>
      <c r="XDQ364" s="1"/>
      <c r="XDR364" s="1"/>
      <c r="XDS364" s="1"/>
      <c r="XDT364" s="1"/>
      <c r="XDU364" s="1"/>
      <c r="XDV364" s="1"/>
      <c r="XDW364" s="1"/>
      <c r="XDX364" s="1"/>
      <c r="XDY364" s="1"/>
      <c r="XDZ364" s="1"/>
      <c r="XEA364" s="1"/>
      <c r="XEB364" s="1"/>
      <c r="XEC364" s="1"/>
      <c r="XED364" s="1"/>
      <c r="XEE364" s="1"/>
      <c r="XEF364" s="1"/>
      <c r="XEG364" s="1"/>
      <c r="XEH364" s="1"/>
      <c r="XEI364" s="1"/>
      <c r="XEJ364" s="1"/>
      <c r="XEK364" s="1"/>
      <c r="XEL364" s="1"/>
      <c r="XEM364" s="1"/>
      <c r="XEN364" s="1"/>
      <c r="XEO364" s="1"/>
      <c r="XEP364" s="1"/>
      <c r="XEQ364" s="1"/>
      <c r="XER364" s="1"/>
      <c r="XES364" s="1"/>
      <c r="XET364" s="1"/>
      <c r="XEU364" s="1"/>
      <c r="XEV364" s="1"/>
      <c r="XEW364" s="1"/>
      <c r="XEX364" s="1"/>
      <c r="XEY364" s="1"/>
      <c r="XEZ364" s="1"/>
      <c r="XFA364" s="1"/>
      <c r="XFB364" s="1"/>
      <c r="XFC364" s="1"/>
      <c r="XFD364" s="1"/>
    </row>
    <row r="365" spans="1:151 16227:16384" s="11" customFormat="1" ht="20.25" x14ac:dyDescent="0.25">
      <c r="A365" s="75" t="s">
        <v>221</v>
      </c>
      <c r="B365" s="76"/>
      <c r="C365" s="76"/>
      <c r="D365" s="76"/>
      <c r="E365" s="76"/>
      <c r="F365" s="76"/>
      <c r="G365" s="76"/>
      <c r="H365" s="76"/>
      <c r="I365" s="77"/>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WZC365" s="1"/>
      <c r="WZD365" s="1"/>
      <c r="WZE365" s="1"/>
      <c r="WZF365" s="1"/>
      <c r="WZG365" s="1"/>
      <c r="WZH365" s="1"/>
      <c r="WZI365" s="1"/>
      <c r="WZJ365" s="1"/>
      <c r="WZK365" s="1"/>
      <c r="WZL365" s="1"/>
      <c r="WZM365" s="1"/>
      <c r="WZN365" s="1"/>
      <c r="WZO365" s="1"/>
      <c r="WZP365" s="1"/>
      <c r="WZQ365" s="1"/>
      <c r="WZR365" s="1"/>
      <c r="WZS365" s="1"/>
      <c r="WZT365" s="1"/>
      <c r="WZU365" s="1"/>
      <c r="WZV365" s="1"/>
      <c r="WZW365" s="1"/>
      <c r="WZX365" s="1"/>
      <c r="WZY365" s="1"/>
      <c r="WZZ365" s="1"/>
      <c r="XAA365" s="1"/>
      <c r="XAB365" s="1"/>
      <c r="XAC365" s="1"/>
      <c r="XAD365" s="1"/>
      <c r="XAE365" s="1"/>
      <c r="XAF365" s="1"/>
      <c r="XAG365" s="1"/>
      <c r="XAH365" s="1"/>
      <c r="XAI365" s="1"/>
      <c r="XAJ365" s="1"/>
      <c r="XAK365" s="1"/>
      <c r="XAL365" s="1"/>
      <c r="XAM365" s="1"/>
      <c r="XAN365" s="1"/>
      <c r="XAO365" s="1"/>
      <c r="XAP365" s="1"/>
      <c r="XAQ365" s="1"/>
      <c r="XAR365" s="1"/>
      <c r="XAS365" s="1"/>
      <c r="XAT365" s="1"/>
      <c r="XAU365" s="1"/>
      <c r="XAV365" s="1"/>
      <c r="XAW365" s="1"/>
      <c r="XAX365" s="1"/>
      <c r="XAY365" s="1"/>
      <c r="XAZ365" s="1"/>
      <c r="XBA365" s="1"/>
      <c r="XBB365" s="1"/>
      <c r="XBC365" s="1"/>
      <c r="XBD365" s="1"/>
      <c r="XBE365" s="1"/>
      <c r="XBF365" s="1"/>
      <c r="XBG365" s="1"/>
      <c r="XBH365" s="1"/>
      <c r="XBI365" s="1"/>
      <c r="XBJ365" s="1"/>
      <c r="XBK365" s="1"/>
      <c r="XBL365" s="1"/>
      <c r="XBM365" s="1"/>
      <c r="XBN365" s="1"/>
      <c r="XBO365" s="1"/>
      <c r="XBP365" s="1"/>
      <c r="XBQ365" s="1"/>
      <c r="XBR365" s="1"/>
      <c r="XBS365" s="1"/>
      <c r="XBT365" s="1"/>
      <c r="XBU365" s="1"/>
      <c r="XBV365" s="1"/>
      <c r="XBW365" s="1"/>
      <c r="XBX365" s="1"/>
      <c r="XBY365" s="1"/>
      <c r="XBZ365" s="1"/>
      <c r="XCA365" s="1"/>
      <c r="XCB365" s="1"/>
      <c r="XCC365" s="1"/>
      <c r="XCD365" s="1"/>
      <c r="XCE365" s="1"/>
      <c r="XCF365" s="1"/>
      <c r="XCG365" s="1"/>
      <c r="XCH365" s="1"/>
      <c r="XCI365" s="1"/>
      <c r="XCJ365" s="1"/>
      <c r="XCK365" s="1"/>
      <c r="XCL365" s="1"/>
      <c r="XCM365" s="1"/>
      <c r="XCN365" s="1"/>
      <c r="XCO365" s="1"/>
      <c r="XCP365" s="1"/>
      <c r="XCQ365" s="1"/>
      <c r="XCR365" s="1"/>
      <c r="XCS365" s="1"/>
      <c r="XCT365" s="1"/>
      <c r="XCU365" s="1"/>
      <c r="XCV365" s="1"/>
      <c r="XCW365" s="1"/>
      <c r="XCX365" s="1"/>
      <c r="XCY365" s="1"/>
      <c r="XCZ365" s="1"/>
      <c r="XDA365" s="1"/>
      <c r="XDB365" s="1"/>
      <c r="XDC365" s="1"/>
      <c r="XDD365" s="1"/>
      <c r="XDE365" s="1"/>
      <c r="XDF365" s="1"/>
      <c r="XDG365" s="1"/>
      <c r="XDH365" s="1"/>
      <c r="XDI365" s="1"/>
      <c r="XDJ365" s="1"/>
      <c r="XDK365" s="1"/>
      <c r="XDL365" s="1"/>
      <c r="XDM365" s="1"/>
      <c r="XDN365" s="1"/>
      <c r="XDO365" s="1"/>
      <c r="XDP365" s="1"/>
      <c r="XDQ365" s="1"/>
      <c r="XDR365" s="1"/>
      <c r="XDS365" s="1"/>
      <c r="XDT365" s="1"/>
      <c r="XDU365" s="1"/>
      <c r="XDV365" s="1"/>
      <c r="XDW365" s="1"/>
      <c r="XDX365" s="1"/>
      <c r="XDY365" s="1"/>
      <c r="XDZ365" s="1"/>
      <c r="XEA365" s="1"/>
      <c r="XEB365" s="1"/>
      <c r="XEC365" s="1"/>
      <c r="XED365" s="1"/>
      <c r="XEE365" s="1"/>
      <c r="XEF365" s="1"/>
      <c r="XEG365" s="1"/>
      <c r="XEH365" s="1"/>
      <c r="XEI365" s="1"/>
      <c r="XEJ365" s="1"/>
      <c r="XEK365" s="1"/>
      <c r="XEL365" s="1"/>
      <c r="XEM365" s="1"/>
      <c r="XEN365" s="1"/>
      <c r="XEO365" s="1"/>
      <c r="XEP365" s="1"/>
      <c r="XEQ365" s="1"/>
      <c r="XER365" s="1"/>
      <c r="XES365" s="1"/>
      <c r="XET365" s="1"/>
      <c r="XEU365" s="1"/>
      <c r="XEV365" s="1"/>
      <c r="XEW365" s="1"/>
      <c r="XEX365" s="1"/>
      <c r="XEY365" s="1"/>
      <c r="XEZ365" s="1"/>
      <c r="XFA365" s="1"/>
      <c r="XFB365" s="1"/>
      <c r="XFC365" s="1"/>
      <c r="XFD365" s="1"/>
    </row>
    <row r="366" spans="1:151 16227:16384" s="11" customFormat="1" ht="20.25" customHeight="1" x14ac:dyDescent="0.25">
      <c r="A366" s="88">
        <v>1</v>
      </c>
      <c r="B366" s="88"/>
      <c r="C366" s="84" t="s">
        <v>219</v>
      </c>
      <c r="D366" s="85" t="s">
        <v>219</v>
      </c>
      <c r="E366" s="53">
        <f>(38.4)*10.764</f>
        <v>413.33759999999995</v>
      </c>
      <c r="F366" s="84">
        <v>0</v>
      </c>
      <c r="G366" s="85"/>
      <c r="H366" s="53">
        <v>0</v>
      </c>
      <c r="I366" s="53">
        <f t="shared" ref="I366:I374" si="106">E366+F366+(IF(H366&lt;101,H366,IF(H366&lt;201,H366/2,IF(H366&lt;=301,H366/3,H366/4))))</f>
        <v>413.33759999999995</v>
      </c>
      <c r="J366" s="1"/>
      <c r="K366" s="1"/>
      <c r="L366" s="1"/>
      <c r="M366" s="1"/>
      <c r="N366" s="1"/>
      <c r="O366" s="1"/>
      <c r="P366" s="1"/>
      <c r="Q366" s="1"/>
      <c r="R366" s="1"/>
      <c r="S366" s="1"/>
      <c r="T366" s="1"/>
      <c r="U366" s="42" t="str">
        <f t="shared" ref="U366:U374" ca="1" si="107">V366&amp;""&amp;",..,"&amp;""&amp;W366</f>
        <v>201,..,201</v>
      </c>
      <c r="V366" s="42">
        <f ca="1">(SUMPRODUCT(MID(0&amp;(LEFT(A365,SUM(LEN(A365)-LEN(SUBSTITUTE(A365,{"0","1","2","3"},""))))), LARGE(INDEX(ISNUMBER(--MID((LEFT(A365,SUM(LEN(A365)-LEN(SUBSTITUTE(A365,{"0","1","2","3"},""))))), ROW(INDIRECT("1:"&amp;LEN((LEFT(A365,SUM(LEN(A365)-LEN(SUBSTITUTE(A365,{"0","1","2","3"},"")))))))), 1)) * ROW(INDIRECT("1:"&amp;LEN((LEFT(A365,SUM(LEN(A365)-LEN(SUBSTITUTE(A365,{"0","1","2","3"},"")))))))), 0), ROW(INDIRECT("1:"&amp;LEN((LEFT(A365,SUM(LEN(A365)-LEN(SUBSTITUTE(A365,{"0","1","2","3"},"")))))))))+1, 1) * 10^ROW(INDIRECT("1:"&amp;LEN((LEFT(A365,SUM(LEN(A365)-LEN(SUBSTITUTE(A365,{"0","1","2","3"},""))))))))/10))*100+1</f>
        <v>201</v>
      </c>
      <c r="W366" s="42">
        <f ca="1">(SUMPRODUCT(MID(0&amp;(--TRIM(RIGHT(SUBSTITUTE(LEFT(A365,_xlfn.AGGREGATE(16,6,FIND({0,1,2,3,4,5,6,7,8,9},A365,ROW(INDIRECT("1:"&amp;LEN(A365)))),1))," ",REPT(" ",LEN(A365))),LEN(A365)))), LARGE(INDEX(ISNUMBER(--MID((--TRIM(RIGHT(SUBSTITUTE(LEFT(A365,_xlfn.AGGREGATE(16,6,FIND({0,1,2,3,4,5,6,7,8,9},A365,ROW(INDIRECT("1:"&amp;LEN(A365)))),1))," ",REPT(" ",LEN(A365))),LEN(A365)))), ROW(INDIRECT("1:"&amp;LEN((--TRIM(RIGHT(SUBSTITUTE(LEFT(A365,_xlfn.AGGREGATE(16,6,FIND({0,1,2,3,4,5,6,7,8,9},A365,ROW(INDIRECT("1:"&amp;LEN(A365)))),1))," ",REPT(" ",LEN(A365))),LEN(A365))))))), 1)) * ROW(INDIRECT("1:"&amp;LEN((--TRIM(RIGHT(SUBSTITUTE(LEFT(A365,_xlfn.AGGREGATE(16,6,FIND({0,1,2,3,4,5,6,7,8,9},A365,ROW(INDIRECT("1:"&amp;LEN(A365)))),1))," ",REPT(" ",LEN(A365))),LEN(A365))))))), 0), ROW(INDIRECT("1:"&amp;LEN((--TRIM(RIGHT(SUBSTITUTE(LEFT(A365,_xlfn.AGGREGATE(16,6,FIND({0,1,2,3,4,5,6,7,8,9},A365,ROW(INDIRECT("1:"&amp;LEN(A365)))),1))," ",REPT(" ",LEN(A365))),LEN(A365))))))))+1, 1) * 10^ROW(INDIRECT("1:"&amp;LEN((--TRIM(RIGHT(SUBSTITUTE(LEFT(A365,_xlfn.AGGREGATE(16,6,FIND({0,1,2,3,4,5,6,7,8,9},A365,ROW(INDIRECT("1:"&amp;LEN(A365)))),1))," ",REPT(" ",LEN(A365))),LEN(A365)))))))/10))*100+1</f>
        <v>201</v>
      </c>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WZC366" s="1"/>
      <c r="WZD366" s="1"/>
      <c r="WZE366" s="1"/>
      <c r="WZF366" s="1"/>
      <c r="WZG366" s="1"/>
      <c r="WZH366" s="1"/>
      <c r="WZI366" s="1"/>
      <c r="WZJ366" s="1"/>
      <c r="WZK366" s="1"/>
      <c r="WZL366" s="1"/>
      <c r="WZM366" s="1"/>
      <c r="WZN366" s="1"/>
      <c r="WZO366" s="1"/>
      <c r="WZP366" s="1"/>
      <c r="WZQ366" s="1"/>
      <c r="WZR366" s="1"/>
      <c r="WZS366" s="1"/>
      <c r="WZT366" s="1"/>
      <c r="WZU366" s="1"/>
      <c r="WZV366" s="1"/>
      <c r="WZW366" s="1"/>
      <c r="WZX366" s="1"/>
      <c r="WZY366" s="1"/>
      <c r="WZZ366" s="1"/>
      <c r="XAA366" s="1"/>
      <c r="XAB366" s="1"/>
      <c r="XAC366" s="1"/>
      <c r="XAD366" s="1"/>
      <c r="XAE366" s="1"/>
      <c r="XAF366" s="1"/>
      <c r="XAG366" s="1"/>
      <c r="XAH366" s="1"/>
      <c r="XAI366" s="1"/>
      <c r="XAJ366" s="1"/>
      <c r="XAK366" s="1"/>
      <c r="XAL366" s="1"/>
      <c r="XAM366" s="1"/>
      <c r="XAN366" s="1"/>
      <c r="XAO366" s="1"/>
      <c r="XAP366" s="1"/>
      <c r="XAQ366" s="1"/>
      <c r="XAR366" s="1"/>
      <c r="XAS366" s="1"/>
      <c r="XAT366" s="1"/>
      <c r="XAU366" s="1"/>
      <c r="XAV366" s="1"/>
      <c r="XAW366" s="1"/>
      <c r="XAX366" s="1"/>
      <c r="XAY366" s="1"/>
      <c r="XAZ366" s="1"/>
      <c r="XBA366" s="1"/>
      <c r="XBB366" s="1"/>
      <c r="XBC366" s="1"/>
      <c r="XBD366" s="1"/>
      <c r="XBE366" s="1"/>
      <c r="XBF366" s="1"/>
      <c r="XBG366" s="1"/>
      <c r="XBH366" s="1"/>
      <c r="XBI366" s="1"/>
      <c r="XBJ366" s="1"/>
      <c r="XBK366" s="1"/>
      <c r="XBL366" s="1"/>
      <c r="XBM366" s="1"/>
      <c r="XBN366" s="1"/>
      <c r="XBO366" s="1"/>
      <c r="XBP366" s="1"/>
      <c r="XBQ366" s="1"/>
      <c r="XBR366" s="1"/>
      <c r="XBS366" s="1"/>
      <c r="XBT366" s="1"/>
      <c r="XBU366" s="1"/>
      <c r="XBV366" s="1"/>
      <c r="XBW366" s="1"/>
      <c r="XBX366" s="1"/>
      <c r="XBY366" s="1"/>
      <c r="XBZ366" s="1"/>
      <c r="XCA366" s="1"/>
      <c r="XCB366" s="1"/>
      <c r="XCC366" s="1"/>
      <c r="XCD366" s="1"/>
      <c r="XCE366" s="1"/>
      <c r="XCF366" s="1"/>
      <c r="XCG366" s="1"/>
      <c r="XCH366" s="1"/>
      <c r="XCI366" s="1"/>
      <c r="XCJ366" s="1"/>
      <c r="XCK366" s="1"/>
      <c r="XCL366" s="1"/>
      <c r="XCM366" s="1"/>
      <c r="XCN366" s="1"/>
      <c r="XCO366" s="1"/>
      <c r="XCP366" s="1"/>
      <c r="XCQ366" s="1"/>
      <c r="XCR366" s="1"/>
      <c r="XCS366" s="1"/>
      <c r="XCT366" s="1"/>
      <c r="XCU366" s="1"/>
      <c r="XCV366" s="1"/>
      <c r="XCW366" s="1"/>
      <c r="XCX366" s="1"/>
      <c r="XCY366" s="1"/>
      <c r="XCZ366" s="1"/>
      <c r="XDA366" s="1"/>
      <c r="XDB366" s="1"/>
      <c r="XDC366" s="1"/>
      <c r="XDD366" s="1"/>
      <c r="XDE366" s="1"/>
      <c r="XDF366" s="1"/>
      <c r="XDG366" s="1"/>
      <c r="XDH366" s="1"/>
      <c r="XDI366" s="1"/>
      <c r="XDJ366" s="1"/>
      <c r="XDK366" s="1"/>
      <c r="XDL366" s="1"/>
      <c r="XDM366" s="1"/>
      <c r="XDN366" s="1"/>
      <c r="XDO366" s="1"/>
      <c r="XDP366" s="1"/>
      <c r="XDQ366" s="1"/>
      <c r="XDR366" s="1"/>
      <c r="XDS366" s="1"/>
      <c r="XDT366" s="1"/>
      <c r="XDU366" s="1"/>
      <c r="XDV366" s="1"/>
      <c r="XDW366" s="1"/>
      <c r="XDX366" s="1"/>
      <c r="XDY366" s="1"/>
      <c r="XDZ366" s="1"/>
      <c r="XEA366" s="1"/>
      <c r="XEB366" s="1"/>
      <c r="XEC366" s="1"/>
      <c r="XED366" s="1"/>
      <c r="XEE366" s="1"/>
      <c r="XEF366" s="1"/>
      <c r="XEG366" s="1"/>
      <c r="XEH366" s="1"/>
      <c r="XEI366" s="1"/>
      <c r="XEJ366" s="1"/>
      <c r="XEK366" s="1"/>
      <c r="XEL366" s="1"/>
      <c r="XEM366" s="1"/>
      <c r="XEN366" s="1"/>
      <c r="XEO366" s="1"/>
      <c r="XEP366" s="1"/>
      <c r="XEQ366" s="1"/>
      <c r="XER366" s="1"/>
      <c r="XES366" s="1"/>
      <c r="XET366" s="1"/>
      <c r="XEU366" s="1"/>
      <c r="XEV366" s="1"/>
      <c r="XEW366" s="1"/>
      <c r="XEX366" s="1"/>
      <c r="XEY366" s="1"/>
      <c r="XEZ366" s="1"/>
      <c r="XFA366" s="1"/>
      <c r="XFB366" s="1"/>
      <c r="XFC366" s="1"/>
      <c r="XFD366" s="1"/>
    </row>
    <row r="367" spans="1:151 16227:16384" s="11" customFormat="1" ht="20.25" customHeight="1" x14ac:dyDescent="0.25">
      <c r="A367" s="88">
        <f>A366+1</f>
        <v>2</v>
      </c>
      <c r="B367" s="88"/>
      <c r="C367" s="84" t="s">
        <v>219</v>
      </c>
      <c r="D367" s="85" t="s">
        <v>219</v>
      </c>
      <c r="E367" s="53">
        <f>(39.91)*10.764</f>
        <v>429.59123999999991</v>
      </c>
      <c r="F367" s="84">
        <v>0</v>
      </c>
      <c r="G367" s="85"/>
      <c r="H367" s="53">
        <v>0</v>
      </c>
      <c r="I367" s="53">
        <f t="shared" si="106"/>
        <v>429.59123999999991</v>
      </c>
      <c r="J367" s="1"/>
      <c r="K367" s="1"/>
      <c r="L367" s="1"/>
      <c r="M367" s="1"/>
      <c r="N367" s="1"/>
      <c r="O367" s="1"/>
      <c r="P367" s="1"/>
      <c r="Q367" s="1"/>
      <c r="R367" s="1"/>
      <c r="S367" s="1"/>
      <c r="T367" s="1"/>
      <c r="U367" s="42" t="str">
        <f t="shared" ca="1" si="107"/>
        <v>202,..,202</v>
      </c>
      <c r="V367" s="42">
        <f ca="1">V366+1</f>
        <v>202</v>
      </c>
      <c r="W367" s="42">
        <f ca="1">W366+1</f>
        <v>202</v>
      </c>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WZC367" s="1"/>
      <c r="WZD367" s="1"/>
      <c r="WZE367" s="1"/>
      <c r="WZF367" s="1"/>
      <c r="WZG367" s="1"/>
      <c r="WZH367" s="1"/>
      <c r="WZI367" s="1"/>
      <c r="WZJ367" s="1"/>
      <c r="WZK367" s="1"/>
      <c r="WZL367" s="1"/>
      <c r="WZM367" s="1"/>
      <c r="WZN367" s="1"/>
      <c r="WZO367" s="1"/>
      <c r="WZP367" s="1"/>
      <c r="WZQ367" s="1"/>
      <c r="WZR367" s="1"/>
      <c r="WZS367" s="1"/>
      <c r="WZT367" s="1"/>
      <c r="WZU367" s="1"/>
      <c r="WZV367" s="1"/>
      <c r="WZW367" s="1"/>
      <c r="WZX367" s="1"/>
      <c r="WZY367" s="1"/>
      <c r="WZZ367" s="1"/>
      <c r="XAA367" s="1"/>
      <c r="XAB367" s="1"/>
      <c r="XAC367" s="1"/>
      <c r="XAD367" s="1"/>
      <c r="XAE367" s="1"/>
      <c r="XAF367" s="1"/>
      <c r="XAG367" s="1"/>
      <c r="XAH367" s="1"/>
      <c r="XAI367" s="1"/>
      <c r="XAJ367" s="1"/>
      <c r="XAK367" s="1"/>
      <c r="XAL367" s="1"/>
      <c r="XAM367" s="1"/>
      <c r="XAN367" s="1"/>
      <c r="XAO367" s="1"/>
      <c r="XAP367" s="1"/>
      <c r="XAQ367" s="1"/>
      <c r="XAR367" s="1"/>
      <c r="XAS367" s="1"/>
      <c r="XAT367" s="1"/>
      <c r="XAU367" s="1"/>
      <c r="XAV367" s="1"/>
      <c r="XAW367" s="1"/>
      <c r="XAX367" s="1"/>
      <c r="XAY367" s="1"/>
      <c r="XAZ367" s="1"/>
      <c r="XBA367" s="1"/>
      <c r="XBB367" s="1"/>
      <c r="XBC367" s="1"/>
      <c r="XBD367" s="1"/>
      <c r="XBE367" s="1"/>
      <c r="XBF367" s="1"/>
      <c r="XBG367" s="1"/>
      <c r="XBH367" s="1"/>
      <c r="XBI367" s="1"/>
      <c r="XBJ367" s="1"/>
      <c r="XBK367" s="1"/>
      <c r="XBL367" s="1"/>
      <c r="XBM367" s="1"/>
      <c r="XBN367" s="1"/>
      <c r="XBO367" s="1"/>
      <c r="XBP367" s="1"/>
      <c r="XBQ367" s="1"/>
      <c r="XBR367" s="1"/>
      <c r="XBS367" s="1"/>
      <c r="XBT367" s="1"/>
      <c r="XBU367" s="1"/>
      <c r="XBV367" s="1"/>
      <c r="XBW367" s="1"/>
      <c r="XBX367" s="1"/>
      <c r="XBY367" s="1"/>
      <c r="XBZ367" s="1"/>
      <c r="XCA367" s="1"/>
      <c r="XCB367" s="1"/>
      <c r="XCC367" s="1"/>
      <c r="XCD367" s="1"/>
      <c r="XCE367" s="1"/>
      <c r="XCF367" s="1"/>
      <c r="XCG367" s="1"/>
      <c r="XCH367" s="1"/>
      <c r="XCI367" s="1"/>
      <c r="XCJ367" s="1"/>
      <c r="XCK367" s="1"/>
      <c r="XCL367" s="1"/>
      <c r="XCM367" s="1"/>
      <c r="XCN367" s="1"/>
      <c r="XCO367" s="1"/>
      <c r="XCP367" s="1"/>
      <c r="XCQ367" s="1"/>
      <c r="XCR367" s="1"/>
      <c r="XCS367" s="1"/>
      <c r="XCT367" s="1"/>
      <c r="XCU367" s="1"/>
      <c r="XCV367" s="1"/>
      <c r="XCW367" s="1"/>
      <c r="XCX367" s="1"/>
      <c r="XCY367" s="1"/>
      <c r="XCZ367" s="1"/>
      <c r="XDA367" s="1"/>
      <c r="XDB367" s="1"/>
      <c r="XDC367" s="1"/>
      <c r="XDD367" s="1"/>
      <c r="XDE367" s="1"/>
      <c r="XDF367" s="1"/>
      <c r="XDG367" s="1"/>
      <c r="XDH367" s="1"/>
      <c r="XDI367" s="1"/>
      <c r="XDJ367" s="1"/>
      <c r="XDK367" s="1"/>
      <c r="XDL367" s="1"/>
      <c r="XDM367" s="1"/>
      <c r="XDN367" s="1"/>
      <c r="XDO367" s="1"/>
      <c r="XDP367" s="1"/>
      <c r="XDQ367" s="1"/>
      <c r="XDR367" s="1"/>
      <c r="XDS367" s="1"/>
      <c r="XDT367" s="1"/>
      <c r="XDU367" s="1"/>
      <c r="XDV367" s="1"/>
      <c r="XDW367" s="1"/>
      <c r="XDX367" s="1"/>
      <c r="XDY367" s="1"/>
      <c r="XDZ367" s="1"/>
      <c r="XEA367" s="1"/>
      <c r="XEB367" s="1"/>
      <c r="XEC367" s="1"/>
      <c r="XED367" s="1"/>
      <c r="XEE367" s="1"/>
      <c r="XEF367" s="1"/>
      <c r="XEG367" s="1"/>
      <c r="XEH367" s="1"/>
      <c r="XEI367" s="1"/>
      <c r="XEJ367" s="1"/>
      <c r="XEK367" s="1"/>
      <c r="XEL367" s="1"/>
      <c r="XEM367" s="1"/>
      <c r="XEN367" s="1"/>
      <c r="XEO367" s="1"/>
      <c r="XEP367" s="1"/>
      <c r="XEQ367" s="1"/>
      <c r="XER367" s="1"/>
      <c r="XES367" s="1"/>
      <c r="XET367" s="1"/>
      <c r="XEU367" s="1"/>
      <c r="XEV367" s="1"/>
      <c r="XEW367" s="1"/>
      <c r="XEX367" s="1"/>
      <c r="XEY367" s="1"/>
      <c r="XEZ367" s="1"/>
      <c r="XFA367" s="1"/>
      <c r="XFB367" s="1"/>
      <c r="XFC367" s="1"/>
      <c r="XFD367" s="1"/>
    </row>
    <row r="368" spans="1:151 16227:16384" s="11" customFormat="1" ht="20.25" customHeight="1" x14ac:dyDescent="0.25">
      <c r="A368" s="88">
        <f t="shared" ref="A368:A374" si="108">A367+1</f>
        <v>3</v>
      </c>
      <c r="B368" s="88"/>
      <c r="C368" s="84" t="s">
        <v>219</v>
      </c>
      <c r="D368" s="85" t="s">
        <v>219</v>
      </c>
      <c r="E368" s="53">
        <f>(39.91)*10.764</f>
        <v>429.59123999999991</v>
      </c>
      <c r="F368" s="84">
        <v>0</v>
      </c>
      <c r="G368" s="85"/>
      <c r="H368" s="53">
        <v>0</v>
      </c>
      <c r="I368" s="53">
        <f t="shared" si="106"/>
        <v>429.59123999999991</v>
      </c>
      <c r="J368" s="1"/>
      <c r="K368" s="1"/>
      <c r="L368" s="1"/>
      <c r="M368" s="1"/>
      <c r="N368" s="1"/>
      <c r="O368" s="1"/>
      <c r="P368" s="1"/>
      <c r="Q368" s="1"/>
      <c r="R368" s="1"/>
      <c r="S368" s="1"/>
      <c r="T368" s="1"/>
      <c r="U368" s="42" t="str">
        <f t="shared" ca="1" si="107"/>
        <v>203,..,203</v>
      </c>
      <c r="V368" s="42">
        <f t="shared" ref="V368:W368" ca="1" si="109">V367+1</f>
        <v>203</v>
      </c>
      <c r="W368" s="42">
        <f t="shared" ca="1" si="109"/>
        <v>203</v>
      </c>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WZC368" s="1"/>
      <c r="WZD368" s="1"/>
      <c r="WZE368" s="1"/>
      <c r="WZF368" s="1"/>
      <c r="WZG368" s="1"/>
      <c r="WZH368" s="1"/>
      <c r="WZI368" s="1"/>
      <c r="WZJ368" s="1"/>
      <c r="WZK368" s="1"/>
      <c r="WZL368" s="1"/>
      <c r="WZM368" s="1"/>
      <c r="WZN368" s="1"/>
      <c r="WZO368" s="1"/>
      <c r="WZP368" s="1"/>
      <c r="WZQ368" s="1"/>
      <c r="WZR368" s="1"/>
      <c r="WZS368" s="1"/>
      <c r="WZT368" s="1"/>
      <c r="WZU368" s="1"/>
      <c r="WZV368" s="1"/>
      <c r="WZW368" s="1"/>
      <c r="WZX368" s="1"/>
      <c r="WZY368" s="1"/>
      <c r="WZZ368" s="1"/>
      <c r="XAA368" s="1"/>
      <c r="XAB368" s="1"/>
      <c r="XAC368" s="1"/>
      <c r="XAD368" s="1"/>
      <c r="XAE368" s="1"/>
      <c r="XAF368" s="1"/>
      <c r="XAG368" s="1"/>
      <c r="XAH368" s="1"/>
      <c r="XAI368" s="1"/>
      <c r="XAJ368" s="1"/>
      <c r="XAK368" s="1"/>
      <c r="XAL368" s="1"/>
      <c r="XAM368" s="1"/>
      <c r="XAN368" s="1"/>
      <c r="XAO368" s="1"/>
      <c r="XAP368" s="1"/>
      <c r="XAQ368" s="1"/>
      <c r="XAR368" s="1"/>
      <c r="XAS368" s="1"/>
      <c r="XAT368" s="1"/>
      <c r="XAU368" s="1"/>
      <c r="XAV368" s="1"/>
      <c r="XAW368" s="1"/>
      <c r="XAX368" s="1"/>
      <c r="XAY368" s="1"/>
      <c r="XAZ368" s="1"/>
      <c r="XBA368" s="1"/>
      <c r="XBB368" s="1"/>
      <c r="XBC368" s="1"/>
      <c r="XBD368" s="1"/>
      <c r="XBE368" s="1"/>
      <c r="XBF368" s="1"/>
      <c r="XBG368" s="1"/>
      <c r="XBH368" s="1"/>
      <c r="XBI368" s="1"/>
      <c r="XBJ368" s="1"/>
      <c r="XBK368" s="1"/>
      <c r="XBL368" s="1"/>
      <c r="XBM368" s="1"/>
      <c r="XBN368" s="1"/>
      <c r="XBO368" s="1"/>
      <c r="XBP368" s="1"/>
      <c r="XBQ368" s="1"/>
      <c r="XBR368" s="1"/>
      <c r="XBS368" s="1"/>
      <c r="XBT368" s="1"/>
      <c r="XBU368" s="1"/>
      <c r="XBV368" s="1"/>
      <c r="XBW368" s="1"/>
      <c r="XBX368" s="1"/>
      <c r="XBY368" s="1"/>
      <c r="XBZ368" s="1"/>
      <c r="XCA368" s="1"/>
      <c r="XCB368" s="1"/>
      <c r="XCC368" s="1"/>
      <c r="XCD368" s="1"/>
      <c r="XCE368" s="1"/>
      <c r="XCF368" s="1"/>
      <c r="XCG368" s="1"/>
      <c r="XCH368" s="1"/>
      <c r="XCI368" s="1"/>
      <c r="XCJ368" s="1"/>
      <c r="XCK368" s="1"/>
      <c r="XCL368" s="1"/>
      <c r="XCM368" s="1"/>
      <c r="XCN368" s="1"/>
      <c r="XCO368" s="1"/>
      <c r="XCP368" s="1"/>
      <c r="XCQ368" s="1"/>
      <c r="XCR368" s="1"/>
      <c r="XCS368" s="1"/>
      <c r="XCT368" s="1"/>
      <c r="XCU368" s="1"/>
      <c r="XCV368" s="1"/>
      <c r="XCW368" s="1"/>
      <c r="XCX368" s="1"/>
      <c r="XCY368" s="1"/>
      <c r="XCZ368" s="1"/>
      <c r="XDA368" s="1"/>
      <c r="XDB368" s="1"/>
      <c r="XDC368" s="1"/>
      <c r="XDD368" s="1"/>
      <c r="XDE368" s="1"/>
      <c r="XDF368" s="1"/>
      <c r="XDG368" s="1"/>
      <c r="XDH368" s="1"/>
      <c r="XDI368" s="1"/>
      <c r="XDJ368" s="1"/>
      <c r="XDK368" s="1"/>
      <c r="XDL368" s="1"/>
      <c r="XDM368" s="1"/>
      <c r="XDN368" s="1"/>
      <c r="XDO368" s="1"/>
      <c r="XDP368" s="1"/>
      <c r="XDQ368" s="1"/>
      <c r="XDR368" s="1"/>
      <c r="XDS368" s="1"/>
      <c r="XDT368" s="1"/>
      <c r="XDU368" s="1"/>
      <c r="XDV368" s="1"/>
      <c r="XDW368" s="1"/>
      <c r="XDX368" s="1"/>
      <c r="XDY368" s="1"/>
      <c r="XDZ368" s="1"/>
      <c r="XEA368" s="1"/>
      <c r="XEB368" s="1"/>
      <c r="XEC368" s="1"/>
      <c r="XED368" s="1"/>
      <c r="XEE368" s="1"/>
      <c r="XEF368" s="1"/>
      <c r="XEG368" s="1"/>
      <c r="XEH368" s="1"/>
      <c r="XEI368" s="1"/>
      <c r="XEJ368" s="1"/>
      <c r="XEK368" s="1"/>
      <c r="XEL368" s="1"/>
      <c r="XEM368" s="1"/>
      <c r="XEN368" s="1"/>
      <c r="XEO368" s="1"/>
      <c r="XEP368" s="1"/>
      <c r="XEQ368" s="1"/>
      <c r="XER368" s="1"/>
      <c r="XES368" s="1"/>
      <c r="XET368" s="1"/>
      <c r="XEU368" s="1"/>
      <c r="XEV368" s="1"/>
      <c r="XEW368" s="1"/>
      <c r="XEX368" s="1"/>
      <c r="XEY368" s="1"/>
      <c r="XEZ368" s="1"/>
      <c r="XFA368" s="1"/>
      <c r="XFB368" s="1"/>
      <c r="XFC368" s="1"/>
      <c r="XFD368" s="1"/>
    </row>
    <row r="369" spans="1:151 16227:16384" s="11" customFormat="1" ht="20.25" customHeight="1" x14ac:dyDescent="0.25">
      <c r="A369" s="88">
        <f t="shared" si="108"/>
        <v>4</v>
      </c>
      <c r="B369" s="88"/>
      <c r="C369" s="84" t="s">
        <v>219</v>
      </c>
      <c r="D369" s="85" t="s">
        <v>219</v>
      </c>
      <c r="E369" s="53">
        <f>(39.91)*10.764</f>
        <v>429.59123999999991</v>
      </c>
      <c r="F369" s="84">
        <v>0</v>
      </c>
      <c r="G369" s="85"/>
      <c r="H369" s="53">
        <v>0</v>
      </c>
      <c r="I369" s="53">
        <f t="shared" si="106"/>
        <v>429.59123999999991</v>
      </c>
      <c r="J369" s="1"/>
      <c r="K369" s="1"/>
      <c r="L369" s="1"/>
      <c r="M369" s="1"/>
      <c r="N369" s="1"/>
      <c r="O369" s="1"/>
      <c r="P369" s="1"/>
      <c r="Q369" s="1"/>
      <c r="R369" s="1"/>
      <c r="S369" s="1"/>
      <c r="T369" s="1"/>
      <c r="U369" s="42" t="str">
        <f t="shared" ca="1" si="107"/>
        <v>204,..,204</v>
      </c>
      <c r="V369" s="42">
        <f t="shared" ref="V369:W369" ca="1" si="110">V368+1</f>
        <v>204</v>
      </c>
      <c r="W369" s="42">
        <f t="shared" ca="1" si="110"/>
        <v>204</v>
      </c>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WZC369" s="1"/>
      <c r="WZD369" s="1"/>
      <c r="WZE369" s="1"/>
      <c r="WZF369" s="1"/>
      <c r="WZG369" s="1"/>
      <c r="WZH369" s="1"/>
      <c r="WZI369" s="1"/>
      <c r="WZJ369" s="1"/>
      <c r="WZK369" s="1"/>
      <c r="WZL369" s="1"/>
      <c r="WZM369" s="1"/>
      <c r="WZN369" s="1"/>
      <c r="WZO369" s="1"/>
      <c r="WZP369" s="1"/>
      <c r="WZQ369" s="1"/>
      <c r="WZR369" s="1"/>
      <c r="WZS369" s="1"/>
      <c r="WZT369" s="1"/>
      <c r="WZU369" s="1"/>
      <c r="WZV369" s="1"/>
      <c r="WZW369" s="1"/>
      <c r="WZX369" s="1"/>
      <c r="WZY369" s="1"/>
      <c r="WZZ369" s="1"/>
      <c r="XAA369" s="1"/>
      <c r="XAB369" s="1"/>
      <c r="XAC369" s="1"/>
      <c r="XAD369" s="1"/>
      <c r="XAE369" s="1"/>
      <c r="XAF369" s="1"/>
      <c r="XAG369" s="1"/>
      <c r="XAH369" s="1"/>
      <c r="XAI369" s="1"/>
      <c r="XAJ369" s="1"/>
      <c r="XAK369" s="1"/>
      <c r="XAL369" s="1"/>
      <c r="XAM369" s="1"/>
      <c r="XAN369" s="1"/>
      <c r="XAO369" s="1"/>
      <c r="XAP369" s="1"/>
      <c r="XAQ369" s="1"/>
      <c r="XAR369" s="1"/>
      <c r="XAS369" s="1"/>
      <c r="XAT369" s="1"/>
      <c r="XAU369" s="1"/>
      <c r="XAV369" s="1"/>
      <c r="XAW369" s="1"/>
      <c r="XAX369" s="1"/>
      <c r="XAY369" s="1"/>
      <c r="XAZ369" s="1"/>
      <c r="XBA369" s="1"/>
      <c r="XBB369" s="1"/>
      <c r="XBC369" s="1"/>
      <c r="XBD369" s="1"/>
      <c r="XBE369" s="1"/>
      <c r="XBF369" s="1"/>
      <c r="XBG369" s="1"/>
      <c r="XBH369" s="1"/>
      <c r="XBI369" s="1"/>
      <c r="XBJ369" s="1"/>
      <c r="XBK369" s="1"/>
      <c r="XBL369" s="1"/>
      <c r="XBM369" s="1"/>
      <c r="XBN369" s="1"/>
      <c r="XBO369" s="1"/>
      <c r="XBP369" s="1"/>
      <c r="XBQ369" s="1"/>
      <c r="XBR369" s="1"/>
      <c r="XBS369" s="1"/>
      <c r="XBT369" s="1"/>
      <c r="XBU369" s="1"/>
      <c r="XBV369" s="1"/>
      <c r="XBW369" s="1"/>
      <c r="XBX369" s="1"/>
      <c r="XBY369" s="1"/>
      <c r="XBZ369" s="1"/>
      <c r="XCA369" s="1"/>
      <c r="XCB369" s="1"/>
      <c r="XCC369" s="1"/>
      <c r="XCD369" s="1"/>
      <c r="XCE369" s="1"/>
      <c r="XCF369" s="1"/>
      <c r="XCG369" s="1"/>
      <c r="XCH369" s="1"/>
      <c r="XCI369" s="1"/>
      <c r="XCJ369" s="1"/>
      <c r="XCK369" s="1"/>
      <c r="XCL369" s="1"/>
      <c r="XCM369" s="1"/>
      <c r="XCN369" s="1"/>
      <c r="XCO369" s="1"/>
      <c r="XCP369" s="1"/>
      <c r="XCQ369" s="1"/>
      <c r="XCR369" s="1"/>
      <c r="XCS369" s="1"/>
      <c r="XCT369" s="1"/>
      <c r="XCU369" s="1"/>
      <c r="XCV369" s="1"/>
      <c r="XCW369" s="1"/>
      <c r="XCX369" s="1"/>
      <c r="XCY369" s="1"/>
      <c r="XCZ369" s="1"/>
      <c r="XDA369" s="1"/>
      <c r="XDB369" s="1"/>
      <c r="XDC369" s="1"/>
      <c r="XDD369" s="1"/>
      <c r="XDE369" s="1"/>
      <c r="XDF369" s="1"/>
      <c r="XDG369" s="1"/>
      <c r="XDH369" s="1"/>
      <c r="XDI369" s="1"/>
      <c r="XDJ369" s="1"/>
      <c r="XDK369" s="1"/>
      <c r="XDL369" s="1"/>
      <c r="XDM369" s="1"/>
      <c r="XDN369" s="1"/>
      <c r="XDO369" s="1"/>
      <c r="XDP369" s="1"/>
      <c r="XDQ369" s="1"/>
      <c r="XDR369" s="1"/>
      <c r="XDS369" s="1"/>
      <c r="XDT369" s="1"/>
      <c r="XDU369" s="1"/>
      <c r="XDV369" s="1"/>
      <c r="XDW369" s="1"/>
      <c r="XDX369" s="1"/>
      <c r="XDY369" s="1"/>
      <c r="XDZ369" s="1"/>
      <c r="XEA369" s="1"/>
      <c r="XEB369" s="1"/>
      <c r="XEC369" s="1"/>
      <c r="XED369" s="1"/>
      <c r="XEE369" s="1"/>
      <c r="XEF369" s="1"/>
      <c r="XEG369" s="1"/>
      <c r="XEH369" s="1"/>
      <c r="XEI369" s="1"/>
      <c r="XEJ369" s="1"/>
      <c r="XEK369" s="1"/>
      <c r="XEL369" s="1"/>
      <c r="XEM369" s="1"/>
      <c r="XEN369" s="1"/>
      <c r="XEO369" s="1"/>
      <c r="XEP369" s="1"/>
      <c r="XEQ369" s="1"/>
      <c r="XER369" s="1"/>
      <c r="XES369" s="1"/>
      <c r="XET369" s="1"/>
      <c r="XEU369" s="1"/>
      <c r="XEV369" s="1"/>
      <c r="XEW369" s="1"/>
      <c r="XEX369" s="1"/>
      <c r="XEY369" s="1"/>
      <c r="XEZ369" s="1"/>
      <c r="XFA369" s="1"/>
      <c r="XFB369" s="1"/>
      <c r="XFC369" s="1"/>
      <c r="XFD369" s="1"/>
    </row>
    <row r="370" spans="1:151 16227:16384" s="11" customFormat="1" ht="20.25" customHeight="1" x14ac:dyDescent="0.25">
      <c r="A370" s="88">
        <f t="shared" si="108"/>
        <v>5</v>
      </c>
      <c r="B370" s="88"/>
      <c r="C370" s="84" t="s">
        <v>218</v>
      </c>
      <c r="D370" s="85" t="s">
        <v>218</v>
      </c>
      <c r="E370" s="53">
        <f>(54.68)*10.764</f>
        <v>588.57551999999998</v>
      </c>
      <c r="F370" s="84">
        <v>0</v>
      </c>
      <c r="G370" s="85"/>
      <c r="H370" s="53">
        <v>0</v>
      </c>
      <c r="I370" s="53">
        <f t="shared" si="106"/>
        <v>588.57551999999998</v>
      </c>
      <c r="J370" s="1"/>
      <c r="K370" s="1"/>
      <c r="L370" s="1"/>
      <c r="M370" s="1"/>
      <c r="N370" s="1"/>
      <c r="O370" s="1"/>
      <c r="P370" s="1"/>
      <c r="Q370" s="1"/>
      <c r="R370" s="1"/>
      <c r="S370" s="1"/>
      <c r="T370" s="1"/>
      <c r="U370" s="42" t="str">
        <f t="shared" ca="1" si="107"/>
        <v>205,..,205</v>
      </c>
      <c r="V370" s="42">
        <f t="shared" ref="V370:W370" ca="1" si="111">V369+1</f>
        <v>205</v>
      </c>
      <c r="W370" s="42">
        <f t="shared" ca="1" si="111"/>
        <v>205</v>
      </c>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WZC370" s="1"/>
      <c r="WZD370" s="1"/>
      <c r="WZE370" s="1"/>
      <c r="WZF370" s="1"/>
      <c r="WZG370" s="1"/>
      <c r="WZH370" s="1"/>
      <c r="WZI370" s="1"/>
      <c r="WZJ370" s="1"/>
      <c r="WZK370" s="1"/>
      <c r="WZL370" s="1"/>
      <c r="WZM370" s="1"/>
      <c r="WZN370" s="1"/>
      <c r="WZO370" s="1"/>
      <c r="WZP370" s="1"/>
      <c r="WZQ370" s="1"/>
      <c r="WZR370" s="1"/>
      <c r="WZS370" s="1"/>
      <c r="WZT370" s="1"/>
      <c r="WZU370" s="1"/>
      <c r="WZV370" s="1"/>
      <c r="WZW370" s="1"/>
      <c r="WZX370" s="1"/>
      <c r="WZY370" s="1"/>
      <c r="WZZ370" s="1"/>
      <c r="XAA370" s="1"/>
      <c r="XAB370" s="1"/>
      <c r="XAC370" s="1"/>
      <c r="XAD370" s="1"/>
      <c r="XAE370" s="1"/>
      <c r="XAF370" s="1"/>
      <c r="XAG370" s="1"/>
      <c r="XAH370" s="1"/>
      <c r="XAI370" s="1"/>
      <c r="XAJ370" s="1"/>
      <c r="XAK370" s="1"/>
      <c r="XAL370" s="1"/>
      <c r="XAM370" s="1"/>
      <c r="XAN370" s="1"/>
      <c r="XAO370" s="1"/>
      <c r="XAP370" s="1"/>
      <c r="XAQ370" s="1"/>
      <c r="XAR370" s="1"/>
      <c r="XAS370" s="1"/>
      <c r="XAT370" s="1"/>
      <c r="XAU370" s="1"/>
      <c r="XAV370" s="1"/>
      <c r="XAW370" s="1"/>
      <c r="XAX370" s="1"/>
      <c r="XAY370" s="1"/>
      <c r="XAZ370" s="1"/>
      <c r="XBA370" s="1"/>
      <c r="XBB370" s="1"/>
      <c r="XBC370" s="1"/>
      <c r="XBD370" s="1"/>
      <c r="XBE370" s="1"/>
      <c r="XBF370" s="1"/>
      <c r="XBG370" s="1"/>
      <c r="XBH370" s="1"/>
      <c r="XBI370" s="1"/>
      <c r="XBJ370" s="1"/>
      <c r="XBK370" s="1"/>
      <c r="XBL370" s="1"/>
      <c r="XBM370" s="1"/>
      <c r="XBN370" s="1"/>
      <c r="XBO370" s="1"/>
      <c r="XBP370" s="1"/>
      <c r="XBQ370" s="1"/>
      <c r="XBR370" s="1"/>
      <c r="XBS370" s="1"/>
      <c r="XBT370" s="1"/>
      <c r="XBU370" s="1"/>
      <c r="XBV370" s="1"/>
      <c r="XBW370" s="1"/>
      <c r="XBX370" s="1"/>
      <c r="XBY370" s="1"/>
      <c r="XBZ370" s="1"/>
      <c r="XCA370" s="1"/>
      <c r="XCB370" s="1"/>
      <c r="XCC370" s="1"/>
      <c r="XCD370" s="1"/>
      <c r="XCE370" s="1"/>
      <c r="XCF370" s="1"/>
      <c r="XCG370" s="1"/>
      <c r="XCH370" s="1"/>
      <c r="XCI370" s="1"/>
      <c r="XCJ370" s="1"/>
      <c r="XCK370" s="1"/>
      <c r="XCL370" s="1"/>
      <c r="XCM370" s="1"/>
      <c r="XCN370" s="1"/>
      <c r="XCO370" s="1"/>
      <c r="XCP370" s="1"/>
      <c r="XCQ370" s="1"/>
      <c r="XCR370" s="1"/>
      <c r="XCS370" s="1"/>
      <c r="XCT370" s="1"/>
      <c r="XCU370" s="1"/>
      <c r="XCV370" s="1"/>
      <c r="XCW370" s="1"/>
      <c r="XCX370" s="1"/>
      <c r="XCY370" s="1"/>
      <c r="XCZ370" s="1"/>
      <c r="XDA370" s="1"/>
      <c r="XDB370" s="1"/>
      <c r="XDC370" s="1"/>
      <c r="XDD370" s="1"/>
      <c r="XDE370" s="1"/>
      <c r="XDF370" s="1"/>
      <c r="XDG370" s="1"/>
      <c r="XDH370" s="1"/>
      <c r="XDI370" s="1"/>
      <c r="XDJ370" s="1"/>
      <c r="XDK370" s="1"/>
      <c r="XDL370" s="1"/>
      <c r="XDM370" s="1"/>
      <c r="XDN370" s="1"/>
      <c r="XDO370" s="1"/>
      <c r="XDP370" s="1"/>
      <c r="XDQ370" s="1"/>
      <c r="XDR370" s="1"/>
      <c r="XDS370" s="1"/>
      <c r="XDT370" s="1"/>
      <c r="XDU370" s="1"/>
      <c r="XDV370" s="1"/>
      <c r="XDW370" s="1"/>
      <c r="XDX370" s="1"/>
      <c r="XDY370" s="1"/>
      <c r="XDZ370" s="1"/>
      <c r="XEA370" s="1"/>
      <c r="XEB370" s="1"/>
      <c r="XEC370" s="1"/>
      <c r="XED370" s="1"/>
      <c r="XEE370" s="1"/>
      <c r="XEF370" s="1"/>
      <c r="XEG370" s="1"/>
      <c r="XEH370" s="1"/>
      <c r="XEI370" s="1"/>
      <c r="XEJ370" s="1"/>
      <c r="XEK370" s="1"/>
      <c r="XEL370" s="1"/>
      <c r="XEM370" s="1"/>
      <c r="XEN370" s="1"/>
      <c r="XEO370" s="1"/>
      <c r="XEP370" s="1"/>
      <c r="XEQ370" s="1"/>
      <c r="XER370" s="1"/>
      <c r="XES370" s="1"/>
      <c r="XET370" s="1"/>
      <c r="XEU370" s="1"/>
      <c r="XEV370" s="1"/>
      <c r="XEW370" s="1"/>
      <c r="XEX370" s="1"/>
      <c r="XEY370" s="1"/>
      <c r="XEZ370" s="1"/>
      <c r="XFA370" s="1"/>
      <c r="XFB370" s="1"/>
      <c r="XFC370" s="1"/>
      <c r="XFD370" s="1"/>
    </row>
    <row r="371" spans="1:151 16227:16384" s="11" customFormat="1" ht="20.25" customHeight="1" x14ac:dyDescent="0.25">
      <c r="A371" s="88">
        <f t="shared" si="108"/>
        <v>6</v>
      </c>
      <c r="B371" s="88"/>
      <c r="C371" s="84" t="s">
        <v>218</v>
      </c>
      <c r="D371" s="85" t="s">
        <v>218</v>
      </c>
      <c r="E371" s="53">
        <f>(54.89)*10.764</f>
        <v>590.83596</v>
      </c>
      <c r="F371" s="84">
        <v>0</v>
      </c>
      <c r="G371" s="85"/>
      <c r="H371" s="53">
        <v>0</v>
      </c>
      <c r="I371" s="53">
        <f t="shared" si="106"/>
        <v>590.83596</v>
      </c>
      <c r="J371" s="1"/>
      <c r="K371" s="1"/>
      <c r="L371" s="1"/>
      <c r="M371" s="1"/>
      <c r="N371" s="1"/>
      <c r="O371" s="1"/>
      <c r="P371" s="1"/>
      <c r="Q371" s="1"/>
      <c r="R371" s="1"/>
      <c r="S371" s="1"/>
      <c r="T371" s="1"/>
      <c r="U371" s="42" t="str">
        <f t="shared" ca="1" si="107"/>
        <v>206,..,206</v>
      </c>
      <c r="V371" s="42">
        <f t="shared" ref="V371:W371" ca="1" si="112">V370+1</f>
        <v>206</v>
      </c>
      <c r="W371" s="42">
        <f t="shared" ca="1" si="112"/>
        <v>206</v>
      </c>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WZC371" s="1"/>
      <c r="WZD371" s="1"/>
      <c r="WZE371" s="1"/>
      <c r="WZF371" s="1"/>
      <c r="WZG371" s="1"/>
      <c r="WZH371" s="1"/>
      <c r="WZI371" s="1"/>
      <c r="WZJ371" s="1"/>
      <c r="WZK371" s="1"/>
      <c r="WZL371" s="1"/>
      <c r="WZM371" s="1"/>
      <c r="WZN371" s="1"/>
      <c r="WZO371" s="1"/>
      <c r="WZP371" s="1"/>
      <c r="WZQ371" s="1"/>
      <c r="WZR371" s="1"/>
      <c r="WZS371" s="1"/>
      <c r="WZT371" s="1"/>
      <c r="WZU371" s="1"/>
      <c r="WZV371" s="1"/>
      <c r="WZW371" s="1"/>
      <c r="WZX371" s="1"/>
      <c r="WZY371" s="1"/>
      <c r="WZZ371" s="1"/>
      <c r="XAA371" s="1"/>
      <c r="XAB371" s="1"/>
      <c r="XAC371" s="1"/>
      <c r="XAD371" s="1"/>
      <c r="XAE371" s="1"/>
      <c r="XAF371" s="1"/>
      <c r="XAG371" s="1"/>
      <c r="XAH371" s="1"/>
      <c r="XAI371" s="1"/>
      <c r="XAJ371" s="1"/>
      <c r="XAK371" s="1"/>
      <c r="XAL371" s="1"/>
      <c r="XAM371" s="1"/>
      <c r="XAN371" s="1"/>
      <c r="XAO371" s="1"/>
      <c r="XAP371" s="1"/>
      <c r="XAQ371" s="1"/>
      <c r="XAR371" s="1"/>
      <c r="XAS371" s="1"/>
      <c r="XAT371" s="1"/>
      <c r="XAU371" s="1"/>
      <c r="XAV371" s="1"/>
      <c r="XAW371" s="1"/>
      <c r="XAX371" s="1"/>
      <c r="XAY371" s="1"/>
      <c r="XAZ371" s="1"/>
      <c r="XBA371" s="1"/>
      <c r="XBB371" s="1"/>
      <c r="XBC371" s="1"/>
      <c r="XBD371" s="1"/>
      <c r="XBE371" s="1"/>
      <c r="XBF371" s="1"/>
      <c r="XBG371" s="1"/>
      <c r="XBH371" s="1"/>
      <c r="XBI371" s="1"/>
      <c r="XBJ371" s="1"/>
      <c r="XBK371" s="1"/>
      <c r="XBL371" s="1"/>
      <c r="XBM371" s="1"/>
      <c r="XBN371" s="1"/>
      <c r="XBO371" s="1"/>
      <c r="XBP371" s="1"/>
      <c r="XBQ371" s="1"/>
      <c r="XBR371" s="1"/>
      <c r="XBS371" s="1"/>
      <c r="XBT371" s="1"/>
      <c r="XBU371" s="1"/>
      <c r="XBV371" s="1"/>
      <c r="XBW371" s="1"/>
      <c r="XBX371" s="1"/>
      <c r="XBY371" s="1"/>
      <c r="XBZ371" s="1"/>
      <c r="XCA371" s="1"/>
      <c r="XCB371" s="1"/>
      <c r="XCC371" s="1"/>
      <c r="XCD371" s="1"/>
      <c r="XCE371" s="1"/>
      <c r="XCF371" s="1"/>
      <c r="XCG371" s="1"/>
      <c r="XCH371" s="1"/>
      <c r="XCI371" s="1"/>
      <c r="XCJ371" s="1"/>
      <c r="XCK371" s="1"/>
      <c r="XCL371" s="1"/>
      <c r="XCM371" s="1"/>
      <c r="XCN371" s="1"/>
      <c r="XCO371" s="1"/>
      <c r="XCP371" s="1"/>
      <c r="XCQ371" s="1"/>
      <c r="XCR371" s="1"/>
      <c r="XCS371" s="1"/>
      <c r="XCT371" s="1"/>
      <c r="XCU371" s="1"/>
      <c r="XCV371" s="1"/>
      <c r="XCW371" s="1"/>
      <c r="XCX371" s="1"/>
      <c r="XCY371" s="1"/>
      <c r="XCZ371" s="1"/>
      <c r="XDA371" s="1"/>
      <c r="XDB371" s="1"/>
      <c r="XDC371" s="1"/>
      <c r="XDD371" s="1"/>
      <c r="XDE371" s="1"/>
      <c r="XDF371" s="1"/>
      <c r="XDG371" s="1"/>
      <c r="XDH371" s="1"/>
      <c r="XDI371" s="1"/>
      <c r="XDJ371" s="1"/>
      <c r="XDK371" s="1"/>
      <c r="XDL371" s="1"/>
      <c r="XDM371" s="1"/>
      <c r="XDN371" s="1"/>
      <c r="XDO371" s="1"/>
      <c r="XDP371" s="1"/>
      <c r="XDQ371" s="1"/>
      <c r="XDR371" s="1"/>
      <c r="XDS371" s="1"/>
      <c r="XDT371" s="1"/>
      <c r="XDU371" s="1"/>
      <c r="XDV371" s="1"/>
      <c r="XDW371" s="1"/>
      <c r="XDX371" s="1"/>
      <c r="XDY371" s="1"/>
      <c r="XDZ371" s="1"/>
      <c r="XEA371" s="1"/>
      <c r="XEB371" s="1"/>
      <c r="XEC371" s="1"/>
      <c r="XED371" s="1"/>
      <c r="XEE371" s="1"/>
      <c r="XEF371" s="1"/>
      <c r="XEG371" s="1"/>
      <c r="XEH371" s="1"/>
      <c r="XEI371" s="1"/>
      <c r="XEJ371" s="1"/>
      <c r="XEK371" s="1"/>
      <c r="XEL371" s="1"/>
      <c r="XEM371" s="1"/>
      <c r="XEN371" s="1"/>
      <c r="XEO371" s="1"/>
      <c r="XEP371" s="1"/>
      <c r="XEQ371" s="1"/>
      <c r="XER371" s="1"/>
      <c r="XES371" s="1"/>
      <c r="XET371" s="1"/>
      <c r="XEU371" s="1"/>
      <c r="XEV371" s="1"/>
      <c r="XEW371" s="1"/>
      <c r="XEX371" s="1"/>
      <c r="XEY371" s="1"/>
      <c r="XEZ371" s="1"/>
      <c r="XFA371" s="1"/>
      <c r="XFB371" s="1"/>
      <c r="XFC371" s="1"/>
      <c r="XFD371" s="1"/>
    </row>
    <row r="372" spans="1:151 16227:16384" s="11" customFormat="1" ht="20.25" customHeight="1" x14ac:dyDescent="0.25">
      <c r="A372" s="88">
        <f t="shared" si="108"/>
        <v>7</v>
      </c>
      <c r="B372" s="88"/>
      <c r="C372" s="84" t="s">
        <v>219</v>
      </c>
      <c r="D372" s="85" t="s">
        <v>219</v>
      </c>
      <c r="E372" s="53">
        <f>(38.4)*10.764</f>
        <v>413.33759999999995</v>
      </c>
      <c r="F372" s="84">
        <v>0</v>
      </c>
      <c r="G372" s="85"/>
      <c r="H372" s="53">
        <v>0</v>
      </c>
      <c r="I372" s="53">
        <f t="shared" si="106"/>
        <v>413.33759999999995</v>
      </c>
      <c r="J372" s="1"/>
      <c r="K372" s="1"/>
      <c r="L372" s="1"/>
      <c r="M372" s="1"/>
      <c r="N372" s="1"/>
      <c r="O372" s="1"/>
      <c r="P372" s="1"/>
      <c r="Q372" s="1"/>
      <c r="R372" s="1"/>
      <c r="S372" s="1"/>
      <c r="T372" s="1"/>
      <c r="U372" s="42" t="str">
        <f t="shared" ca="1" si="107"/>
        <v>207,..,207</v>
      </c>
      <c r="V372" s="42">
        <f t="shared" ref="V372:W372" ca="1" si="113">V371+1</f>
        <v>207</v>
      </c>
      <c r="W372" s="42">
        <f t="shared" ca="1" si="113"/>
        <v>207</v>
      </c>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WZC372" s="1"/>
      <c r="WZD372" s="1"/>
      <c r="WZE372" s="1"/>
      <c r="WZF372" s="1"/>
      <c r="WZG372" s="1"/>
      <c r="WZH372" s="1"/>
      <c r="WZI372" s="1"/>
      <c r="WZJ372" s="1"/>
      <c r="WZK372" s="1"/>
      <c r="WZL372" s="1"/>
      <c r="WZM372" s="1"/>
      <c r="WZN372" s="1"/>
      <c r="WZO372" s="1"/>
      <c r="WZP372" s="1"/>
      <c r="WZQ372" s="1"/>
      <c r="WZR372" s="1"/>
      <c r="WZS372" s="1"/>
      <c r="WZT372" s="1"/>
      <c r="WZU372" s="1"/>
      <c r="WZV372" s="1"/>
      <c r="WZW372" s="1"/>
      <c r="WZX372" s="1"/>
      <c r="WZY372" s="1"/>
      <c r="WZZ372" s="1"/>
      <c r="XAA372" s="1"/>
      <c r="XAB372" s="1"/>
      <c r="XAC372" s="1"/>
      <c r="XAD372" s="1"/>
      <c r="XAE372" s="1"/>
      <c r="XAF372" s="1"/>
      <c r="XAG372" s="1"/>
      <c r="XAH372" s="1"/>
      <c r="XAI372" s="1"/>
      <c r="XAJ372" s="1"/>
      <c r="XAK372" s="1"/>
      <c r="XAL372" s="1"/>
      <c r="XAM372" s="1"/>
      <c r="XAN372" s="1"/>
      <c r="XAO372" s="1"/>
      <c r="XAP372" s="1"/>
      <c r="XAQ372" s="1"/>
      <c r="XAR372" s="1"/>
      <c r="XAS372" s="1"/>
      <c r="XAT372" s="1"/>
      <c r="XAU372" s="1"/>
      <c r="XAV372" s="1"/>
      <c r="XAW372" s="1"/>
      <c r="XAX372" s="1"/>
      <c r="XAY372" s="1"/>
      <c r="XAZ372" s="1"/>
      <c r="XBA372" s="1"/>
      <c r="XBB372" s="1"/>
      <c r="XBC372" s="1"/>
      <c r="XBD372" s="1"/>
      <c r="XBE372" s="1"/>
      <c r="XBF372" s="1"/>
      <c r="XBG372" s="1"/>
      <c r="XBH372" s="1"/>
      <c r="XBI372" s="1"/>
      <c r="XBJ372" s="1"/>
      <c r="XBK372" s="1"/>
      <c r="XBL372" s="1"/>
      <c r="XBM372" s="1"/>
      <c r="XBN372" s="1"/>
      <c r="XBO372" s="1"/>
      <c r="XBP372" s="1"/>
      <c r="XBQ372" s="1"/>
      <c r="XBR372" s="1"/>
      <c r="XBS372" s="1"/>
      <c r="XBT372" s="1"/>
      <c r="XBU372" s="1"/>
      <c r="XBV372" s="1"/>
      <c r="XBW372" s="1"/>
      <c r="XBX372" s="1"/>
      <c r="XBY372" s="1"/>
      <c r="XBZ372" s="1"/>
      <c r="XCA372" s="1"/>
      <c r="XCB372" s="1"/>
      <c r="XCC372" s="1"/>
      <c r="XCD372" s="1"/>
      <c r="XCE372" s="1"/>
      <c r="XCF372" s="1"/>
      <c r="XCG372" s="1"/>
      <c r="XCH372" s="1"/>
      <c r="XCI372" s="1"/>
      <c r="XCJ372" s="1"/>
      <c r="XCK372" s="1"/>
      <c r="XCL372" s="1"/>
      <c r="XCM372" s="1"/>
      <c r="XCN372" s="1"/>
      <c r="XCO372" s="1"/>
      <c r="XCP372" s="1"/>
      <c r="XCQ372" s="1"/>
      <c r="XCR372" s="1"/>
      <c r="XCS372" s="1"/>
      <c r="XCT372" s="1"/>
      <c r="XCU372" s="1"/>
      <c r="XCV372" s="1"/>
      <c r="XCW372" s="1"/>
      <c r="XCX372" s="1"/>
      <c r="XCY372" s="1"/>
      <c r="XCZ372" s="1"/>
      <c r="XDA372" s="1"/>
      <c r="XDB372" s="1"/>
      <c r="XDC372" s="1"/>
      <c r="XDD372" s="1"/>
      <c r="XDE372" s="1"/>
      <c r="XDF372" s="1"/>
      <c r="XDG372" s="1"/>
      <c r="XDH372" s="1"/>
      <c r="XDI372" s="1"/>
      <c r="XDJ372" s="1"/>
      <c r="XDK372" s="1"/>
      <c r="XDL372" s="1"/>
      <c r="XDM372" s="1"/>
      <c r="XDN372" s="1"/>
      <c r="XDO372" s="1"/>
      <c r="XDP372" s="1"/>
      <c r="XDQ372" s="1"/>
      <c r="XDR372" s="1"/>
      <c r="XDS372" s="1"/>
      <c r="XDT372" s="1"/>
      <c r="XDU372" s="1"/>
      <c r="XDV372" s="1"/>
      <c r="XDW372" s="1"/>
      <c r="XDX372" s="1"/>
      <c r="XDY372" s="1"/>
      <c r="XDZ372" s="1"/>
      <c r="XEA372" s="1"/>
      <c r="XEB372" s="1"/>
      <c r="XEC372" s="1"/>
      <c r="XED372" s="1"/>
      <c r="XEE372" s="1"/>
      <c r="XEF372" s="1"/>
      <c r="XEG372" s="1"/>
      <c r="XEH372" s="1"/>
      <c r="XEI372" s="1"/>
      <c r="XEJ372" s="1"/>
      <c r="XEK372" s="1"/>
      <c r="XEL372" s="1"/>
      <c r="XEM372" s="1"/>
      <c r="XEN372" s="1"/>
      <c r="XEO372" s="1"/>
      <c r="XEP372" s="1"/>
      <c r="XEQ372" s="1"/>
      <c r="XER372" s="1"/>
      <c r="XES372" s="1"/>
      <c r="XET372" s="1"/>
      <c r="XEU372" s="1"/>
      <c r="XEV372" s="1"/>
      <c r="XEW372" s="1"/>
      <c r="XEX372" s="1"/>
      <c r="XEY372" s="1"/>
      <c r="XEZ372" s="1"/>
      <c r="XFA372" s="1"/>
      <c r="XFB372" s="1"/>
      <c r="XFC372" s="1"/>
      <c r="XFD372" s="1"/>
    </row>
    <row r="373" spans="1:151 16227:16384" s="11" customFormat="1" ht="20.25" customHeight="1" x14ac:dyDescent="0.25">
      <c r="A373" s="88">
        <f t="shared" si="108"/>
        <v>8</v>
      </c>
      <c r="B373" s="88"/>
      <c r="C373" s="84" t="s">
        <v>218</v>
      </c>
      <c r="D373" s="85" t="s">
        <v>218</v>
      </c>
      <c r="E373" s="53">
        <f>(59.05)*10.764</f>
        <v>635.61419999999998</v>
      </c>
      <c r="F373" s="84">
        <v>0</v>
      </c>
      <c r="G373" s="85"/>
      <c r="H373" s="53">
        <v>0</v>
      </c>
      <c r="I373" s="53">
        <f t="shared" si="106"/>
        <v>635.61419999999998</v>
      </c>
      <c r="J373" s="1"/>
      <c r="K373" s="1"/>
      <c r="L373" s="1"/>
      <c r="M373" s="1"/>
      <c r="N373" s="1"/>
      <c r="O373" s="1"/>
      <c r="P373" s="1"/>
      <c r="Q373" s="1"/>
      <c r="R373" s="1"/>
      <c r="S373" s="1"/>
      <c r="T373" s="1"/>
      <c r="U373" s="42" t="str">
        <f t="shared" ca="1" si="107"/>
        <v>208,..,208</v>
      </c>
      <c r="V373" s="42">
        <f t="shared" ref="V373:W373" ca="1" si="114">V372+1</f>
        <v>208</v>
      </c>
      <c r="W373" s="42">
        <f t="shared" ca="1" si="114"/>
        <v>208</v>
      </c>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WZC373" s="1"/>
      <c r="WZD373" s="1"/>
      <c r="WZE373" s="1"/>
      <c r="WZF373" s="1"/>
      <c r="WZG373" s="1"/>
      <c r="WZH373" s="1"/>
      <c r="WZI373" s="1"/>
      <c r="WZJ373" s="1"/>
      <c r="WZK373" s="1"/>
      <c r="WZL373" s="1"/>
      <c r="WZM373" s="1"/>
      <c r="WZN373" s="1"/>
      <c r="WZO373" s="1"/>
      <c r="WZP373" s="1"/>
      <c r="WZQ373" s="1"/>
      <c r="WZR373" s="1"/>
      <c r="WZS373" s="1"/>
      <c r="WZT373" s="1"/>
      <c r="WZU373" s="1"/>
      <c r="WZV373" s="1"/>
      <c r="WZW373" s="1"/>
      <c r="WZX373" s="1"/>
      <c r="WZY373" s="1"/>
      <c r="WZZ373" s="1"/>
      <c r="XAA373" s="1"/>
      <c r="XAB373" s="1"/>
      <c r="XAC373" s="1"/>
      <c r="XAD373" s="1"/>
      <c r="XAE373" s="1"/>
      <c r="XAF373" s="1"/>
      <c r="XAG373" s="1"/>
      <c r="XAH373" s="1"/>
      <c r="XAI373" s="1"/>
      <c r="XAJ373" s="1"/>
      <c r="XAK373" s="1"/>
      <c r="XAL373" s="1"/>
      <c r="XAM373" s="1"/>
      <c r="XAN373" s="1"/>
      <c r="XAO373" s="1"/>
      <c r="XAP373" s="1"/>
      <c r="XAQ373" s="1"/>
      <c r="XAR373" s="1"/>
      <c r="XAS373" s="1"/>
      <c r="XAT373" s="1"/>
      <c r="XAU373" s="1"/>
      <c r="XAV373" s="1"/>
      <c r="XAW373" s="1"/>
      <c r="XAX373" s="1"/>
      <c r="XAY373" s="1"/>
      <c r="XAZ373" s="1"/>
      <c r="XBA373" s="1"/>
      <c r="XBB373" s="1"/>
      <c r="XBC373" s="1"/>
      <c r="XBD373" s="1"/>
      <c r="XBE373" s="1"/>
      <c r="XBF373" s="1"/>
      <c r="XBG373" s="1"/>
      <c r="XBH373" s="1"/>
      <c r="XBI373" s="1"/>
      <c r="XBJ373" s="1"/>
      <c r="XBK373" s="1"/>
      <c r="XBL373" s="1"/>
      <c r="XBM373" s="1"/>
      <c r="XBN373" s="1"/>
      <c r="XBO373" s="1"/>
      <c r="XBP373" s="1"/>
      <c r="XBQ373" s="1"/>
      <c r="XBR373" s="1"/>
      <c r="XBS373" s="1"/>
      <c r="XBT373" s="1"/>
      <c r="XBU373" s="1"/>
      <c r="XBV373" s="1"/>
      <c r="XBW373" s="1"/>
      <c r="XBX373" s="1"/>
      <c r="XBY373" s="1"/>
      <c r="XBZ373" s="1"/>
      <c r="XCA373" s="1"/>
      <c r="XCB373" s="1"/>
      <c r="XCC373" s="1"/>
      <c r="XCD373" s="1"/>
      <c r="XCE373" s="1"/>
      <c r="XCF373" s="1"/>
      <c r="XCG373" s="1"/>
      <c r="XCH373" s="1"/>
      <c r="XCI373" s="1"/>
      <c r="XCJ373" s="1"/>
      <c r="XCK373" s="1"/>
      <c r="XCL373" s="1"/>
      <c r="XCM373" s="1"/>
      <c r="XCN373" s="1"/>
      <c r="XCO373" s="1"/>
      <c r="XCP373" s="1"/>
      <c r="XCQ373" s="1"/>
      <c r="XCR373" s="1"/>
      <c r="XCS373" s="1"/>
      <c r="XCT373" s="1"/>
      <c r="XCU373" s="1"/>
      <c r="XCV373" s="1"/>
      <c r="XCW373" s="1"/>
      <c r="XCX373" s="1"/>
      <c r="XCY373" s="1"/>
      <c r="XCZ373" s="1"/>
      <c r="XDA373" s="1"/>
      <c r="XDB373" s="1"/>
      <c r="XDC373" s="1"/>
      <c r="XDD373" s="1"/>
      <c r="XDE373" s="1"/>
      <c r="XDF373" s="1"/>
      <c r="XDG373" s="1"/>
      <c r="XDH373" s="1"/>
      <c r="XDI373" s="1"/>
      <c r="XDJ373" s="1"/>
      <c r="XDK373" s="1"/>
      <c r="XDL373" s="1"/>
      <c r="XDM373" s="1"/>
      <c r="XDN373" s="1"/>
      <c r="XDO373" s="1"/>
      <c r="XDP373" s="1"/>
      <c r="XDQ373" s="1"/>
      <c r="XDR373" s="1"/>
      <c r="XDS373" s="1"/>
      <c r="XDT373" s="1"/>
      <c r="XDU373" s="1"/>
      <c r="XDV373" s="1"/>
      <c r="XDW373" s="1"/>
      <c r="XDX373" s="1"/>
      <c r="XDY373" s="1"/>
      <c r="XDZ373" s="1"/>
      <c r="XEA373" s="1"/>
      <c r="XEB373" s="1"/>
      <c r="XEC373" s="1"/>
      <c r="XED373" s="1"/>
      <c r="XEE373" s="1"/>
      <c r="XEF373" s="1"/>
      <c r="XEG373" s="1"/>
      <c r="XEH373" s="1"/>
      <c r="XEI373" s="1"/>
      <c r="XEJ373" s="1"/>
      <c r="XEK373" s="1"/>
      <c r="XEL373" s="1"/>
      <c r="XEM373" s="1"/>
      <c r="XEN373" s="1"/>
      <c r="XEO373" s="1"/>
      <c r="XEP373" s="1"/>
      <c r="XEQ373" s="1"/>
      <c r="XER373" s="1"/>
      <c r="XES373" s="1"/>
      <c r="XET373" s="1"/>
      <c r="XEU373" s="1"/>
      <c r="XEV373" s="1"/>
      <c r="XEW373" s="1"/>
      <c r="XEX373" s="1"/>
      <c r="XEY373" s="1"/>
      <c r="XEZ373" s="1"/>
      <c r="XFA373" s="1"/>
      <c r="XFB373" s="1"/>
      <c r="XFC373" s="1"/>
      <c r="XFD373" s="1"/>
    </row>
    <row r="374" spans="1:151 16227:16384" s="11" customFormat="1" ht="20.25" customHeight="1" x14ac:dyDescent="0.25">
      <c r="A374" s="88">
        <f t="shared" si="108"/>
        <v>9</v>
      </c>
      <c r="B374" s="88"/>
      <c r="C374" s="84" t="s">
        <v>218</v>
      </c>
      <c r="D374" s="85" t="s">
        <v>218</v>
      </c>
      <c r="E374" s="53">
        <f>(59.05)*10.764</f>
        <v>635.61419999999998</v>
      </c>
      <c r="F374" s="84">
        <v>0</v>
      </c>
      <c r="G374" s="85"/>
      <c r="H374" s="53">
        <v>0</v>
      </c>
      <c r="I374" s="53">
        <f t="shared" si="106"/>
        <v>635.61419999999998</v>
      </c>
      <c r="J374" s="1"/>
      <c r="K374" s="1"/>
      <c r="L374" s="1"/>
      <c r="M374" s="1"/>
      <c r="N374" s="1"/>
      <c r="O374" s="1"/>
      <c r="P374" s="1"/>
      <c r="Q374" s="1"/>
      <c r="R374" s="1"/>
      <c r="S374" s="1"/>
      <c r="T374" s="1"/>
      <c r="U374" s="42" t="str">
        <f t="shared" ca="1" si="107"/>
        <v>209,..,209</v>
      </c>
      <c r="V374" s="42">
        <f t="shared" ref="V374:W374" ca="1" si="115">V373+1</f>
        <v>209</v>
      </c>
      <c r="W374" s="42">
        <f t="shared" ca="1" si="115"/>
        <v>209</v>
      </c>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WZC374" s="1"/>
      <c r="WZD374" s="1"/>
      <c r="WZE374" s="1"/>
      <c r="WZF374" s="1"/>
      <c r="WZG374" s="1"/>
      <c r="WZH374" s="1"/>
      <c r="WZI374" s="1"/>
      <c r="WZJ374" s="1"/>
      <c r="WZK374" s="1"/>
      <c r="WZL374" s="1"/>
      <c r="WZM374" s="1"/>
      <c r="WZN374" s="1"/>
      <c r="WZO374" s="1"/>
      <c r="WZP374" s="1"/>
      <c r="WZQ374" s="1"/>
      <c r="WZR374" s="1"/>
      <c r="WZS374" s="1"/>
      <c r="WZT374" s="1"/>
      <c r="WZU374" s="1"/>
      <c r="WZV374" s="1"/>
      <c r="WZW374" s="1"/>
      <c r="WZX374" s="1"/>
      <c r="WZY374" s="1"/>
      <c r="WZZ374" s="1"/>
      <c r="XAA374" s="1"/>
      <c r="XAB374" s="1"/>
      <c r="XAC374" s="1"/>
      <c r="XAD374" s="1"/>
      <c r="XAE374" s="1"/>
      <c r="XAF374" s="1"/>
      <c r="XAG374" s="1"/>
      <c r="XAH374" s="1"/>
      <c r="XAI374" s="1"/>
      <c r="XAJ374" s="1"/>
      <c r="XAK374" s="1"/>
      <c r="XAL374" s="1"/>
      <c r="XAM374" s="1"/>
      <c r="XAN374" s="1"/>
      <c r="XAO374" s="1"/>
      <c r="XAP374" s="1"/>
      <c r="XAQ374" s="1"/>
      <c r="XAR374" s="1"/>
      <c r="XAS374" s="1"/>
      <c r="XAT374" s="1"/>
      <c r="XAU374" s="1"/>
      <c r="XAV374" s="1"/>
      <c r="XAW374" s="1"/>
      <c r="XAX374" s="1"/>
      <c r="XAY374" s="1"/>
      <c r="XAZ374" s="1"/>
      <c r="XBA374" s="1"/>
      <c r="XBB374" s="1"/>
      <c r="XBC374" s="1"/>
      <c r="XBD374" s="1"/>
      <c r="XBE374" s="1"/>
      <c r="XBF374" s="1"/>
      <c r="XBG374" s="1"/>
      <c r="XBH374" s="1"/>
      <c r="XBI374" s="1"/>
      <c r="XBJ374" s="1"/>
      <c r="XBK374" s="1"/>
      <c r="XBL374" s="1"/>
      <c r="XBM374" s="1"/>
      <c r="XBN374" s="1"/>
      <c r="XBO374" s="1"/>
      <c r="XBP374" s="1"/>
      <c r="XBQ374" s="1"/>
      <c r="XBR374" s="1"/>
      <c r="XBS374" s="1"/>
      <c r="XBT374" s="1"/>
      <c r="XBU374" s="1"/>
      <c r="XBV374" s="1"/>
      <c r="XBW374" s="1"/>
      <c r="XBX374" s="1"/>
      <c r="XBY374" s="1"/>
      <c r="XBZ374" s="1"/>
      <c r="XCA374" s="1"/>
      <c r="XCB374" s="1"/>
      <c r="XCC374" s="1"/>
      <c r="XCD374" s="1"/>
      <c r="XCE374" s="1"/>
      <c r="XCF374" s="1"/>
      <c r="XCG374" s="1"/>
      <c r="XCH374" s="1"/>
      <c r="XCI374" s="1"/>
      <c r="XCJ374" s="1"/>
      <c r="XCK374" s="1"/>
      <c r="XCL374" s="1"/>
      <c r="XCM374" s="1"/>
      <c r="XCN374" s="1"/>
      <c r="XCO374" s="1"/>
      <c r="XCP374" s="1"/>
      <c r="XCQ374" s="1"/>
      <c r="XCR374" s="1"/>
      <c r="XCS374" s="1"/>
      <c r="XCT374" s="1"/>
      <c r="XCU374" s="1"/>
      <c r="XCV374" s="1"/>
      <c r="XCW374" s="1"/>
      <c r="XCX374" s="1"/>
      <c r="XCY374" s="1"/>
      <c r="XCZ374" s="1"/>
      <c r="XDA374" s="1"/>
      <c r="XDB374" s="1"/>
      <c r="XDC374" s="1"/>
      <c r="XDD374" s="1"/>
      <c r="XDE374" s="1"/>
      <c r="XDF374" s="1"/>
      <c r="XDG374" s="1"/>
      <c r="XDH374" s="1"/>
      <c r="XDI374" s="1"/>
      <c r="XDJ374" s="1"/>
      <c r="XDK374" s="1"/>
      <c r="XDL374" s="1"/>
      <c r="XDM374" s="1"/>
      <c r="XDN374" s="1"/>
      <c r="XDO374" s="1"/>
      <c r="XDP374" s="1"/>
      <c r="XDQ374" s="1"/>
      <c r="XDR374" s="1"/>
      <c r="XDS374" s="1"/>
      <c r="XDT374" s="1"/>
      <c r="XDU374" s="1"/>
      <c r="XDV374" s="1"/>
      <c r="XDW374" s="1"/>
      <c r="XDX374" s="1"/>
      <c r="XDY374" s="1"/>
      <c r="XDZ374" s="1"/>
      <c r="XEA374" s="1"/>
      <c r="XEB374" s="1"/>
      <c r="XEC374" s="1"/>
      <c r="XED374" s="1"/>
      <c r="XEE374" s="1"/>
      <c r="XEF374" s="1"/>
      <c r="XEG374" s="1"/>
      <c r="XEH374" s="1"/>
      <c r="XEI374" s="1"/>
      <c r="XEJ374" s="1"/>
      <c r="XEK374" s="1"/>
      <c r="XEL374" s="1"/>
      <c r="XEM374" s="1"/>
      <c r="XEN374" s="1"/>
      <c r="XEO374" s="1"/>
      <c r="XEP374" s="1"/>
      <c r="XEQ374" s="1"/>
      <c r="XER374" s="1"/>
      <c r="XES374" s="1"/>
      <c r="XET374" s="1"/>
      <c r="XEU374" s="1"/>
      <c r="XEV374" s="1"/>
      <c r="XEW374" s="1"/>
      <c r="XEX374" s="1"/>
      <c r="XEY374" s="1"/>
      <c r="XEZ374" s="1"/>
      <c r="XFA374" s="1"/>
      <c r="XFB374" s="1"/>
      <c r="XFC374" s="1"/>
      <c r="XFD374" s="1"/>
    </row>
    <row r="375" spans="1:151 16227:16384" s="11" customFormat="1" ht="20.25" x14ac:dyDescent="0.25">
      <c r="A375" s="75" t="s">
        <v>222</v>
      </c>
      <c r="B375" s="76"/>
      <c r="C375" s="76"/>
      <c r="D375" s="76"/>
      <c r="E375" s="76"/>
      <c r="F375" s="76"/>
      <c r="G375" s="76"/>
      <c r="H375" s="76"/>
      <c r="I375" s="77"/>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WZC375" s="1"/>
      <c r="WZD375" s="1"/>
      <c r="WZE375" s="1"/>
      <c r="WZF375" s="1"/>
      <c r="WZG375" s="1"/>
      <c r="WZH375" s="1"/>
      <c r="WZI375" s="1"/>
      <c r="WZJ375" s="1"/>
      <c r="WZK375" s="1"/>
      <c r="WZL375" s="1"/>
      <c r="WZM375" s="1"/>
      <c r="WZN375" s="1"/>
      <c r="WZO375" s="1"/>
      <c r="WZP375" s="1"/>
      <c r="WZQ375" s="1"/>
      <c r="WZR375" s="1"/>
      <c r="WZS375" s="1"/>
      <c r="WZT375" s="1"/>
      <c r="WZU375" s="1"/>
      <c r="WZV375" s="1"/>
      <c r="WZW375" s="1"/>
      <c r="WZX375" s="1"/>
      <c r="WZY375" s="1"/>
      <c r="WZZ375" s="1"/>
      <c r="XAA375" s="1"/>
      <c r="XAB375" s="1"/>
      <c r="XAC375" s="1"/>
      <c r="XAD375" s="1"/>
      <c r="XAE375" s="1"/>
      <c r="XAF375" s="1"/>
      <c r="XAG375" s="1"/>
      <c r="XAH375" s="1"/>
      <c r="XAI375" s="1"/>
      <c r="XAJ375" s="1"/>
      <c r="XAK375" s="1"/>
      <c r="XAL375" s="1"/>
      <c r="XAM375" s="1"/>
      <c r="XAN375" s="1"/>
      <c r="XAO375" s="1"/>
      <c r="XAP375" s="1"/>
      <c r="XAQ375" s="1"/>
      <c r="XAR375" s="1"/>
      <c r="XAS375" s="1"/>
      <c r="XAT375" s="1"/>
      <c r="XAU375" s="1"/>
      <c r="XAV375" s="1"/>
      <c r="XAW375" s="1"/>
      <c r="XAX375" s="1"/>
      <c r="XAY375" s="1"/>
      <c r="XAZ375" s="1"/>
      <c r="XBA375" s="1"/>
      <c r="XBB375" s="1"/>
      <c r="XBC375" s="1"/>
      <c r="XBD375" s="1"/>
      <c r="XBE375" s="1"/>
      <c r="XBF375" s="1"/>
      <c r="XBG375" s="1"/>
      <c r="XBH375" s="1"/>
      <c r="XBI375" s="1"/>
      <c r="XBJ375" s="1"/>
      <c r="XBK375" s="1"/>
      <c r="XBL375" s="1"/>
      <c r="XBM375" s="1"/>
      <c r="XBN375" s="1"/>
      <c r="XBO375" s="1"/>
      <c r="XBP375" s="1"/>
      <c r="XBQ375" s="1"/>
      <c r="XBR375" s="1"/>
      <c r="XBS375" s="1"/>
      <c r="XBT375" s="1"/>
      <c r="XBU375" s="1"/>
      <c r="XBV375" s="1"/>
      <c r="XBW375" s="1"/>
      <c r="XBX375" s="1"/>
      <c r="XBY375" s="1"/>
      <c r="XBZ375" s="1"/>
      <c r="XCA375" s="1"/>
      <c r="XCB375" s="1"/>
      <c r="XCC375" s="1"/>
      <c r="XCD375" s="1"/>
      <c r="XCE375" s="1"/>
      <c r="XCF375" s="1"/>
      <c r="XCG375" s="1"/>
      <c r="XCH375" s="1"/>
      <c r="XCI375" s="1"/>
      <c r="XCJ375" s="1"/>
      <c r="XCK375" s="1"/>
      <c r="XCL375" s="1"/>
      <c r="XCM375" s="1"/>
      <c r="XCN375" s="1"/>
      <c r="XCO375" s="1"/>
      <c r="XCP375" s="1"/>
      <c r="XCQ375" s="1"/>
      <c r="XCR375" s="1"/>
      <c r="XCS375" s="1"/>
      <c r="XCT375" s="1"/>
      <c r="XCU375" s="1"/>
      <c r="XCV375" s="1"/>
      <c r="XCW375" s="1"/>
      <c r="XCX375" s="1"/>
      <c r="XCY375" s="1"/>
      <c r="XCZ375" s="1"/>
      <c r="XDA375" s="1"/>
      <c r="XDB375" s="1"/>
      <c r="XDC375" s="1"/>
      <c r="XDD375" s="1"/>
      <c r="XDE375" s="1"/>
      <c r="XDF375" s="1"/>
      <c r="XDG375" s="1"/>
      <c r="XDH375" s="1"/>
      <c r="XDI375" s="1"/>
      <c r="XDJ375" s="1"/>
      <c r="XDK375" s="1"/>
      <c r="XDL375" s="1"/>
      <c r="XDM375" s="1"/>
      <c r="XDN375" s="1"/>
      <c r="XDO375" s="1"/>
      <c r="XDP375" s="1"/>
      <c r="XDQ375" s="1"/>
      <c r="XDR375" s="1"/>
      <c r="XDS375" s="1"/>
      <c r="XDT375" s="1"/>
      <c r="XDU375" s="1"/>
      <c r="XDV375" s="1"/>
      <c r="XDW375" s="1"/>
      <c r="XDX375" s="1"/>
      <c r="XDY375" s="1"/>
      <c r="XDZ375" s="1"/>
      <c r="XEA375" s="1"/>
      <c r="XEB375" s="1"/>
      <c r="XEC375" s="1"/>
      <c r="XED375" s="1"/>
      <c r="XEE375" s="1"/>
      <c r="XEF375" s="1"/>
      <c r="XEG375" s="1"/>
      <c r="XEH375" s="1"/>
      <c r="XEI375" s="1"/>
      <c r="XEJ375" s="1"/>
      <c r="XEK375" s="1"/>
      <c r="XEL375" s="1"/>
      <c r="XEM375" s="1"/>
      <c r="XEN375" s="1"/>
      <c r="XEO375" s="1"/>
      <c r="XEP375" s="1"/>
      <c r="XEQ375" s="1"/>
      <c r="XER375" s="1"/>
      <c r="XES375" s="1"/>
      <c r="XET375" s="1"/>
      <c r="XEU375" s="1"/>
      <c r="XEV375" s="1"/>
      <c r="XEW375" s="1"/>
      <c r="XEX375" s="1"/>
      <c r="XEY375" s="1"/>
      <c r="XEZ375" s="1"/>
      <c r="XFA375" s="1"/>
      <c r="XFB375" s="1"/>
      <c r="XFC375" s="1"/>
      <c r="XFD375" s="1"/>
    </row>
    <row r="376" spans="1:151 16227:16384" s="11" customFormat="1" ht="20.25" customHeight="1" x14ac:dyDescent="0.25">
      <c r="A376" s="88">
        <v>1</v>
      </c>
      <c r="B376" s="88"/>
      <c r="C376" s="84" t="s">
        <v>219</v>
      </c>
      <c r="D376" s="85" t="s">
        <v>219</v>
      </c>
      <c r="E376" s="53">
        <f>(38.4)*10.764</f>
        <v>413.33759999999995</v>
      </c>
      <c r="F376" s="84">
        <v>0</v>
      </c>
      <c r="G376" s="85"/>
      <c r="H376" s="53">
        <v>0</v>
      </c>
      <c r="I376" s="53">
        <f t="shared" ref="I376:I384" si="116">E376+F376+(IF(H376&lt;101,H376,IF(H376&lt;201,H376/2,IF(H376&lt;=301,H376/3,H376/4))))</f>
        <v>413.33759999999995</v>
      </c>
      <c r="J376" s="1"/>
      <c r="K376" s="1"/>
      <c r="L376" s="1"/>
      <c r="M376" s="1"/>
      <c r="N376" s="1"/>
      <c r="O376" s="1"/>
      <c r="P376" s="1"/>
      <c r="Q376" s="1"/>
      <c r="R376" s="1"/>
      <c r="S376" s="1"/>
      <c r="T376" s="1"/>
      <c r="U376" s="42" t="str">
        <f t="shared" ref="U376:U384" ca="1" si="117">V376&amp;""&amp;",..,"&amp;""&amp;W376</f>
        <v>34601,..,2601</v>
      </c>
      <c r="V376" s="42">
        <f ca="1">(SUMPRODUCT(MID(0&amp;(LEFT(A375,SUM(LEN(A375)-LEN(SUBSTITUTE(A375,{"0","1","2","3"},""))))), LARGE(INDEX(ISNUMBER(--MID((LEFT(A375,SUM(LEN(A375)-LEN(SUBSTITUTE(A375,{"0","1","2","3"},""))))), ROW(INDIRECT("1:"&amp;LEN((LEFT(A375,SUM(LEN(A375)-LEN(SUBSTITUTE(A375,{"0","1","2","3"},"")))))))), 1)) * ROW(INDIRECT("1:"&amp;LEN((LEFT(A375,SUM(LEN(A375)-LEN(SUBSTITUTE(A375,{"0","1","2","3"},"")))))))), 0), ROW(INDIRECT("1:"&amp;LEN((LEFT(A375,SUM(LEN(A375)-LEN(SUBSTITUTE(A375,{"0","1","2","3"},"")))))))))+1, 1) * 10^ROW(INDIRECT("1:"&amp;LEN((LEFT(A375,SUM(LEN(A375)-LEN(SUBSTITUTE(A375,{"0","1","2","3"},""))))))))/10))*100+1</f>
        <v>34601</v>
      </c>
      <c r="W376" s="42">
        <f ca="1">(SUMPRODUCT(MID(0&amp;(--TRIM(RIGHT(SUBSTITUTE(LEFT(A375,_xlfn.AGGREGATE(16,6,FIND({0,1,2,3,4,5,6,7,8,9},A375,ROW(INDIRECT("1:"&amp;LEN(A375)))),1))," ",REPT(" ",LEN(A375))),LEN(A375)))), LARGE(INDEX(ISNUMBER(--MID((--TRIM(RIGHT(SUBSTITUTE(LEFT(A375,_xlfn.AGGREGATE(16,6,FIND({0,1,2,3,4,5,6,7,8,9},A375,ROW(INDIRECT("1:"&amp;LEN(A375)))),1))," ",REPT(" ",LEN(A375))),LEN(A375)))), ROW(INDIRECT("1:"&amp;LEN((--TRIM(RIGHT(SUBSTITUTE(LEFT(A375,_xlfn.AGGREGATE(16,6,FIND({0,1,2,3,4,5,6,7,8,9},A375,ROW(INDIRECT("1:"&amp;LEN(A375)))),1))," ",REPT(" ",LEN(A375))),LEN(A375))))))), 1)) * ROW(INDIRECT("1:"&amp;LEN((--TRIM(RIGHT(SUBSTITUTE(LEFT(A375,_xlfn.AGGREGATE(16,6,FIND({0,1,2,3,4,5,6,7,8,9},A375,ROW(INDIRECT("1:"&amp;LEN(A375)))),1))," ",REPT(" ",LEN(A375))),LEN(A375))))))), 0), ROW(INDIRECT("1:"&amp;LEN((--TRIM(RIGHT(SUBSTITUTE(LEFT(A375,_xlfn.AGGREGATE(16,6,FIND({0,1,2,3,4,5,6,7,8,9},A375,ROW(INDIRECT("1:"&amp;LEN(A375)))),1))," ",REPT(" ",LEN(A375))),LEN(A375))))))))+1, 1) * 10^ROW(INDIRECT("1:"&amp;LEN((--TRIM(RIGHT(SUBSTITUTE(LEFT(A375,_xlfn.AGGREGATE(16,6,FIND({0,1,2,3,4,5,6,7,8,9},A375,ROW(INDIRECT("1:"&amp;LEN(A375)))),1))," ",REPT(" ",LEN(A375))),LEN(A375)))))))/10))*100+1</f>
        <v>2601</v>
      </c>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WZC376" s="1"/>
      <c r="WZD376" s="1"/>
      <c r="WZE376" s="1"/>
      <c r="WZF376" s="1"/>
      <c r="WZG376" s="1"/>
      <c r="WZH376" s="1"/>
      <c r="WZI376" s="1"/>
      <c r="WZJ376" s="1"/>
      <c r="WZK376" s="1"/>
      <c r="WZL376" s="1"/>
      <c r="WZM376" s="1"/>
      <c r="WZN376" s="1"/>
      <c r="WZO376" s="1"/>
      <c r="WZP376" s="1"/>
      <c r="WZQ376" s="1"/>
      <c r="WZR376" s="1"/>
      <c r="WZS376" s="1"/>
      <c r="WZT376" s="1"/>
      <c r="WZU376" s="1"/>
      <c r="WZV376" s="1"/>
      <c r="WZW376" s="1"/>
      <c r="WZX376" s="1"/>
      <c r="WZY376" s="1"/>
      <c r="WZZ376" s="1"/>
      <c r="XAA376" s="1"/>
      <c r="XAB376" s="1"/>
      <c r="XAC376" s="1"/>
      <c r="XAD376" s="1"/>
      <c r="XAE376" s="1"/>
      <c r="XAF376" s="1"/>
      <c r="XAG376" s="1"/>
      <c r="XAH376" s="1"/>
      <c r="XAI376" s="1"/>
      <c r="XAJ376" s="1"/>
      <c r="XAK376" s="1"/>
      <c r="XAL376" s="1"/>
      <c r="XAM376" s="1"/>
      <c r="XAN376" s="1"/>
      <c r="XAO376" s="1"/>
      <c r="XAP376" s="1"/>
      <c r="XAQ376" s="1"/>
      <c r="XAR376" s="1"/>
      <c r="XAS376" s="1"/>
      <c r="XAT376" s="1"/>
      <c r="XAU376" s="1"/>
      <c r="XAV376" s="1"/>
      <c r="XAW376" s="1"/>
      <c r="XAX376" s="1"/>
      <c r="XAY376" s="1"/>
      <c r="XAZ376" s="1"/>
      <c r="XBA376" s="1"/>
      <c r="XBB376" s="1"/>
      <c r="XBC376" s="1"/>
      <c r="XBD376" s="1"/>
      <c r="XBE376" s="1"/>
      <c r="XBF376" s="1"/>
      <c r="XBG376" s="1"/>
      <c r="XBH376" s="1"/>
      <c r="XBI376" s="1"/>
      <c r="XBJ376" s="1"/>
      <c r="XBK376" s="1"/>
      <c r="XBL376" s="1"/>
      <c r="XBM376" s="1"/>
      <c r="XBN376" s="1"/>
      <c r="XBO376" s="1"/>
      <c r="XBP376" s="1"/>
      <c r="XBQ376" s="1"/>
      <c r="XBR376" s="1"/>
      <c r="XBS376" s="1"/>
      <c r="XBT376" s="1"/>
      <c r="XBU376" s="1"/>
      <c r="XBV376" s="1"/>
      <c r="XBW376" s="1"/>
      <c r="XBX376" s="1"/>
      <c r="XBY376" s="1"/>
      <c r="XBZ376" s="1"/>
      <c r="XCA376" s="1"/>
      <c r="XCB376" s="1"/>
      <c r="XCC376" s="1"/>
      <c r="XCD376" s="1"/>
      <c r="XCE376" s="1"/>
      <c r="XCF376" s="1"/>
      <c r="XCG376" s="1"/>
      <c r="XCH376" s="1"/>
      <c r="XCI376" s="1"/>
      <c r="XCJ376" s="1"/>
      <c r="XCK376" s="1"/>
      <c r="XCL376" s="1"/>
      <c r="XCM376" s="1"/>
      <c r="XCN376" s="1"/>
      <c r="XCO376" s="1"/>
      <c r="XCP376" s="1"/>
      <c r="XCQ376" s="1"/>
      <c r="XCR376" s="1"/>
      <c r="XCS376" s="1"/>
      <c r="XCT376" s="1"/>
      <c r="XCU376" s="1"/>
      <c r="XCV376" s="1"/>
      <c r="XCW376" s="1"/>
      <c r="XCX376" s="1"/>
      <c r="XCY376" s="1"/>
      <c r="XCZ376" s="1"/>
      <c r="XDA376" s="1"/>
      <c r="XDB376" s="1"/>
      <c r="XDC376" s="1"/>
      <c r="XDD376" s="1"/>
      <c r="XDE376" s="1"/>
      <c r="XDF376" s="1"/>
      <c r="XDG376" s="1"/>
      <c r="XDH376" s="1"/>
      <c r="XDI376" s="1"/>
      <c r="XDJ376" s="1"/>
      <c r="XDK376" s="1"/>
      <c r="XDL376" s="1"/>
      <c r="XDM376" s="1"/>
      <c r="XDN376" s="1"/>
      <c r="XDO376" s="1"/>
      <c r="XDP376" s="1"/>
      <c r="XDQ376" s="1"/>
      <c r="XDR376" s="1"/>
      <c r="XDS376" s="1"/>
      <c r="XDT376" s="1"/>
      <c r="XDU376" s="1"/>
      <c r="XDV376" s="1"/>
      <c r="XDW376" s="1"/>
      <c r="XDX376" s="1"/>
      <c r="XDY376" s="1"/>
      <c r="XDZ376" s="1"/>
      <c r="XEA376" s="1"/>
      <c r="XEB376" s="1"/>
      <c r="XEC376" s="1"/>
      <c r="XED376" s="1"/>
      <c r="XEE376" s="1"/>
      <c r="XEF376" s="1"/>
      <c r="XEG376" s="1"/>
      <c r="XEH376" s="1"/>
      <c r="XEI376" s="1"/>
      <c r="XEJ376" s="1"/>
      <c r="XEK376" s="1"/>
      <c r="XEL376" s="1"/>
      <c r="XEM376" s="1"/>
      <c r="XEN376" s="1"/>
      <c r="XEO376" s="1"/>
      <c r="XEP376" s="1"/>
      <c r="XEQ376" s="1"/>
      <c r="XER376" s="1"/>
      <c r="XES376" s="1"/>
      <c r="XET376" s="1"/>
      <c r="XEU376" s="1"/>
      <c r="XEV376" s="1"/>
      <c r="XEW376" s="1"/>
      <c r="XEX376" s="1"/>
      <c r="XEY376" s="1"/>
      <c r="XEZ376" s="1"/>
      <c r="XFA376" s="1"/>
      <c r="XFB376" s="1"/>
      <c r="XFC376" s="1"/>
      <c r="XFD376" s="1"/>
    </row>
    <row r="377" spans="1:151 16227:16384" s="11" customFormat="1" ht="20.25" customHeight="1" x14ac:dyDescent="0.25">
      <c r="A377" s="88">
        <f>A376+1</f>
        <v>2</v>
      </c>
      <c r="B377" s="88"/>
      <c r="C377" s="84" t="s">
        <v>219</v>
      </c>
      <c r="D377" s="85" t="s">
        <v>219</v>
      </c>
      <c r="E377" s="53">
        <f>(39.91)*10.764</f>
        <v>429.59123999999991</v>
      </c>
      <c r="F377" s="84">
        <v>0</v>
      </c>
      <c r="G377" s="85"/>
      <c r="H377" s="53">
        <v>0</v>
      </c>
      <c r="I377" s="53">
        <f t="shared" si="116"/>
        <v>429.59123999999991</v>
      </c>
      <c r="J377" s="1"/>
      <c r="K377" s="1"/>
      <c r="L377" s="1"/>
      <c r="M377" s="1"/>
      <c r="N377" s="1"/>
      <c r="O377" s="1"/>
      <c r="P377" s="1"/>
      <c r="Q377" s="1"/>
      <c r="R377" s="1"/>
      <c r="S377" s="1"/>
      <c r="T377" s="1"/>
      <c r="U377" s="42" t="str">
        <f t="shared" ca="1" si="117"/>
        <v>34602,..,2602</v>
      </c>
      <c r="V377" s="42">
        <f ca="1">V376+1</f>
        <v>34602</v>
      </c>
      <c r="W377" s="42">
        <f ca="1">W376+1</f>
        <v>2602</v>
      </c>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WZC377" s="1"/>
      <c r="WZD377" s="1"/>
      <c r="WZE377" s="1"/>
      <c r="WZF377" s="1"/>
      <c r="WZG377" s="1"/>
      <c r="WZH377" s="1"/>
      <c r="WZI377" s="1"/>
      <c r="WZJ377" s="1"/>
      <c r="WZK377" s="1"/>
      <c r="WZL377" s="1"/>
      <c r="WZM377" s="1"/>
      <c r="WZN377" s="1"/>
      <c r="WZO377" s="1"/>
      <c r="WZP377" s="1"/>
      <c r="WZQ377" s="1"/>
      <c r="WZR377" s="1"/>
      <c r="WZS377" s="1"/>
      <c r="WZT377" s="1"/>
      <c r="WZU377" s="1"/>
      <c r="WZV377" s="1"/>
      <c r="WZW377" s="1"/>
      <c r="WZX377" s="1"/>
      <c r="WZY377" s="1"/>
      <c r="WZZ377" s="1"/>
      <c r="XAA377" s="1"/>
      <c r="XAB377" s="1"/>
      <c r="XAC377" s="1"/>
      <c r="XAD377" s="1"/>
      <c r="XAE377" s="1"/>
      <c r="XAF377" s="1"/>
      <c r="XAG377" s="1"/>
      <c r="XAH377" s="1"/>
      <c r="XAI377" s="1"/>
      <c r="XAJ377" s="1"/>
      <c r="XAK377" s="1"/>
      <c r="XAL377" s="1"/>
      <c r="XAM377" s="1"/>
      <c r="XAN377" s="1"/>
      <c r="XAO377" s="1"/>
      <c r="XAP377" s="1"/>
      <c r="XAQ377" s="1"/>
      <c r="XAR377" s="1"/>
      <c r="XAS377" s="1"/>
      <c r="XAT377" s="1"/>
      <c r="XAU377" s="1"/>
      <c r="XAV377" s="1"/>
      <c r="XAW377" s="1"/>
      <c r="XAX377" s="1"/>
      <c r="XAY377" s="1"/>
      <c r="XAZ377" s="1"/>
      <c r="XBA377" s="1"/>
      <c r="XBB377" s="1"/>
      <c r="XBC377" s="1"/>
      <c r="XBD377" s="1"/>
      <c r="XBE377" s="1"/>
      <c r="XBF377" s="1"/>
      <c r="XBG377" s="1"/>
      <c r="XBH377" s="1"/>
      <c r="XBI377" s="1"/>
      <c r="XBJ377" s="1"/>
      <c r="XBK377" s="1"/>
      <c r="XBL377" s="1"/>
      <c r="XBM377" s="1"/>
      <c r="XBN377" s="1"/>
      <c r="XBO377" s="1"/>
      <c r="XBP377" s="1"/>
      <c r="XBQ377" s="1"/>
      <c r="XBR377" s="1"/>
      <c r="XBS377" s="1"/>
      <c r="XBT377" s="1"/>
      <c r="XBU377" s="1"/>
      <c r="XBV377" s="1"/>
      <c r="XBW377" s="1"/>
      <c r="XBX377" s="1"/>
      <c r="XBY377" s="1"/>
      <c r="XBZ377" s="1"/>
      <c r="XCA377" s="1"/>
      <c r="XCB377" s="1"/>
      <c r="XCC377" s="1"/>
      <c r="XCD377" s="1"/>
      <c r="XCE377" s="1"/>
      <c r="XCF377" s="1"/>
      <c r="XCG377" s="1"/>
      <c r="XCH377" s="1"/>
      <c r="XCI377" s="1"/>
      <c r="XCJ377" s="1"/>
      <c r="XCK377" s="1"/>
      <c r="XCL377" s="1"/>
      <c r="XCM377" s="1"/>
      <c r="XCN377" s="1"/>
      <c r="XCO377" s="1"/>
      <c r="XCP377" s="1"/>
      <c r="XCQ377" s="1"/>
      <c r="XCR377" s="1"/>
      <c r="XCS377" s="1"/>
      <c r="XCT377" s="1"/>
      <c r="XCU377" s="1"/>
      <c r="XCV377" s="1"/>
      <c r="XCW377" s="1"/>
      <c r="XCX377" s="1"/>
      <c r="XCY377" s="1"/>
      <c r="XCZ377" s="1"/>
      <c r="XDA377" s="1"/>
      <c r="XDB377" s="1"/>
      <c r="XDC377" s="1"/>
      <c r="XDD377" s="1"/>
      <c r="XDE377" s="1"/>
      <c r="XDF377" s="1"/>
      <c r="XDG377" s="1"/>
      <c r="XDH377" s="1"/>
      <c r="XDI377" s="1"/>
      <c r="XDJ377" s="1"/>
      <c r="XDK377" s="1"/>
      <c r="XDL377" s="1"/>
      <c r="XDM377" s="1"/>
      <c r="XDN377" s="1"/>
      <c r="XDO377" s="1"/>
      <c r="XDP377" s="1"/>
      <c r="XDQ377" s="1"/>
      <c r="XDR377" s="1"/>
      <c r="XDS377" s="1"/>
      <c r="XDT377" s="1"/>
      <c r="XDU377" s="1"/>
      <c r="XDV377" s="1"/>
      <c r="XDW377" s="1"/>
      <c r="XDX377" s="1"/>
      <c r="XDY377" s="1"/>
      <c r="XDZ377" s="1"/>
      <c r="XEA377" s="1"/>
      <c r="XEB377" s="1"/>
      <c r="XEC377" s="1"/>
      <c r="XED377" s="1"/>
      <c r="XEE377" s="1"/>
      <c r="XEF377" s="1"/>
      <c r="XEG377" s="1"/>
      <c r="XEH377" s="1"/>
      <c r="XEI377" s="1"/>
      <c r="XEJ377" s="1"/>
      <c r="XEK377" s="1"/>
      <c r="XEL377" s="1"/>
      <c r="XEM377" s="1"/>
      <c r="XEN377" s="1"/>
      <c r="XEO377" s="1"/>
      <c r="XEP377" s="1"/>
      <c r="XEQ377" s="1"/>
      <c r="XER377" s="1"/>
      <c r="XES377" s="1"/>
      <c r="XET377" s="1"/>
      <c r="XEU377" s="1"/>
      <c r="XEV377" s="1"/>
      <c r="XEW377" s="1"/>
      <c r="XEX377" s="1"/>
      <c r="XEY377" s="1"/>
      <c r="XEZ377" s="1"/>
      <c r="XFA377" s="1"/>
      <c r="XFB377" s="1"/>
      <c r="XFC377" s="1"/>
      <c r="XFD377" s="1"/>
    </row>
    <row r="378" spans="1:151 16227:16384" s="11" customFormat="1" ht="20.25" customHeight="1" x14ac:dyDescent="0.25">
      <c r="A378" s="88">
        <f t="shared" ref="A378:A384" si="118">A377+1</f>
        <v>3</v>
      </c>
      <c r="B378" s="88"/>
      <c r="C378" s="84" t="s">
        <v>219</v>
      </c>
      <c r="D378" s="85" t="s">
        <v>219</v>
      </c>
      <c r="E378" s="53">
        <f>(39.91)*10.764</f>
        <v>429.59123999999991</v>
      </c>
      <c r="F378" s="84">
        <v>0</v>
      </c>
      <c r="G378" s="85"/>
      <c r="H378" s="53">
        <v>0</v>
      </c>
      <c r="I378" s="53">
        <f t="shared" si="116"/>
        <v>429.59123999999991</v>
      </c>
      <c r="J378" s="1"/>
      <c r="K378" s="1"/>
      <c r="L378" s="1"/>
      <c r="M378" s="1"/>
      <c r="N378" s="1"/>
      <c r="O378" s="1"/>
      <c r="P378" s="1"/>
      <c r="Q378" s="1"/>
      <c r="R378" s="1"/>
      <c r="S378" s="1"/>
      <c r="T378" s="1"/>
      <c r="U378" s="42" t="str">
        <f t="shared" ca="1" si="117"/>
        <v>34603,..,2603</v>
      </c>
      <c r="V378" s="42">
        <f t="shared" ref="V378:W378" ca="1" si="119">V377+1</f>
        <v>34603</v>
      </c>
      <c r="W378" s="42">
        <f t="shared" ca="1" si="119"/>
        <v>2603</v>
      </c>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WZC378" s="1"/>
      <c r="WZD378" s="1"/>
      <c r="WZE378" s="1"/>
      <c r="WZF378" s="1"/>
      <c r="WZG378" s="1"/>
      <c r="WZH378" s="1"/>
      <c r="WZI378" s="1"/>
      <c r="WZJ378" s="1"/>
      <c r="WZK378" s="1"/>
      <c r="WZL378" s="1"/>
      <c r="WZM378" s="1"/>
      <c r="WZN378" s="1"/>
      <c r="WZO378" s="1"/>
      <c r="WZP378" s="1"/>
      <c r="WZQ378" s="1"/>
      <c r="WZR378" s="1"/>
      <c r="WZS378" s="1"/>
      <c r="WZT378" s="1"/>
      <c r="WZU378" s="1"/>
      <c r="WZV378" s="1"/>
      <c r="WZW378" s="1"/>
      <c r="WZX378" s="1"/>
      <c r="WZY378" s="1"/>
      <c r="WZZ378" s="1"/>
      <c r="XAA378" s="1"/>
      <c r="XAB378" s="1"/>
      <c r="XAC378" s="1"/>
      <c r="XAD378" s="1"/>
      <c r="XAE378" s="1"/>
      <c r="XAF378" s="1"/>
      <c r="XAG378" s="1"/>
      <c r="XAH378" s="1"/>
      <c r="XAI378" s="1"/>
      <c r="XAJ378" s="1"/>
      <c r="XAK378" s="1"/>
      <c r="XAL378" s="1"/>
      <c r="XAM378" s="1"/>
      <c r="XAN378" s="1"/>
      <c r="XAO378" s="1"/>
      <c r="XAP378" s="1"/>
      <c r="XAQ378" s="1"/>
      <c r="XAR378" s="1"/>
      <c r="XAS378" s="1"/>
      <c r="XAT378" s="1"/>
      <c r="XAU378" s="1"/>
      <c r="XAV378" s="1"/>
      <c r="XAW378" s="1"/>
      <c r="XAX378" s="1"/>
      <c r="XAY378" s="1"/>
      <c r="XAZ378" s="1"/>
      <c r="XBA378" s="1"/>
      <c r="XBB378" s="1"/>
      <c r="XBC378" s="1"/>
      <c r="XBD378" s="1"/>
      <c r="XBE378" s="1"/>
      <c r="XBF378" s="1"/>
      <c r="XBG378" s="1"/>
      <c r="XBH378" s="1"/>
      <c r="XBI378" s="1"/>
      <c r="XBJ378" s="1"/>
      <c r="XBK378" s="1"/>
      <c r="XBL378" s="1"/>
      <c r="XBM378" s="1"/>
      <c r="XBN378" s="1"/>
      <c r="XBO378" s="1"/>
      <c r="XBP378" s="1"/>
      <c r="XBQ378" s="1"/>
      <c r="XBR378" s="1"/>
      <c r="XBS378" s="1"/>
      <c r="XBT378" s="1"/>
      <c r="XBU378" s="1"/>
      <c r="XBV378" s="1"/>
      <c r="XBW378" s="1"/>
      <c r="XBX378" s="1"/>
      <c r="XBY378" s="1"/>
      <c r="XBZ378" s="1"/>
      <c r="XCA378" s="1"/>
      <c r="XCB378" s="1"/>
      <c r="XCC378" s="1"/>
      <c r="XCD378" s="1"/>
      <c r="XCE378" s="1"/>
      <c r="XCF378" s="1"/>
      <c r="XCG378" s="1"/>
      <c r="XCH378" s="1"/>
      <c r="XCI378" s="1"/>
      <c r="XCJ378" s="1"/>
      <c r="XCK378" s="1"/>
      <c r="XCL378" s="1"/>
      <c r="XCM378" s="1"/>
      <c r="XCN378" s="1"/>
      <c r="XCO378" s="1"/>
      <c r="XCP378" s="1"/>
      <c r="XCQ378" s="1"/>
      <c r="XCR378" s="1"/>
      <c r="XCS378" s="1"/>
      <c r="XCT378" s="1"/>
      <c r="XCU378" s="1"/>
      <c r="XCV378" s="1"/>
      <c r="XCW378" s="1"/>
      <c r="XCX378" s="1"/>
      <c r="XCY378" s="1"/>
      <c r="XCZ378" s="1"/>
      <c r="XDA378" s="1"/>
      <c r="XDB378" s="1"/>
      <c r="XDC378" s="1"/>
      <c r="XDD378" s="1"/>
      <c r="XDE378" s="1"/>
      <c r="XDF378" s="1"/>
      <c r="XDG378" s="1"/>
      <c r="XDH378" s="1"/>
      <c r="XDI378" s="1"/>
      <c r="XDJ378" s="1"/>
      <c r="XDK378" s="1"/>
      <c r="XDL378" s="1"/>
      <c r="XDM378" s="1"/>
      <c r="XDN378" s="1"/>
      <c r="XDO378" s="1"/>
      <c r="XDP378" s="1"/>
      <c r="XDQ378" s="1"/>
      <c r="XDR378" s="1"/>
      <c r="XDS378" s="1"/>
      <c r="XDT378" s="1"/>
      <c r="XDU378" s="1"/>
      <c r="XDV378" s="1"/>
      <c r="XDW378" s="1"/>
      <c r="XDX378" s="1"/>
      <c r="XDY378" s="1"/>
      <c r="XDZ378" s="1"/>
      <c r="XEA378" s="1"/>
      <c r="XEB378" s="1"/>
      <c r="XEC378" s="1"/>
      <c r="XED378" s="1"/>
      <c r="XEE378" s="1"/>
      <c r="XEF378" s="1"/>
      <c r="XEG378" s="1"/>
      <c r="XEH378" s="1"/>
      <c r="XEI378" s="1"/>
      <c r="XEJ378" s="1"/>
      <c r="XEK378" s="1"/>
      <c r="XEL378" s="1"/>
      <c r="XEM378" s="1"/>
      <c r="XEN378" s="1"/>
      <c r="XEO378" s="1"/>
      <c r="XEP378" s="1"/>
      <c r="XEQ378" s="1"/>
      <c r="XER378" s="1"/>
      <c r="XES378" s="1"/>
      <c r="XET378" s="1"/>
      <c r="XEU378" s="1"/>
      <c r="XEV378" s="1"/>
      <c r="XEW378" s="1"/>
      <c r="XEX378" s="1"/>
      <c r="XEY378" s="1"/>
      <c r="XEZ378" s="1"/>
      <c r="XFA378" s="1"/>
      <c r="XFB378" s="1"/>
      <c r="XFC378" s="1"/>
      <c r="XFD378" s="1"/>
    </row>
    <row r="379" spans="1:151 16227:16384" s="11" customFormat="1" ht="20.25" customHeight="1" x14ac:dyDescent="0.25">
      <c r="A379" s="88">
        <f t="shared" si="118"/>
        <v>4</v>
      </c>
      <c r="B379" s="88"/>
      <c r="C379" s="84" t="s">
        <v>219</v>
      </c>
      <c r="D379" s="85" t="s">
        <v>219</v>
      </c>
      <c r="E379" s="53">
        <f>(39.91)*10.764</f>
        <v>429.59123999999991</v>
      </c>
      <c r="F379" s="84">
        <v>0</v>
      </c>
      <c r="G379" s="85"/>
      <c r="H379" s="53">
        <v>0</v>
      </c>
      <c r="I379" s="53">
        <f t="shared" si="116"/>
        <v>429.59123999999991</v>
      </c>
      <c r="J379" s="1"/>
      <c r="K379" s="1"/>
      <c r="L379" s="1"/>
      <c r="M379" s="1"/>
      <c r="N379" s="1"/>
      <c r="O379" s="1"/>
      <c r="P379" s="1"/>
      <c r="Q379" s="1"/>
      <c r="R379" s="1"/>
      <c r="S379" s="1"/>
      <c r="T379" s="1"/>
      <c r="U379" s="42" t="str">
        <f t="shared" ca="1" si="117"/>
        <v>34604,..,2604</v>
      </c>
      <c r="V379" s="42">
        <f t="shared" ref="V379:W379" ca="1" si="120">V378+1</f>
        <v>34604</v>
      </c>
      <c r="W379" s="42">
        <f t="shared" ca="1" si="120"/>
        <v>2604</v>
      </c>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WZC379" s="1"/>
      <c r="WZD379" s="1"/>
      <c r="WZE379" s="1"/>
      <c r="WZF379" s="1"/>
      <c r="WZG379" s="1"/>
      <c r="WZH379" s="1"/>
      <c r="WZI379" s="1"/>
      <c r="WZJ379" s="1"/>
      <c r="WZK379" s="1"/>
      <c r="WZL379" s="1"/>
      <c r="WZM379" s="1"/>
      <c r="WZN379" s="1"/>
      <c r="WZO379" s="1"/>
      <c r="WZP379" s="1"/>
      <c r="WZQ379" s="1"/>
      <c r="WZR379" s="1"/>
      <c r="WZS379" s="1"/>
      <c r="WZT379" s="1"/>
      <c r="WZU379" s="1"/>
      <c r="WZV379" s="1"/>
      <c r="WZW379" s="1"/>
      <c r="WZX379" s="1"/>
      <c r="WZY379" s="1"/>
      <c r="WZZ379" s="1"/>
      <c r="XAA379" s="1"/>
      <c r="XAB379" s="1"/>
      <c r="XAC379" s="1"/>
      <c r="XAD379" s="1"/>
      <c r="XAE379" s="1"/>
      <c r="XAF379" s="1"/>
      <c r="XAG379" s="1"/>
      <c r="XAH379" s="1"/>
      <c r="XAI379" s="1"/>
      <c r="XAJ379" s="1"/>
      <c r="XAK379" s="1"/>
      <c r="XAL379" s="1"/>
      <c r="XAM379" s="1"/>
      <c r="XAN379" s="1"/>
      <c r="XAO379" s="1"/>
      <c r="XAP379" s="1"/>
      <c r="XAQ379" s="1"/>
      <c r="XAR379" s="1"/>
      <c r="XAS379" s="1"/>
      <c r="XAT379" s="1"/>
      <c r="XAU379" s="1"/>
      <c r="XAV379" s="1"/>
      <c r="XAW379" s="1"/>
      <c r="XAX379" s="1"/>
      <c r="XAY379" s="1"/>
      <c r="XAZ379" s="1"/>
      <c r="XBA379" s="1"/>
      <c r="XBB379" s="1"/>
      <c r="XBC379" s="1"/>
      <c r="XBD379" s="1"/>
      <c r="XBE379" s="1"/>
      <c r="XBF379" s="1"/>
      <c r="XBG379" s="1"/>
      <c r="XBH379" s="1"/>
      <c r="XBI379" s="1"/>
      <c r="XBJ379" s="1"/>
      <c r="XBK379" s="1"/>
      <c r="XBL379" s="1"/>
      <c r="XBM379" s="1"/>
      <c r="XBN379" s="1"/>
      <c r="XBO379" s="1"/>
      <c r="XBP379" s="1"/>
      <c r="XBQ379" s="1"/>
      <c r="XBR379" s="1"/>
      <c r="XBS379" s="1"/>
      <c r="XBT379" s="1"/>
      <c r="XBU379" s="1"/>
      <c r="XBV379" s="1"/>
      <c r="XBW379" s="1"/>
      <c r="XBX379" s="1"/>
      <c r="XBY379" s="1"/>
      <c r="XBZ379" s="1"/>
      <c r="XCA379" s="1"/>
      <c r="XCB379" s="1"/>
      <c r="XCC379" s="1"/>
      <c r="XCD379" s="1"/>
      <c r="XCE379" s="1"/>
      <c r="XCF379" s="1"/>
      <c r="XCG379" s="1"/>
      <c r="XCH379" s="1"/>
      <c r="XCI379" s="1"/>
      <c r="XCJ379" s="1"/>
      <c r="XCK379" s="1"/>
      <c r="XCL379" s="1"/>
      <c r="XCM379" s="1"/>
      <c r="XCN379" s="1"/>
      <c r="XCO379" s="1"/>
      <c r="XCP379" s="1"/>
      <c r="XCQ379" s="1"/>
      <c r="XCR379" s="1"/>
      <c r="XCS379" s="1"/>
      <c r="XCT379" s="1"/>
      <c r="XCU379" s="1"/>
      <c r="XCV379" s="1"/>
      <c r="XCW379" s="1"/>
      <c r="XCX379" s="1"/>
      <c r="XCY379" s="1"/>
      <c r="XCZ379" s="1"/>
      <c r="XDA379" s="1"/>
      <c r="XDB379" s="1"/>
      <c r="XDC379" s="1"/>
      <c r="XDD379" s="1"/>
      <c r="XDE379" s="1"/>
      <c r="XDF379" s="1"/>
      <c r="XDG379" s="1"/>
      <c r="XDH379" s="1"/>
      <c r="XDI379" s="1"/>
      <c r="XDJ379" s="1"/>
      <c r="XDK379" s="1"/>
      <c r="XDL379" s="1"/>
      <c r="XDM379" s="1"/>
      <c r="XDN379" s="1"/>
      <c r="XDO379" s="1"/>
      <c r="XDP379" s="1"/>
      <c r="XDQ379" s="1"/>
      <c r="XDR379" s="1"/>
      <c r="XDS379" s="1"/>
      <c r="XDT379" s="1"/>
      <c r="XDU379" s="1"/>
      <c r="XDV379" s="1"/>
      <c r="XDW379" s="1"/>
      <c r="XDX379" s="1"/>
      <c r="XDY379" s="1"/>
      <c r="XDZ379" s="1"/>
      <c r="XEA379" s="1"/>
      <c r="XEB379" s="1"/>
      <c r="XEC379" s="1"/>
      <c r="XED379" s="1"/>
      <c r="XEE379" s="1"/>
      <c r="XEF379" s="1"/>
      <c r="XEG379" s="1"/>
      <c r="XEH379" s="1"/>
      <c r="XEI379" s="1"/>
      <c r="XEJ379" s="1"/>
      <c r="XEK379" s="1"/>
      <c r="XEL379" s="1"/>
      <c r="XEM379" s="1"/>
      <c r="XEN379" s="1"/>
      <c r="XEO379" s="1"/>
      <c r="XEP379" s="1"/>
      <c r="XEQ379" s="1"/>
      <c r="XER379" s="1"/>
      <c r="XES379" s="1"/>
      <c r="XET379" s="1"/>
      <c r="XEU379" s="1"/>
      <c r="XEV379" s="1"/>
      <c r="XEW379" s="1"/>
      <c r="XEX379" s="1"/>
      <c r="XEY379" s="1"/>
      <c r="XEZ379" s="1"/>
      <c r="XFA379" s="1"/>
      <c r="XFB379" s="1"/>
      <c r="XFC379" s="1"/>
      <c r="XFD379" s="1"/>
    </row>
    <row r="380" spans="1:151 16227:16384" s="11" customFormat="1" ht="20.25" customHeight="1" x14ac:dyDescent="0.25">
      <c r="A380" s="88">
        <f t="shared" si="118"/>
        <v>5</v>
      </c>
      <c r="B380" s="88"/>
      <c r="C380" s="84" t="s">
        <v>218</v>
      </c>
      <c r="D380" s="85" t="s">
        <v>218</v>
      </c>
      <c r="E380" s="53">
        <f>(54.68)*10.764</f>
        <v>588.57551999999998</v>
      </c>
      <c r="F380" s="84">
        <v>0</v>
      </c>
      <c r="G380" s="85"/>
      <c r="H380" s="53">
        <v>0</v>
      </c>
      <c r="I380" s="53">
        <f t="shared" si="116"/>
        <v>588.57551999999998</v>
      </c>
      <c r="J380" s="1"/>
      <c r="K380" s="1"/>
      <c r="L380" s="1"/>
      <c r="M380" s="1"/>
      <c r="N380" s="1"/>
      <c r="O380" s="1"/>
      <c r="P380" s="1"/>
      <c r="Q380" s="1"/>
      <c r="R380" s="1"/>
      <c r="S380" s="1"/>
      <c r="T380" s="1"/>
      <c r="U380" s="42" t="str">
        <f t="shared" ca="1" si="117"/>
        <v>34605,..,2605</v>
      </c>
      <c r="V380" s="42">
        <f t="shared" ref="V380:W380" ca="1" si="121">V379+1</f>
        <v>34605</v>
      </c>
      <c r="W380" s="42">
        <f t="shared" ca="1" si="121"/>
        <v>2605</v>
      </c>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WZC380" s="1"/>
      <c r="WZD380" s="1"/>
      <c r="WZE380" s="1"/>
      <c r="WZF380" s="1"/>
      <c r="WZG380" s="1"/>
      <c r="WZH380" s="1"/>
      <c r="WZI380" s="1"/>
      <c r="WZJ380" s="1"/>
      <c r="WZK380" s="1"/>
      <c r="WZL380" s="1"/>
      <c r="WZM380" s="1"/>
      <c r="WZN380" s="1"/>
      <c r="WZO380" s="1"/>
      <c r="WZP380" s="1"/>
      <c r="WZQ380" s="1"/>
      <c r="WZR380" s="1"/>
      <c r="WZS380" s="1"/>
      <c r="WZT380" s="1"/>
      <c r="WZU380" s="1"/>
      <c r="WZV380" s="1"/>
      <c r="WZW380" s="1"/>
      <c r="WZX380" s="1"/>
      <c r="WZY380" s="1"/>
      <c r="WZZ380" s="1"/>
      <c r="XAA380" s="1"/>
      <c r="XAB380" s="1"/>
      <c r="XAC380" s="1"/>
      <c r="XAD380" s="1"/>
      <c r="XAE380" s="1"/>
      <c r="XAF380" s="1"/>
      <c r="XAG380" s="1"/>
      <c r="XAH380" s="1"/>
      <c r="XAI380" s="1"/>
      <c r="XAJ380" s="1"/>
      <c r="XAK380" s="1"/>
      <c r="XAL380" s="1"/>
      <c r="XAM380" s="1"/>
      <c r="XAN380" s="1"/>
      <c r="XAO380" s="1"/>
      <c r="XAP380" s="1"/>
      <c r="XAQ380" s="1"/>
      <c r="XAR380" s="1"/>
      <c r="XAS380" s="1"/>
      <c r="XAT380" s="1"/>
      <c r="XAU380" s="1"/>
      <c r="XAV380" s="1"/>
      <c r="XAW380" s="1"/>
      <c r="XAX380" s="1"/>
      <c r="XAY380" s="1"/>
      <c r="XAZ380" s="1"/>
      <c r="XBA380" s="1"/>
      <c r="XBB380" s="1"/>
      <c r="XBC380" s="1"/>
      <c r="XBD380" s="1"/>
      <c r="XBE380" s="1"/>
      <c r="XBF380" s="1"/>
      <c r="XBG380" s="1"/>
      <c r="XBH380" s="1"/>
      <c r="XBI380" s="1"/>
      <c r="XBJ380" s="1"/>
      <c r="XBK380" s="1"/>
      <c r="XBL380" s="1"/>
      <c r="XBM380" s="1"/>
      <c r="XBN380" s="1"/>
      <c r="XBO380" s="1"/>
      <c r="XBP380" s="1"/>
      <c r="XBQ380" s="1"/>
      <c r="XBR380" s="1"/>
      <c r="XBS380" s="1"/>
      <c r="XBT380" s="1"/>
      <c r="XBU380" s="1"/>
      <c r="XBV380" s="1"/>
      <c r="XBW380" s="1"/>
      <c r="XBX380" s="1"/>
      <c r="XBY380" s="1"/>
      <c r="XBZ380" s="1"/>
      <c r="XCA380" s="1"/>
      <c r="XCB380" s="1"/>
      <c r="XCC380" s="1"/>
      <c r="XCD380" s="1"/>
      <c r="XCE380" s="1"/>
      <c r="XCF380" s="1"/>
      <c r="XCG380" s="1"/>
      <c r="XCH380" s="1"/>
      <c r="XCI380" s="1"/>
      <c r="XCJ380" s="1"/>
      <c r="XCK380" s="1"/>
      <c r="XCL380" s="1"/>
      <c r="XCM380" s="1"/>
      <c r="XCN380" s="1"/>
      <c r="XCO380" s="1"/>
      <c r="XCP380" s="1"/>
      <c r="XCQ380" s="1"/>
      <c r="XCR380" s="1"/>
      <c r="XCS380" s="1"/>
      <c r="XCT380" s="1"/>
      <c r="XCU380" s="1"/>
      <c r="XCV380" s="1"/>
      <c r="XCW380" s="1"/>
      <c r="XCX380" s="1"/>
      <c r="XCY380" s="1"/>
      <c r="XCZ380" s="1"/>
      <c r="XDA380" s="1"/>
      <c r="XDB380" s="1"/>
      <c r="XDC380" s="1"/>
      <c r="XDD380" s="1"/>
      <c r="XDE380" s="1"/>
      <c r="XDF380" s="1"/>
      <c r="XDG380" s="1"/>
      <c r="XDH380" s="1"/>
      <c r="XDI380" s="1"/>
      <c r="XDJ380" s="1"/>
      <c r="XDK380" s="1"/>
      <c r="XDL380" s="1"/>
      <c r="XDM380" s="1"/>
      <c r="XDN380" s="1"/>
      <c r="XDO380" s="1"/>
      <c r="XDP380" s="1"/>
      <c r="XDQ380" s="1"/>
      <c r="XDR380" s="1"/>
      <c r="XDS380" s="1"/>
      <c r="XDT380" s="1"/>
      <c r="XDU380" s="1"/>
      <c r="XDV380" s="1"/>
      <c r="XDW380" s="1"/>
      <c r="XDX380" s="1"/>
      <c r="XDY380" s="1"/>
      <c r="XDZ380" s="1"/>
      <c r="XEA380" s="1"/>
      <c r="XEB380" s="1"/>
      <c r="XEC380" s="1"/>
      <c r="XED380" s="1"/>
      <c r="XEE380" s="1"/>
      <c r="XEF380" s="1"/>
      <c r="XEG380" s="1"/>
      <c r="XEH380" s="1"/>
      <c r="XEI380" s="1"/>
      <c r="XEJ380" s="1"/>
      <c r="XEK380" s="1"/>
      <c r="XEL380" s="1"/>
      <c r="XEM380" s="1"/>
      <c r="XEN380" s="1"/>
      <c r="XEO380" s="1"/>
      <c r="XEP380" s="1"/>
      <c r="XEQ380" s="1"/>
      <c r="XER380" s="1"/>
      <c r="XES380" s="1"/>
      <c r="XET380" s="1"/>
      <c r="XEU380" s="1"/>
      <c r="XEV380" s="1"/>
      <c r="XEW380" s="1"/>
      <c r="XEX380" s="1"/>
      <c r="XEY380" s="1"/>
      <c r="XEZ380" s="1"/>
      <c r="XFA380" s="1"/>
      <c r="XFB380" s="1"/>
      <c r="XFC380" s="1"/>
      <c r="XFD380" s="1"/>
    </row>
    <row r="381" spans="1:151 16227:16384" s="11" customFormat="1" ht="20.25" customHeight="1" x14ac:dyDescent="0.25">
      <c r="A381" s="88">
        <f t="shared" si="118"/>
        <v>6</v>
      </c>
      <c r="B381" s="88"/>
      <c r="C381" s="84" t="s">
        <v>218</v>
      </c>
      <c r="D381" s="85" t="s">
        <v>218</v>
      </c>
      <c r="E381" s="53">
        <f>(54.89)*10.764</f>
        <v>590.83596</v>
      </c>
      <c r="F381" s="84">
        <v>0</v>
      </c>
      <c r="G381" s="85"/>
      <c r="H381" s="53">
        <v>0</v>
      </c>
      <c r="I381" s="53">
        <f t="shared" si="116"/>
        <v>590.83596</v>
      </c>
      <c r="J381" s="1"/>
      <c r="K381" s="1"/>
      <c r="L381" s="1"/>
      <c r="M381" s="1"/>
      <c r="N381" s="1"/>
      <c r="O381" s="1"/>
      <c r="P381" s="1"/>
      <c r="Q381" s="1"/>
      <c r="R381" s="1"/>
      <c r="S381" s="1"/>
      <c r="T381" s="1"/>
      <c r="U381" s="42" t="str">
        <f t="shared" ca="1" si="117"/>
        <v>34606,..,2606</v>
      </c>
      <c r="V381" s="42">
        <f t="shared" ref="V381:W381" ca="1" si="122">V380+1</f>
        <v>34606</v>
      </c>
      <c r="W381" s="42">
        <f t="shared" ca="1" si="122"/>
        <v>2606</v>
      </c>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WZC381" s="1"/>
      <c r="WZD381" s="1"/>
      <c r="WZE381" s="1"/>
      <c r="WZF381" s="1"/>
      <c r="WZG381" s="1"/>
      <c r="WZH381" s="1"/>
      <c r="WZI381" s="1"/>
      <c r="WZJ381" s="1"/>
      <c r="WZK381" s="1"/>
      <c r="WZL381" s="1"/>
      <c r="WZM381" s="1"/>
      <c r="WZN381" s="1"/>
      <c r="WZO381" s="1"/>
      <c r="WZP381" s="1"/>
      <c r="WZQ381" s="1"/>
      <c r="WZR381" s="1"/>
      <c r="WZS381" s="1"/>
      <c r="WZT381" s="1"/>
      <c r="WZU381" s="1"/>
      <c r="WZV381" s="1"/>
      <c r="WZW381" s="1"/>
      <c r="WZX381" s="1"/>
      <c r="WZY381" s="1"/>
      <c r="WZZ381" s="1"/>
      <c r="XAA381" s="1"/>
      <c r="XAB381" s="1"/>
      <c r="XAC381" s="1"/>
      <c r="XAD381" s="1"/>
      <c r="XAE381" s="1"/>
      <c r="XAF381" s="1"/>
      <c r="XAG381" s="1"/>
      <c r="XAH381" s="1"/>
      <c r="XAI381" s="1"/>
      <c r="XAJ381" s="1"/>
      <c r="XAK381" s="1"/>
      <c r="XAL381" s="1"/>
      <c r="XAM381" s="1"/>
      <c r="XAN381" s="1"/>
      <c r="XAO381" s="1"/>
      <c r="XAP381" s="1"/>
      <c r="XAQ381" s="1"/>
      <c r="XAR381" s="1"/>
      <c r="XAS381" s="1"/>
      <c r="XAT381" s="1"/>
      <c r="XAU381" s="1"/>
      <c r="XAV381" s="1"/>
      <c r="XAW381" s="1"/>
      <c r="XAX381" s="1"/>
      <c r="XAY381" s="1"/>
      <c r="XAZ381" s="1"/>
      <c r="XBA381" s="1"/>
      <c r="XBB381" s="1"/>
      <c r="XBC381" s="1"/>
      <c r="XBD381" s="1"/>
      <c r="XBE381" s="1"/>
      <c r="XBF381" s="1"/>
      <c r="XBG381" s="1"/>
      <c r="XBH381" s="1"/>
      <c r="XBI381" s="1"/>
      <c r="XBJ381" s="1"/>
      <c r="XBK381" s="1"/>
      <c r="XBL381" s="1"/>
      <c r="XBM381" s="1"/>
      <c r="XBN381" s="1"/>
      <c r="XBO381" s="1"/>
      <c r="XBP381" s="1"/>
      <c r="XBQ381" s="1"/>
      <c r="XBR381" s="1"/>
      <c r="XBS381" s="1"/>
      <c r="XBT381" s="1"/>
      <c r="XBU381" s="1"/>
      <c r="XBV381" s="1"/>
      <c r="XBW381" s="1"/>
      <c r="XBX381" s="1"/>
      <c r="XBY381" s="1"/>
      <c r="XBZ381" s="1"/>
      <c r="XCA381" s="1"/>
      <c r="XCB381" s="1"/>
      <c r="XCC381" s="1"/>
      <c r="XCD381" s="1"/>
      <c r="XCE381" s="1"/>
      <c r="XCF381" s="1"/>
      <c r="XCG381" s="1"/>
      <c r="XCH381" s="1"/>
      <c r="XCI381" s="1"/>
      <c r="XCJ381" s="1"/>
      <c r="XCK381" s="1"/>
      <c r="XCL381" s="1"/>
      <c r="XCM381" s="1"/>
      <c r="XCN381" s="1"/>
      <c r="XCO381" s="1"/>
      <c r="XCP381" s="1"/>
      <c r="XCQ381" s="1"/>
      <c r="XCR381" s="1"/>
      <c r="XCS381" s="1"/>
      <c r="XCT381" s="1"/>
      <c r="XCU381" s="1"/>
      <c r="XCV381" s="1"/>
      <c r="XCW381" s="1"/>
      <c r="XCX381" s="1"/>
      <c r="XCY381" s="1"/>
      <c r="XCZ381" s="1"/>
      <c r="XDA381" s="1"/>
      <c r="XDB381" s="1"/>
      <c r="XDC381" s="1"/>
      <c r="XDD381" s="1"/>
      <c r="XDE381" s="1"/>
      <c r="XDF381" s="1"/>
      <c r="XDG381" s="1"/>
      <c r="XDH381" s="1"/>
      <c r="XDI381" s="1"/>
      <c r="XDJ381" s="1"/>
      <c r="XDK381" s="1"/>
      <c r="XDL381" s="1"/>
      <c r="XDM381" s="1"/>
      <c r="XDN381" s="1"/>
      <c r="XDO381" s="1"/>
      <c r="XDP381" s="1"/>
      <c r="XDQ381" s="1"/>
      <c r="XDR381" s="1"/>
      <c r="XDS381" s="1"/>
      <c r="XDT381" s="1"/>
      <c r="XDU381" s="1"/>
      <c r="XDV381" s="1"/>
      <c r="XDW381" s="1"/>
      <c r="XDX381" s="1"/>
      <c r="XDY381" s="1"/>
      <c r="XDZ381" s="1"/>
      <c r="XEA381" s="1"/>
      <c r="XEB381" s="1"/>
      <c r="XEC381" s="1"/>
      <c r="XED381" s="1"/>
      <c r="XEE381" s="1"/>
      <c r="XEF381" s="1"/>
      <c r="XEG381" s="1"/>
      <c r="XEH381" s="1"/>
      <c r="XEI381" s="1"/>
      <c r="XEJ381" s="1"/>
      <c r="XEK381" s="1"/>
      <c r="XEL381" s="1"/>
      <c r="XEM381" s="1"/>
      <c r="XEN381" s="1"/>
      <c r="XEO381" s="1"/>
      <c r="XEP381" s="1"/>
      <c r="XEQ381" s="1"/>
      <c r="XER381" s="1"/>
      <c r="XES381" s="1"/>
      <c r="XET381" s="1"/>
      <c r="XEU381" s="1"/>
      <c r="XEV381" s="1"/>
      <c r="XEW381" s="1"/>
      <c r="XEX381" s="1"/>
      <c r="XEY381" s="1"/>
      <c r="XEZ381" s="1"/>
      <c r="XFA381" s="1"/>
      <c r="XFB381" s="1"/>
      <c r="XFC381" s="1"/>
      <c r="XFD381" s="1"/>
    </row>
    <row r="382" spans="1:151 16227:16384" s="11" customFormat="1" ht="20.25" customHeight="1" x14ac:dyDescent="0.25">
      <c r="A382" s="88">
        <f t="shared" si="118"/>
        <v>7</v>
      </c>
      <c r="B382" s="88"/>
      <c r="C382" s="84" t="s">
        <v>219</v>
      </c>
      <c r="D382" s="85" t="s">
        <v>219</v>
      </c>
      <c r="E382" s="53">
        <f>(38.4)*10.764</f>
        <v>413.33759999999995</v>
      </c>
      <c r="F382" s="84">
        <v>0</v>
      </c>
      <c r="G382" s="85"/>
      <c r="H382" s="53">
        <v>0</v>
      </c>
      <c r="I382" s="53">
        <f t="shared" si="116"/>
        <v>413.33759999999995</v>
      </c>
      <c r="J382" s="1"/>
      <c r="K382" s="1"/>
      <c r="L382" s="1"/>
      <c r="M382" s="1"/>
      <c r="N382" s="1"/>
      <c r="O382" s="1"/>
      <c r="P382" s="1"/>
      <c r="Q382" s="1"/>
      <c r="R382" s="1"/>
      <c r="S382" s="1"/>
      <c r="T382" s="1"/>
      <c r="U382" s="42" t="str">
        <f t="shared" ca="1" si="117"/>
        <v>34607,..,2607</v>
      </c>
      <c r="V382" s="42">
        <f t="shared" ref="V382:W382" ca="1" si="123">V381+1</f>
        <v>34607</v>
      </c>
      <c r="W382" s="42">
        <f t="shared" ca="1" si="123"/>
        <v>2607</v>
      </c>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WZC382" s="1"/>
      <c r="WZD382" s="1"/>
      <c r="WZE382" s="1"/>
      <c r="WZF382" s="1"/>
      <c r="WZG382" s="1"/>
      <c r="WZH382" s="1"/>
      <c r="WZI382" s="1"/>
      <c r="WZJ382" s="1"/>
      <c r="WZK382" s="1"/>
      <c r="WZL382" s="1"/>
      <c r="WZM382" s="1"/>
      <c r="WZN382" s="1"/>
      <c r="WZO382" s="1"/>
      <c r="WZP382" s="1"/>
      <c r="WZQ382" s="1"/>
      <c r="WZR382" s="1"/>
      <c r="WZS382" s="1"/>
      <c r="WZT382" s="1"/>
      <c r="WZU382" s="1"/>
      <c r="WZV382" s="1"/>
      <c r="WZW382" s="1"/>
      <c r="WZX382" s="1"/>
      <c r="WZY382" s="1"/>
      <c r="WZZ382" s="1"/>
      <c r="XAA382" s="1"/>
      <c r="XAB382" s="1"/>
      <c r="XAC382" s="1"/>
      <c r="XAD382" s="1"/>
      <c r="XAE382" s="1"/>
      <c r="XAF382" s="1"/>
      <c r="XAG382" s="1"/>
      <c r="XAH382" s="1"/>
      <c r="XAI382" s="1"/>
      <c r="XAJ382" s="1"/>
      <c r="XAK382" s="1"/>
      <c r="XAL382" s="1"/>
      <c r="XAM382" s="1"/>
      <c r="XAN382" s="1"/>
      <c r="XAO382" s="1"/>
      <c r="XAP382" s="1"/>
      <c r="XAQ382" s="1"/>
      <c r="XAR382" s="1"/>
      <c r="XAS382" s="1"/>
      <c r="XAT382" s="1"/>
      <c r="XAU382" s="1"/>
      <c r="XAV382" s="1"/>
      <c r="XAW382" s="1"/>
      <c r="XAX382" s="1"/>
      <c r="XAY382" s="1"/>
      <c r="XAZ382" s="1"/>
      <c r="XBA382" s="1"/>
      <c r="XBB382" s="1"/>
      <c r="XBC382" s="1"/>
      <c r="XBD382" s="1"/>
      <c r="XBE382" s="1"/>
      <c r="XBF382" s="1"/>
      <c r="XBG382" s="1"/>
      <c r="XBH382" s="1"/>
      <c r="XBI382" s="1"/>
      <c r="XBJ382" s="1"/>
      <c r="XBK382" s="1"/>
      <c r="XBL382" s="1"/>
      <c r="XBM382" s="1"/>
      <c r="XBN382" s="1"/>
      <c r="XBO382" s="1"/>
      <c r="XBP382" s="1"/>
      <c r="XBQ382" s="1"/>
      <c r="XBR382" s="1"/>
      <c r="XBS382" s="1"/>
      <c r="XBT382" s="1"/>
      <c r="XBU382" s="1"/>
      <c r="XBV382" s="1"/>
      <c r="XBW382" s="1"/>
      <c r="XBX382" s="1"/>
      <c r="XBY382" s="1"/>
      <c r="XBZ382" s="1"/>
      <c r="XCA382" s="1"/>
      <c r="XCB382" s="1"/>
      <c r="XCC382" s="1"/>
      <c r="XCD382" s="1"/>
      <c r="XCE382" s="1"/>
      <c r="XCF382" s="1"/>
      <c r="XCG382" s="1"/>
      <c r="XCH382" s="1"/>
      <c r="XCI382" s="1"/>
      <c r="XCJ382" s="1"/>
      <c r="XCK382" s="1"/>
      <c r="XCL382" s="1"/>
      <c r="XCM382" s="1"/>
      <c r="XCN382" s="1"/>
      <c r="XCO382" s="1"/>
      <c r="XCP382" s="1"/>
      <c r="XCQ382" s="1"/>
      <c r="XCR382" s="1"/>
      <c r="XCS382" s="1"/>
      <c r="XCT382" s="1"/>
      <c r="XCU382" s="1"/>
      <c r="XCV382" s="1"/>
      <c r="XCW382" s="1"/>
      <c r="XCX382" s="1"/>
      <c r="XCY382" s="1"/>
      <c r="XCZ382" s="1"/>
      <c r="XDA382" s="1"/>
      <c r="XDB382" s="1"/>
      <c r="XDC382" s="1"/>
      <c r="XDD382" s="1"/>
      <c r="XDE382" s="1"/>
      <c r="XDF382" s="1"/>
      <c r="XDG382" s="1"/>
      <c r="XDH382" s="1"/>
      <c r="XDI382" s="1"/>
      <c r="XDJ382" s="1"/>
      <c r="XDK382" s="1"/>
      <c r="XDL382" s="1"/>
      <c r="XDM382" s="1"/>
      <c r="XDN382" s="1"/>
      <c r="XDO382" s="1"/>
      <c r="XDP382" s="1"/>
      <c r="XDQ382" s="1"/>
      <c r="XDR382" s="1"/>
      <c r="XDS382" s="1"/>
      <c r="XDT382" s="1"/>
      <c r="XDU382" s="1"/>
      <c r="XDV382" s="1"/>
      <c r="XDW382" s="1"/>
      <c r="XDX382" s="1"/>
      <c r="XDY382" s="1"/>
      <c r="XDZ382" s="1"/>
      <c r="XEA382" s="1"/>
      <c r="XEB382" s="1"/>
      <c r="XEC382" s="1"/>
      <c r="XED382" s="1"/>
      <c r="XEE382" s="1"/>
      <c r="XEF382" s="1"/>
      <c r="XEG382" s="1"/>
      <c r="XEH382" s="1"/>
      <c r="XEI382" s="1"/>
      <c r="XEJ382" s="1"/>
      <c r="XEK382" s="1"/>
      <c r="XEL382" s="1"/>
      <c r="XEM382" s="1"/>
      <c r="XEN382" s="1"/>
      <c r="XEO382" s="1"/>
      <c r="XEP382" s="1"/>
      <c r="XEQ382" s="1"/>
      <c r="XER382" s="1"/>
      <c r="XES382" s="1"/>
      <c r="XET382" s="1"/>
      <c r="XEU382" s="1"/>
      <c r="XEV382" s="1"/>
      <c r="XEW382" s="1"/>
      <c r="XEX382" s="1"/>
      <c r="XEY382" s="1"/>
      <c r="XEZ382" s="1"/>
      <c r="XFA382" s="1"/>
      <c r="XFB382" s="1"/>
      <c r="XFC382" s="1"/>
      <c r="XFD382" s="1"/>
    </row>
    <row r="383" spans="1:151 16227:16384" s="11" customFormat="1" ht="20.25" customHeight="1" x14ac:dyDescent="0.25">
      <c r="A383" s="88">
        <f t="shared" si="118"/>
        <v>8</v>
      </c>
      <c r="B383" s="88"/>
      <c r="C383" s="84" t="s">
        <v>218</v>
      </c>
      <c r="D383" s="85" t="s">
        <v>218</v>
      </c>
      <c r="E383" s="53">
        <f>(59.05)*10.764</f>
        <v>635.61419999999998</v>
      </c>
      <c r="F383" s="84">
        <v>0</v>
      </c>
      <c r="G383" s="85"/>
      <c r="H383" s="53">
        <v>0</v>
      </c>
      <c r="I383" s="53">
        <f t="shared" si="116"/>
        <v>635.61419999999998</v>
      </c>
      <c r="J383" s="1"/>
      <c r="K383" s="1"/>
      <c r="L383" s="1"/>
      <c r="M383" s="1"/>
      <c r="N383" s="1"/>
      <c r="O383" s="1"/>
      <c r="P383" s="1"/>
      <c r="Q383" s="1"/>
      <c r="R383" s="1"/>
      <c r="S383" s="1"/>
      <c r="T383" s="1"/>
      <c r="U383" s="42" t="str">
        <f t="shared" ca="1" si="117"/>
        <v>34608,..,2608</v>
      </c>
      <c r="V383" s="42">
        <f t="shared" ref="V383:W383" ca="1" si="124">V382+1</f>
        <v>34608</v>
      </c>
      <c r="W383" s="42">
        <f t="shared" ca="1" si="124"/>
        <v>2608</v>
      </c>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WZC383" s="1"/>
      <c r="WZD383" s="1"/>
      <c r="WZE383" s="1"/>
      <c r="WZF383" s="1"/>
      <c r="WZG383" s="1"/>
      <c r="WZH383" s="1"/>
      <c r="WZI383" s="1"/>
      <c r="WZJ383" s="1"/>
      <c r="WZK383" s="1"/>
      <c r="WZL383" s="1"/>
      <c r="WZM383" s="1"/>
      <c r="WZN383" s="1"/>
      <c r="WZO383" s="1"/>
      <c r="WZP383" s="1"/>
      <c r="WZQ383" s="1"/>
      <c r="WZR383" s="1"/>
      <c r="WZS383" s="1"/>
      <c r="WZT383" s="1"/>
      <c r="WZU383" s="1"/>
      <c r="WZV383" s="1"/>
      <c r="WZW383" s="1"/>
      <c r="WZX383" s="1"/>
      <c r="WZY383" s="1"/>
      <c r="WZZ383" s="1"/>
      <c r="XAA383" s="1"/>
      <c r="XAB383" s="1"/>
      <c r="XAC383" s="1"/>
      <c r="XAD383" s="1"/>
      <c r="XAE383" s="1"/>
      <c r="XAF383" s="1"/>
      <c r="XAG383" s="1"/>
      <c r="XAH383" s="1"/>
      <c r="XAI383" s="1"/>
      <c r="XAJ383" s="1"/>
      <c r="XAK383" s="1"/>
      <c r="XAL383" s="1"/>
      <c r="XAM383" s="1"/>
      <c r="XAN383" s="1"/>
      <c r="XAO383" s="1"/>
      <c r="XAP383" s="1"/>
      <c r="XAQ383" s="1"/>
      <c r="XAR383" s="1"/>
      <c r="XAS383" s="1"/>
      <c r="XAT383" s="1"/>
      <c r="XAU383" s="1"/>
      <c r="XAV383" s="1"/>
      <c r="XAW383" s="1"/>
      <c r="XAX383" s="1"/>
      <c r="XAY383" s="1"/>
      <c r="XAZ383" s="1"/>
      <c r="XBA383" s="1"/>
      <c r="XBB383" s="1"/>
      <c r="XBC383" s="1"/>
      <c r="XBD383" s="1"/>
      <c r="XBE383" s="1"/>
      <c r="XBF383" s="1"/>
      <c r="XBG383" s="1"/>
      <c r="XBH383" s="1"/>
      <c r="XBI383" s="1"/>
      <c r="XBJ383" s="1"/>
      <c r="XBK383" s="1"/>
      <c r="XBL383" s="1"/>
      <c r="XBM383" s="1"/>
      <c r="XBN383" s="1"/>
      <c r="XBO383" s="1"/>
      <c r="XBP383" s="1"/>
      <c r="XBQ383" s="1"/>
      <c r="XBR383" s="1"/>
      <c r="XBS383" s="1"/>
      <c r="XBT383" s="1"/>
      <c r="XBU383" s="1"/>
      <c r="XBV383" s="1"/>
      <c r="XBW383" s="1"/>
      <c r="XBX383" s="1"/>
      <c r="XBY383" s="1"/>
      <c r="XBZ383" s="1"/>
      <c r="XCA383" s="1"/>
      <c r="XCB383" s="1"/>
      <c r="XCC383" s="1"/>
      <c r="XCD383" s="1"/>
      <c r="XCE383" s="1"/>
      <c r="XCF383" s="1"/>
      <c r="XCG383" s="1"/>
      <c r="XCH383" s="1"/>
      <c r="XCI383" s="1"/>
      <c r="XCJ383" s="1"/>
      <c r="XCK383" s="1"/>
      <c r="XCL383" s="1"/>
      <c r="XCM383" s="1"/>
      <c r="XCN383" s="1"/>
      <c r="XCO383" s="1"/>
      <c r="XCP383" s="1"/>
      <c r="XCQ383" s="1"/>
      <c r="XCR383" s="1"/>
      <c r="XCS383" s="1"/>
      <c r="XCT383" s="1"/>
      <c r="XCU383" s="1"/>
      <c r="XCV383" s="1"/>
      <c r="XCW383" s="1"/>
      <c r="XCX383" s="1"/>
      <c r="XCY383" s="1"/>
      <c r="XCZ383" s="1"/>
      <c r="XDA383" s="1"/>
      <c r="XDB383" s="1"/>
      <c r="XDC383" s="1"/>
      <c r="XDD383" s="1"/>
      <c r="XDE383" s="1"/>
      <c r="XDF383" s="1"/>
      <c r="XDG383" s="1"/>
      <c r="XDH383" s="1"/>
      <c r="XDI383" s="1"/>
      <c r="XDJ383" s="1"/>
      <c r="XDK383" s="1"/>
      <c r="XDL383" s="1"/>
      <c r="XDM383" s="1"/>
      <c r="XDN383" s="1"/>
      <c r="XDO383" s="1"/>
      <c r="XDP383" s="1"/>
      <c r="XDQ383" s="1"/>
      <c r="XDR383" s="1"/>
      <c r="XDS383" s="1"/>
      <c r="XDT383" s="1"/>
      <c r="XDU383" s="1"/>
      <c r="XDV383" s="1"/>
      <c r="XDW383" s="1"/>
      <c r="XDX383" s="1"/>
      <c r="XDY383" s="1"/>
      <c r="XDZ383" s="1"/>
      <c r="XEA383" s="1"/>
      <c r="XEB383" s="1"/>
      <c r="XEC383" s="1"/>
      <c r="XED383" s="1"/>
      <c r="XEE383" s="1"/>
      <c r="XEF383" s="1"/>
      <c r="XEG383" s="1"/>
      <c r="XEH383" s="1"/>
      <c r="XEI383" s="1"/>
      <c r="XEJ383" s="1"/>
      <c r="XEK383" s="1"/>
      <c r="XEL383" s="1"/>
      <c r="XEM383" s="1"/>
      <c r="XEN383" s="1"/>
      <c r="XEO383" s="1"/>
      <c r="XEP383" s="1"/>
      <c r="XEQ383" s="1"/>
      <c r="XER383" s="1"/>
      <c r="XES383" s="1"/>
      <c r="XET383" s="1"/>
      <c r="XEU383" s="1"/>
      <c r="XEV383" s="1"/>
      <c r="XEW383" s="1"/>
      <c r="XEX383" s="1"/>
      <c r="XEY383" s="1"/>
      <c r="XEZ383" s="1"/>
      <c r="XFA383" s="1"/>
      <c r="XFB383" s="1"/>
      <c r="XFC383" s="1"/>
      <c r="XFD383" s="1"/>
    </row>
    <row r="384" spans="1:151 16227:16384" s="11" customFormat="1" ht="20.25" customHeight="1" x14ac:dyDescent="0.25">
      <c r="A384" s="88">
        <f t="shared" si="118"/>
        <v>9</v>
      </c>
      <c r="B384" s="88"/>
      <c r="C384" s="84" t="s">
        <v>218</v>
      </c>
      <c r="D384" s="85" t="s">
        <v>218</v>
      </c>
      <c r="E384" s="53">
        <f>(59.05)*10.764</f>
        <v>635.61419999999998</v>
      </c>
      <c r="F384" s="84">
        <v>0</v>
      </c>
      <c r="G384" s="85"/>
      <c r="H384" s="53">
        <v>0</v>
      </c>
      <c r="I384" s="53">
        <f t="shared" si="116"/>
        <v>635.61419999999998</v>
      </c>
      <c r="J384" s="1"/>
      <c r="K384" s="1"/>
      <c r="L384" s="1"/>
      <c r="M384" s="1"/>
      <c r="N384" s="1"/>
      <c r="O384" s="1"/>
      <c r="P384" s="1"/>
      <c r="Q384" s="1"/>
      <c r="R384" s="1"/>
      <c r="S384" s="1"/>
      <c r="T384" s="1"/>
      <c r="U384" s="42" t="str">
        <f t="shared" ca="1" si="117"/>
        <v>34609,..,2609</v>
      </c>
      <c r="V384" s="42">
        <f t="shared" ref="V384:W384" ca="1" si="125">V383+1</f>
        <v>34609</v>
      </c>
      <c r="W384" s="42">
        <f t="shared" ca="1" si="125"/>
        <v>2609</v>
      </c>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WZC384" s="1"/>
      <c r="WZD384" s="1"/>
      <c r="WZE384" s="1"/>
      <c r="WZF384" s="1"/>
      <c r="WZG384" s="1"/>
      <c r="WZH384" s="1"/>
      <c r="WZI384" s="1"/>
      <c r="WZJ384" s="1"/>
      <c r="WZK384" s="1"/>
      <c r="WZL384" s="1"/>
      <c r="WZM384" s="1"/>
      <c r="WZN384" s="1"/>
      <c r="WZO384" s="1"/>
      <c r="WZP384" s="1"/>
      <c r="WZQ384" s="1"/>
      <c r="WZR384" s="1"/>
      <c r="WZS384" s="1"/>
      <c r="WZT384" s="1"/>
      <c r="WZU384" s="1"/>
      <c r="WZV384" s="1"/>
      <c r="WZW384" s="1"/>
      <c r="WZX384" s="1"/>
      <c r="WZY384" s="1"/>
      <c r="WZZ384" s="1"/>
      <c r="XAA384" s="1"/>
      <c r="XAB384" s="1"/>
      <c r="XAC384" s="1"/>
      <c r="XAD384" s="1"/>
      <c r="XAE384" s="1"/>
      <c r="XAF384" s="1"/>
      <c r="XAG384" s="1"/>
      <c r="XAH384" s="1"/>
      <c r="XAI384" s="1"/>
      <c r="XAJ384" s="1"/>
      <c r="XAK384" s="1"/>
      <c r="XAL384" s="1"/>
      <c r="XAM384" s="1"/>
      <c r="XAN384" s="1"/>
      <c r="XAO384" s="1"/>
      <c r="XAP384" s="1"/>
      <c r="XAQ384" s="1"/>
      <c r="XAR384" s="1"/>
      <c r="XAS384" s="1"/>
      <c r="XAT384" s="1"/>
      <c r="XAU384" s="1"/>
      <c r="XAV384" s="1"/>
      <c r="XAW384" s="1"/>
      <c r="XAX384" s="1"/>
      <c r="XAY384" s="1"/>
      <c r="XAZ384" s="1"/>
      <c r="XBA384" s="1"/>
      <c r="XBB384" s="1"/>
      <c r="XBC384" s="1"/>
      <c r="XBD384" s="1"/>
      <c r="XBE384" s="1"/>
      <c r="XBF384" s="1"/>
      <c r="XBG384" s="1"/>
      <c r="XBH384" s="1"/>
      <c r="XBI384" s="1"/>
      <c r="XBJ384" s="1"/>
      <c r="XBK384" s="1"/>
      <c r="XBL384" s="1"/>
      <c r="XBM384" s="1"/>
      <c r="XBN384" s="1"/>
      <c r="XBO384" s="1"/>
      <c r="XBP384" s="1"/>
      <c r="XBQ384" s="1"/>
      <c r="XBR384" s="1"/>
      <c r="XBS384" s="1"/>
      <c r="XBT384" s="1"/>
      <c r="XBU384" s="1"/>
      <c r="XBV384" s="1"/>
      <c r="XBW384" s="1"/>
      <c r="XBX384" s="1"/>
      <c r="XBY384" s="1"/>
      <c r="XBZ384" s="1"/>
      <c r="XCA384" s="1"/>
      <c r="XCB384" s="1"/>
      <c r="XCC384" s="1"/>
      <c r="XCD384" s="1"/>
      <c r="XCE384" s="1"/>
      <c r="XCF384" s="1"/>
      <c r="XCG384" s="1"/>
      <c r="XCH384" s="1"/>
      <c r="XCI384" s="1"/>
      <c r="XCJ384" s="1"/>
      <c r="XCK384" s="1"/>
      <c r="XCL384" s="1"/>
      <c r="XCM384" s="1"/>
      <c r="XCN384" s="1"/>
      <c r="XCO384" s="1"/>
      <c r="XCP384" s="1"/>
      <c r="XCQ384" s="1"/>
      <c r="XCR384" s="1"/>
      <c r="XCS384" s="1"/>
      <c r="XCT384" s="1"/>
      <c r="XCU384" s="1"/>
      <c r="XCV384" s="1"/>
      <c r="XCW384" s="1"/>
      <c r="XCX384" s="1"/>
      <c r="XCY384" s="1"/>
      <c r="XCZ384" s="1"/>
      <c r="XDA384" s="1"/>
      <c r="XDB384" s="1"/>
      <c r="XDC384" s="1"/>
      <c r="XDD384" s="1"/>
      <c r="XDE384" s="1"/>
      <c r="XDF384" s="1"/>
      <c r="XDG384" s="1"/>
      <c r="XDH384" s="1"/>
      <c r="XDI384" s="1"/>
      <c r="XDJ384" s="1"/>
      <c r="XDK384" s="1"/>
      <c r="XDL384" s="1"/>
      <c r="XDM384" s="1"/>
      <c r="XDN384" s="1"/>
      <c r="XDO384" s="1"/>
      <c r="XDP384" s="1"/>
      <c r="XDQ384" s="1"/>
      <c r="XDR384" s="1"/>
      <c r="XDS384" s="1"/>
      <c r="XDT384" s="1"/>
      <c r="XDU384" s="1"/>
      <c r="XDV384" s="1"/>
      <c r="XDW384" s="1"/>
      <c r="XDX384" s="1"/>
      <c r="XDY384" s="1"/>
      <c r="XDZ384" s="1"/>
      <c r="XEA384" s="1"/>
      <c r="XEB384" s="1"/>
      <c r="XEC384" s="1"/>
      <c r="XED384" s="1"/>
      <c r="XEE384" s="1"/>
      <c r="XEF384" s="1"/>
      <c r="XEG384" s="1"/>
      <c r="XEH384" s="1"/>
      <c r="XEI384" s="1"/>
      <c r="XEJ384" s="1"/>
      <c r="XEK384" s="1"/>
      <c r="XEL384" s="1"/>
      <c r="XEM384" s="1"/>
      <c r="XEN384" s="1"/>
      <c r="XEO384" s="1"/>
      <c r="XEP384" s="1"/>
      <c r="XEQ384" s="1"/>
      <c r="XER384" s="1"/>
      <c r="XES384" s="1"/>
      <c r="XET384" s="1"/>
      <c r="XEU384" s="1"/>
      <c r="XEV384" s="1"/>
      <c r="XEW384" s="1"/>
      <c r="XEX384" s="1"/>
      <c r="XEY384" s="1"/>
      <c r="XEZ384" s="1"/>
      <c r="XFA384" s="1"/>
      <c r="XFB384" s="1"/>
      <c r="XFC384" s="1"/>
      <c r="XFD384" s="1"/>
    </row>
    <row r="385" spans="1:151 16227:16384" s="11" customFormat="1" ht="20.25" x14ac:dyDescent="0.25">
      <c r="A385" s="75" t="s">
        <v>223</v>
      </c>
      <c r="B385" s="76"/>
      <c r="C385" s="76"/>
      <c r="D385" s="76"/>
      <c r="E385" s="76"/>
      <c r="F385" s="76"/>
      <c r="G385" s="76"/>
      <c r="H385" s="76"/>
      <c r="I385" s="77"/>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WZC385" s="1"/>
      <c r="WZD385" s="1"/>
      <c r="WZE385" s="1"/>
      <c r="WZF385" s="1"/>
      <c r="WZG385" s="1"/>
      <c r="WZH385" s="1"/>
      <c r="WZI385" s="1"/>
      <c r="WZJ385" s="1"/>
      <c r="WZK385" s="1"/>
      <c r="WZL385" s="1"/>
      <c r="WZM385" s="1"/>
      <c r="WZN385" s="1"/>
      <c r="WZO385" s="1"/>
      <c r="WZP385" s="1"/>
      <c r="WZQ385" s="1"/>
      <c r="WZR385" s="1"/>
      <c r="WZS385" s="1"/>
      <c r="WZT385" s="1"/>
      <c r="WZU385" s="1"/>
      <c r="WZV385" s="1"/>
      <c r="WZW385" s="1"/>
      <c r="WZX385" s="1"/>
      <c r="WZY385" s="1"/>
      <c r="WZZ385" s="1"/>
      <c r="XAA385" s="1"/>
      <c r="XAB385" s="1"/>
      <c r="XAC385" s="1"/>
      <c r="XAD385" s="1"/>
      <c r="XAE385" s="1"/>
      <c r="XAF385" s="1"/>
      <c r="XAG385" s="1"/>
      <c r="XAH385" s="1"/>
      <c r="XAI385" s="1"/>
      <c r="XAJ385" s="1"/>
      <c r="XAK385" s="1"/>
      <c r="XAL385" s="1"/>
      <c r="XAM385" s="1"/>
      <c r="XAN385" s="1"/>
      <c r="XAO385" s="1"/>
      <c r="XAP385" s="1"/>
      <c r="XAQ385" s="1"/>
      <c r="XAR385" s="1"/>
      <c r="XAS385" s="1"/>
      <c r="XAT385" s="1"/>
      <c r="XAU385" s="1"/>
      <c r="XAV385" s="1"/>
      <c r="XAW385" s="1"/>
      <c r="XAX385" s="1"/>
      <c r="XAY385" s="1"/>
      <c r="XAZ385" s="1"/>
      <c r="XBA385" s="1"/>
      <c r="XBB385" s="1"/>
      <c r="XBC385" s="1"/>
      <c r="XBD385" s="1"/>
      <c r="XBE385" s="1"/>
      <c r="XBF385" s="1"/>
      <c r="XBG385" s="1"/>
      <c r="XBH385" s="1"/>
      <c r="XBI385" s="1"/>
      <c r="XBJ385" s="1"/>
      <c r="XBK385" s="1"/>
      <c r="XBL385" s="1"/>
      <c r="XBM385" s="1"/>
      <c r="XBN385" s="1"/>
      <c r="XBO385" s="1"/>
      <c r="XBP385" s="1"/>
      <c r="XBQ385" s="1"/>
      <c r="XBR385" s="1"/>
      <c r="XBS385" s="1"/>
      <c r="XBT385" s="1"/>
      <c r="XBU385" s="1"/>
      <c r="XBV385" s="1"/>
      <c r="XBW385" s="1"/>
      <c r="XBX385" s="1"/>
      <c r="XBY385" s="1"/>
      <c r="XBZ385" s="1"/>
      <c r="XCA385" s="1"/>
      <c r="XCB385" s="1"/>
      <c r="XCC385" s="1"/>
      <c r="XCD385" s="1"/>
      <c r="XCE385" s="1"/>
      <c r="XCF385" s="1"/>
      <c r="XCG385" s="1"/>
      <c r="XCH385" s="1"/>
      <c r="XCI385" s="1"/>
      <c r="XCJ385" s="1"/>
      <c r="XCK385" s="1"/>
      <c r="XCL385" s="1"/>
      <c r="XCM385" s="1"/>
      <c r="XCN385" s="1"/>
      <c r="XCO385" s="1"/>
      <c r="XCP385" s="1"/>
      <c r="XCQ385" s="1"/>
      <c r="XCR385" s="1"/>
      <c r="XCS385" s="1"/>
      <c r="XCT385" s="1"/>
      <c r="XCU385" s="1"/>
      <c r="XCV385" s="1"/>
      <c r="XCW385" s="1"/>
      <c r="XCX385" s="1"/>
      <c r="XCY385" s="1"/>
      <c r="XCZ385" s="1"/>
      <c r="XDA385" s="1"/>
      <c r="XDB385" s="1"/>
      <c r="XDC385" s="1"/>
      <c r="XDD385" s="1"/>
      <c r="XDE385" s="1"/>
      <c r="XDF385" s="1"/>
      <c r="XDG385" s="1"/>
      <c r="XDH385" s="1"/>
      <c r="XDI385" s="1"/>
      <c r="XDJ385" s="1"/>
      <c r="XDK385" s="1"/>
      <c r="XDL385" s="1"/>
      <c r="XDM385" s="1"/>
      <c r="XDN385" s="1"/>
      <c r="XDO385" s="1"/>
      <c r="XDP385" s="1"/>
      <c r="XDQ385" s="1"/>
      <c r="XDR385" s="1"/>
      <c r="XDS385" s="1"/>
      <c r="XDT385" s="1"/>
      <c r="XDU385" s="1"/>
      <c r="XDV385" s="1"/>
      <c r="XDW385" s="1"/>
      <c r="XDX385" s="1"/>
      <c r="XDY385" s="1"/>
      <c r="XDZ385" s="1"/>
      <c r="XEA385" s="1"/>
      <c r="XEB385" s="1"/>
      <c r="XEC385" s="1"/>
      <c r="XED385" s="1"/>
      <c r="XEE385" s="1"/>
      <c r="XEF385" s="1"/>
      <c r="XEG385" s="1"/>
      <c r="XEH385" s="1"/>
      <c r="XEI385" s="1"/>
      <c r="XEJ385" s="1"/>
      <c r="XEK385" s="1"/>
      <c r="XEL385" s="1"/>
      <c r="XEM385" s="1"/>
      <c r="XEN385" s="1"/>
      <c r="XEO385" s="1"/>
      <c r="XEP385" s="1"/>
      <c r="XEQ385" s="1"/>
      <c r="XER385" s="1"/>
      <c r="XES385" s="1"/>
      <c r="XET385" s="1"/>
      <c r="XEU385" s="1"/>
      <c r="XEV385" s="1"/>
      <c r="XEW385" s="1"/>
      <c r="XEX385" s="1"/>
      <c r="XEY385" s="1"/>
      <c r="XEZ385" s="1"/>
      <c r="XFA385" s="1"/>
      <c r="XFB385" s="1"/>
      <c r="XFC385" s="1"/>
      <c r="XFD385" s="1"/>
    </row>
    <row r="386" spans="1:151 16227:16384" s="11" customFormat="1" ht="20.25" customHeight="1" x14ac:dyDescent="0.25">
      <c r="A386" s="88">
        <v>1</v>
      </c>
      <c r="B386" s="88"/>
      <c r="C386" s="84" t="s">
        <v>219</v>
      </c>
      <c r="D386" s="85" t="s">
        <v>219</v>
      </c>
      <c r="E386" s="53">
        <f>(38.4)*10.764</f>
        <v>413.33759999999995</v>
      </c>
      <c r="F386" s="84">
        <v>0</v>
      </c>
      <c r="G386" s="85"/>
      <c r="H386" s="53">
        <v>0</v>
      </c>
      <c r="I386" s="53">
        <f t="shared" ref="I386:I394" si="126">E386+F386+(IF(H386&lt;101,H386,IF(H386&lt;201,H386/2,IF(H386&lt;=301,H386/3,H386/4))))</f>
        <v>413.33759999999995</v>
      </c>
      <c r="J386" s="1"/>
      <c r="K386" s="1"/>
      <c r="L386" s="1"/>
      <c r="M386" s="1"/>
      <c r="N386" s="1"/>
      <c r="O386" s="1"/>
      <c r="P386" s="1"/>
      <c r="Q386" s="1"/>
      <c r="R386" s="1"/>
      <c r="S386" s="1"/>
      <c r="T386" s="1"/>
      <c r="U386" s="42" t="str">
        <f t="shared" ref="U386:U394" ca="1" si="127">V386&amp;""&amp;",..,"&amp;""&amp;W386</f>
        <v>5901,..,2501</v>
      </c>
      <c r="V386" s="42">
        <f ca="1">(SUMPRODUCT(MID(0&amp;(LEFT(A385,SUM(LEN(A385)-LEN(SUBSTITUTE(A385,{"0","1","2","3"},""))))), LARGE(INDEX(ISNUMBER(--MID((LEFT(A385,SUM(LEN(A385)-LEN(SUBSTITUTE(A385,{"0","1","2","3"},""))))), ROW(INDIRECT("1:"&amp;LEN((LEFT(A385,SUM(LEN(A385)-LEN(SUBSTITUTE(A385,{"0","1","2","3"},"")))))))), 1)) * ROW(INDIRECT("1:"&amp;LEN((LEFT(A385,SUM(LEN(A385)-LEN(SUBSTITUTE(A385,{"0","1","2","3"},"")))))))), 0), ROW(INDIRECT("1:"&amp;LEN((LEFT(A385,SUM(LEN(A385)-LEN(SUBSTITUTE(A385,{"0","1","2","3"},"")))))))))+1, 1) * 10^ROW(INDIRECT("1:"&amp;LEN((LEFT(A385,SUM(LEN(A385)-LEN(SUBSTITUTE(A385,{"0","1","2","3"},""))))))))/10))*100+1</f>
        <v>5901</v>
      </c>
      <c r="W386" s="42">
        <f ca="1">(SUMPRODUCT(MID(0&amp;(--TRIM(RIGHT(SUBSTITUTE(LEFT(A385,_xlfn.AGGREGATE(16,6,FIND({0,1,2,3,4,5,6,7,8,9},A385,ROW(INDIRECT("1:"&amp;LEN(A385)))),1))," ",REPT(" ",LEN(A385))),LEN(A385)))), LARGE(INDEX(ISNUMBER(--MID((--TRIM(RIGHT(SUBSTITUTE(LEFT(A385,_xlfn.AGGREGATE(16,6,FIND({0,1,2,3,4,5,6,7,8,9},A385,ROW(INDIRECT("1:"&amp;LEN(A385)))),1))," ",REPT(" ",LEN(A385))),LEN(A385)))), ROW(INDIRECT("1:"&amp;LEN((--TRIM(RIGHT(SUBSTITUTE(LEFT(A385,_xlfn.AGGREGATE(16,6,FIND({0,1,2,3,4,5,6,7,8,9},A385,ROW(INDIRECT("1:"&amp;LEN(A385)))),1))," ",REPT(" ",LEN(A385))),LEN(A385))))))), 1)) * ROW(INDIRECT("1:"&amp;LEN((--TRIM(RIGHT(SUBSTITUTE(LEFT(A385,_xlfn.AGGREGATE(16,6,FIND({0,1,2,3,4,5,6,7,8,9},A385,ROW(INDIRECT("1:"&amp;LEN(A385)))),1))," ",REPT(" ",LEN(A385))),LEN(A385))))))), 0), ROW(INDIRECT("1:"&amp;LEN((--TRIM(RIGHT(SUBSTITUTE(LEFT(A385,_xlfn.AGGREGATE(16,6,FIND({0,1,2,3,4,5,6,7,8,9},A385,ROW(INDIRECT("1:"&amp;LEN(A385)))),1))," ",REPT(" ",LEN(A385))),LEN(A385))))))))+1, 1) * 10^ROW(INDIRECT("1:"&amp;LEN((--TRIM(RIGHT(SUBSTITUTE(LEFT(A385,_xlfn.AGGREGATE(16,6,FIND({0,1,2,3,4,5,6,7,8,9},A385,ROW(INDIRECT("1:"&amp;LEN(A385)))),1))," ",REPT(" ",LEN(A385))),LEN(A385)))))))/10))*100+1</f>
        <v>2501</v>
      </c>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WZC386" s="1"/>
      <c r="WZD386" s="1"/>
      <c r="WZE386" s="1"/>
      <c r="WZF386" s="1"/>
      <c r="WZG386" s="1"/>
      <c r="WZH386" s="1"/>
      <c r="WZI386" s="1"/>
      <c r="WZJ386" s="1"/>
      <c r="WZK386" s="1"/>
      <c r="WZL386" s="1"/>
      <c r="WZM386" s="1"/>
      <c r="WZN386" s="1"/>
      <c r="WZO386" s="1"/>
      <c r="WZP386" s="1"/>
      <c r="WZQ386" s="1"/>
      <c r="WZR386" s="1"/>
      <c r="WZS386" s="1"/>
      <c r="WZT386" s="1"/>
      <c r="WZU386" s="1"/>
      <c r="WZV386" s="1"/>
      <c r="WZW386" s="1"/>
      <c r="WZX386" s="1"/>
      <c r="WZY386" s="1"/>
      <c r="WZZ386" s="1"/>
      <c r="XAA386" s="1"/>
      <c r="XAB386" s="1"/>
      <c r="XAC386" s="1"/>
      <c r="XAD386" s="1"/>
      <c r="XAE386" s="1"/>
      <c r="XAF386" s="1"/>
      <c r="XAG386" s="1"/>
      <c r="XAH386" s="1"/>
      <c r="XAI386" s="1"/>
      <c r="XAJ386" s="1"/>
      <c r="XAK386" s="1"/>
      <c r="XAL386" s="1"/>
      <c r="XAM386" s="1"/>
      <c r="XAN386" s="1"/>
      <c r="XAO386" s="1"/>
      <c r="XAP386" s="1"/>
      <c r="XAQ386" s="1"/>
      <c r="XAR386" s="1"/>
      <c r="XAS386" s="1"/>
      <c r="XAT386" s="1"/>
      <c r="XAU386" s="1"/>
      <c r="XAV386" s="1"/>
      <c r="XAW386" s="1"/>
      <c r="XAX386" s="1"/>
      <c r="XAY386" s="1"/>
      <c r="XAZ386" s="1"/>
      <c r="XBA386" s="1"/>
      <c r="XBB386" s="1"/>
      <c r="XBC386" s="1"/>
      <c r="XBD386" s="1"/>
      <c r="XBE386" s="1"/>
      <c r="XBF386" s="1"/>
      <c r="XBG386" s="1"/>
      <c r="XBH386" s="1"/>
      <c r="XBI386" s="1"/>
      <c r="XBJ386" s="1"/>
      <c r="XBK386" s="1"/>
      <c r="XBL386" s="1"/>
      <c r="XBM386" s="1"/>
      <c r="XBN386" s="1"/>
      <c r="XBO386" s="1"/>
      <c r="XBP386" s="1"/>
      <c r="XBQ386" s="1"/>
      <c r="XBR386" s="1"/>
      <c r="XBS386" s="1"/>
      <c r="XBT386" s="1"/>
      <c r="XBU386" s="1"/>
      <c r="XBV386" s="1"/>
      <c r="XBW386" s="1"/>
      <c r="XBX386" s="1"/>
      <c r="XBY386" s="1"/>
      <c r="XBZ386" s="1"/>
      <c r="XCA386" s="1"/>
      <c r="XCB386" s="1"/>
      <c r="XCC386" s="1"/>
      <c r="XCD386" s="1"/>
      <c r="XCE386" s="1"/>
      <c r="XCF386" s="1"/>
      <c r="XCG386" s="1"/>
      <c r="XCH386" s="1"/>
      <c r="XCI386" s="1"/>
      <c r="XCJ386" s="1"/>
      <c r="XCK386" s="1"/>
      <c r="XCL386" s="1"/>
      <c r="XCM386" s="1"/>
      <c r="XCN386" s="1"/>
      <c r="XCO386" s="1"/>
      <c r="XCP386" s="1"/>
      <c r="XCQ386" s="1"/>
      <c r="XCR386" s="1"/>
      <c r="XCS386" s="1"/>
      <c r="XCT386" s="1"/>
      <c r="XCU386" s="1"/>
      <c r="XCV386" s="1"/>
      <c r="XCW386" s="1"/>
      <c r="XCX386" s="1"/>
      <c r="XCY386" s="1"/>
      <c r="XCZ386" s="1"/>
      <c r="XDA386" s="1"/>
      <c r="XDB386" s="1"/>
      <c r="XDC386" s="1"/>
      <c r="XDD386" s="1"/>
      <c r="XDE386" s="1"/>
      <c r="XDF386" s="1"/>
      <c r="XDG386" s="1"/>
      <c r="XDH386" s="1"/>
      <c r="XDI386" s="1"/>
      <c r="XDJ386" s="1"/>
      <c r="XDK386" s="1"/>
      <c r="XDL386" s="1"/>
      <c r="XDM386" s="1"/>
      <c r="XDN386" s="1"/>
      <c r="XDO386" s="1"/>
      <c r="XDP386" s="1"/>
      <c r="XDQ386" s="1"/>
      <c r="XDR386" s="1"/>
      <c r="XDS386" s="1"/>
      <c r="XDT386" s="1"/>
      <c r="XDU386" s="1"/>
      <c r="XDV386" s="1"/>
      <c r="XDW386" s="1"/>
      <c r="XDX386" s="1"/>
      <c r="XDY386" s="1"/>
      <c r="XDZ386" s="1"/>
      <c r="XEA386" s="1"/>
      <c r="XEB386" s="1"/>
      <c r="XEC386" s="1"/>
      <c r="XED386" s="1"/>
      <c r="XEE386" s="1"/>
      <c r="XEF386" s="1"/>
      <c r="XEG386" s="1"/>
      <c r="XEH386" s="1"/>
      <c r="XEI386" s="1"/>
      <c r="XEJ386" s="1"/>
      <c r="XEK386" s="1"/>
      <c r="XEL386" s="1"/>
      <c r="XEM386" s="1"/>
      <c r="XEN386" s="1"/>
      <c r="XEO386" s="1"/>
      <c r="XEP386" s="1"/>
      <c r="XEQ386" s="1"/>
      <c r="XER386" s="1"/>
      <c r="XES386" s="1"/>
      <c r="XET386" s="1"/>
      <c r="XEU386" s="1"/>
      <c r="XEV386" s="1"/>
      <c r="XEW386" s="1"/>
      <c r="XEX386" s="1"/>
      <c r="XEY386" s="1"/>
      <c r="XEZ386" s="1"/>
      <c r="XFA386" s="1"/>
      <c r="XFB386" s="1"/>
      <c r="XFC386" s="1"/>
      <c r="XFD386" s="1"/>
    </row>
    <row r="387" spans="1:151 16227:16384" s="11" customFormat="1" ht="20.25" customHeight="1" x14ac:dyDescent="0.25">
      <c r="A387" s="88">
        <f>A386+1</f>
        <v>2</v>
      </c>
      <c r="B387" s="88"/>
      <c r="C387" s="84" t="s">
        <v>219</v>
      </c>
      <c r="D387" s="85" t="s">
        <v>219</v>
      </c>
      <c r="E387" s="53">
        <f>(39.91)*10.764</f>
        <v>429.59123999999991</v>
      </c>
      <c r="F387" s="84">
        <v>0</v>
      </c>
      <c r="G387" s="85"/>
      <c r="H387" s="53">
        <v>0</v>
      </c>
      <c r="I387" s="53">
        <f t="shared" si="126"/>
        <v>429.59123999999991</v>
      </c>
      <c r="J387" s="1"/>
      <c r="K387" s="1"/>
      <c r="L387" s="1"/>
      <c r="M387" s="1"/>
      <c r="N387" s="1"/>
      <c r="O387" s="1"/>
      <c r="P387" s="1"/>
      <c r="Q387" s="1"/>
      <c r="R387" s="1"/>
      <c r="S387" s="1"/>
      <c r="T387" s="1"/>
      <c r="U387" s="42" t="str">
        <f t="shared" ca="1" si="127"/>
        <v>5902,..,2502</v>
      </c>
      <c r="V387" s="42">
        <f ca="1">V386+1</f>
        <v>5902</v>
      </c>
      <c r="W387" s="42">
        <f ca="1">W386+1</f>
        <v>2502</v>
      </c>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WZC387" s="1"/>
      <c r="WZD387" s="1"/>
      <c r="WZE387" s="1"/>
      <c r="WZF387" s="1"/>
      <c r="WZG387" s="1"/>
      <c r="WZH387" s="1"/>
      <c r="WZI387" s="1"/>
      <c r="WZJ387" s="1"/>
      <c r="WZK387" s="1"/>
      <c r="WZL387" s="1"/>
      <c r="WZM387" s="1"/>
      <c r="WZN387" s="1"/>
      <c r="WZO387" s="1"/>
      <c r="WZP387" s="1"/>
      <c r="WZQ387" s="1"/>
      <c r="WZR387" s="1"/>
      <c r="WZS387" s="1"/>
      <c r="WZT387" s="1"/>
      <c r="WZU387" s="1"/>
      <c r="WZV387" s="1"/>
      <c r="WZW387" s="1"/>
      <c r="WZX387" s="1"/>
      <c r="WZY387" s="1"/>
      <c r="WZZ387" s="1"/>
      <c r="XAA387" s="1"/>
      <c r="XAB387" s="1"/>
      <c r="XAC387" s="1"/>
      <c r="XAD387" s="1"/>
      <c r="XAE387" s="1"/>
      <c r="XAF387" s="1"/>
      <c r="XAG387" s="1"/>
      <c r="XAH387" s="1"/>
      <c r="XAI387" s="1"/>
      <c r="XAJ387" s="1"/>
      <c r="XAK387" s="1"/>
      <c r="XAL387" s="1"/>
      <c r="XAM387" s="1"/>
      <c r="XAN387" s="1"/>
      <c r="XAO387" s="1"/>
      <c r="XAP387" s="1"/>
      <c r="XAQ387" s="1"/>
      <c r="XAR387" s="1"/>
      <c r="XAS387" s="1"/>
      <c r="XAT387" s="1"/>
      <c r="XAU387" s="1"/>
      <c r="XAV387" s="1"/>
      <c r="XAW387" s="1"/>
      <c r="XAX387" s="1"/>
      <c r="XAY387" s="1"/>
      <c r="XAZ387" s="1"/>
      <c r="XBA387" s="1"/>
      <c r="XBB387" s="1"/>
      <c r="XBC387" s="1"/>
      <c r="XBD387" s="1"/>
      <c r="XBE387" s="1"/>
      <c r="XBF387" s="1"/>
      <c r="XBG387" s="1"/>
      <c r="XBH387" s="1"/>
      <c r="XBI387" s="1"/>
      <c r="XBJ387" s="1"/>
      <c r="XBK387" s="1"/>
      <c r="XBL387" s="1"/>
      <c r="XBM387" s="1"/>
      <c r="XBN387" s="1"/>
      <c r="XBO387" s="1"/>
      <c r="XBP387" s="1"/>
      <c r="XBQ387" s="1"/>
      <c r="XBR387" s="1"/>
      <c r="XBS387" s="1"/>
      <c r="XBT387" s="1"/>
      <c r="XBU387" s="1"/>
      <c r="XBV387" s="1"/>
      <c r="XBW387" s="1"/>
      <c r="XBX387" s="1"/>
      <c r="XBY387" s="1"/>
      <c r="XBZ387" s="1"/>
      <c r="XCA387" s="1"/>
      <c r="XCB387" s="1"/>
      <c r="XCC387" s="1"/>
      <c r="XCD387" s="1"/>
      <c r="XCE387" s="1"/>
      <c r="XCF387" s="1"/>
      <c r="XCG387" s="1"/>
      <c r="XCH387" s="1"/>
      <c r="XCI387" s="1"/>
      <c r="XCJ387" s="1"/>
      <c r="XCK387" s="1"/>
      <c r="XCL387" s="1"/>
      <c r="XCM387" s="1"/>
      <c r="XCN387" s="1"/>
      <c r="XCO387" s="1"/>
      <c r="XCP387" s="1"/>
      <c r="XCQ387" s="1"/>
      <c r="XCR387" s="1"/>
      <c r="XCS387" s="1"/>
      <c r="XCT387" s="1"/>
      <c r="XCU387" s="1"/>
      <c r="XCV387" s="1"/>
      <c r="XCW387" s="1"/>
      <c r="XCX387" s="1"/>
      <c r="XCY387" s="1"/>
      <c r="XCZ387" s="1"/>
      <c r="XDA387" s="1"/>
      <c r="XDB387" s="1"/>
      <c r="XDC387" s="1"/>
      <c r="XDD387" s="1"/>
      <c r="XDE387" s="1"/>
      <c r="XDF387" s="1"/>
      <c r="XDG387" s="1"/>
      <c r="XDH387" s="1"/>
      <c r="XDI387" s="1"/>
      <c r="XDJ387" s="1"/>
      <c r="XDK387" s="1"/>
      <c r="XDL387" s="1"/>
      <c r="XDM387" s="1"/>
      <c r="XDN387" s="1"/>
      <c r="XDO387" s="1"/>
      <c r="XDP387" s="1"/>
      <c r="XDQ387" s="1"/>
      <c r="XDR387" s="1"/>
      <c r="XDS387" s="1"/>
      <c r="XDT387" s="1"/>
      <c r="XDU387" s="1"/>
      <c r="XDV387" s="1"/>
      <c r="XDW387" s="1"/>
      <c r="XDX387" s="1"/>
      <c r="XDY387" s="1"/>
      <c r="XDZ387" s="1"/>
      <c r="XEA387" s="1"/>
      <c r="XEB387" s="1"/>
      <c r="XEC387" s="1"/>
      <c r="XED387" s="1"/>
      <c r="XEE387" s="1"/>
      <c r="XEF387" s="1"/>
      <c r="XEG387" s="1"/>
      <c r="XEH387" s="1"/>
      <c r="XEI387" s="1"/>
      <c r="XEJ387" s="1"/>
      <c r="XEK387" s="1"/>
      <c r="XEL387" s="1"/>
      <c r="XEM387" s="1"/>
      <c r="XEN387" s="1"/>
      <c r="XEO387" s="1"/>
      <c r="XEP387" s="1"/>
      <c r="XEQ387" s="1"/>
      <c r="XER387" s="1"/>
      <c r="XES387" s="1"/>
      <c r="XET387" s="1"/>
      <c r="XEU387" s="1"/>
      <c r="XEV387" s="1"/>
      <c r="XEW387" s="1"/>
      <c r="XEX387" s="1"/>
      <c r="XEY387" s="1"/>
      <c r="XEZ387" s="1"/>
      <c r="XFA387" s="1"/>
      <c r="XFB387" s="1"/>
      <c r="XFC387" s="1"/>
      <c r="XFD387" s="1"/>
    </row>
    <row r="388" spans="1:151 16227:16384" s="11" customFormat="1" ht="20.25" customHeight="1" x14ac:dyDescent="0.25">
      <c r="A388" s="88">
        <f t="shared" ref="A388:A394" si="128">A387+1</f>
        <v>3</v>
      </c>
      <c r="B388" s="88"/>
      <c r="C388" s="84" t="s">
        <v>219</v>
      </c>
      <c r="D388" s="85" t="s">
        <v>219</v>
      </c>
      <c r="E388" s="53">
        <f>(39.91)*10.764</f>
        <v>429.59123999999991</v>
      </c>
      <c r="F388" s="84">
        <v>0</v>
      </c>
      <c r="G388" s="85"/>
      <c r="H388" s="53">
        <v>0</v>
      </c>
      <c r="I388" s="53">
        <f t="shared" si="126"/>
        <v>429.59123999999991</v>
      </c>
      <c r="J388" s="1"/>
      <c r="K388" s="1"/>
      <c r="L388" s="1"/>
      <c r="M388" s="1"/>
      <c r="N388" s="1"/>
      <c r="O388" s="1"/>
      <c r="P388" s="1"/>
      <c r="Q388" s="1"/>
      <c r="R388" s="1"/>
      <c r="S388" s="1"/>
      <c r="T388" s="1"/>
      <c r="U388" s="42" t="str">
        <f t="shared" ca="1" si="127"/>
        <v>5903,..,2503</v>
      </c>
      <c r="V388" s="42">
        <f t="shared" ref="V388:W388" ca="1" si="129">V387+1</f>
        <v>5903</v>
      </c>
      <c r="W388" s="42">
        <f t="shared" ca="1" si="129"/>
        <v>2503</v>
      </c>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WZC388" s="1"/>
      <c r="WZD388" s="1"/>
      <c r="WZE388" s="1"/>
      <c r="WZF388" s="1"/>
      <c r="WZG388" s="1"/>
      <c r="WZH388" s="1"/>
      <c r="WZI388" s="1"/>
      <c r="WZJ388" s="1"/>
      <c r="WZK388" s="1"/>
      <c r="WZL388" s="1"/>
      <c r="WZM388" s="1"/>
      <c r="WZN388" s="1"/>
      <c r="WZO388" s="1"/>
      <c r="WZP388" s="1"/>
      <c r="WZQ388" s="1"/>
      <c r="WZR388" s="1"/>
      <c r="WZS388" s="1"/>
      <c r="WZT388" s="1"/>
      <c r="WZU388" s="1"/>
      <c r="WZV388" s="1"/>
      <c r="WZW388" s="1"/>
      <c r="WZX388" s="1"/>
      <c r="WZY388" s="1"/>
      <c r="WZZ388" s="1"/>
      <c r="XAA388" s="1"/>
      <c r="XAB388" s="1"/>
      <c r="XAC388" s="1"/>
      <c r="XAD388" s="1"/>
      <c r="XAE388" s="1"/>
      <c r="XAF388" s="1"/>
      <c r="XAG388" s="1"/>
      <c r="XAH388" s="1"/>
      <c r="XAI388" s="1"/>
      <c r="XAJ388" s="1"/>
      <c r="XAK388" s="1"/>
      <c r="XAL388" s="1"/>
      <c r="XAM388" s="1"/>
      <c r="XAN388" s="1"/>
      <c r="XAO388" s="1"/>
      <c r="XAP388" s="1"/>
      <c r="XAQ388" s="1"/>
      <c r="XAR388" s="1"/>
      <c r="XAS388" s="1"/>
      <c r="XAT388" s="1"/>
      <c r="XAU388" s="1"/>
      <c r="XAV388" s="1"/>
      <c r="XAW388" s="1"/>
      <c r="XAX388" s="1"/>
      <c r="XAY388" s="1"/>
      <c r="XAZ388" s="1"/>
      <c r="XBA388" s="1"/>
      <c r="XBB388" s="1"/>
      <c r="XBC388" s="1"/>
      <c r="XBD388" s="1"/>
      <c r="XBE388" s="1"/>
      <c r="XBF388" s="1"/>
      <c r="XBG388" s="1"/>
      <c r="XBH388" s="1"/>
      <c r="XBI388" s="1"/>
      <c r="XBJ388" s="1"/>
      <c r="XBK388" s="1"/>
      <c r="XBL388" s="1"/>
      <c r="XBM388" s="1"/>
      <c r="XBN388" s="1"/>
      <c r="XBO388" s="1"/>
      <c r="XBP388" s="1"/>
      <c r="XBQ388" s="1"/>
      <c r="XBR388" s="1"/>
      <c r="XBS388" s="1"/>
      <c r="XBT388" s="1"/>
      <c r="XBU388" s="1"/>
      <c r="XBV388" s="1"/>
      <c r="XBW388" s="1"/>
      <c r="XBX388" s="1"/>
      <c r="XBY388" s="1"/>
      <c r="XBZ388" s="1"/>
      <c r="XCA388" s="1"/>
      <c r="XCB388" s="1"/>
      <c r="XCC388" s="1"/>
      <c r="XCD388" s="1"/>
      <c r="XCE388" s="1"/>
      <c r="XCF388" s="1"/>
      <c r="XCG388" s="1"/>
      <c r="XCH388" s="1"/>
      <c r="XCI388" s="1"/>
      <c r="XCJ388" s="1"/>
      <c r="XCK388" s="1"/>
      <c r="XCL388" s="1"/>
      <c r="XCM388" s="1"/>
      <c r="XCN388" s="1"/>
      <c r="XCO388" s="1"/>
      <c r="XCP388" s="1"/>
      <c r="XCQ388" s="1"/>
      <c r="XCR388" s="1"/>
      <c r="XCS388" s="1"/>
      <c r="XCT388" s="1"/>
      <c r="XCU388" s="1"/>
      <c r="XCV388" s="1"/>
      <c r="XCW388" s="1"/>
      <c r="XCX388" s="1"/>
      <c r="XCY388" s="1"/>
      <c r="XCZ388" s="1"/>
      <c r="XDA388" s="1"/>
      <c r="XDB388" s="1"/>
      <c r="XDC388" s="1"/>
      <c r="XDD388" s="1"/>
      <c r="XDE388" s="1"/>
      <c r="XDF388" s="1"/>
      <c r="XDG388" s="1"/>
      <c r="XDH388" s="1"/>
      <c r="XDI388" s="1"/>
      <c r="XDJ388" s="1"/>
      <c r="XDK388" s="1"/>
      <c r="XDL388" s="1"/>
      <c r="XDM388" s="1"/>
      <c r="XDN388" s="1"/>
      <c r="XDO388" s="1"/>
      <c r="XDP388" s="1"/>
      <c r="XDQ388" s="1"/>
      <c r="XDR388" s="1"/>
      <c r="XDS388" s="1"/>
      <c r="XDT388" s="1"/>
      <c r="XDU388" s="1"/>
      <c r="XDV388" s="1"/>
      <c r="XDW388" s="1"/>
      <c r="XDX388" s="1"/>
      <c r="XDY388" s="1"/>
      <c r="XDZ388" s="1"/>
      <c r="XEA388" s="1"/>
      <c r="XEB388" s="1"/>
      <c r="XEC388" s="1"/>
      <c r="XED388" s="1"/>
      <c r="XEE388" s="1"/>
      <c r="XEF388" s="1"/>
      <c r="XEG388" s="1"/>
      <c r="XEH388" s="1"/>
      <c r="XEI388" s="1"/>
      <c r="XEJ388" s="1"/>
      <c r="XEK388" s="1"/>
      <c r="XEL388" s="1"/>
      <c r="XEM388" s="1"/>
      <c r="XEN388" s="1"/>
      <c r="XEO388" s="1"/>
      <c r="XEP388" s="1"/>
      <c r="XEQ388" s="1"/>
      <c r="XER388" s="1"/>
      <c r="XES388" s="1"/>
      <c r="XET388" s="1"/>
      <c r="XEU388" s="1"/>
      <c r="XEV388" s="1"/>
      <c r="XEW388" s="1"/>
      <c r="XEX388" s="1"/>
      <c r="XEY388" s="1"/>
      <c r="XEZ388" s="1"/>
      <c r="XFA388" s="1"/>
      <c r="XFB388" s="1"/>
      <c r="XFC388" s="1"/>
      <c r="XFD388" s="1"/>
    </row>
    <row r="389" spans="1:151 16227:16384" s="11" customFormat="1" ht="20.25" customHeight="1" x14ac:dyDescent="0.25">
      <c r="A389" s="88">
        <f t="shared" si="128"/>
        <v>4</v>
      </c>
      <c r="B389" s="88"/>
      <c r="C389" s="84" t="s">
        <v>219</v>
      </c>
      <c r="D389" s="85" t="s">
        <v>219</v>
      </c>
      <c r="E389" s="53">
        <f>(39.91)*10.764</f>
        <v>429.59123999999991</v>
      </c>
      <c r="F389" s="84">
        <v>0</v>
      </c>
      <c r="G389" s="85"/>
      <c r="H389" s="53">
        <v>0</v>
      </c>
      <c r="I389" s="53">
        <f t="shared" si="126"/>
        <v>429.59123999999991</v>
      </c>
      <c r="J389" s="1"/>
      <c r="K389" s="1"/>
      <c r="L389" s="1"/>
      <c r="M389" s="1"/>
      <c r="N389" s="1"/>
      <c r="O389" s="1"/>
      <c r="P389" s="1"/>
      <c r="Q389" s="1"/>
      <c r="R389" s="1"/>
      <c r="S389" s="1"/>
      <c r="T389" s="1"/>
      <c r="U389" s="42" t="str">
        <f t="shared" ca="1" si="127"/>
        <v>5904,..,2504</v>
      </c>
      <c r="V389" s="42">
        <f t="shared" ref="V389:W389" ca="1" si="130">V388+1</f>
        <v>5904</v>
      </c>
      <c r="W389" s="42">
        <f t="shared" ca="1" si="130"/>
        <v>2504</v>
      </c>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WZC389" s="1"/>
      <c r="WZD389" s="1"/>
      <c r="WZE389" s="1"/>
      <c r="WZF389" s="1"/>
      <c r="WZG389" s="1"/>
      <c r="WZH389" s="1"/>
      <c r="WZI389" s="1"/>
      <c r="WZJ389" s="1"/>
      <c r="WZK389" s="1"/>
      <c r="WZL389" s="1"/>
      <c r="WZM389" s="1"/>
      <c r="WZN389" s="1"/>
      <c r="WZO389" s="1"/>
      <c r="WZP389" s="1"/>
      <c r="WZQ389" s="1"/>
      <c r="WZR389" s="1"/>
      <c r="WZS389" s="1"/>
      <c r="WZT389" s="1"/>
      <c r="WZU389" s="1"/>
      <c r="WZV389" s="1"/>
      <c r="WZW389" s="1"/>
      <c r="WZX389" s="1"/>
      <c r="WZY389" s="1"/>
      <c r="WZZ389" s="1"/>
      <c r="XAA389" s="1"/>
      <c r="XAB389" s="1"/>
      <c r="XAC389" s="1"/>
      <c r="XAD389" s="1"/>
      <c r="XAE389" s="1"/>
      <c r="XAF389" s="1"/>
      <c r="XAG389" s="1"/>
      <c r="XAH389" s="1"/>
      <c r="XAI389" s="1"/>
      <c r="XAJ389" s="1"/>
      <c r="XAK389" s="1"/>
      <c r="XAL389" s="1"/>
      <c r="XAM389" s="1"/>
      <c r="XAN389" s="1"/>
      <c r="XAO389" s="1"/>
      <c r="XAP389" s="1"/>
      <c r="XAQ389" s="1"/>
      <c r="XAR389" s="1"/>
      <c r="XAS389" s="1"/>
      <c r="XAT389" s="1"/>
      <c r="XAU389" s="1"/>
      <c r="XAV389" s="1"/>
      <c r="XAW389" s="1"/>
      <c r="XAX389" s="1"/>
      <c r="XAY389" s="1"/>
      <c r="XAZ389" s="1"/>
      <c r="XBA389" s="1"/>
      <c r="XBB389" s="1"/>
      <c r="XBC389" s="1"/>
      <c r="XBD389" s="1"/>
      <c r="XBE389" s="1"/>
      <c r="XBF389" s="1"/>
      <c r="XBG389" s="1"/>
      <c r="XBH389" s="1"/>
      <c r="XBI389" s="1"/>
      <c r="XBJ389" s="1"/>
      <c r="XBK389" s="1"/>
      <c r="XBL389" s="1"/>
      <c r="XBM389" s="1"/>
      <c r="XBN389" s="1"/>
      <c r="XBO389" s="1"/>
      <c r="XBP389" s="1"/>
      <c r="XBQ389" s="1"/>
      <c r="XBR389" s="1"/>
      <c r="XBS389" s="1"/>
      <c r="XBT389" s="1"/>
      <c r="XBU389" s="1"/>
      <c r="XBV389" s="1"/>
      <c r="XBW389" s="1"/>
      <c r="XBX389" s="1"/>
      <c r="XBY389" s="1"/>
      <c r="XBZ389" s="1"/>
      <c r="XCA389" s="1"/>
      <c r="XCB389" s="1"/>
      <c r="XCC389" s="1"/>
      <c r="XCD389" s="1"/>
      <c r="XCE389" s="1"/>
      <c r="XCF389" s="1"/>
      <c r="XCG389" s="1"/>
      <c r="XCH389" s="1"/>
      <c r="XCI389" s="1"/>
      <c r="XCJ389" s="1"/>
      <c r="XCK389" s="1"/>
      <c r="XCL389" s="1"/>
      <c r="XCM389" s="1"/>
      <c r="XCN389" s="1"/>
      <c r="XCO389" s="1"/>
      <c r="XCP389" s="1"/>
      <c r="XCQ389" s="1"/>
      <c r="XCR389" s="1"/>
      <c r="XCS389" s="1"/>
      <c r="XCT389" s="1"/>
      <c r="XCU389" s="1"/>
      <c r="XCV389" s="1"/>
      <c r="XCW389" s="1"/>
      <c r="XCX389" s="1"/>
      <c r="XCY389" s="1"/>
      <c r="XCZ389" s="1"/>
      <c r="XDA389" s="1"/>
      <c r="XDB389" s="1"/>
      <c r="XDC389" s="1"/>
      <c r="XDD389" s="1"/>
      <c r="XDE389" s="1"/>
      <c r="XDF389" s="1"/>
      <c r="XDG389" s="1"/>
      <c r="XDH389" s="1"/>
      <c r="XDI389" s="1"/>
      <c r="XDJ389" s="1"/>
      <c r="XDK389" s="1"/>
      <c r="XDL389" s="1"/>
      <c r="XDM389" s="1"/>
      <c r="XDN389" s="1"/>
      <c r="XDO389" s="1"/>
      <c r="XDP389" s="1"/>
      <c r="XDQ389" s="1"/>
      <c r="XDR389" s="1"/>
      <c r="XDS389" s="1"/>
      <c r="XDT389" s="1"/>
      <c r="XDU389" s="1"/>
      <c r="XDV389" s="1"/>
      <c r="XDW389" s="1"/>
      <c r="XDX389" s="1"/>
      <c r="XDY389" s="1"/>
      <c r="XDZ389" s="1"/>
      <c r="XEA389" s="1"/>
      <c r="XEB389" s="1"/>
      <c r="XEC389" s="1"/>
      <c r="XED389" s="1"/>
      <c r="XEE389" s="1"/>
      <c r="XEF389" s="1"/>
      <c r="XEG389" s="1"/>
      <c r="XEH389" s="1"/>
      <c r="XEI389" s="1"/>
      <c r="XEJ389" s="1"/>
      <c r="XEK389" s="1"/>
      <c r="XEL389" s="1"/>
      <c r="XEM389" s="1"/>
      <c r="XEN389" s="1"/>
      <c r="XEO389" s="1"/>
      <c r="XEP389" s="1"/>
      <c r="XEQ389" s="1"/>
      <c r="XER389" s="1"/>
      <c r="XES389" s="1"/>
      <c r="XET389" s="1"/>
      <c r="XEU389" s="1"/>
      <c r="XEV389" s="1"/>
      <c r="XEW389" s="1"/>
      <c r="XEX389" s="1"/>
      <c r="XEY389" s="1"/>
      <c r="XEZ389" s="1"/>
      <c r="XFA389" s="1"/>
      <c r="XFB389" s="1"/>
      <c r="XFC389" s="1"/>
      <c r="XFD389" s="1"/>
    </row>
    <row r="390" spans="1:151 16227:16384" s="11" customFormat="1" ht="20.25" customHeight="1" x14ac:dyDescent="0.25">
      <c r="A390" s="88">
        <f t="shared" si="128"/>
        <v>5</v>
      </c>
      <c r="B390" s="88"/>
      <c r="C390" s="84" t="s">
        <v>218</v>
      </c>
      <c r="D390" s="85" t="s">
        <v>218</v>
      </c>
      <c r="E390" s="53">
        <f>(54.68)*10.764</f>
        <v>588.57551999999998</v>
      </c>
      <c r="F390" s="84">
        <v>0</v>
      </c>
      <c r="G390" s="85"/>
      <c r="H390" s="53">
        <v>0</v>
      </c>
      <c r="I390" s="53">
        <f t="shared" si="126"/>
        <v>588.57551999999998</v>
      </c>
      <c r="J390" s="1"/>
      <c r="K390" s="1"/>
      <c r="L390" s="1"/>
      <c r="M390" s="1"/>
      <c r="N390" s="1"/>
      <c r="O390" s="1"/>
      <c r="P390" s="1"/>
      <c r="Q390" s="1"/>
      <c r="R390" s="1"/>
      <c r="S390" s="1"/>
      <c r="T390" s="1"/>
      <c r="U390" s="42" t="str">
        <f t="shared" ca="1" si="127"/>
        <v>5905,..,2505</v>
      </c>
      <c r="V390" s="42">
        <f t="shared" ref="V390:W390" ca="1" si="131">V389+1</f>
        <v>5905</v>
      </c>
      <c r="W390" s="42">
        <f t="shared" ca="1" si="131"/>
        <v>2505</v>
      </c>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WZC390" s="1"/>
      <c r="WZD390" s="1"/>
      <c r="WZE390" s="1"/>
      <c r="WZF390" s="1"/>
      <c r="WZG390" s="1"/>
      <c r="WZH390" s="1"/>
      <c r="WZI390" s="1"/>
      <c r="WZJ390" s="1"/>
      <c r="WZK390" s="1"/>
      <c r="WZL390" s="1"/>
      <c r="WZM390" s="1"/>
      <c r="WZN390" s="1"/>
      <c r="WZO390" s="1"/>
      <c r="WZP390" s="1"/>
      <c r="WZQ390" s="1"/>
      <c r="WZR390" s="1"/>
      <c r="WZS390" s="1"/>
      <c r="WZT390" s="1"/>
      <c r="WZU390" s="1"/>
      <c r="WZV390" s="1"/>
      <c r="WZW390" s="1"/>
      <c r="WZX390" s="1"/>
      <c r="WZY390" s="1"/>
      <c r="WZZ390" s="1"/>
      <c r="XAA390" s="1"/>
      <c r="XAB390" s="1"/>
      <c r="XAC390" s="1"/>
      <c r="XAD390" s="1"/>
      <c r="XAE390" s="1"/>
      <c r="XAF390" s="1"/>
      <c r="XAG390" s="1"/>
      <c r="XAH390" s="1"/>
      <c r="XAI390" s="1"/>
      <c r="XAJ390" s="1"/>
      <c r="XAK390" s="1"/>
      <c r="XAL390" s="1"/>
      <c r="XAM390" s="1"/>
      <c r="XAN390" s="1"/>
      <c r="XAO390" s="1"/>
      <c r="XAP390" s="1"/>
      <c r="XAQ390" s="1"/>
      <c r="XAR390" s="1"/>
      <c r="XAS390" s="1"/>
      <c r="XAT390" s="1"/>
      <c r="XAU390" s="1"/>
      <c r="XAV390" s="1"/>
      <c r="XAW390" s="1"/>
      <c r="XAX390" s="1"/>
      <c r="XAY390" s="1"/>
      <c r="XAZ390" s="1"/>
      <c r="XBA390" s="1"/>
      <c r="XBB390" s="1"/>
      <c r="XBC390" s="1"/>
      <c r="XBD390" s="1"/>
      <c r="XBE390" s="1"/>
      <c r="XBF390" s="1"/>
      <c r="XBG390" s="1"/>
      <c r="XBH390" s="1"/>
      <c r="XBI390" s="1"/>
      <c r="XBJ390" s="1"/>
      <c r="XBK390" s="1"/>
      <c r="XBL390" s="1"/>
      <c r="XBM390" s="1"/>
      <c r="XBN390" s="1"/>
      <c r="XBO390" s="1"/>
      <c r="XBP390" s="1"/>
      <c r="XBQ390" s="1"/>
      <c r="XBR390" s="1"/>
      <c r="XBS390" s="1"/>
      <c r="XBT390" s="1"/>
      <c r="XBU390" s="1"/>
      <c r="XBV390" s="1"/>
      <c r="XBW390" s="1"/>
      <c r="XBX390" s="1"/>
      <c r="XBY390" s="1"/>
      <c r="XBZ390" s="1"/>
      <c r="XCA390" s="1"/>
      <c r="XCB390" s="1"/>
      <c r="XCC390" s="1"/>
      <c r="XCD390" s="1"/>
      <c r="XCE390" s="1"/>
      <c r="XCF390" s="1"/>
      <c r="XCG390" s="1"/>
      <c r="XCH390" s="1"/>
      <c r="XCI390" s="1"/>
      <c r="XCJ390" s="1"/>
      <c r="XCK390" s="1"/>
      <c r="XCL390" s="1"/>
      <c r="XCM390" s="1"/>
      <c r="XCN390" s="1"/>
      <c r="XCO390" s="1"/>
      <c r="XCP390" s="1"/>
      <c r="XCQ390" s="1"/>
      <c r="XCR390" s="1"/>
      <c r="XCS390" s="1"/>
      <c r="XCT390" s="1"/>
      <c r="XCU390" s="1"/>
      <c r="XCV390" s="1"/>
      <c r="XCW390" s="1"/>
      <c r="XCX390" s="1"/>
      <c r="XCY390" s="1"/>
      <c r="XCZ390" s="1"/>
      <c r="XDA390" s="1"/>
      <c r="XDB390" s="1"/>
      <c r="XDC390" s="1"/>
      <c r="XDD390" s="1"/>
      <c r="XDE390" s="1"/>
      <c r="XDF390" s="1"/>
      <c r="XDG390" s="1"/>
      <c r="XDH390" s="1"/>
      <c r="XDI390" s="1"/>
      <c r="XDJ390" s="1"/>
      <c r="XDK390" s="1"/>
      <c r="XDL390" s="1"/>
      <c r="XDM390" s="1"/>
      <c r="XDN390" s="1"/>
      <c r="XDO390" s="1"/>
      <c r="XDP390" s="1"/>
      <c r="XDQ390" s="1"/>
      <c r="XDR390" s="1"/>
      <c r="XDS390" s="1"/>
      <c r="XDT390" s="1"/>
      <c r="XDU390" s="1"/>
      <c r="XDV390" s="1"/>
      <c r="XDW390" s="1"/>
      <c r="XDX390" s="1"/>
      <c r="XDY390" s="1"/>
      <c r="XDZ390" s="1"/>
      <c r="XEA390" s="1"/>
      <c r="XEB390" s="1"/>
      <c r="XEC390" s="1"/>
      <c r="XED390" s="1"/>
      <c r="XEE390" s="1"/>
      <c r="XEF390" s="1"/>
      <c r="XEG390" s="1"/>
      <c r="XEH390" s="1"/>
      <c r="XEI390" s="1"/>
      <c r="XEJ390" s="1"/>
      <c r="XEK390" s="1"/>
      <c r="XEL390" s="1"/>
      <c r="XEM390" s="1"/>
      <c r="XEN390" s="1"/>
      <c r="XEO390" s="1"/>
      <c r="XEP390" s="1"/>
      <c r="XEQ390" s="1"/>
      <c r="XER390" s="1"/>
      <c r="XES390" s="1"/>
      <c r="XET390" s="1"/>
      <c r="XEU390" s="1"/>
      <c r="XEV390" s="1"/>
      <c r="XEW390" s="1"/>
      <c r="XEX390" s="1"/>
      <c r="XEY390" s="1"/>
      <c r="XEZ390" s="1"/>
      <c r="XFA390" s="1"/>
      <c r="XFB390" s="1"/>
      <c r="XFC390" s="1"/>
      <c r="XFD390" s="1"/>
    </row>
    <row r="391" spans="1:151 16227:16384" s="11" customFormat="1" ht="20.25" customHeight="1" x14ac:dyDescent="0.25">
      <c r="A391" s="88">
        <f t="shared" si="128"/>
        <v>6</v>
      </c>
      <c r="B391" s="88"/>
      <c r="C391" s="84" t="s">
        <v>218</v>
      </c>
      <c r="D391" s="85" t="s">
        <v>218</v>
      </c>
      <c r="E391" s="53">
        <f>(54.89)*10.764</f>
        <v>590.83596</v>
      </c>
      <c r="F391" s="84">
        <v>0</v>
      </c>
      <c r="G391" s="85"/>
      <c r="H391" s="53">
        <v>0</v>
      </c>
      <c r="I391" s="53">
        <f t="shared" si="126"/>
        <v>590.83596</v>
      </c>
      <c r="J391" s="1"/>
      <c r="K391" s="1"/>
      <c r="L391" s="1"/>
      <c r="M391" s="1"/>
      <c r="N391" s="1"/>
      <c r="O391" s="1"/>
      <c r="P391" s="1"/>
      <c r="Q391" s="1"/>
      <c r="R391" s="1"/>
      <c r="S391" s="1"/>
      <c r="T391" s="1"/>
      <c r="U391" s="42" t="str">
        <f t="shared" ca="1" si="127"/>
        <v>5906,..,2506</v>
      </c>
      <c r="V391" s="42">
        <f t="shared" ref="V391:W391" ca="1" si="132">V390+1</f>
        <v>5906</v>
      </c>
      <c r="W391" s="42">
        <f t="shared" ca="1" si="132"/>
        <v>2506</v>
      </c>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WZC391" s="1"/>
      <c r="WZD391" s="1"/>
      <c r="WZE391" s="1"/>
      <c r="WZF391" s="1"/>
      <c r="WZG391" s="1"/>
      <c r="WZH391" s="1"/>
      <c r="WZI391" s="1"/>
      <c r="WZJ391" s="1"/>
      <c r="WZK391" s="1"/>
      <c r="WZL391" s="1"/>
      <c r="WZM391" s="1"/>
      <c r="WZN391" s="1"/>
      <c r="WZO391" s="1"/>
      <c r="WZP391" s="1"/>
      <c r="WZQ391" s="1"/>
      <c r="WZR391" s="1"/>
      <c r="WZS391" s="1"/>
      <c r="WZT391" s="1"/>
      <c r="WZU391" s="1"/>
      <c r="WZV391" s="1"/>
      <c r="WZW391" s="1"/>
      <c r="WZX391" s="1"/>
      <c r="WZY391" s="1"/>
      <c r="WZZ391" s="1"/>
      <c r="XAA391" s="1"/>
      <c r="XAB391" s="1"/>
      <c r="XAC391" s="1"/>
      <c r="XAD391" s="1"/>
      <c r="XAE391" s="1"/>
      <c r="XAF391" s="1"/>
      <c r="XAG391" s="1"/>
      <c r="XAH391" s="1"/>
      <c r="XAI391" s="1"/>
      <c r="XAJ391" s="1"/>
      <c r="XAK391" s="1"/>
      <c r="XAL391" s="1"/>
      <c r="XAM391" s="1"/>
      <c r="XAN391" s="1"/>
      <c r="XAO391" s="1"/>
      <c r="XAP391" s="1"/>
      <c r="XAQ391" s="1"/>
      <c r="XAR391" s="1"/>
      <c r="XAS391" s="1"/>
      <c r="XAT391" s="1"/>
      <c r="XAU391" s="1"/>
      <c r="XAV391" s="1"/>
      <c r="XAW391" s="1"/>
      <c r="XAX391" s="1"/>
      <c r="XAY391" s="1"/>
      <c r="XAZ391" s="1"/>
      <c r="XBA391" s="1"/>
      <c r="XBB391" s="1"/>
      <c r="XBC391" s="1"/>
      <c r="XBD391" s="1"/>
      <c r="XBE391" s="1"/>
      <c r="XBF391" s="1"/>
      <c r="XBG391" s="1"/>
      <c r="XBH391" s="1"/>
      <c r="XBI391" s="1"/>
      <c r="XBJ391" s="1"/>
      <c r="XBK391" s="1"/>
      <c r="XBL391" s="1"/>
      <c r="XBM391" s="1"/>
      <c r="XBN391" s="1"/>
      <c r="XBO391" s="1"/>
      <c r="XBP391" s="1"/>
      <c r="XBQ391" s="1"/>
      <c r="XBR391" s="1"/>
      <c r="XBS391" s="1"/>
      <c r="XBT391" s="1"/>
      <c r="XBU391" s="1"/>
      <c r="XBV391" s="1"/>
      <c r="XBW391" s="1"/>
      <c r="XBX391" s="1"/>
      <c r="XBY391" s="1"/>
      <c r="XBZ391" s="1"/>
      <c r="XCA391" s="1"/>
      <c r="XCB391" s="1"/>
      <c r="XCC391" s="1"/>
      <c r="XCD391" s="1"/>
      <c r="XCE391" s="1"/>
      <c r="XCF391" s="1"/>
      <c r="XCG391" s="1"/>
      <c r="XCH391" s="1"/>
      <c r="XCI391" s="1"/>
      <c r="XCJ391" s="1"/>
      <c r="XCK391" s="1"/>
      <c r="XCL391" s="1"/>
      <c r="XCM391" s="1"/>
      <c r="XCN391" s="1"/>
      <c r="XCO391" s="1"/>
      <c r="XCP391" s="1"/>
      <c r="XCQ391" s="1"/>
      <c r="XCR391" s="1"/>
      <c r="XCS391" s="1"/>
      <c r="XCT391" s="1"/>
      <c r="XCU391" s="1"/>
      <c r="XCV391" s="1"/>
      <c r="XCW391" s="1"/>
      <c r="XCX391" s="1"/>
      <c r="XCY391" s="1"/>
      <c r="XCZ391" s="1"/>
      <c r="XDA391" s="1"/>
      <c r="XDB391" s="1"/>
      <c r="XDC391" s="1"/>
      <c r="XDD391" s="1"/>
      <c r="XDE391" s="1"/>
      <c r="XDF391" s="1"/>
      <c r="XDG391" s="1"/>
      <c r="XDH391" s="1"/>
      <c r="XDI391" s="1"/>
      <c r="XDJ391" s="1"/>
      <c r="XDK391" s="1"/>
      <c r="XDL391" s="1"/>
      <c r="XDM391" s="1"/>
      <c r="XDN391" s="1"/>
      <c r="XDO391" s="1"/>
      <c r="XDP391" s="1"/>
      <c r="XDQ391" s="1"/>
      <c r="XDR391" s="1"/>
      <c r="XDS391" s="1"/>
      <c r="XDT391" s="1"/>
      <c r="XDU391" s="1"/>
      <c r="XDV391" s="1"/>
      <c r="XDW391" s="1"/>
      <c r="XDX391" s="1"/>
      <c r="XDY391" s="1"/>
      <c r="XDZ391" s="1"/>
      <c r="XEA391" s="1"/>
      <c r="XEB391" s="1"/>
      <c r="XEC391" s="1"/>
      <c r="XED391" s="1"/>
      <c r="XEE391" s="1"/>
      <c r="XEF391" s="1"/>
      <c r="XEG391" s="1"/>
      <c r="XEH391" s="1"/>
      <c r="XEI391" s="1"/>
      <c r="XEJ391" s="1"/>
      <c r="XEK391" s="1"/>
      <c r="XEL391" s="1"/>
      <c r="XEM391" s="1"/>
      <c r="XEN391" s="1"/>
      <c r="XEO391" s="1"/>
      <c r="XEP391" s="1"/>
      <c r="XEQ391" s="1"/>
      <c r="XER391" s="1"/>
      <c r="XES391" s="1"/>
      <c r="XET391" s="1"/>
      <c r="XEU391" s="1"/>
      <c r="XEV391" s="1"/>
      <c r="XEW391" s="1"/>
      <c r="XEX391" s="1"/>
      <c r="XEY391" s="1"/>
      <c r="XEZ391" s="1"/>
      <c r="XFA391" s="1"/>
      <c r="XFB391" s="1"/>
      <c r="XFC391" s="1"/>
      <c r="XFD391" s="1"/>
    </row>
    <row r="392" spans="1:151 16227:16384" s="11" customFormat="1" ht="20.25" customHeight="1" x14ac:dyDescent="0.25">
      <c r="A392" s="88">
        <f t="shared" si="128"/>
        <v>7</v>
      </c>
      <c r="B392" s="88"/>
      <c r="C392" s="84" t="s">
        <v>219</v>
      </c>
      <c r="D392" s="85" t="s">
        <v>219</v>
      </c>
      <c r="E392" s="53">
        <f>(38.4)*10.764</f>
        <v>413.33759999999995</v>
      </c>
      <c r="F392" s="84">
        <v>0</v>
      </c>
      <c r="G392" s="85"/>
      <c r="H392" s="53">
        <v>0</v>
      </c>
      <c r="I392" s="53">
        <f t="shared" si="126"/>
        <v>413.33759999999995</v>
      </c>
      <c r="J392" s="1"/>
      <c r="K392" s="1"/>
      <c r="L392" s="1"/>
      <c r="M392" s="1"/>
      <c r="N392" s="1"/>
      <c r="O392" s="1"/>
      <c r="P392" s="1"/>
      <c r="Q392" s="1"/>
      <c r="R392" s="1"/>
      <c r="S392" s="1"/>
      <c r="T392" s="1"/>
      <c r="U392" s="42" t="str">
        <f t="shared" ca="1" si="127"/>
        <v>5907,..,2507</v>
      </c>
      <c r="V392" s="42">
        <f t="shared" ref="V392:W392" ca="1" si="133">V391+1</f>
        <v>5907</v>
      </c>
      <c r="W392" s="42">
        <f t="shared" ca="1" si="133"/>
        <v>2507</v>
      </c>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WZC392" s="1"/>
      <c r="WZD392" s="1"/>
      <c r="WZE392" s="1"/>
      <c r="WZF392" s="1"/>
      <c r="WZG392" s="1"/>
      <c r="WZH392" s="1"/>
      <c r="WZI392" s="1"/>
      <c r="WZJ392" s="1"/>
      <c r="WZK392" s="1"/>
      <c r="WZL392" s="1"/>
      <c r="WZM392" s="1"/>
      <c r="WZN392" s="1"/>
      <c r="WZO392" s="1"/>
      <c r="WZP392" s="1"/>
      <c r="WZQ392" s="1"/>
      <c r="WZR392" s="1"/>
      <c r="WZS392" s="1"/>
      <c r="WZT392" s="1"/>
      <c r="WZU392" s="1"/>
      <c r="WZV392" s="1"/>
      <c r="WZW392" s="1"/>
      <c r="WZX392" s="1"/>
      <c r="WZY392" s="1"/>
      <c r="WZZ392" s="1"/>
      <c r="XAA392" s="1"/>
      <c r="XAB392" s="1"/>
      <c r="XAC392" s="1"/>
      <c r="XAD392" s="1"/>
      <c r="XAE392" s="1"/>
      <c r="XAF392" s="1"/>
      <c r="XAG392" s="1"/>
      <c r="XAH392" s="1"/>
      <c r="XAI392" s="1"/>
      <c r="XAJ392" s="1"/>
      <c r="XAK392" s="1"/>
      <c r="XAL392" s="1"/>
      <c r="XAM392" s="1"/>
      <c r="XAN392" s="1"/>
      <c r="XAO392" s="1"/>
      <c r="XAP392" s="1"/>
      <c r="XAQ392" s="1"/>
      <c r="XAR392" s="1"/>
      <c r="XAS392" s="1"/>
      <c r="XAT392" s="1"/>
      <c r="XAU392" s="1"/>
      <c r="XAV392" s="1"/>
      <c r="XAW392" s="1"/>
      <c r="XAX392" s="1"/>
      <c r="XAY392" s="1"/>
      <c r="XAZ392" s="1"/>
      <c r="XBA392" s="1"/>
      <c r="XBB392" s="1"/>
      <c r="XBC392" s="1"/>
      <c r="XBD392" s="1"/>
      <c r="XBE392" s="1"/>
      <c r="XBF392" s="1"/>
      <c r="XBG392" s="1"/>
      <c r="XBH392" s="1"/>
      <c r="XBI392" s="1"/>
      <c r="XBJ392" s="1"/>
      <c r="XBK392" s="1"/>
      <c r="XBL392" s="1"/>
      <c r="XBM392" s="1"/>
      <c r="XBN392" s="1"/>
      <c r="XBO392" s="1"/>
      <c r="XBP392" s="1"/>
      <c r="XBQ392" s="1"/>
      <c r="XBR392" s="1"/>
      <c r="XBS392" s="1"/>
      <c r="XBT392" s="1"/>
      <c r="XBU392" s="1"/>
      <c r="XBV392" s="1"/>
      <c r="XBW392" s="1"/>
      <c r="XBX392" s="1"/>
      <c r="XBY392" s="1"/>
      <c r="XBZ392" s="1"/>
      <c r="XCA392" s="1"/>
      <c r="XCB392" s="1"/>
      <c r="XCC392" s="1"/>
      <c r="XCD392" s="1"/>
      <c r="XCE392" s="1"/>
      <c r="XCF392" s="1"/>
      <c r="XCG392" s="1"/>
      <c r="XCH392" s="1"/>
      <c r="XCI392" s="1"/>
      <c r="XCJ392" s="1"/>
      <c r="XCK392" s="1"/>
      <c r="XCL392" s="1"/>
      <c r="XCM392" s="1"/>
      <c r="XCN392" s="1"/>
      <c r="XCO392" s="1"/>
      <c r="XCP392" s="1"/>
      <c r="XCQ392" s="1"/>
      <c r="XCR392" s="1"/>
      <c r="XCS392" s="1"/>
      <c r="XCT392" s="1"/>
      <c r="XCU392" s="1"/>
      <c r="XCV392" s="1"/>
      <c r="XCW392" s="1"/>
      <c r="XCX392" s="1"/>
      <c r="XCY392" s="1"/>
      <c r="XCZ392" s="1"/>
      <c r="XDA392" s="1"/>
      <c r="XDB392" s="1"/>
      <c r="XDC392" s="1"/>
      <c r="XDD392" s="1"/>
      <c r="XDE392" s="1"/>
      <c r="XDF392" s="1"/>
      <c r="XDG392" s="1"/>
      <c r="XDH392" s="1"/>
      <c r="XDI392" s="1"/>
      <c r="XDJ392" s="1"/>
      <c r="XDK392" s="1"/>
      <c r="XDL392" s="1"/>
      <c r="XDM392" s="1"/>
      <c r="XDN392" s="1"/>
      <c r="XDO392" s="1"/>
      <c r="XDP392" s="1"/>
      <c r="XDQ392" s="1"/>
      <c r="XDR392" s="1"/>
      <c r="XDS392" s="1"/>
      <c r="XDT392" s="1"/>
      <c r="XDU392" s="1"/>
      <c r="XDV392" s="1"/>
      <c r="XDW392" s="1"/>
      <c r="XDX392" s="1"/>
      <c r="XDY392" s="1"/>
      <c r="XDZ392" s="1"/>
      <c r="XEA392" s="1"/>
      <c r="XEB392" s="1"/>
      <c r="XEC392" s="1"/>
      <c r="XED392" s="1"/>
      <c r="XEE392" s="1"/>
      <c r="XEF392" s="1"/>
      <c r="XEG392" s="1"/>
      <c r="XEH392" s="1"/>
      <c r="XEI392" s="1"/>
      <c r="XEJ392" s="1"/>
      <c r="XEK392" s="1"/>
      <c r="XEL392" s="1"/>
      <c r="XEM392" s="1"/>
      <c r="XEN392" s="1"/>
      <c r="XEO392" s="1"/>
      <c r="XEP392" s="1"/>
      <c r="XEQ392" s="1"/>
      <c r="XER392" s="1"/>
      <c r="XES392" s="1"/>
      <c r="XET392" s="1"/>
      <c r="XEU392" s="1"/>
      <c r="XEV392" s="1"/>
      <c r="XEW392" s="1"/>
      <c r="XEX392" s="1"/>
      <c r="XEY392" s="1"/>
      <c r="XEZ392" s="1"/>
      <c r="XFA392" s="1"/>
      <c r="XFB392" s="1"/>
      <c r="XFC392" s="1"/>
      <c r="XFD392" s="1"/>
    </row>
    <row r="393" spans="1:151 16227:16384" s="11" customFormat="1" ht="20.25" customHeight="1" x14ac:dyDescent="0.25">
      <c r="A393" s="88">
        <f t="shared" si="128"/>
        <v>8</v>
      </c>
      <c r="B393" s="88"/>
      <c r="C393" s="84" t="s">
        <v>218</v>
      </c>
      <c r="D393" s="85" t="s">
        <v>218</v>
      </c>
      <c r="E393" s="53">
        <f>(59.05)*10.764</f>
        <v>635.61419999999998</v>
      </c>
      <c r="F393" s="84">
        <v>0</v>
      </c>
      <c r="G393" s="85"/>
      <c r="H393" s="53">
        <v>0</v>
      </c>
      <c r="I393" s="53">
        <f t="shared" si="126"/>
        <v>635.61419999999998</v>
      </c>
      <c r="J393" s="1"/>
      <c r="K393" s="1"/>
      <c r="L393" s="1"/>
      <c r="M393" s="1"/>
      <c r="N393" s="1"/>
      <c r="O393" s="1"/>
      <c r="P393" s="1"/>
      <c r="Q393" s="1"/>
      <c r="R393" s="1"/>
      <c r="S393" s="1"/>
      <c r="T393" s="1"/>
      <c r="U393" s="42" t="str">
        <f t="shared" ca="1" si="127"/>
        <v>5908,..,2508</v>
      </c>
      <c r="V393" s="42">
        <f t="shared" ref="V393:W393" ca="1" si="134">V392+1</f>
        <v>5908</v>
      </c>
      <c r="W393" s="42">
        <f t="shared" ca="1" si="134"/>
        <v>2508</v>
      </c>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WZC393" s="1"/>
      <c r="WZD393" s="1"/>
      <c r="WZE393" s="1"/>
      <c r="WZF393" s="1"/>
      <c r="WZG393" s="1"/>
      <c r="WZH393" s="1"/>
      <c r="WZI393" s="1"/>
      <c r="WZJ393" s="1"/>
      <c r="WZK393" s="1"/>
      <c r="WZL393" s="1"/>
      <c r="WZM393" s="1"/>
      <c r="WZN393" s="1"/>
      <c r="WZO393" s="1"/>
      <c r="WZP393" s="1"/>
      <c r="WZQ393" s="1"/>
      <c r="WZR393" s="1"/>
      <c r="WZS393" s="1"/>
      <c r="WZT393" s="1"/>
      <c r="WZU393" s="1"/>
      <c r="WZV393" s="1"/>
      <c r="WZW393" s="1"/>
      <c r="WZX393" s="1"/>
      <c r="WZY393" s="1"/>
      <c r="WZZ393" s="1"/>
      <c r="XAA393" s="1"/>
      <c r="XAB393" s="1"/>
      <c r="XAC393" s="1"/>
      <c r="XAD393" s="1"/>
      <c r="XAE393" s="1"/>
      <c r="XAF393" s="1"/>
      <c r="XAG393" s="1"/>
      <c r="XAH393" s="1"/>
      <c r="XAI393" s="1"/>
      <c r="XAJ393" s="1"/>
      <c r="XAK393" s="1"/>
      <c r="XAL393" s="1"/>
      <c r="XAM393" s="1"/>
      <c r="XAN393" s="1"/>
      <c r="XAO393" s="1"/>
      <c r="XAP393" s="1"/>
      <c r="XAQ393" s="1"/>
      <c r="XAR393" s="1"/>
      <c r="XAS393" s="1"/>
      <c r="XAT393" s="1"/>
      <c r="XAU393" s="1"/>
      <c r="XAV393" s="1"/>
      <c r="XAW393" s="1"/>
      <c r="XAX393" s="1"/>
      <c r="XAY393" s="1"/>
      <c r="XAZ393" s="1"/>
      <c r="XBA393" s="1"/>
      <c r="XBB393" s="1"/>
      <c r="XBC393" s="1"/>
      <c r="XBD393" s="1"/>
      <c r="XBE393" s="1"/>
      <c r="XBF393" s="1"/>
      <c r="XBG393" s="1"/>
      <c r="XBH393" s="1"/>
      <c r="XBI393" s="1"/>
      <c r="XBJ393" s="1"/>
      <c r="XBK393" s="1"/>
      <c r="XBL393" s="1"/>
      <c r="XBM393" s="1"/>
      <c r="XBN393" s="1"/>
      <c r="XBO393" s="1"/>
      <c r="XBP393" s="1"/>
      <c r="XBQ393" s="1"/>
      <c r="XBR393" s="1"/>
      <c r="XBS393" s="1"/>
      <c r="XBT393" s="1"/>
      <c r="XBU393" s="1"/>
      <c r="XBV393" s="1"/>
      <c r="XBW393" s="1"/>
      <c r="XBX393" s="1"/>
      <c r="XBY393" s="1"/>
      <c r="XBZ393" s="1"/>
      <c r="XCA393" s="1"/>
      <c r="XCB393" s="1"/>
      <c r="XCC393" s="1"/>
      <c r="XCD393" s="1"/>
      <c r="XCE393" s="1"/>
      <c r="XCF393" s="1"/>
      <c r="XCG393" s="1"/>
      <c r="XCH393" s="1"/>
      <c r="XCI393" s="1"/>
      <c r="XCJ393" s="1"/>
      <c r="XCK393" s="1"/>
      <c r="XCL393" s="1"/>
      <c r="XCM393" s="1"/>
      <c r="XCN393" s="1"/>
      <c r="XCO393" s="1"/>
      <c r="XCP393" s="1"/>
      <c r="XCQ393" s="1"/>
      <c r="XCR393" s="1"/>
      <c r="XCS393" s="1"/>
      <c r="XCT393" s="1"/>
      <c r="XCU393" s="1"/>
      <c r="XCV393" s="1"/>
      <c r="XCW393" s="1"/>
      <c r="XCX393" s="1"/>
      <c r="XCY393" s="1"/>
      <c r="XCZ393" s="1"/>
      <c r="XDA393" s="1"/>
      <c r="XDB393" s="1"/>
      <c r="XDC393" s="1"/>
      <c r="XDD393" s="1"/>
      <c r="XDE393" s="1"/>
      <c r="XDF393" s="1"/>
      <c r="XDG393" s="1"/>
      <c r="XDH393" s="1"/>
      <c r="XDI393" s="1"/>
      <c r="XDJ393" s="1"/>
      <c r="XDK393" s="1"/>
      <c r="XDL393" s="1"/>
      <c r="XDM393" s="1"/>
      <c r="XDN393" s="1"/>
      <c r="XDO393" s="1"/>
      <c r="XDP393" s="1"/>
      <c r="XDQ393" s="1"/>
      <c r="XDR393" s="1"/>
      <c r="XDS393" s="1"/>
      <c r="XDT393" s="1"/>
      <c r="XDU393" s="1"/>
      <c r="XDV393" s="1"/>
      <c r="XDW393" s="1"/>
      <c r="XDX393" s="1"/>
      <c r="XDY393" s="1"/>
      <c r="XDZ393" s="1"/>
      <c r="XEA393" s="1"/>
      <c r="XEB393" s="1"/>
      <c r="XEC393" s="1"/>
      <c r="XED393" s="1"/>
      <c r="XEE393" s="1"/>
      <c r="XEF393" s="1"/>
      <c r="XEG393" s="1"/>
      <c r="XEH393" s="1"/>
      <c r="XEI393" s="1"/>
      <c r="XEJ393" s="1"/>
      <c r="XEK393" s="1"/>
      <c r="XEL393" s="1"/>
      <c r="XEM393" s="1"/>
      <c r="XEN393" s="1"/>
      <c r="XEO393" s="1"/>
      <c r="XEP393" s="1"/>
      <c r="XEQ393" s="1"/>
      <c r="XER393" s="1"/>
      <c r="XES393" s="1"/>
      <c r="XET393" s="1"/>
      <c r="XEU393" s="1"/>
      <c r="XEV393" s="1"/>
      <c r="XEW393" s="1"/>
      <c r="XEX393" s="1"/>
      <c r="XEY393" s="1"/>
      <c r="XEZ393" s="1"/>
      <c r="XFA393" s="1"/>
      <c r="XFB393" s="1"/>
      <c r="XFC393" s="1"/>
      <c r="XFD393" s="1"/>
    </row>
    <row r="394" spans="1:151 16227:16384" s="11" customFormat="1" ht="20.25" customHeight="1" x14ac:dyDescent="0.25">
      <c r="A394" s="88">
        <f t="shared" si="128"/>
        <v>9</v>
      </c>
      <c r="B394" s="88"/>
      <c r="C394" s="84" t="s">
        <v>218</v>
      </c>
      <c r="D394" s="85" t="s">
        <v>218</v>
      </c>
      <c r="E394" s="53">
        <f>(59.05)*10.764</f>
        <v>635.61419999999998</v>
      </c>
      <c r="F394" s="84">
        <v>0</v>
      </c>
      <c r="G394" s="85"/>
      <c r="H394" s="53">
        <v>0</v>
      </c>
      <c r="I394" s="53">
        <f t="shared" si="126"/>
        <v>635.61419999999998</v>
      </c>
      <c r="J394" s="1"/>
      <c r="K394" s="1"/>
      <c r="L394" s="1"/>
      <c r="M394" s="1"/>
      <c r="N394" s="1"/>
      <c r="O394" s="1"/>
      <c r="P394" s="1"/>
      <c r="Q394" s="1"/>
      <c r="R394" s="1"/>
      <c r="S394" s="1"/>
      <c r="T394" s="1"/>
      <c r="U394" s="42" t="str">
        <f t="shared" ca="1" si="127"/>
        <v>5909,..,2509</v>
      </c>
      <c r="V394" s="42">
        <f t="shared" ref="V394:W394" ca="1" si="135">V393+1</f>
        <v>5909</v>
      </c>
      <c r="W394" s="42">
        <f t="shared" ca="1" si="135"/>
        <v>2509</v>
      </c>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WZC394" s="1"/>
      <c r="WZD394" s="1"/>
      <c r="WZE394" s="1"/>
      <c r="WZF394" s="1"/>
      <c r="WZG394" s="1"/>
      <c r="WZH394" s="1"/>
      <c r="WZI394" s="1"/>
      <c r="WZJ394" s="1"/>
      <c r="WZK394" s="1"/>
      <c r="WZL394" s="1"/>
      <c r="WZM394" s="1"/>
      <c r="WZN394" s="1"/>
      <c r="WZO394" s="1"/>
      <c r="WZP394" s="1"/>
      <c r="WZQ394" s="1"/>
      <c r="WZR394" s="1"/>
      <c r="WZS394" s="1"/>
      <c r="WZT394" s="1"/>
      <c r="WZU394" s="1"/>
      <c r="WZV394" s="1"/>
      <c r="WZW394" s="1"/>
      <c r="WZX394" s="1"/>
      <c r="WZY394" s="1"/>
      <c r="WZZ394" s="1"/>
      <c r="XAA394" s="1"/>
      <c r="XAB394" s="1"/>
      <c r="XAC394" s="1"/>
      <c r="XAD394" s="1"/>
      <c r="XAE394" s="1"/>
      <c r="XAF394" s="1"/>
      <c r="XAG394" s="1"/>
      <c r="XAH394" s="1"/>
      <c r="XAI394" s="1"/>
      <c r="XAJ394" s="1"/>
      <c r="XAK394" s="1"/>
      <c r="XAL394" s="1"/>
      <c r="XAM394" s="1"/>
      <c r="XAN394" s="1"/>
      <c r="XAO394" s="1"/>
      <c r="XAP394" s="1"/>
      <c r="XAQ394" s="1"/>
      <c r="XAR394" s="1"/>
      <c r="XAS394" s="1"/>
      <c r="XAT394" s="1"/>
      <c r="XAU394" s="1"/>
      <c r="XAV394" s="1"/>
      <c r="XAW394" s="1"/>
      <c r="XAX394" s="1"/>
      <c r="XAY394" s="1"/>
      <c r="XAZ394" s="1"/>
      <c r="XBA394" s="1"/>
      <c r="XBB394" s="1"/>
      <c r="XBC394" s="1"/>
      <c r="XBD394" s="1"/>
      <c r="XBE394" s="1"/>
      <c r="XBF394" s="1"/>
      <c r="XBG394" s="1"/>
      <c r="XBH394" s="1"/>
      <c r="XBI394" s="1"/>
      <c r="XBJ394" s="1"/>
      <c r="XBK394" s="1"/>
      <c r="XBL394" s="1"/>
      <c r="XBM394" s="1"/>
      <c r="XBN394" s="1"/>
      <c r="XBO394" s="1"/>
      <c r="XBP394" s="1"/>
      <c r="XBQ394" s="1"/>
      <c r="XBR394" s="1"/>
      <c r="XBS394" s="1"/>
      <c r="XBT394" s="1"/>
      <c r="XBU394" s="1"/>
      <c r="XBV394" s="1"/>
      <c r="XBW394" s="1"/>
      <c r="XBX394" s="1"/>
      <c r="XBY394" s="1"/>
      <c r="XBZ394" s="1"/>
      <c r="XCA394" s="1"/>
      <c r="XCB394" s="1"/>
      <c r="XCC394" s="1"/>
      <c r="XCD394" s="1"/>
      <c r="XCE394" s="1"/>
      <c r="XCF394" s="1"/>
      <c r="XCG394" s="1"/>
      <c r="XCH394" s="1"/>
      <c r="XCI394" s="1"/>
      <c r="XCJ394" s="1"/>
      <c r="XCK394" s="1"/>
      <c r="XCL394" s="1"/>
      <c r="XCM394" s="1"/>
      <c r="XCN394" s="1"/>
      <c r="XCO394" s="1"/>
      <c r="XCP394" s="1"/>
      <c r="XCQ394" s="1"/>
      <c r="XCR394" s="1"/>
      <c r="XCS394" s="1"/>
      <c r="XCT394" s="1"/>
      <c r="XCU394" s="1"/>
      <c r="XCV394" s="1"/>
      <c r="XCW394" s="1"/>
      <c r="XCX394" s="1"/>
      <c r="XCY394" s="1"/>
      <c r="XCZ394" s="1"/>
      <c r="XDA394" s="1"/>
      <c r="XDB394" s="1"/>
      <c r="XDC394" s="1"/>
      <c r="XDD394" s="1"/>
      <c r="XDE394" s="1"/>
      <c r="XDF394" s="1"/>
      <c r="XDG394" s="1"/>
      <c r="XDH394" s="1"/>
      <c r="XDI394" s="1"/>
      <c r="XDJ394" s="1"/>
      <c r="XDK394" s="1"/>
      <c r="XDL394" s="1"/>
      <c r="XDM394" s="1"/>
      <c r="XDN394" s="1"/>
      <c r="XDO394" s="1"/>
      <c r="XDP394" s="1"/>
      <c r="XDQ394" s="1"/>
      <c r="XDR394" s="1"/>
      <c r="XDS394" s="1"/>
      <c r="XDT394" s="1"/>
      <c r="XDU394" s="1"/>
      <c r="XDV394" s="1"/>
      <c r="XDW394" s="1"/>
      <c r="XDX394" s="1"/>
      <c r="XDY394" s="1"/>
      <c r="XDZ394" s="1"/>
      <c r="XEA394" s="1"/>
      <c r="XEB394" s="1"/>
      <c r="XEC394" s="1"/>
      <c r="XED394" s="1"/>
      <c r="XEE394" s="1"/>
      <c r="XEF394" s="1"/>
      <c r="XEG394" s="1"/>
      <c r="XEH394" s="1"/>
      <c r="XEI394" s="1"/>
      <c r="XEJ394" s="1"/>
      <c r="XEK394" s="1"/>
      <c r="XEL394" s="1"/>
      <c r="XEM394" s="1"/>
      <c r="XEN394" s="1"/>
      <c r="XEO394" s="1"/>
      <c r="XEP394" s="1"/>
      <c r="XEQ394" s="1"/>
      <c r="XER394" s="1"/>
      <c r="XES394" s="1"/>
      <c r="XET394" s="1"/>
      <c r="XEU394" s="1"/>
      <c r="XEV394" s="1"/>
      <c r="XEW394" s="1"/>
      <c r="XEX394" s="1"/>
      <c r="XEY394" s="1"/>
      <c r="XEZ394" s="1"/>
      <c r="XFA394" s="1"/>
      <c r="XFB394" s="1"/>
      <c r="XFC394" s="1"/>
      <c r="XFD394" s="1"/>
    </row>
    <row r="395" spans="1:151 16227:16384" s="11" customFormat="1" ht="20.25" x14ac:dyDescent="0.25">
      <c r="A395" s="75" t="s">
        <v>224</v>
      </c>
      <c r="B395" s="76"/>
      <c r="C395" s="76"/>
      <c r="D395" s="76"/>
      <c r="E395" s="76"/>
      <c r="F395" s="76"/>
      <c r="G395" s="76"/>
      <c r="H395" s="76"/>
      <c r="I395" s="77"/>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WZC395" s="1"/>
      <c r="WZD395" s="1"/>
      <c r="WZE395" s="1"/>
      <c r="WZF395" s="1"/>
      <c r="WZG395" s="1"/>
      <c r="WZH395" s="1"/>
      <c r="WZI395" s="1"/>
      <c r="WZJ395" s="1"/>
      <c r="WZK395" s="1"/>
      <c r="WZL395" s="1"/>
      <c r="WZM395" s="1"/>
      <c r="WZN395" s="1"/>
      <c r="WZO395" s="1"/>
      <c r="WZP395" s="1"/>
      <c r="WZQ395" s="1"/>
      <c r="WZR395" s="1"/>
      <c r="WZS395" s="1"/>
      <c r="WZT395" s="1"/>
      <c r="WZU395" s="1"/>
      <c r="WZV395" s="1"/>
      <c r="WZW395" s="1"/>
      <c r="WZX395" s="1"/>
      <c r="WZY395" s="1"/>
      <c r="WZZ395" s="1"/>
      <c r="XAA395" s="1"/>
      <c r="XAB395" s="1"/>
      <c r="XAC395" s="1"/>
      <c r="XAD395" s="1"/>
      <c r="XAE395" s="1"/>
      <c r="XAF395" s="1"/>
      <c r="XAG395" s="1"/>
      <c r="XAH395" s="1"/>
      <c r="XAI395" s="1"/>
      <c r="XAJ395" s="1"/>
      <c r="XAK395" s="1"/>
      <c r="XAL395" s="1"/>
      <c r="XAM395" s="1"/>
      <c r="XAN395" s="1"/>
      <c r="XAO395" s="1"/>
      <c r="XAP395" s="1"/>
      <c r="XAQ395" s="1"/>
      <c r="XAR395" s="1"/>
      <c r="XAS395" s="1"/>
      <c r="XAT395" s="1"/>
      <c r="XAU395" s="1"/>
      <c r="XAV395" s="1"/>
      <c r="XAW395" s="1"/>
      <c r="XAX395" s="1"/>
      <c r="XAY395" s="1"/>
      <c r="XAZ395" s="1"/>
      <c r="XBA395" s="1"/>
      <c r="XBB395" s="1"/>
      <c r="XBC395" s="1"/>
      <c r="XBD395" s="1"/>
      <c r="XBE395" s="1"/>
      <c r="XBF395" s="1"/>
      <c r="XBG395" s="1"/>
      <c r="XBH395" s="1"/>
      <c r="XBI395" s="1"/>
      <c r="XBJ395" s="1"/>
      <c r="XBK395" s="1"/>
      <c r="XBL395" s="1"/>
      <c r="XBM395" s="1"/>
      <c r="XBN395" s="1"/>
      <c r="XBO395" s="1"/>
      <c r="XBP395" s="1"/>
      <c r="XBQ395" s="1"/>
      <c r="XBR395" s="1"/>
      <c r="XBS395" s="1"/>
      <c r="XBT395" s="1"/>
      <c r="XBU395" s="1"/>
      <c r="XBV395" s="1"/>
      <c r="XBW395" s="1"/>
      <c r="XBX395" s="1"/>
      <c r="XBY395" s="1"/>
      <c r="XBZ395" s="1"/>
      <c r="XCA395" s="1"/>
      <c r="XCB395" s="1"/>
      <c r="XCC395" s="1"/>
      <c r="XCD395" s="1"/>
      <c r="XCE395" s="1"/>
      <c r="XCF395" s="1"/>
      <c r="XCG395" s="1"/>
      <c r="XCH395" s="1"/>
      <c r="XCI395" s="1"/>
      <c r="XCJ395" s="1"/>
      <c r="XCK395" s="1"/>
      <c r="XCL395" s="1"/>
      <c r="XCM395" s="1"/>
      <c r="XCN395" s="1"/>
      <c r="XCO395" s="1"/>
      <c r="XCP395" s="1"/>
      <c r="XCQ395" s="1"/>
      <c r="XCR395" s="1"/>
      <c r="XCS395" s="1"/>
      <c r="XCT395" s="1"/>
      <c r="XCU395" s="1"/>
      <c r="XCV395" s="1"/>
      <c r="XCW395" s="1"/>
      <c r="XCX395" s="1"/>
      <c r="XCY395" s="1"/>
      <c r="XCZ395" s="1"/>
      <c r="XDA395" s="1"/>
      <c r="XDB395" s="1"/>
      <c r="XDC395" s="1"/>
      <c r="XDD395" s="1"/>
      <c r="XDE395" s="1"/>
      <c r="XDF395" s="1"/>
      <c r="XDG395" s="1"/>
      <c r="XDH395" s="1"/>
      <c r="XDI395" s="1"/>
      <c r="XDJ395" s="1"/>
      <c r="XDK395" s="1"/>
      <c r="XDL395" s="1"/>
      <c r="XDM395" s="1"/>
      <c r="XDN395" s="1"/>
      <c r="XDO395" s="1"/>
      <c r="XDP395" s="1"/>
      <c r="XDQ395" s="1"/>
      <c r="XDR395" s="1"/>
      <c r="XDS395" s="1"/>
      <c r="XDT395" s="1"/>
      <c r="XDU395" s="1"/>
      <c r="XDV395" s="1"/>
      <c r="XDW395" s="1"/>
      <c r="XDX395" s="1"/>
      <c r="XDY395" s="1"/>
      <c r="XDZ395" s="1"/>
      <c r="XEA395" s="1"/>
      <c r="XEB395" s="1"/>
      <c r="XEC395" s="1"/>
      <c r="XED395" s="1"/>
      <c r="XEE395" s="1"/>
      <c r="XEF395" s="1"/>
      <c r="XEG395" s="1"/>
      <c r="XEH395" s="1"/>
      <c r="XEI395" s="1"/>
      <c r="XEJ395" s="1"/>
      <c r="XEK395" s="1"/>
      <c r="XEL395" s="1"/>
      <c r="XEM395" s="1"/>
      <c r="XEN395" s="1"/>
      <c r="XEO395" s="1"/>
      <c r="XEP395" s="1"/>
      <c r="XEQ395" s="1"/>
      <c r="XER395" s="1"/>
      <c r="XES395" s="1"/>
      <c r="XET395" s="1"/>
      <c r="XEU395" s="1"/>
      <c r="XEV395" s="1"/>
      <c r="XEW395" s="1"/>
      <c r="XEX395" s="1"/>
      <c r="XEY395" s="1"/>
      <c r="XEZ395" s="1"/>
      <c r="XFA395" s="1"/>
      <c r="XFB395" s="1"/>
      <c r="XFC395" s="1"/>
      <c r="XFD395" s="1"/>
    </row>
    <row r="396" spans="1:151 16227:16384" s="11" customFormat="1" ht="20.25" customHeight="1" x14ac:dyDescent="0.25">
      <c r="A396" s="88">
        <v>1</v>
      </c>
      <c r="B396" s="88"/>
      <c r="C396" s="78" t="s">
        <v>225</v>
      </c>
      <c r="D396" s="173"/>
      <c r="E396" s="173"/>
      <c r="F396" s="173"/>
      <c r="G396" s="173"/>
      <c r="H396" s="173"/>
      <c r="I396" s="79"/>
      <c r="J396" s="1"/>
      <c r="K396" s="1"/>
      <c r="L396" s="1"/>
      <c r="M396" s="1"/>
      <c r="N396" s="1"/>
      <c r="O396" s="1"/>
      <c r="P396" s="1"/>
      <c r="Q396" s="1"/>
      <c r="R396" s="1"/>
      <c r="S396" s="1"/>
      <c r="T396" s="1"/>
      <c r="U396" s="42" t="str">
        <f t="shared" ref="U396:U404" ca="1" si="136">V396&amp;""&amp;",..,"&amp;""&amp;W396</f>
        <v>801,..,1501</v>
      </c>
      <c r="V396" s="42">
        <f ca="1">(SUMPRODUCT(MID(0&amp;(LEFT(A395,SUM(LEN(A395)-LEN(SUBSTITUTE(A395,{"0","1","2","3"},""))))), LARGE(INDEX(ISNUMBER(--MID((LEFT(A395,SUM(LEN(A395)-LEN(SUBSTITUTE(A395,{"0","1","2","3"},""))))), ROW(INDIRECT("1:"&amp;LEN((LEFT(A395,SUM(LEN(A395)-LEN(SUBSTITUTE(A395,{"0","1","2","3"},"")))))))), 1)) * ROW(INDIRECT("1:"&amp;LEN((LEFT(A395,SUM(LEN(A395)-LEN(SUBSTITUTE(A395,{"0","1","2","3"},"")))))))), 0), ROW(INDIRECT("1:"&amp;LEN((LEFT(A395,SUM(LEN(A395)-LEN(SUBSTITUTE(A395,{"0","1","2","3"},"")))))))))+1, 1) * 10^ROW(INDIRECT("1:"&amp;LEN((LEFT(A395,SUM(LEN(A395)-LEN(SUBSTITUTE(A395,{"0","1","2","3"},""))))))))/10))*100+1</f>
        <v>801</v>
      </c>
      <c r="W396" s="42">
        <f ca="1">(SUMPRODUCT(MID(0&amp;(--TRIM(RIGHT(SUBSTITUTE(LEFT(A395,_xlfn.AGGREGATE(16,6,FIND({0,1,2,3,4,5,6,7,8,9},A395,ROW(INDIRECT("1:"&amp;LEN(A395)))),1))," ",REPT(" ",LEN(A395))),LEN(A395)))), LARGE(INDEX(ISNUMBER(--MID((--TRIM(RIGHT(SUBSTITUTE(LEFT(A395,_xlfn.AGGREGATE(16,6,FIND({0,1,2,3,4,5,6,7,8,9},A395,ROW(INDIRECT("1:"&amp;LEN(A395)))),1))," ",REPT(" ",LEN(A395))),LEN(A395)))), ROW(INDIRECT("1:"&amp;LEN((--TRIM(RIGHT(SUBSTITUTE(LEFT(A395,_xlfn.AGGREGATE(16,6,FIND({0,1,2,3,4,5,6,7,8,9},A395,ROW(INDIRECT("1:"&amp;LEN(A395)))),1))," ",REPT(" ",LEN(A395))),LEN(A395))))))), 1)) * ROW(INDIRECT("1:"&amp;LEN((--TRIM(RIGHT(SUBSTITUTE(LEFT(A395,_xlfn.AGGREGATE(16,6,FIND({0,1,2,3,4,5,6,7,8,9},A395,ROW(INDIRECT("1:"&amp;LEN(A395)))),1))," ",REPT(" ",LEN(A395))),LEN(A395))))))), 0), ROW(INDIRECT("1:"&amp;LEN((--TRIM(RIGHT(SUBSTITUTE(LEFT(A395,_xlfn.AGGREGATE(16,6,FIND({0,1,2,3,4,5,6,7,8,9},A395,ROW(INDIRECT("1:"&amp;LEN(A395)))),1))," ",REPT(" ",LEN(A395))),LEN(A395))))))))+1, 1) * 10^ROW(INDIRECT("1:"&amp;LEN((--TRIM(RIGHT(SUBSTITUTE(LEFT(A395,_xlfn.AGGREGATE(16,6,FIND({0,1,2,3,4,5,6,7,8,9},A395,ROW(INDIRECT("1:"&amp;LEN(A395)))),1))," ",REPT(" ",LEN(A395))),LEN(A395)))))))/10))*100+1</f>
        <v>1501</v>
      </c>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WZC396" s="1"/>
      <c r="WZD396" s="1"/>
      <c r="WZE396" s="1"/>
      <c r="WZF396" s="1"/>
      <c r="WZG396" s="1"/>
      <c r="WZH396" s="1"/>
      <c r="WZI396" s="1"/>
      <c r="WZJ396" s="1"/>
      <c r="WZK396" s="1"/>
      <c r="WZL396" s="1"/>
      <c r="WZM396" s="1"/>
      <c r="WZN396" s="1"/>
      <c r="WZO396" s="1"/>
      <c r="WZP396" s="1"/>
      <c r="WZQ396" s="1"/>
      <c r="WZR396" s="1"/>
      <c r="WZS396" s="1"/>
      <c r="WZT396" s="1"/>
      <c r="WZU396" s="1"/>
      <c r="WZV396" s="1"/>
      <c r="WZW396" s="1"/>
      <c r="WZX396" s="1"/>
      <c r="WZY396" s="1"/>
      <c r="WZZ396" s="1"/>
      <c r="XAA396" s="1"/>
      <c r="XAB396" s="1"/>
      <c r="XAC396" s="1"/>
      <c r="XAD396" s="1"/>
      <c r="XAE396" s="1"/>
      <c r="XAF396" s="1"/>
      <c r="XAG396" s="1"/>
      <c r="XAH396" s="1"/>
      <c r="XAI396" s="1"/>
      <c r="XAJ396" s="1"/>
      <c r="XAK396" s="1"/>
      <c r="XAL396" s="1"/>
      <c r="XAM396" s="1"/>
      <c r="XAN396" s="1"/>
      <c r="XAO396" s="1"/>
      <c r="XAP396" s="1"/>
      <c r="XAQ396" s="1"/>
      <c r="XAR396" s="1"/>
      <c r="XAS396" s="1"/>
      <c r="XAT396" s="1"/>
      <c r="XAU396" s="1"/>
      <c r="XAV396" s="1"/>
      <c r="XAW396" s="1"/>
      <c r="XAX396" s="1"/>
      <c r="XAY396" s="1"/>
      <c r="XAZ396" s="1"/>
      <c r="XBA396" s="1"/>
      <c r="XBB396" s="1"/>
      <c r="XBC396" s="1"/>
      <c r="XBD396" s="1"/>
      <c r="XBE396" s="1"/>
      <c r="XBF396" s="1"/>
      <c r="XBG396" s="1"/>
      <c r="XBH396" s="1"/>
      <c r="XBI396" s="1"/>
      <c r="XBJ396" s="1"/>
      <c r="XBK396" s="1"/>
      <c r="XBL396" s="1"/>
      <c r="XBM396" s="1"/>
      <c r="XBN396" s="1"/>
      <c r="XBO396" s="1"/>
      <c r="XBP396" s="1"/>
      <c r="XBQ396" s="1"/>
      <c r="XBR396" s="1"/>
      <c r="XBS396" s="1"/>
      <c r="XBT396" s="1"/>
      <c r="XBU396" s="1"/>
      <c r="XBV396" s="1"/>
      <c r="XBW396" s="1"/>
      <c r="XBX396" s="1"/>
      <c r="XBY396" s="1"/>
      <c r="XBZ396" s="1"/>
      <c r="XCA396" s="1"/>
      <c r="XCB396" s="1"/>
      <c r="XCC396" s="1"/>
      <c r="XCD396" s="1"/>
      <c r="XCE396" s="1"/>
      <c r="XCF396" s="1"/>
      <c r="XCG396" s="1"/>
      <c r="XCH396" s="1"/>
      <c r="XCI396" s="1"/>
      <c r="XCJ396" s="1"/>
      <c r="XCK396" s="1"/>
      <c r="XCL396" s="1"/>
      <c r="XCM396" s="1"/>
      <c r="XCN396" s="1"/>
      <c r="XCO396" s="1"/>
      <c r="XCP396" s="1"/>
      <c r="XCQ396" s="1"/>
      <c r="XCR396" s="1"/>
      <c r="XCS396" s="1"/>
      <c r="XCT396" s="1"/>
      <c r="XCU396" s="1"/>
      <c r="XCV396" s="1"/>
      <c r="XCW396" s="1"/>
      <c r="XCX396" s="1"/>
      <c r="XCY396" s="1"/>
      <c r="XCZ396" s="1"/>
      <c r="XDA396" s="1"/>
      <c r="XDB396" s="1"/>
      <c r="XDC396" s="1"/>
      <c r="XDD396" s="1"/>
      <c r="XDE396" s="1"/>
      <c r="XDF396" s="1"/>
      <c r="XDG396" s="1"/>
      <c r="XDH396" s="1"/>
      <c r="XDI396" s="1"/>
      <c r="XDJ396" s="1"/>
      <c r="XDK396" s="1"/>
      <c r="XDL396" s="1"/>
      <c r="XDM396" s="1"/>
      <c r="XDN396" s="1"/>
      <c r="XDO396" s="1"/>
      <c r="XDP396" s="1"/>
      <c r="XDQ396" s="1"/>
      <c r="XDR396" s="1"/>
      <c r="XDS396" s="1"/>
      <c r="XDT396" s="1"/>
      <c r="XDU396" s="1"/>
      <c r="XDV396" s="1"/>
      <c r="XDW396" s="1"/>
      <c r="XDX396" s="1"/>
      <c r="XDY396" s="1"/>
      <c r="XDZ396" s="1"/>
      <c r="XEA396" s="1"/>
      <c r="XEB396" s="1"/>
      <c r="XEC396" s="1"/>
      <c r="XED396" s="1"/>
      <c r="XEE396" s="1"/>
      <c r="XEF396" s="1"/>
      <c r="XEG396" s="1"/>
      <c r="XEH396" s="1"/>
      <c r="XEI396" s="1"/>
      <c r="XEJ396" s="1"/>
      <c r="XEK396" s="1"/>
      <c r="XEL396" s="1"/>
      <c r="XEM396" s="1"/>
      <c r="XEN396" s="1"/>
      <c r="XEO396" s="1"/>
      <c r="XEP396" s="1"/>
      <c r="XEQ396" s="1"/>
      <c r="XER396" s="1"/>
      <c r="XES396" s="1"/>
      <c r="XET396" s="1"/>
      <c r="XEU396" s="1"/>
      <c r="XEV396" s="1"/>
      <c r="XEW396" s="1"/>
      <c r="XEX396" s="1"/>
      <c r="XEY396" s="1"/>
      <c r="XEZ396" s="1"/>
      <c r="XFA396" s="1"/>
      <c r="XFB396" s="1"/>
      <c r="XFC396" s="1"/>
      <c r="XFD396" s="1"/>
    </row>
    <row r="397" spans="1:151 16227:16384" s="11" customFormat="1" ht="20.25" customHeight="1" x14ac:dyDescent="0.25">
      <c r="A397" s="88">
        <f>A396+1</f>
        <v>2</v>
      </c>
      <c r="B397" s="88"/>
      <c r="C397" s="82"/>
      <c r="D397" s="174"/>
      <c r="E397" s="174"/>
      <c r="F397" s="174"/>
      <c r="G397" s="174"/>
      <c r="H397" s="174"/>
      <c r="I397" s="83"/>
      <c r="J397" s="1"/>
      <c r="K397" s="1"/>
      <c r="L397" s="1"/>
      <c r="M397" s="1"/>
      <c r="N397" s="1"/>
      <c r="O397" s="1"/>
      <c r="P397" s="1"/>
      <c r="Q397" s="1"/>
      <c r="R397" s="1"/>
      <c r="S397" s="1"/>
      <c r="T397" s="1"/>
      <c r="U397" s="42" t="str">
        <f t="shared" ca="1" si="136"/>
        <v>802,..,1502</v>
      </c>
      <c r="V397" s="42">
        <f ca="1">V396+1</f>
        <v>802</v>
      </c>
      <c r="W397" s="42">
        <f ca="1">W396+1</f>
        <v>1502</v>
      </c>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WZC397" s="1"/>
      <c r="WZD397" s="1"/>
      <c r="WZE397" s="1"/>
      <c r="WZF397" s="1"/>
      <c r="WZG397" s="1"/>
      <c r="WZH397" s="1"/>
      <c r="WZI397" s="1"/>
      <c r="WZJ397" s="1"/>
      <c r="WZK397" s="1"/>
      <c r="WZL397" s="1"/>
      <c r="WZM397" s="1"/>
      <c r="WZN397" s="1"/>
      <c r="WZO397" s="1"/>
      <c r="WZP397" s="1"/>
      <c r="WZQ397" s="1"/>
      <c r="WZR397" s="1"/>
      <c r="WZS397" s="1"/>
      <c r="WZT397" s="1"/>
      <c r="WZU397" s="1"/>
      <c r="WZV397" s="1"/>
      <c r="WZW397" s="1"/>
      <c r="WZX397" s="1"/>
      <c r="WZY397" s="1"/>
      <c r="WZZ397" s="1"/>
      <c r="XAA397" s="1"/>
      <c r="XAB397" s="1"/>
      <c r="XAC397" s="1"/>
      <c r="XAD397" s="1"/>
      <c r="XAE397" s="1"/>
      <c r="XAF397" s="1"/>
      <c r="XAG397" s="1"/>
      <c r="XAH397" s="1"/>
      <c r="XAI397" s="1"/>
      <c r="XAJ397" s="1"/>
      <c r="XAK397" s="1"/>
      <c r="XAL397" s="1"/>
      <c r="XAM397" s="1"/>
      <c r="XAN397" s="1"/>
      <c r="XAO397" s="1"/>
      <c r="XAP397" s="1"/>
      <c r="XAQ397" s="1"/>
      <c r="XAR397" s="1"/>
      <c r="XAS397" s="1"/>
      <c r="XAT397" s="1"/>
      <c r="XAU397" s="1"/>
      <c r="XAV397" s="1"/>
      <c r="XAW397" s="1"/>
      <c r="XAX397" s="1"/>
      <c r="XAY397" s="1"/>
      <c r="XAZ397" s="1"/>
      <c r="XBA397" s="1"/>
      <c r="XBB397" s="1"/>
      <c r="XBC397" s="1"/>
      <c r="XBD397" s="1"/>
      <c r="XBE397" s="1"/>
      <c r="XBF397" s="1"/>
      <c r="XBG397" s="1"/>
      <c r="XBH397" s="1"/>
      <c r="XBI397" s="1"/>
      <c r="XBJ397" s="1"/>
      <c r="XBK397" s="1"/>
      <c r="XBL397" s="1"/>
      <c r="XBM397" s="1"/>
      <c r="XBN397" s="1"/>
      <c r="XBO397" s="1"/>
      <c r="XBP397" s="1"/>
      <c r="XBQ397" s="1"/>
      <c r="XBR397" s="1"/>
      <c r="XBS397" s="1"/>
      <c r="XBT397" s="1"/>
      <c r="XBU397" s="1"/>
      <c r="XBV397" s="1"/>
      <c r="XBW397" s="1"/>
      <c r="XBX397" s="1"/>
      <c r="XBY397" s="1"/>
      <c r="XBZ397" s="1"/>
      <c r="XCA397" s="1"/>
      <c r="XCB397" s="1"/>
      <c r="XCC397" s="1"/>
      <c r="XCD397" s="1"/>
      <c r="XCE397" s="1"/>
      <c r="XCF397" s="1"/>
      <c r="XCG397" s="1"/>
      <c r="XCH397" s="1"/>
      <c r="XCI397" s="1"/>
      <c r="XCJ397" s="1"/>
      <c r="XCK397" s="1"/>
      <c r="XCL397" s="1"/>
      <c r="XCM397" s="1"/>
      <c r="XCN397" s="1"/>
      <c r="XCO397" s="1"/>
      <c r="XCP397" s="1"/>
      <c r="XCQ397" s="1"/>
      <c r="XCR397" s="1"/>
      <c r="XCS397" s="1"/>
      <c r="XCT397" s="1"/>
      <c r="XCU397" s="1"/>
      <c r="XCV397" s="1"/>
      <c r="XCW397" s="1"/>
      <c r="XCX397" s="1"/>
      <c r="XCY397" s="1"/>
      <c r="XCZ397" s="1"/>
      <c r="XDA397" s="1"/>
      <c r="XDB397" s="1"/>
      <c r="XDC397" s="1"/>
      <c r="XDD397" s="1"/>
      <c r="XDE397" s="1"/>
      <c r="XDF397" s="1"/>
      <c r="XDG397" s="1"/>
      <c r="XDH397" s="1"/>
      <c r="XDI397" s="1"/>
      <c r="XDJ397" s="1"/>
      <c r="XDK397" s="1"/>
      <c r="XDL397" s="1"/>
      <c r="XDM397" s="1"/>
      <c r="XDN397" s="1"/>
      <c r="XDO397" s="1"/>
      <c r="XDP397" s="1"/>
      <c r="XDQ397" s="1"/>
      <c r="XDR397" s="1"/>
      <c r="XDS397" s="1"/>
      <c r="XDT397" s="1"/>
      <c r="XDU397" s="1"/>
      <c r="XDV397" s="1"/>
      <c r="XDW397" s="1"/>
      <c r="XDX397" s="1"/>
      <c r="XDY397" s="1"/>
      <c r="XDZ397" s="1"/>
      <c r="XEA397" s="1"/>
      <c r="XEB397" s="1"/>
      <c r="XEC397" s="1"/>
      <c r="XED397" s="1"/>
      <c r="XEE397" s="1"/>
      <c r="XEF397" s="1"/>
      <c r="XEG397" s="1"/>
      <c r="XEH397" s="1"/>
      <c r="XEI397" s="1"/>
      <c r="XEJ397" s="1"/>
      <c r="XEK397" s="1"/>
      <c r="XEL397" s="1"/>
      <c r="XEM397" s="1"/>
      <c r="XEN397" s="1"/>
      <c r="XEO397" s="1"/>
      <c r="XEP397" s="1"/>
      <c r="XEQ397" s="1"/>
      <c r="XER397" s="1"/>
      <c r="XES397" s="1"/>
      <c r="XET397" s="1"/>
      <c r="XEU397" s="1"/>
      <c r="XEV397" s="1"/>
      <c r="XEW397" s="1"/>
      <c r="XEX397" s="1"/>
      <c r="XEY397" s="1"/>
      <c r="XEZ397" s="1"/>
      <c r="XFA397" s="1"/>
      <c r="XFB397" s="1"/>
      <c r="XFC397" s="1"/>
      <c r="XFD397" s="1"/>
    </row>
    <row r="398" spans="1:151 16227:16384" s="11" customFormat="1" ht="20.25" customHeight="1" x14ac:dyDescent="0.25">
      <c r="A398" s="88">
        <f t="shared" ref="A398:A404" si="137">A397+1</f>
        <v>3</v>
      </c>
      <c r="B398" s="88"/>
      <c r="C398" s="84" t="s">
        <v>219</v>
      </c>
      <c r="D398" s="85" t="s">
        <v>219</v>
      </c>
      <c r="E398" s="53">
        <f>(39.91)*10.764</f>
        <v>429.59123999999991</v>
      </c>
      <c r="F398" s="84">
        <v>0</v>
      </c>
      <c r="G398" s="85"/>
      <c r="H398" s="53">
        <v>0</v>
      </c>
      <c r="I398" s="53">
        <f t="shared" ref="I398:I404" si="138">E398+F398+(IF(H398&lt;101,H398,IF(H398&lt;201,H398/2,IF(H398&lt;=301,H398/3,H398/4))))</f>
        <v>429.59123999999991</v>
      </c>
      <c r="J398" s="1"/>
      <c r="K398" s="1"/>
      <c r="L398" s="1"/>
      <c r="M398" s="1"/>
      <c r="N398" s="1"/>
      <c r="O398" s="1"/>
      <c r="P398" s="1"/>
      <c r="Q398" s="1"/>
      <c r="R398" s="1"/>
      <c r="S398" s="1"/>
      <c r="T398" s="1"/>
      <c r="U398" s="42" t="str">
        <f t="shared" ca="1" si="136"/>
        <v>803,..,1503</v>
      </c>
      <c r="V398" s="42">
        <f t="shared" ref="V398:W398" ca="1" si="139">V397+1</f>
        <v>803</v>
      </c>
      <c r="W398" s="42">
        <f t="shared" ca="1" si="139"/>
        <v>1503</v>
      </c>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WZC398" s="1"/>
      <c r="WZD398" s="1"/>
      <c r="WZE398" s="1"/>
      <c r="WZF398" s="1"/>
      <c r="WZG398" s="1"/>
      <c r="WZH398" s="1"/>
      <c r="WZI398" s="1"/>
      <c r="WZJ398" s="1"/>
      <c r="WZK398" s="1"/>
      <c r="WZL398" s="1"/>
      <c r="WZM398" s="1"/>
      <c r="WZN398" s="1"/>
      <c r="WZO398" s="1"/>
      <c r="WZP398" s="1"/>
      <c r="WZQ398" s="1"/>
      <c r="WZR398" s="1"/>
      <c r="WZS398" s="1"/>
      <c r="WZT398" s="1"/>
      <c r="WZU398" s="1"/>
      <c r="WZV398" s="1"/>
      <c r="WZW398" s="1"/>
      <c r="WZX398" s="1"/>
      <c r="WZY398" s="1"/>
      <c r="WZZ398" s="1"/>
      <c r="XAA398" s="1"/>
      <c r="XAB398" s="1"/>
      <c r="XAC398" s="1"/>
      <c r="XAD398" s="1"/>
      <c r="XAE398" s="1"/>
      <c r="XAF398" s="1"/>
      <c r="XAG398" s="1"/>
      <c r="XAH398" s="1"/>
      <c r="XAI398" s="1"/>
      <c r="XAJ398" s="1"/>
      <c r="XAK398" s="1"/>
      <c r="XAL398" s="1"/>
      <c r="XAM398" s="1"/>
      <c r="XAN398" s="1"/>
      <c r="XAO398" s="1"/>
      <c r="XAP398" s="1"/>
      <c r="XAQ398" s="1"/>
      <c r="XAR398" s="1"/>
      <c r="XAS398" s="1"/>
      <c r="XAT398" s="1"/>
      <c r="XAU398" s="1"/>
      <c r="XAV398" s="1"/>
      <c r="XAW398" s="1"/>
      <c r="XAX398" s="1"/>
      <c r="XAY398" s="1"/>
      <c r="XAZ398" s="1"/>
      <c r="XBA398" s="1"/>
      <c r="XBB398" s="1"/>
      <c r="XBC398" s="1"/>
      <c r="XBD398" s="1"/>
      <c r="XBE398" s="1"/>
      <c r="XBF398" s="1"/>
      <c r="XBG398" s="1"/>
      <c r="XBH398" s="1"/>
      <c r="XBI398" s="1"/>
      <c r="XBJ398" s="1"/>
      <c r="XBK398" s="1"/>
      <c r="XBL398" s="1"/>
      <c r="XBM398" s="1"/>
      <c r="XBN398" s="1"/>
      <c r="XBO398" s="1"/>
      <c r="XBP398" s="1"/>
      <c r="XBQ398" s="1"/>
      <c r="XBR398" s="1"/>
      <c r="XBS398" s="1"/>
      <c r="XBT398" s="1"/>
      <c r="XBU398" s="1"/>
      <c r="XBV398" s="1"/>
      <c r="XBW398" s="1"/>
      <c r="XBX398" s="1"/>
      <c r="XBY398" s="1"/>
      <c r="XBZ398" s="1"/>
      <c r="XCA398" s="1"/>
      <c r="XCB398" s="1"/>
      <c r="XCC398" s="1"/>
      <c r="XCD398" s="1"/>
      <c r="XCE398" s="1"/>
      <c r="XCF398" s="1"/>
      <c r="XCG398" s="1"/>
      <c r="XCH398" s="1"/>
      <c r="XCI398" s="1"/>
      <c r="XCJ398" s="1"/>
      <c r="XCK398" s="1"/>
      <c r="XCL398" s="1"/>
      <c r="XCM398" s="1"/>
      <c r="XCN398" s="1"/>
      <c r="XCO398" s="1"/>
      <c r="XCP398" s="1"/>
      <c r="XCQ398" s="1"/>
      <c r="XCR398" s="1"/>
      <c r="XCS398" s="1"/>
      <c r="XCT398" s="1"/>
      <c r="XCU398" s="1"/>
      <c r="XCV398" s="1"/>
      <c r="XCW398" s="1"/>
      <c r="XCX398" s="1"/>
      <c r="XCY398" s="1"/>
      <c r="XCZ398" s="1"/>
      <c r="XDA398" s="1"/>
      <c r="XDB398" s="1"/>
      <c r="XDC398" s="1"/>
      <c r="XDD398" s="1"/>
      <c r="XDE398" s="1"/>
      <c r="XDF398" s="1"/>
      <c r="XDG398" s="1"/>
      <c r="XDH398" s="1"/>
      <c r="XDI398" s="1"/>
      <c r="XDJ398" s="1"/>
      <c r="XDK398" s="1"/>
      <c r="XDL398" s="1"/>
      <c r="XDM398" s="1"/>
      <c r="XDN398" s="1"/>
      <c r="XDO398" s="1"/>
      <c r="XDP398" s="1"/>
      <c r="XDQ398" s="1"/>
      <c r="XDR398" s="1"/>
      <c r="XDS398" s="1"/>
      <c r="XDT398" s="1"/>
      <c r="XDU398" s="1"/>
      <c r="XDV398" s="1"/>
      <c r="XDW398" s="1"/>
      <c r="XDX398" s="1"/>
      <c r="XDY398" s="1"/>
      <c r="XDZ398" s="1"/>
      <c r="XEA398" s="1"/>
      <c r="XEB398" s="1"/>
      <c r="XEC398" s="1"/>
      <c r="XED398" s="1"/>
      <c r="XEE398" s="1"/>
      <c r="XEF398" s="1"/>
      <c r="XEG398" s="1"/>
      <c r="XEH398" s="1"/>
      <c r="XEI398" s="1"/>
      <c r="XEJ398" s="1"/>
      <c r="XEK398" s="1"/>
      <c r="XEL398" s="1"/>
      <c r="XEM398" s="1"/>
      <c r="XEN398" s="1"/>
      <c r="XEO398" s="1"/>
      <c r="XEP398" s="1"/>
      <c r="XEQ398" s="1"/>
      <c r="XER398" s="1"/>
      <c r="XES398" s="1"/>
      <c r="XET398" s="1"/>
      <c r="XEU398" s="1"/>
      <c r="XEV398" s="1"/>
      <c r="XEW398" s="1"/>
      <c r="XEX398" s="1"/>
      <c r="XEY398" s="1"/>
      <c r="XEZ398" s="1"/>
      <c r="XFA398" s="1"/>
      <c r="XFB398" s="1"/>
      <c r="XFC398" s="1"/>
      <c r="XFD398" s="1"/>
    </row>
    <row r="399" spans="1:151 16227:16384" s="11" customFormat="1" ht="20.25" customHeight="1" x14ac:dyDescent="0.25">
      <c r="A399" s="88">
        <f t="shared" si="137"/>
        <v>4</v>
      </c>
      <c r="B399" s="88"/>
      <c r="C399" s="84" t="s">
        <v>219</v>
      </c>
      <c r="D399" s="85" t="s">
        <v>219</v>
      </c>
      <c r="E399" s="53">
        <f>(39.91)*10.764</f>
        <v>429.59123999999991</v>
      </c>
      <c r="F399" s="84">
        <v>0</v>
      </c>
      <c r="G399" s="85"/>
      <c r="H399" s="53">
        <v>0</v>
      </c>
      <c r="I399" s="53">
        <f t="shared" si="138"/>
        <v>429.59123999999991</v>
      </c>
      <c r="J399" s="1"/>
      <c r="K399" s="1"/>
      <c r="L399" s="1"/>
      <c r="M399" s="1"/>
      <c r="N399" s="1"/>
      <c r="O399" s="1"/>
      <c r="P399" s="1"/>
      <c r="Q399" s="1"/>
      <c r="R399" s="1"/>
      <c r="S399" s="1"/>
      <c r="T399" s="1"/>
      <c r="U399" s="42" t="str">
        <f t="shared" ca="1" si="136"/>
        <v>804,..,1504</v>
      </c>
      <c r="V399" s="42">
        <f t="shared" ref="V399:W399" ca="1" si="140">V398+1</f>
        <v>804</v>
      </c>
      <c r="W399" s="42">
        <f t="shared" ca="1" si="140"/>
        <v>1504</v>
      </c>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WZC399" s="1"/>
      <c r="WZD399" s="1"/>
      <c r="WZE399" s="1"/>
      <c r="WZF399" s="1"/>
      <c r="WZG399" s="1"/>
      <c r="WZH399" s="1"/>
      <c r="WZI399" s="1"/>
      <c r="WZJ399" s="1"/>
      <c r="WZK399" s="1"/>
      <c r="WZL399" s="1"/>
      <c r="WZM399" s="1"/>
      <c r="WZN399" s="1"/>
      <c r="WZO399" s="1"/>
      <c r="WZP399" s="1"/>
      <c r="WZQ399" s="1"/>
      <c r="WZR399" s="1"/>
      <c r="WZS399" s="1"/>
      <c r="WZT399" s="1"/>
      <c r="WZU399" s="1"/>
      <c r="WZV399" s="1"/>
      <c r="WZW399" s="1"/>
      <c r="WZX399" s="1"/>
      <c r="WZY399" s="1"/>
      <c r="WZZ399" s="1"/>
      <c r="XAA399" s="1"/>
      <c r="XAB399" s="1"/>
      <c r="XAC399" s="1"/>
      <c r="XAD399" s="1"/>
      <c r="XAE399" s="1"/>
      <c r="XAF399" s="1"/>
      <c r="XAG399" s="1"/>
      <c r="XAH399" s="1"/>
      <c r="XAI399" s="1"/>
      <c r="XAJ399" s="1"/>
      <c r="XAK399" s="1"/>
      <c r="XAL399" s="1"/>
      <c r="XAM399" s="1"/>
      <c r="XAN399" s="1"/>
      <c r="XAO399" s="1"/>
      <c r="XAP399" s="1"/>
      <c r="XAQ399" s="1"/>
      <c r="XAR399" s="1"/>
      <c r="XAS399" s="1"/>
      <c r="XAT399" s="1"/>
      <c r="XAU399" s="1"/>
      <c r="XAV399" s="1"/>
      <c r="XAW399" s="1"/>
      <c r="XAX399" s="1"/>
      <c r="XAY399" s="1"/>
      <c r="XAZ399" s="1"/>
      <c r="XBA399" s="1"/>
      <c r="XBB399" s="1"/>
      <c r="XBC399" s="1"/>
      <c r="XBD399" s="1"/>
      <c r="XBE399" s="1"/>
      <c r="XBF399" s="1"/>
      <c r="XBG399" s="1"/>
      <c r="XBH399" s="1"/>
      <c r="XBI399" s="1"/>
      <c r="XBJ399" s="1"/>
      <c r="XBK399" s="1"/>
      <c r="XBL399" s="1"/>
      <c r="XBM399" s="1"/>
      <c r="XBN399" s="1"/>
      <c r="XBO399" s="1"/>
      <c r="XBP399" s="1"/>
      <c r="XBQ399" s="1"/>
      <c r="XBR399" s="1"/>
      <c r="XBS399" s="1"/>
      <c r="XBT399" s="1"/>
      <c r="XBU399" s="1"/>
      <c r="XBV399" s="1"/>
      <c r="XBW399" s="1"/>
      <c r="XBX399" s="1"/>
      <c r="XBY399" s="1"/>
      <c r="XBZ399" s="1"/>
      <c r="XCA399" s="1"/>
      <c r="XCB399" s="1"/>
      <c r="XCC399" s="1"/>
      <c r="XCD399" s="1"/>
      <c r="XCE399" s="1"/>
      <c r="XCF399" s="1"/>
      <c r="XCG399" s="1"/>
      <c r="XCH399" s="1"/>
      <c r="XCI399" s="1"/>
      <c r="XCJ399" s="1"/>
      <c r="XCK399" s="1"/>
      <c r="XCL399" s="1"/>
      <c r="XCM399" s="1"/>
      <c r="XCN399" s="1"/>
      <c r="XCO399" s="1"/>
      <c r="XCP399" s="1"/>
      <c r="XCQ399" s="1"/>
      <c r="XCR399" s="1"/>
      <c r="XCS399" s="1"/>
      <c r="XCT399" s="1"/>
      <c r="XCU399" s="1"/>
      <c r="XCV399" s="1"/>
      <c r="XCW399" s="1"/>
      <c r="XCX399" s="1"/>
      <c r="XCY399" s="1"/>
      <c r="XCZ399" s="1"/>
      <c r="XDA399" s="1"/>
      <c r="XDB399" s="1"/>
      <c r="XDC399" s="1"/>
      <c r="XDD399" s="1"/>
      <c r="XDE399" s="1"/>
      <c r="XDF399" s="1"/>
      <c r="XDG399" s="1"/>
      <c r="XDH399" s="1"/>
      <c r="XDI399" s="1"/>
      <c r="XDJ399" s="1"/>
      <c r="XDK399" s="1"/>
      <c r="XDL399" s="1"/>
      <c r="XDM399" s="1"/>
      <c r="XDN399" s="1"/>
      <c r="XDO399" s="1"/>
      <c r="XDP399" s="1"/>
      <c r="XDQ399" s="1"/>
      <c r="XDR399" s="1"/>
      <c r="XDS399" s="1"/>
      <c r="XDT399" s="1"/>
      <c r="XDU399" s="1"/>
      <c r="XDV399" s="1"/>
      <c r="XDW399" s="1"/>
      <c r="XDX399" s="1"/>
      <c r="XDY399" s="1"/>
      <c r="XDZ399" s="1"/>
      <c r="XEA399" s="1"/>
      <c r="XEB399" s="1"/>
      <c r="XEC399" s="1"/>
      <c r="XED399" s="1"/>
      <c r="XEE399" s="1"/>
      <c r="XEF399" s="1"/>
      <c r="XEG399" s="1"/>
      <c r="XEH399" s="1"/>
      <c r="XEI399" s="1"/>
      <c r="XEJ399" s="1"/>
      <c r="XEK399" s="1"/>
      <c r="XEL399" s="1"/>
      <c r="XEM399" s="1"/>
      <c r="XEN399" s="1"/>
      <c r="XEO399" s="1"/>
      <c r="XEP399" s="1"/>
      <c r="XEQ399" s="1"/>
      <c r="XER399" s="1"/>
      <c r="XES399" s="1"/>
      <c r="XET399" s="1"/>
      <c r="XEU399" s="1"/>
      <c r="XEV399" s="1"/>
      <c r="XEW399" s="1"/>
      <c r="XEX399" s="1"/>
      <c r="XEY399" s="1"/>
      <c r="XEZ399" s="1"/>
      <c r="XFA399" s="1"/>
      <c r="XFB399" s="1"/>
      <c r="XFC399" s="1"/>
      <c r="XFD399" s="1"/>
    </row>
    <row r="400" spans="1:151 16227:16384" s="11" customFormat="1" ht="20.25" customHeight="1" x14ac:dyDescent="0.25">
      <c r="A400" s="88">
        <f t="shared" si="137"/>
        <v>5</v>
      </c>
      <c r="B400" s="88"/>
      <c r="C400" s="84" t="s">
        <v>218</v>
      </c>
      <c r="D400" s="85" t="s">
        <v>218</v>
      </c>
      <c r="E400" s="53">
        <f>(54.68)*10.764</f>
        <v>588.57551999999998</v>
      </c>
      <c r="F400" s="84">
        <v>0</v>
      </c>
      <c r="G400" s="85"/>
      <c r="H400" s="53">
        <v>0</v>
      </c>
      <c r="I400" s="53">
        <f t="shared" si="138"/>
        <v>588.57551999999998</v>
      </c>
      <c r="J400" s="1"/>
      <c r="K400" s="1"/>
      <c r="L400" s="1"/>
      <c r="M400" s="1"/>
      <c r="N400" s="1"/>
      <c r="O400" s="1"/>
      <c r="P400" s="1"/>
      <c r="Q400" s="1"/>
      <c r="R400" s="1"/>
      <c r="S400" s="1"/>
      <c r="T400" s="1"/>
      <c r="U400" s="42" t="str">
        <f t="shared" ca="1" si="136"/>
        <v>805,..,1505</v>
      </c>
      <c r="V400" s="42">
        <f t="shared" ref="V400:W400" ca="1" si="141">V399+1</f>
        <v>805</v>
      </c>
      <c r="W400" s="42">
        <f t="shared" ca="1" si="141"/>
        <v>1505</v>
      </c>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WZC400" s="1"/>
      <c r="WZD400" s="1"/>
      <c r="WZE400" s="1"/>
      <c r="WZF400" s="1"/>
      <c r="WZG400" s="1"/>
      <c r="WZH400" s="1"/>
      <c r="WZI400" s="1"/>
      <c r="WZJ400" s="1"/>
      <c r="WZK400" s="1"/>
      <c r="WZL400" s="1"/>
      <c r="WZM400" s="1"/>
      <c r="WZN400" s="1"/>
      <c r="WZO400" s="1"/>
      <c r="WZP400" s="1"/>
      <c r="WZQ400" s="1"/>
      <c r="WZR400" s="1"/>
      <c r="WZS400" s="1"/>
      <c r="WZT400" s="1"/>
      <c r="WZU400" s="1"/>
      <c r="WZV400" s="1"/>
      <c r="WZW400" s="1"/>
      <c r="WZX400" s="1"/>
      <c r="WZY400" s="1"/>
      <c r="WZZ400" s="1"/>
      <c r="XAA400" s="1"/>
      <c r="XAB400" s="1"/>
      <c r="XAC400" s="1"/>
      <c r="XAD400" s="1"/>
      <c r="XAE400" s="1"/>
      <c r="XAF400" s="1"/>
      <c r="XAG400" s="1"/>
      <c r="XAH400" s="1"/>
      <c r="XAI400" s="1"/>
      <c r="XAJ400" s="1"/>
      <c r="XAK400" s="1"/>
      <c r="XAL400" s="1"/>
      <c r="XAM400" s="1"/>
      <c r="XAN400" s="1"/>
      <c r="XAO400" s="1"/>
      <c r="XAP400" s="1"/>
      <c r="XAQ400" s="1"/>
      <c r="XAR400" s="1"/>
      <c r="XAS400" s="1"/>
      <c r="XAT400" s="1"/>
      <c r="XAU400" s="1"/>
      <c r="XAV400" s="1"/>
      <c r="XAW400" s="1"/>
      <c r="XAX400" s="1"/>
      <c r="XAY400" s="1"/>
      <c r="XAZ400" s="1"/>
      <c r="XBA400" s="1"/>
      <c r="XBB400" s="1"/>
      <c r="XBC400" s="1"/>
      <c r="XBD400" s="1"/>
      <c r="XBE400" s="1"/>
      <c r="XBF400" s="1"/>
      <c r="XBG400" s="1"/>
      <c r="XBH400" s="1"/>
      <c r="XBI400" s="1"/>
      <c r="XBJ400" s="1"/>
      <c r="XBK400" s="1"/>
      <c r="XBL400" s="1"/>
      <c r="XBM400" s="1"/>
      <c r="XBN400" s="1"/>
      <c r="XBO400" s="1"/>
      <c r="XBP400" s="1"/>
      <c r="XBQ400" s="1"/>
      <c r="XBR400" s="1"/>
      <c r="XBS400" s="1"/>
      <c r="XBT400" s="1"/>
      <c r="XBU400" s="1"/>
      <c r="XBV400" s="1"/>
      <c r="XBW400" s="1"/>
      <c r="XBX400" s="1"/>
      <c r="XBY400" s="1"/>
      <c r="XBZ400" s="1"/>
      <c r="XCA400" s="1"/>
      <c r="XCB400" s="1"/>
      <c r="XCC400" s="1"/>
      <c r="XCD400" s="1"/>
      <c r="XCE400" s="1"/>
      <c r="XCF400" s="1"/>
      <c r="XCG400" s="1"/>
      <c r="XCH400" s="1"/>
      <c r="XCI400" s="1"/>
      <c r="XCJ400" s="1"/>
      <c r="XCK400" s="1"/>
      <c r="XCL400" s="1"/>
      <c r="XCM400" s="1"/>
      <c r="XCN400" s="1"/>
      <c r="XCO400" s="1"/>
      <c r="XCP400" s="1"/>
      <c r="XCQ400" s="1"/>
      <c r="XCR400" s="1"/>
      <c r="XCS400" s="1"/>
      <c r="XCT400" s="1"/>
      <c r="XCU400" s="1"/>
      <c r="XCV400" s="1"/>
      <c r="XCW400" s="1"/>
      <c r="XCX400" s="1"/>
      <c r="XCY400" s="1"/>
      <c r="XCZ400" s="1"/>
      <c r="XDA400" s="1"/>
      <c r="XDB400" s="1"/>
      <c r="XDC400" s="1"/>
      <c r="XDD400" s="1"/>
      <c r="XDE400" s="1"/>
      <c r="XDF400" s="1"/>
      <c r="XDG400" s="1"/>
      <c r="XDH400" s="1"/>
      <c r="XDI400" s="1"/>
      <c r="XDJ400" s="1"/>
      <c r="XDK400" s="1"/>
      <c r="XDL400" s="1"/>
      <c r="XDM400" s="1"/>
      <c r="XDN400" s="1"/>
      <c r="XDO400" s="1"/>
      <c r="XDP400" s="1"/>
      <c r="XDQ400" s="1"/>
      <c r="XDR400" s="1"/>
      <c r="XDS400" s="1"/>
      <c r="XDT400" s="1"/>
      <c r="XDU400" s="1"/>
      <c r="XDV400" s="1"/>
      <c r="XDW400" s="1"/>
      <c r="XDX400" s="1"/>
      <c r="XDY400" s="1"/>
      <c r="XDZ400" s="1"/>
      <c r="XEA400" s="1"/>
      <c r="XEB400" s="1"/>
      <c r="XEC400" s="1"/>
      <c r="XED400" s="1"/>
      <c r="XEE400" s="1"/>
      <c r="XEF400" s="1"/>
      <c r="XEG400" s="1"/>
      <c r="XEH400" s="1"/>
      <c r="XEI400" s="1"/>
      <c r="XEJ400" s="1"/>
      <c r="XEK400" s="1"/>
      <c r="XEL400" s="1"/>
      <c r="XEM400" s="1"/>
      <c r="XEN400" s="1"/>
      <c r="XEO400" s="1"/>
      <c r="XEP400" s="1"/>
      <c r="XEQ400" s="1"/>
      <c r="XER400" s="1"/>
      <c r="XES400" s="1"/>
      <c r="XET400" s="1"/>
      <c r="XEU400" s="1"/>
      <c r="XEV400" s="1"/>
      <c r="XEW400" s="1"/>
      <c r="XEX400" s="1"/>
      <c r="XEY400" s="1"/>
      <c r="XEZ400" s="1"/>
      <c r="XFA400" s="1"/>
      <c r="XFB400" s="1"/>
      <c r="XFC400" s="1"/>
      <c r="XFD400" s="1"/>
    </row>
    <row r="401" spans="1:151 16227:16384" s="11" customFormat="1" ht="20.25" customHeight="1" x14ac:dyDescent="0.25">
      <c r="A401" s="88">
        <f t="shared" si="137"/>
        <v>6</v>
      </c>
      <c r="B401" s="88"/>
      <c r="C401" s="84" t="s">
        <v>218</v>
      </c>
      <c r="D401" s="85" t="s">
        <v>218</v>
      </c>
      <c r="E401" s="53">
        <f>(54.89)*10.764</f>
        <v>590.83596</v>
      </c>
      <c r="F401" s="84">
        <v>0</v>
      </c>
      <c r="G401" s="85"/>
      <c r="H401" s="53">
        <v>0</v>
      </c>
      <c r="I401" s="53">
        <f t="shared" si="138"/>
        <v>590.83596</v>
      </c>
      <c r="J401" s="1"/>
      <c r="K401" s="1"/>
      <c r="L401" s="1"/>
      <c r="M401" s="1"/>
      <c r="N401" s="1"/>
      <c r="O401" s="1"/>
      <c r="P401" s="1"/>
      <c r="Q401" s="1"/>
      <c r="R401" s="1"/>
      <c r="S401" s="1"/>
      <c r="T401" s="1"/>
      <c r="U401" s="42" t="str">
        <f t="shared" ca="1" si="136"/>
        <v>806,..,1506</v>
      </c>
      <c r="V401" s="42">
        <f t="shared" ref="V401:W401" ca="1" si="142">V400+1</f>
        <v>806</v>
      </c>
      <c r="W401" s="42">
        <f t="shared" ca="1" si="142"/>
        <v>1506</v>
      </c>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WZC401" s="1"/>
      <c r="WZD401" s="1"/>
      <c r="WZE401" s="1"/>
      <c r="WZF401" s="1"/>
      <c r="WZG401" s="1"/>
      <c r="WZH401" s="1"/>
      <c r="WZI401" s="1"/>
      <c r="WZJ401" s="1"/>
      <c r="WZK401" s="1"/>
      <c r="WZL401" s="1"/>
      <c r="WZM401" s="1"/>
      <c r="WZN401" s="1"/>
      <c r="WZO401" s="1"/>
      <c r="WZP401" s="1"/>
      <c r="WZQ401" s="1"/>
      <c r="WZR401" s="1"/>
      <c r="WZS401" s="1"/>
      <c r="WZT401" s="1"/>
      <c r="WZU401" s="1"/>
      <c r="WZV401" s="1"/>
      <c r="WZW401" s="1"/>
      <c r="WZX401" s="1"/>
      <c r="WZY401" s="1"/>
      <c r="WZZ401" s="1"/>
      <c r="XAA401" s="1"/>
      <c r="XAB401" s="1"/>
      <c r="XAC401" s="1"/>
      <c r="XAD401" s="1"/>
      <c r="XAE401" s="1"/>
      <c r="XAF401" s="1"/>
      <c r="XAG401" s="1"/>
      <c r="XAH401" s="1"/>
      <c r="XAI401" s="1"/>
      <c r="XAJ401" s="1"/>
      <c r="XAK401" s="1"/>
      <c r="XAL401" s="1"/>
      <c r="XAM401" s="1"/>
      <c r="XAN401" s="1"/>
      <c r="XAO401" s="1"/>
      <c r="XAP401" s="1"/>
      <c r="XAQ401" s="1"/>
      <c r="XAR401" s="1"/>
      <c r="XAS401" s="1"/>
      <c r="XAT401" s="1"/>
      <c r="XAU401" s="1"/>
      <c r="XAV401" s="1"/>
      <c r="XAW401" s="1"/>
      <c r="XAX401" s="1"/>
      <c r="XAY401" s="1"/>
      <c r="XAZ401" s="1"/>
      <c r="XBA401" s="1"/>
      <c r="XBB401" s="1"/>
      <c r="XBC401" s="1"/>
      <c r="XBD401" s="1"/>
      <c r="XBE401" s="1"/>
      <c r="XBF401" s="1"/>
      <c r="XBG401" s="1"/>
      <c r="XBH401" s="1"/>
      <c r="XBI401" s="1"/>
      <c r="XBJ401" s="1"/>
      <c r="XBK401" s="1"/>
      <c r="XBL401" s="1"/>
      <c r="XBM401" s="1"/>
      <c r="XBN401" s="1"/>
      <c r="XBO401" s="1"/>
      <c r="XBP401" s="1"/>
      <c r="XBQ401" s="1"/>
      <c r="XBR401" s="1"/>
      <c r="XBS401" s="1"/>
      <c r="XBT401" s="1"/>
      <c r="XBU401" s="1"/>
      <c r="XBV401" s="1"/>
      <c r="XBW401" s="1"/>
      <c r="XBX401" s="1"/>
      <c r="XBY401" s="1"/>
      <c r="XBZ401" s="1"/>
      <c r="XCA401" s="1"/>
      <c r="XCB401" s="1"/>
      <c r="XCC401" s="1"/>
      <c r="XCD401" s="1"/>
      <c r="XCE401" s="1"/>
      <c r="XCF401" s="1"/>
      <c r="XCG401" s="1"/>
      <c r="XCH401" s="1"/>
      <c r="XCI401" s="1"/>
      <c r="XCJ401" s="1"/>
      <c r="XCK401" s="1"/>
      <c r="XCL401" s="1"/>
      <c r="XCM401" s="1"/>
      <c r="XCN401" s="1"/>
      <c r="XCO401" s="1"/>
      <c r="XCP401" s="1"/>
      <c r="XCQ401" s="1"/>
      <c r="XCR401" s="1"/>
      <c r="XCS401" s="1"/>
      <c r="XCT401" s="1"/>
      <c r="XCU401" s="1"/>
      <c r="XCV401" s="1"/>
      <c r="XCW401" s="1"/>
      <c r="XCX401" s="1"/>
      <c r="XCY401" s="1"/>
      <c r="XCZ401" s="1"/>
      <c r="XDA401" s="1"/>
      <c r="XDB401" s="1"/>
      <c r="XDC401" s="1"/>
      <c r="XDD401" s="1"/>
      <c r="XDE401" s="1"/>
      <c r="XDF401" s="1"/>
      <c r="XDG401" s="1"/>
      <c r="XDH401" s="1"/>
      <c r="XDI401" s="1"/>
      <c r="XDJ401" s="1"/>
      <c r="XDK401" s="1"/>
      <c r="XDL401" s="1"/>
      <c r="XDM401" s="1"/>
      <c r="XDN401" s="1"/>
      <c r="XDO401" s="1"/>
      <c r="XDP401" s="1"/>
      <c r="XDQ401" s="1"/>
      <c r="XDR401" s="1"/>
      <c r="XDS401" s="1"/>
      <c r="XDT401" s="1"/>
      <c r="XDU401" s="1"/>
      <c r="XDV401" s="1"/>
      <c r="XDW401" s="1"/>
      <c r="XDX401" s="1"/>
      <c r="XDY401" s="1"/>
      <c r="XDZ401" s="1"/>
      <c r="XEA401" s="1"/>
      <c r="XEB401" s="1"/>
      <c r="XEC401" s="1"/>
      <c r="XED401" s="1"/>
      <c r="XEE401" s="1"/>
      <c r="XEF401" s="1"/>
      <c r="XEG401" s="1"/>
      <c r="XEH401" s="1"/>
      <c r="XEI401" s="1"/>
      <c r="XEJ401" s="1"/>
      <c r="XEK401" s="1"/>
      <c r="XEL401" s="1"/>
      <c r="XEM401" s="1"/>
      <c r="XEN401" s="1"/>
      <c r="XEO401" s="1"/>
      <c r="XEP401" s="1"/>
      <c r="XEQ401" s="1"/>
      <c r="XER401" s="1"/>
      <c r="XES401" s="1"/>
      <c r="XET401" s="1"/>
      <c r="XEU401" s="1"/>
      <c r="XEV401" s="1"/>
      <c r="XEW401" s="1"/>
      <c r="XEX401" s="1"/>
      <c r="XEY401" s="1"/>
      <c r="XEZ401" s="1"/>
      <c r="XFA401" s="1"/>
      <c r="XFB401" s="1"/>
      <c r="XFC401" s="1"/>
      <c r="XFD401" s="1"/>
    </row>
    <row r="402" spans="1:151 16227:16384" s="11" customFormat="1" ht="20.25" customHeight="1" x14ac:dyDescent="0.25">
      <c r="A402" s="88">
        <f t="shared" si="137"/>
        <v>7</v>
      </c>
      <c r="B402" s="88"/>
      <c r="C402" s="84" t="s">
        <v>219</v>
      </c>
      <c r="D402" s="85" t="s">
        <v>219</v>
      </c>
      <c r="E402" s="53">
        <f>(38.4)*10.764</f>
        <v>413.33759999999995</v>
      </c>
      <c r="F402" s="84">
        <v>0</v>
      </c>
      <c r="G402" s="85"/>
      <c r="H402" s="53">
        <v>0</v>
      </c>
      <c r="I402" s="53">
        <f t="shared" si="138"/>
        <v>413.33759999999995</v>
      </c>
      <c r="J402" s="1"/>
      <c r="K402" s="1"/>
      <c r="L402" s="1"/>
      <c r="M402" s="1"/>
      <c r="N402" s="1"/>
      <c r="O402" s="1"/>
      <c r="P402" s="1"/>
      <c r="Q402" s="1"/>
      <c r="R402" s="1"/>
      <c r="S402" s="1"/>
      <c r="T402" s="1"/>
      <c r="U402" s="42" t="str">
        <f t="shared" ca="1" si="136"/>
        <v>807,..,1507</v>
      </c>
      <c r="V402" s="42">
        <f t="shared" ref="V402:W402" ca="1" si="143">V401+1</f>
        <v>807</v>
      </c>
      <c r="W402" s="42">
        <f t="shared" ca="1" si="143"/>
        <v>1507</v>
      </c>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WZC402" s="1"/>
      <c r="WZD402" s="1"/>
      <c r="WZE402" s="1"/>
      <c r="WZF402" s="1"/>
      <c r="WZG402" s="1"/>
      <c r="WZH402" s="1"/>
      <c r="WZI402" s="1"/>
      <c r="WZJ402" s="1"/>
      <c r="WZK402" s="1"/>
      <c r="WZL402" s="1"/>
      <c r="WZM402" s="1"/>
      <c r="WZN402" s="1"/>
      <c r="WZO402" s="1"/>
      <c r="WZP402" s="1"/>
      <c r="WZQ402" s="1"/>
      <c r="WZR402" s="1"/>
      <c r="WZS402" s="1"/>
      <c r="WZT402" s="1"/>
      <c r="WZU402" s="1"/>
      <c r="WZV402" s="1"/>
      <c r="WZW402" s="1"/>
      <c r="WZX402" s="1"/>
      <c r="WZY402" s="1"/>
      <c r="WZZ402" s="1"/>
      <c r="XAA402" s="1"/>
      <c r="XAB402" s="1"/>
      <c r="XAC402" s="1"/>
      <c r="XAD402" s="1"/>
      <c r="XAE402" s="1"/>
      <c r="XAF402" s="1"/>
      <c r="XAG402" s="1"/>
      <c r="XAH402" s="1"/>
      <c r="XAI402" s="1"/>
      <c r="XAJ402" s="1"/>
      <c r="XAK402" s="1"/>
      <c r="XAL402" s="1"/>
      <c r="XAM402" s="1"/>
      <c r="XAN402" s="1"/>
      <c r="XAO402" s="1"/>
      <c r="XAP402" s="1"/>
      <c r="XAQ402" s="1"/>
      <c r="XAR402" s="1"/>
      <c r="XAS402" s="1"/>
      <c r="XAT402" s="1"/>
      <c r="XAU402" s="1"/>
      <c r="XAV402" s="1"/>
      <c r="XAW402" s="1"/>
      <c r="XAX402" s="1"/>
      <c r="XAY402" s="1"/>
      <c r="XAZ402" s="1"/>
      <c r="XBA402" s="1"/>
      <c r="XBB402" s="1"/>
      <c r="XBC402" s="1"/>
      <c r="XBD402" s="1"/>
      <c r="XBE402" s="1"/>
      <c r="XBF402" s="1"/>
      <c r="XBG402" s="1"/>
      <c r="XBH402" s="1"/>
      <c r="XBI402" s="1"/>
      <c r="XBJ402" s="1"/>
      <c r="XBK402" s="1"/>
      <c r="XBL402" s="1"/>
      <c r="XBM402" s="1"/>
      <c r="XBN402" s="1"/>
      <c r="XBO402" s="1"/>
      <c r="XBP402" s="1"/>
      <c r="XBQ402" s="1"/>
      <c r="XBR402" s="1"/>
      <c r="XBS402" s="1"/>
      <c r="XBT402" s="1"/>
      <c r="XBU402" s="1"/>
      <c r="XBV402" s="1"/>
      <c r="XBW402" s="1"/>
      <c r="XBX402" s="1"/>
      <c r="XBY402" s="1"/>
      <c r="XBZ402" s="1"/>
      <c r="XCA402" s="1"/>
      <c r="XCB402" s="1"/>
      <c r="XCC402" s="1"/>
      <c r="XCD402" s="1"/>
      <c r="XCE402" s="1"/>
      <c r="XCF402" s="1"/>
      <c r="XCG402" s="1"/>
      <c r="XCH402" s="1"/>
      <c r="XCI402" s="1"/>
      <c r="XCJ402" s="1"/>
      <c r="XCK402" s="1"/>
      <c r="XCL402" s="1"/>
      <c r="XCM402" s="1"/>
      <c r="XCN402" s="1"/>
      <c r="XCO402" s="1"/>
      <c r="XCP402" s="1"/>
      <c r="XCQ402" s="1"/>
      <c r="XCR402" s="1"/>
      <c r="XCS402" s="1"/>
      <c r="XCT402" s="1"/>
      <c r="XCU402" s="1"/>
      <c r="XCV402" s="1"/>
      <c r="XCW402" s="1"/>
      <c r="XCX402" s="1"/>
      <c r="XCY402" s="1"/>
      <c r="XCZ402" s="1"/>
      <c r="XDA402" s="1"/>
      <c r="XDB402" s="1"/>
      <c r="XDC402" s="1"/>
      <c r="XDD402" s="1"/>
      <c r="XDE402" s="1"/>
      <c r="XDF402" s="1"/>
      <c r="XDG402" s="1"/>
      <c r="XDH402" s="1"/>
      <c r="XDI402" s="1"/>
      <c r="XDJ402" s="1"/>
      <c r="XDK402" s="1"/>
      <c r="XDL402" s="1"/>
      <c r="XDM402" s="1"/>
      <c r="XDN402" s="1"/>
      <c r="XDO402" s="1"/>
      <c r="XDP402" s="1"/>
      <c r="XDQ402" s="1"/>
      <c r="XDR402" s="1"/>
      <c r="XDS402" s="1"/>
      <c r="XDT402" s="1"/>
      <c r="XDU402" s="1"/>
      <c r="XDV402" s="1"/>
      <c r="XDW402" s="1"/>
      <c r="XDX402" s="1"/>
      <c r="XDY402" s="1"/>
      <c r="XDZ402" s="1"/>
      <c r="XEA402" s="1"/>
      <c r="XEB402" s="1"/>
      <c r="XEC402" s="1"/>
      <c r="XED402" s="1"/>
      <c r="XEE402" s="1"/>
      <c r="XEF402" s="1"/>
      <c r="XEG402" s="1"/>
      <c r="XEH402" s="1"/>
      <c r="XEI402" s="1"/>
      <c r="XEJ402" s="1"/>
      <c r="XEK402" s="1"/>
      <c r="XEL402" s="1"/>
      <c r="XEM402" s="1"/>
      <c r="XEN402" s="1"/>
      <c r="XEO402" s="1"/>
      <c r="XEP402" s="1"/>
      <c r="XEQ402" s="1"/>
      <c r="XER402" s="1"/>
      <c r="XES402" s="1"/>
      <c r="XET402" s="1"/>
      <c r="XEU402" s="1"/>
      <c r="XEV402" s="1"/>
      <c r="XEW402" s="1"/>
      <c r="XEX402" s="1"/>
      <c r="XEY402" s="1"/>
      <c r="XEZ402" s="1"/>
      <c r="XFA402" s="1"/>
      <c r="XFB402" s="1"/>
      <c r="XFC402" s="1"/>
      <c r="XFD402" s="1"/>
    </row>
    <row r="403" spans="1:151 16227:16384" s="11" customFormat="1" ht="20.25" customHeight="1" x14ac:dyDescent="0.25">
      <c r="A403" s="88">
        <f t="shared" si="137"/>
        <v>8</v>
      </c>
      <c r="B403" s="88"/>
      <c r="C403" s="84" t="s">
        <v>218</v>
      </c>
      <c r="D403" s="85" t="s">
        <v>218</v>
      </c>
      <c r="E403" s="53">
        <f>(59.05)*10.764</f>
        <v>635.61419999999998</v>
      </c>
      <c r="F403" s="84">
        <v>0</v>
      </c>
      <c r="G403" s="85"/>
      <c r="H403" s="53">
        <v>0</v>
      </c>
      <c r="I403" s="53">
        <f t="shared" si="138"/>
        <v>635.61419999999998</v>
      </c>
      <c r="J403" s="1"/>
      <c r="K403" s="1"/>
      <c r="L403" s="1"/>
      <c r="M403" s="1"/>
      <c r="N403" s="1"/>
      <c r="O403" s="1"/>
      <c r="P403" s="1"/>
      <c r="Q403" s="1"/>
      <c r="R403" s="1"/>
      <c r="S403" s="1"/>
      <c r="T403" s="1"/>
      <c r="U403" s="42" t="str">
        <f t="shared" ca="1" si="136"/>
        <v>808,..,1508</v>
      </c>
      <c r="V403" s="42">
        <f t="shared" ref="V403:W403" ca="1" si="144">V402+1</f>
        <v>808</v>
      </c>
      <c r="W403" s="42">
        <f t="shared" ca="1" si="144"/>
        <v>1508</v>
      </c>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WZC403" s="1"/>
      <c r="WZD403" s="1"/>
      <c r="WZE403" s="1"/>
      <c r="WZF403" s="1"/>
      <c r="WZG403" s="1"/>
      <c r="WZH403" s="1"/>
      <c r="WZI403" s="1"/>
      <c r="WZJ403" s="1"/>
      <c r="WZK403" s="1"/>
      <c r="WZL403" s="1"/>
      <c r="WZM403" s="1"/>
      <c r="WZN403" s="1"/>
      <c r="WZO403" s="1"/>
      <c r="WZP403" s="1"/>
      <c r="WZQ403" s="1"/>
      <c r="WZR403" s="1"/>
      <c r="WZS403" s="1"/>
      <c r="WZT403" s="1"/>
      <c r="WZU403" s="1"/>
      <c r="WZV403" s="1"/>
      <c r="WZW403" s="1"/>
      <c r="WZX403" s="1"/>
      <c r="WZY403" s="1"/>
      <c r="WZZ403" s="1"/>
      <c r="XAA403" s="1"/>
      <c r="XAB403" s="1"/>
      <c r="XAC403" s="1"/>
      <c r="XAD403" s="1"/>
      <c r="XAE403" s="1"/>
      <c r="XAF403" s="1"/>
      <c r="XAG403" s="1"/>
      <c r="XAH403" s="1"/>
      <c r="XAI403" s="1"/>
      <c r="XAJ403" s="1"/>
      <c r="XAK403" s="1"/>
      <c r="XAL403" s="1"/>
      <c r="XAM403" s="1"/>
      <c r="XAN403" s="1"/>
      <c r="XAO403" s="1"/>
      <c r="XAP403" s="1"/>
      <c r="XAQ403" s="1"/>
      <c r="XAR403" s="1"/>
      <c r="XAS403" s="1"/>
      <c r="XAT403" s="1"/>
      <c r="XAU403" s="1"/>
      <c r="XAV403" s="1"/>
      <c r="XAW403" s="1"/>
      <c r="XAX403" s="1"/>
      <c r="XAY403" s="1"/>
      <c r="XAZ403" s="1"/>
      <c r="XBA403" s="1"/>
      <c r="XBB403" s="1"/>
      <c r="XBC403" s="1"/>
      <c r="XBD403" s="1"/>
      <c r="XBE403" s="1"/>
      <c r="XBF403" s="1"/>
      <c r="XBG403" s="1"/>
      <c r="XBH403" s="1"/>
      <c r="XBI403" s="1"/>
      <c r="XBJ403" s="1"/>
      <c r="XBK403" s="1"/>
      <c r="XBL403" s="1"/>
      <c r="XBM403" s="1"/>
      <c r="XBN403" s="1"/>
      <c r="XBO403" s="1"/>
      <c r="XBP403" s="1"/>
      <c r="XBQ403" s="1"/>
      <c r="XBR403" s="1"/>
      <c r="XBS403" s="1"/>
      <c r="XBT403" s="1"/>
      <c r="XBU403" s="1"/>
      <c r="XBV403" s="1"/>
      <c r="XBW403" s="1"/>
      <c r="XBX403" s="1"/>
      <c r="XBY403" s="1"/>
      <c r="XBZ403" s="1"/>
      <c r="XCA403" s="1"/>
      <c r="XCB403" s="1"/>
      <c r="XCC403" s="1"/>
      <c r="XCD403" s="1"/>
      <c r="XCE403" s="1"/>
      <c r="XCF403" s="1"/>
      <c r="XCG403" s="1"/>
      <c r="XCH403" s="1"/>
      <c r="XCI403" s="1"/>
      <c r="XCJ403" s="1"/>
      <c r="XCK403" s="1"/>
      <c r="XCL403" s="1"/>
      <c r="XCM403" s="1"/>
      <c r="XCN403" s="1"/>
      <c r="XCO403" s="1"/>
      <c r="XCP403" s="1"/>
      <c r="XCQ403" s="1"/>
      <c r="XCR403" s="1"/>
      <c r="XCS403" s="1"/>
      <c r="XCT403" s="1"/>
      <c r="XCU403" s="1"/>
      <c r="XCV403" s="1"/>
      <c r="XCW403" s="1"/>
      <c r="XCX403" s="1"/>
      <c r="XCY403" s="1"/>
      <c r="XCZ403" s="1"/>
      <c r="XDA403" s="1"/>
      <c r="XDB403" s="1"/>
      <c r="XDC403" s="1"/>
      <c r="XDD403" s="1"/>
      <c r="XDE403" s="1"/>
      <c r="XDF403" s="1"/>
      <c r="XDG403" s="1"/>
      <c r="XDH403" s="1"/>
      <c r="XDI403" s="1"/>
      <c r="XDJ403" s="1"/>
      <c r="XDK403" s="1"/>
      <c r="XDL403" s="1"/>
      <c r="XDM403" s="1"/>
      <c r="XDN403" s="1"/>
      <c r="XDO403" s="1"/>
      <c r="XDP403" s="1"/>
      <c r="XDQ403" s="1"/>
      <c r="XDR403" s="1"/>
      <c r="XDS403" s="1"/>
      <c r="XDT403" s="1"/>
      <c r="XDU403" s="1"/>
      <c r="XDV403" s="1"/>
      <c r="XDW403" s="1"/>
      <c r="XDX403" s="1"/>
      <c r="XDY403" s="1"/>
      <c r="XDZ403" s="1"/>
      <c r="XEA403" s="1"/>
      <c r="XEB403" s="1"/>
      <c r="XEC403" s="1"/>
      <c r="XED403" s="1"/>
      <c r="XEE403" s="1"/>
      <c r="XEF403" s="1"/>
      <c r="XEG403" s="1"/>
      <c r="XEH403" s="1"/>
      <c r="XEI403" s="1"/>
      <c r="XEJ403" s="1"/>
      <c r="XEK403" s="1"/>
      <c r="XEL403" s="1"/>
      <c r="XEM403" s="1"/>
      <c r="XEN403" s="1"/>
      <c r="XEO403" s="1"/>
      <c r="XEP403" s="1"/>
      <c r="XEQ403" s="1"/>
      <c r="XER403" s="1"/>
      <c r="XES403" s="1"/>
      <c r="XET403" s="1"/>
      <c r="XEU403" s="1"/>
      <c r="XEV403" s="1"/>
      <c r="XEW403" s="1"/>
      <c r="XEX403" s="1"/>
      <c r="XEY403" s="1"/>
      <c r="XEZ403" s="1"/>
      <c r="XFA403" s="1"/>
      <c r="XFB403" s="1"/>
      <c r="XFC403" s="1"/>
      <c r="XFD403" s="1"/>
    </row>
    <row r="404" spans="1:151 16227:16384" s="11" customFormat="1" ht="20.25" customHeight="1" x14ac:dyDescent="0.25">
      <c r="A404" s="88">
        <f t="shared" si="137"/>
        <v>9</v>
      </c>
      <c r="B404" s="88"/>
      <c r="C404" s="84" t="s">
        <v>218</v>
      </c>
      <c r="D404" s="85" t="s">
        <v>218</v>
      </c>
      <c r="E404" s="53">
        <f>(59.05)*10.764</f>
        <v>635.61419999999998</v>
      </c>
      <c r="F404" s="84">
        <v>0</v>
      </c>
      <c r="G404" s="85"/>
      <c r="H404" s="53">
        <v>0</v>
      </c>
      <c r="I404" s="53">
        <f t="shared" si="138"/>
        <v>635.61419999999998</v>
      </c>
      <c r="J404" s="1"/>
      <c r="K404" s="1"/>
      <c r="L404" s="1"/>
      <c r="M404" s="1"/>
      <c r="N404" s="1"/>
      <c r="O404" s="1"/>
      <c r="P404" s="1"/>
      <c r="Q404" s="1"/>
      <c r="R404" s="1"/>
      <c r="S404" s="1"/>
      <c r="T404" s="1"/>
      <c r="U404" s="42" t="str">
        <f t="shared" ca="1" si="136"/>
        <v>809,..,1509</v>
      </c>
      <c r="V404" s="42">
        <f t="shared" ref="V404:W404" ca="1" si="145">V403+1</f>
        <v>809</v>
      </c>
      <c r="W404" s="42">
        <f t="shared" ca="1" si="145"/>
        <v>1509</v>
      </c>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WZC404" s="1"/>
      <c r="WZD404" s="1"/>
      <c r="WZE404" s="1"/>
      <c r="WZF404" s="1"/>
      <c r="WZG404" s="1"/>
      <c r="WZH404" s="1"/>
      <c r="WZI404" s="1"/>
      <c r="WZJ404" s="1"/>
      <c r="WZK404" s="1"/>
      <c r="WZL404" s="1"/>
      <c r="WZM404" s="1"/>
      <c r="WZN404" s="1"/>
      <c r="WZO404" s="1"/>
      <c r="WZP404" s="1"/>
      <c r="WZQ404" s="1"/>
      <c r="WZR404" s="1"/>
      <c r="WZS404" s="1"/>
      <c r="WZT404" s="1"/>
      <c r="WZU404" s="1"/>
      <c r="WZV404" s="1"/>
      <c r="WZW404" s="1"/>
      <c r="WZX404" s="1"/>
      <c r="WZY404" s="1"/>
      <c r="WZZ404" s="1"/>
      <c r="XAA404" s="1"/>
      <c r="XAB404" s="1"/>
      <c r="XAC404" s="1"/>
      <c r="XAD404" s="1"/>
      <c r="XAE404" s="1"/>
      <c r="XAF404" s="1"/>
      <c r="XAG404" s="1"/>
      <c r="XAH404" s="1"/>
      <c r="XAI404" s="1"/>
      <c r="XAJ404" s="1"/>
      <c r="XAK404" s="1"/>
      <c r="XAL404" s="1"/>
      <c r="XAM404" s="1"/>
      <c r="XAN404" s="1"/>
      <c r="XAO404" s="1"/>
      <c r="XAP404" s="1"/>
      <c r="XAQ404" s="1"/>
      <c r="XAR404" s="1"/>
      <c r="XAS404" s="1"/>
      <c r="XAT404" s="1"/>
      <c r="XAU404" s="1"/>
      <c r="XAV404" s="1"/>
      <c r="XAW404" s="1"/>
      <c r="XAX404" s="1"/>
      <c r="XAY404" s="1"/>
      <c r="XAZ404" s="1"/>
      <c r="XBA404" s="1"/>
      <c r="XBB404" s="1"/>
      <c r="XBC404" s="1"/>
      <c r="XBD404" s="1"/>
      <c r="XBE404" s="1"/>
      <c r="XBF404" s="1"/>
      <c r="XBG404" s="1"/>
      <c r="XBH404" s="1"/>
      <c r="XBI404" s="1"/>
      <c r="XBJ404" s="1"/>
      <c r="XBK404" s="1"/>
      <c r="XBL404" s="1"/>
      <c r="XBM404" s="1"/>
      <c r="XBN404" s="1"/>
      <c r="XBO404" s="1"/>
      <c r="XBP404" s="1"/>
      <c r="XBQ404" s="1"/>
      <c r="XBR404" s="1"/>
      <c r="XBS404" s="1"/>
      <c r="XBT404" s="1"/>
      <c r="XBU404" s="1"/>
      <c r="XBV404" s="1"/>
      <c r="XBW404" s="1"/>
      <c r="XBX404" s="1"/>
      <c r="XBY404" s="1"/>
      <c r="XBZ404" s="1"/>
      <c r="XCA404" s="1"/>
      <c r="XCB404" s="1"/>
      <c r="XCC404" s="1"/>
      <c r="XCD404" s="1"/>
      <c r="XCE404" s="1"/>
      <c r="XCF404" s="1"/>
      <c r="XCG404" s="1"/>
      <c r="XCH404" s="1"/>
      <c r="XCI404" s="1"/>
      <c r="XCJ404" s="1"/>
      <c r="XCK404" s="1"/>
      <c r="XCL404" s="1"/>
      <c r="XCM404" s="1"/>
      <c r="XCN404" s="1"/>
      <c r="XCO404" s="1"/>
      <c r="XCP404" s="1"/>
      <c r="XCQ404" s="1"/>
      <c r="XCR404" s="1"/>
      <c r="XCS404" s="1"/>
      <c r="XCT404" s="1"/>
      <c r="XCU404" s="1"/>
      <c r="XCV404" s="1"/>
      <c r="XCW404" s="1"/>
      <c r="XCX404" s="1"/>
      <c r="XCY404" s="1"/>
      <c r="XCZ404" s="1"/>
      <c r="XDA404" s="1"/>
      <c r="XDB404" s="1"/>
      <c r="XDC404" s="1"/>
      <c r="XDD404" s="1"/>
      <c r="XDE404" s="1"/>
      <c r="XDF404" s="1"/>
      <c r="XDG404" s="1"/>
      <c r="XDH404" s="1"/>
      <c r="XDI404" s="1"/>
      <c r="XDJ404" s="1"/>
      <c r="XDK404" s="1"/>
      <c r="XDL404" s="1"/>
      <c r="XDM404" s="1"/>
      <c r="XDN404" s="1"/>
      <c r="XDO404" s="1"/>
      <c r="XDP404" s="1"/>
      <c r="XDQ404" s="1"/>
      <c r="XDR404" s="1"/>
      <c r="XDS404" s="1"/>
      <c r="XDT404" s="1"/>
      <c r="XDU404" s="1"/>
      <c r="XDV404" s="1"/>
      <c r="XDW404" s="1"/>
      <c r="XDX404" s="1"/>
      <c r="XDY404" s="1"/>
      <c r="XDZ404" s="1"/>
      <c r="XEA404" s="1"/>
      <c r="XEB404" s="1"/>
      <c r="XEC404" s="1"/>
      <c r="XED404" s="1"/>
      <c r="XEE404" s="1"/>
      <c r="XEF404" s="1"/>
      <c r="XEG404" s="1"/>
      <c r="XEH404" s="1"/>
      <c r="XEI404" s="1"/>
      <c r="XEJ404" s="1"/>
      <c r="XEK404" s="1"/>
      <c r="XEL404" s="1"/>
      <c r="XEM404" s="1"/>
      <c r="XEN404" s="1"/>
      <c r="XEO404" s="1"/>
      <c r="XEP404" s="1"/>
      <c r="XEQ404" s="1"/>
      <c r="XER404" s="1"/>
      <c r="XES404" s="1"/>
      <c r="XET404" s="1"/>
      <c r="XEU404" s="1"/>
      <c r="XEV404" s="1"/>
      <c r="XEW404" s="1"/>
      <c r="XEX404" s="1"/>
      <c r="XEY404" s="1"/>
      <c r="XEZ404" s="1"/>
      <c r="XFA404" s="1"/>
      <c r="XFB404" s="1"/>
      <c r="XFC404" s="1"/>
      <c r="XFD404" s="1"/>
    </row>
    <row r="405" spans="1:151 16227:16384" s="11" customFormat="1" ht="20.25" x14ac:dyDescent="0.25">
      <c r="A405" s="75" t="s">
        <v>226</v>
      </c>
      <c r="B405" s="76"/>
      <c r="C405" s="76"/>
      <c r="D405" s="76"/>
      <c r="E405" s="76"/>
      <c r="F405" s="76"/>
      <c r="G405" s="76"/>
      <c r="H405" s="76"/>
      <c r="I405" s="77"/>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WZC405" s="1"/>
      <c r="WZD405" s="1"/>
      <c r="WZE405" s="1"/>
      <c r="WZF405" s="1"/>
      <c r="WZG405" s="1"/>
      <c r="WZH405" s="1"/>
      <c r="WZI405" s="1"/>
      <c r="WZJ405" s="1"/>
      <c r="WZK405" s="1"/>
      <c r="WZL405" s="1"/>
      <c r="WZM405" s="1"/>
      <c r="WZN405" s="1"/>
      <c r="WZO405" s="1"/>
      <c r="WZP405" s="1"/>
      <c r="WZQ405" s="1"/>
      <c r="WZR405" s="1"/>
      <c r="WZS405" s="1"/>
      <c r="WZT405" s="1"/>
      <c r="WZU405" s="1"/>
      <c r="WZV405" s="1"/>
      <c r="WZW405" s="1"/>
      <c r="WZX405" s="1"/>
      <c r="WZY405" s="1"/>
      <c r="WZZ405" s="1"/>
      <c r="XAA405" s="1"/>
      <c r="XAB405" s="1"/>
      <c r="XAC405" s="1"/>
      <c r="XAD405" s="1"/>
      <c r="XAE405" s="1"/>
      <c r="XAF405" s="1"/>
      <c r="XAG405" s="1"/>
      <c r="XAH405" s="1"/>
      <c r="XAI405" s="1"/>
      <c r="XAJ405" s="1"/>
      <c r="XAK405" s="1"/>
      <c r="XAL405" s="1"/>
      <c r="XAM405" s="1"/>
      <c r="XAN405" s="1"/>
      <c r="XAO405" s="1"/>
      <c r="XAP405" s="1"/>
      <c r="XAQ405" s="1"/>
      <c r="XAR405" s="1"/>
      <c r="XAS405" s="1"/>
      <c r="XAT405" s="1"/>
      <c r="XAU405" s="1"/>
      <c r="XAV405" s="1"/>
      <c r="XAW405" s="1"/>
      <c r="XAX405" s="1"/>
      <c r="XAY405" s="1"/>
      <c r="XAZ405" s="1"/>
      <c r="XBA405" s="1"/>
      <c r="XBB405" s="1"/>
      <c r="XBC405" s="1"/>
      <c r="XBD405" s="1"/>
      <c r="XBE405" s="1"/>
      <c r="XBF405" s="1"/>
      <c r="XBG405" s="1"/>
      <c r="XBH405" s="1"/>
      <c r="XBI405" s="1"/>
      <c r="XBJ405" s="1"/>
      <c r="XBK405" s="1"/>
      <c r="XBL405" s="1"/>
      <c r="XBM405" s="1"/>
      <c r="XBN405" s="1"/>
      <c r="XBO405" s="1"/>
      <c r="XBP405" s="1"/>
      <c r="XBQ405" s="1"/>
      <c r="XBR405" s="1"/>
      <c r="XBS405" s="1"/>
      <c r="XBT405" s="1"/>
      <c r="XBU405" s="1"/>
      <c r="XBV405" s="1"/>
      <c r="XBW405" s="1"/>
      <c r="XBX405" s="1"/>
      <c r="XBY405" s="1"/>
      <c r="XBZ405" s="1"/>
      <c r="XCA405" s="1"/>
      <c r="XCB405" s="1"/>
      <c r="XCC405" s="1"/>
      <c r="XCD405" s="1"/>
      <c r="XCE405" s="1"/>
      <c r="XCF405" s="1"/>
      <c r="XCG405" s="1"/>
      <c r="XCH405" s="1"/>
      <c r="XCI405" s="1"/>
      <c r="XCJ405" s="1"/>
      <c r="XCK405" s="1"/>
      <c r="XCL405" s="1"/>
      <c r="XCM405" s="1"/>
      <c r="XCN405" s="1"/>
      <c r="XCO405" s="1"/>
      <c r="XCP405" s="1"/>
      <c r="XCQ405" s="1"/>
      <c r="XCR405" s="1"/>
      <c r="XCS405" s="1"/>
      <c r="XCT405" s="1"/>
      <c r="XCU405" s="1"/>
      <c r="XCV405" s="1"/>
      <c r="XCW405" s="1"/>
      <c r="XCX405" s="1"/>
      <c r="XCY405" s="1"/>
      <c r="XCZ405" s="1"/>
      <c r="XDA405" s="1"/>
      <c r="XDB405" s="1"/>
      <c r="XDC405" s="1"/>
      <c r="XDD405" s="1"/>
      <c r="XDE405" s="1"/>
      <c r="XDF405" s="1"/>
      <c r="XDG405" s="1"/>
      <c r="XDH405" s="1"/>
      <c r="XDI405" s="1"/>
      <c r="XDJ405" s="1"/>
      <c r="XDK405" s="1"/>
      <c r="XDL405" s="1"/>
      <c r="XDM405" s="1"/>
      <c r="XDN405" s="1"/>
      <c r="XDO405" s="1"/>
      <c r="XDP405" s="1"/>
      <c r="XDQ405" s="1"/>
      <c r="XDR405" s="1"/>
      <c r="XDS405" s="1"/>
      <c r="XDT405" s="1"/>
      <c r="XDU405" s="1"/>
      <c r="XDV405" s="1"/>
      <c r="XDW405" s="1"/>
      <c r="XDX405" s="1"/>
      <c r="XDY405" s="1"/>
      <c r="XDZ405" s="1"/>
      <c r="XEA405" s="1"/>
      <c r="XEB405" s="1"/>
      <c r="XEC405" s="1"/>
      <c r="XED405" s="1"/>
      <c r="XEE405" s="1"/>
      <c r="XEF405" s="1"/>
      <c r="XEG405" s="1"/>
      <c r="XEH405" s="1"/>
      <c r="XEI405" s="1"/>
      <c r="XEJ405" s="1"/>
      <c r="XEK405" s="1"/>
      <c r="XEL405" s="1"/>
      <c r="XEM405" s="1"/>
      <c r="XEN405" s="1"/>
      <c r="XEO405" s="1"/>
      <c r="XEP405" s="1"/>
      <c r="XEQ405" s="1"/>
      <c r="XER405" s="1"/>
      <c r="XES405" s="1"/>
      <c r="XET405" s="1"/>
      <c r="XEU405" s="1"/>
      <c r="XEV405" s="1"/>
      <c r="XEW405" s="1"/>
      <c r="XEX405" s="1"/>
      <c r="XEY405" s="1"/>
      <c r="XEZ405" s="1"/>
      <c r="XFA405" s="1"/>
      <c r="XFB405" s="1"/>
      <c r="XFC405" s="1"/>
      <c r="XFD405" s="1"/>
    </row>
    <row r="406" spans="1:151 16227:16384" s="11" customFormat="1" ht="20.25" customHeight="1" x14ac:dyDescent="0.25">
      <c r="A406" s="88">
        <v>1</v>
      </c>
      <c r="B406" s="88"/>
      <c r="C406" s="78" t="s">
        <v>225</v>
      </c>
      <c r="D406" s="173"/>
      <c r="E406" s="173"/>
      <c r="F406" s="173"/>
      <c r="G406" s="173"/>
      <c r="H406" s="173"/>
      <c r="I406" s="79"/>
      <c r="J406" s="1"/>
      <c r="K406" s="1"/>
      <c r="L406" s="1"/>
      <c r="M406" s="1"/>
      <c r="N406" s="1"/>
      <c r="O406" s="1"/>
      <c r="P406" s="1"/>
      <c r="Q406" s="1"/>
      <c r="R406" s="1"/>
      <c r="S406" s="1"/>
      <c r="T406" s="1"/>
      <c r="U406" s="42" t="str">
        <f t="shared" ref="U406:U414" ca="1" si="146">V406&amp;""&amp;",..,"&amp;""&amp;W406</f>
        <v>2201,..,2201</v>
      </c>
      <c r="V406" s="42">
        <f ca="1">(SUMPRODUCT(MID(0&amp;(LEFT(A405,SUM(LEN(A405)-LEN(SUBSTITUTE(A405,{"0","1","2","3"},""))))), LARGE(INDEX(ISNUMBER(--MID((LEFT(A405,SUM(LEN(A405)-LEN(SUBSTITUTE(A405,{"0","1","2","3"},""))))), ROW(INDIRECT("1:"&amp;LEN((LEFT(A405,SUM(LEN(A405)-LEN(SUBSTITUTE(A405,{"0","1","2","3"},"")))))))), 1)) * ROW(INDIRECT("1:"&amp;LEN((LEFT(A405,SUM(LEN(A405)-LEN(SUBSTITUTE(A405,{"0","1","2","3"},"")))))))), 0), ROW(INDIRECT("1:"&amp;LEN((LEFT(A405,SUM(LEN(A405)-LEN(SUBSTITUTE(A405,{"0","1","2","3"},"")))))))))+1, 1) * 10^ROW(INDIRECT("1:"&amp;LEN((LEFT(A405,SUM(LEN(A405)-LEN(SUBSTITUTE(A405,{"0","1","2","3"},""))))))))/10))*100+1</f>
        <v>2201</v>
      </c>
      <c r="W406" s="42">
        <f ca="1">(SUMPRODUCT(MID(0&amp;(--TRIM(RIGHT(SUBSTITUTE(LEFT(A405,_xlfn.AGGREGATE(16,6,FIND({0,1,2,3,4,5,6,7,8,9},A405,ROW(INDIRECT("1:"&amp;LEN(A405)))),1))," ",REPT(" ",LEN(A405))),LEN(A405)))), LARGE(INDEX(ISNUMBER(--MID((--TRIM(RIGHT(SUBSTITUTE(LEFT(A405,_xlfn.AGGREGATE(16,6,FIND({0,1,2,3,4,5,6,7,8,9},A405,ROW(INDIRECT("1:"&amp;LEN(A405)))),1))," ",REPT(" ",LEN(A405))),LEN(A405)))), ROW(INDIRECT("1:"&amp;LEN((--TRIM(RIGHT(SUBSTITUTE(LEFT(A405,_xlfn.AGGREGATE(16,6,FIND({0,1,2,3,4,5,6,7,8,9},A405,ROW(INDIRECT("1:"&amp;LEN(A405)))),1))," ",REPT(" ",LEN(A405))),LEN(A405))))))), 1)) * ROW(INDIRECT("1:"&amp;LEN((--TRIM(RIGHT(SUBSTITUTE(LEFT(A405,_xlfn.AGGREGATE(16,6,FIND({0,1,2,3,4,5,6,7,8,9},A405,ROW(INDIRECT("1:"&amp;LEN(A405)))),1))," ",REPT(" ",LEN(A405))),LEN(A405))))))), 0), ROW(INDIRECT("1:"&amp;LEN((--TRIM(RIGHT(SUBSTITUTE(LEFT(A405,_xlfn.AGGREGATE(16,6,FIND({0,1,2,3,4,5,6,7,8,9},A405,ROW(INDIRECT("1:"&amp;LEN(A405)))),1))," ",REPT(" ",LEN(A405))),LEN(A405))))))))+1, 1) * 10^ROW(INDIRECT("1:"&amp;LEN((--TRIM(RIGHT(SUBSTITUTE(LEFT(A405,_xlfn.AGGREGATE(16,6,FIND({0,1,2,3,4,5,6,7,8,9},A405,ROW(INDIRECT("1:"&amp;LEN(A405)))),1))," ",REPT(" ",LEN(A405))),LEN(A405)))))))/10))*100+1</f>
        <v>2201</v>
      </c>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WZC406" s="1"/>
      <c r="WZD406" s="1"/>
      <c r="WZE406" s="1"/>
      <c r="WZF406" s="1"/>
      <c r="WZG406" s="1"/>
      <c r="WZH406" s="1"/>
      <c r="WZI406" s="1"/>
      <c r="WZJ406" s="1"/>
      <c r="WZK406" s="1"/>
      <c r="WZL406" s="1"/>
      <c r="WZM406" s="1"/>
      <c r="WZN406" s="1"/>
      <c r="WZO406" s="1"/>
      <c r="WZP406" s="1"/>
      <c r="WZQ406" s="1"/>
      <c r="WZR406" s="1"/>
      <c r="WZS406" s="1"/>
      <c r="WZT406" s="1"/>
      <c r="WZU406" s="1"/>
      <c r="WZV406" s="1"/>
      <c r="WZW406" s="1"/>
      <c r="WZX406" s="1"/>
      <c r="WZY406" s="1"/>
      <c r="WZZ406" s="1"/>
      <c r="XAA406" s="1"/>
      <c r="XAB406" s="1"/>
      <c r="XAC406" s="1"/>
      <c r="XAD406" s="1"/>
      <c r="XAE406" s="1"/>
      <c r="XAF406" s="1"/>
      <c r="XAG406" s="1"/>
      <c r="XAH406" s="1"/>
      <c r="XAI406" s="1"/>
      <c r="XAJ406" s="1"/>
      <c r="XAK406" s="1"/>
      <c r="XAL406" s="1"/>
      <c r="XAM406" s="1"/>
      <c r="XAN406" s="1"/>
      <c r="XAO406" s="1"/>
      <c r="XAP406" s="1"/>
      <c r="XAQ406" s="1"/>
      <c r="XAR406" s="1"/>
      <c r="XAS406" s="1"/>
      <c r="XAT406" s="1"/>
      <c r="XAU406" s="1"/>
      <c r="XAV406" s="1"/>
      <c r="XAW406" s="1"/>
      <c r="XAX406" s="1"/>
      <c r="XAY406" s="1"/>
      <c r="XAZ406" s="1"/>
      <c r="XBA406" s="1"/>
      <c r="XBB406" s="1"/>
      <c r="XBC406" s="1"/>
      <c r="XBD406" s="1"/>
      <c r="XBE406" s="1"/>
      <c r="XBF406" s="1"/>
      <c r="XBG406" s="1"/>
      <c r="XBH406" s="1"/>
      <c r="XBI406" s="1"/>
      <c r="XBJ406" s="1"/>
      <c r="XBK406" s="1"/>
      <c r="XBL406" s="1"/>
      <c r="XBM406" s="1"/>
      <c r="XBN406" s="1"/>
      <c r="XBO406" s="1"/>
      <c r="XBP406" s="1"/>
      <c r="XBQ406" s="1"/>
      <c r="XBR406" s="1"/>
      <c r="XBS406" s="1"/>
      <c r="XBT406" s="1"/>
      <c r="XBU406" s="1"/>
      <c r="XBV406" s="1"/>
      <c r="XBW406" s="1"/>
      <c r="XBX406" s="1"/>
      <c r="XBY406" s="1"/>
      <c r="XBZ406" s="1"/>
      <c r="XCA406" s="1"/>
      <c r="XCB406" s="1"/>
      <c r="XCC406" s="1"/>
      <c r="XCD406" s="1"/>
      <c r="XCE406" s="1"/>
      <c r="XCF406" s="1"/>
      <c r="XCG406" s="1"/>
      <c r="XCH406" s="1"/>
      <c r="XCI406" s="1"/>
      <c r="XCJ406" s="1"/>
      <c r="XCK406" s="1"/>
      <c r="XCL406" s="1"/>
      <c r="XCM406" s="1"/>
      <c r="XCN406" s="1"/>
      <c r="XCO406" s="1"/>
      <c r="XCP406" s="1"/>
      <c r="XCQ406" s="1"/>
      <c r="XCR406" s="1"/>
      <c r="XCS406" s="1"/>
      <c r="XCT406" s="1"/>
      <c r="XCU406" s="1"/>
      <c r="XCV406" s="1"/>
      <c r="XCW406" s="1"/>
      <c r="XCX406" s="1"/>
      <c r="XCY406" s="1"/>
      <c r="XCZ406" s="1"/>
      <c r="XDA406" s="1"/>
      <c r="XDB406" s="1"/>
      <c r="XDC406" s="1"/>
      <c r="XDD406" s="1"/>
      <c r="XDE406" s="1"/>
      <c r="XDF406" s="1"/>
      <c r="XDG406" s="1"/>
      <c r="XDH406" s="1"/>
      <c r="XDI406" s="1"/>
      <c r="XDJ406" s="1"/>
      <c r="XDK406" s="1"/>
      <c r="XDL406" s="1"/>
      <c r="XDM406" s="1"/>
      <c r="XDN406" s="1"/>
      <c r="XDO406" s="1"/>
      <c r="XDP406" s="1"/>
      <c r="XDQ406" s="1"/>
      <c r="XDR406" s="1"/>
      <c r="XDS406" s="1"/>
      <c r="XDT406" s="1"/>
      <c r="XDU406" s="1"/>
      <c r="XDV406" s="1"/>
      <c r="XDW406" s="1"/>
      <c r="XDX406" s="1"/>
      <c r="XDY406" s="1"/>
      <c r="XDZ406" s="1"/>
      <c r="XEA406" s="1"/>
      <c r="XEB406" s="1"/>
      <c r="XEC406" s="1"/>
      <c r="XED406" s="1"/>
      <c r="XEE406" s="1"/>
      <c r="XEF406" s="1"/>
      <c r="XEG406" s="1"/>
      <c r="XEH406" s="1"/>
      <c r="XEI406" s="1"/>
      <c r="XEJ406" s="1"/>
      <c r="XEK406" s="1"/>
      <c r="XEL406" s="1"/>
      <c r="XEM406" s="1"/>
      <c r="XEN406" s="1"/>
      <c r="XEO406" s="1"/>
      <c r="XEP406" s="1"/>
      <c r="XEQ406" s="1"/>
      <c r="XER406" s="1"/>
      <c r="XES406" s="1"/>
      <c r="XET406" s="1"/>
      <c r="XEU406" s="1"/>
      <c r="XEV406" s="1"/>
      <c r="XEW406" s="1"/>
      <c r="XEX406" s="1"/>
      <c r="XEY406" s="1"/>
      <c r="XEZ406" s="1"/>
      <c r="XFA406" s="1"/>
      <c r="XFB406" s="1"/>
      <c r="XFC406" s="1"/>
      <c r="XFD406" s="1"/>
    </row>
    <row r="407" spans="1:151 16227:16384" s="11" customFormat="1" ht="20.25" customHeight="1" x14ac:dyDescent="0.25">
      <c r="A407" s="88">
        <f>A406+1</f>
        <v>2</v>
      </c>
      <c r="B407" s="88"/>
      <c r="C407" s="82"/>
      <c r="D407" s="174"/>
      <c r="E407" s="174"/>
      <c r="F407" s="174"/>
      <c r="G407" s="174"/>
      <c r="H407" s="174"/>
      <c r="I407" s="83"/>
      <c r="J407" s="1"/>
      <c r="K407" s="1"/>
      <c r="L407" s="1"/>
      <c r="M407" s="1"/>
      <c r="N407" s="1"/>
      <c r="O407" s="1"/>
      <c r="P407" s="1"/>
      <c r="Q407" s="1"/>
      <c r="R407" s="1"/>
      <c r="S407" s="1"/>
      <c r="T407" s="1"/>
      <c r="U407" s="42" t="str">
        <f t="shared" ca="1" si="146"/>
        <v>2202,..,2202</v>
      </c>
      <c r="V407" s="42">
        <f ca="1">V406+1</f>
        <v>2202</v>
      </c>
      <c r="W407" s="42">
        <f ca="1">W406+1</f>
        <v>2202</v>
      </c>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WZC407" s="1"/>
      <c r="WZD407" s="1"/>
      <c r="WZE407" s="1"/>
      <c r="WZF407" s="1"/>
      <c r="WZG407" s="1"/>
      <c r="WZH407" s="1"/>
      <c r="WZI407" s="1"/>
      <c r="WZJ407" s="1"/>
      <c r="WZK407" s="1"/>
      <c r="WZL407" s="1"/>
      <c r="WZM407" s="1"/>
      <c r="WZN407" s="1"/>
      <c r="WZO407" s="1"/>
      <c r="WZP407" s="1"/>
      <c r="WZQ407" s="1"/>
      <c r="WZR407" s="1"/>
      <c r="WZS407" s="1"/>
      <c r="WZT407" s="1"/>
      <c r="WZU407" s="1"/>
      <c r="WZV407" s="1"/>
      <c r="WZW407" s="1"/>
      <c r="WZX407" s="1"/>
      <c r="WZY407" s="1"/>
      <c r="WZZ407" s="1"/>
      <c r="XAA407" s="1"/>
      <c r="XAB407" s="1"/>
      <c r="XAC407" s="1"/>
      <c r="XAD407" s="1"/>
      <c r="XAE407" s="1"/>
      <c r="XAF407" s="1"/>
      <c r="XAG407" s="1"/>
      <c r="XAH407" s="1"/>
      <c r="XAI407" s="1"/>
      <c r="XAJ407" s="1"/>
      <c r="XAK407" s="1"/>
      <c r="XAL407" s="1"/>
      <c r="XAM407" s="1"/>
      <c r="XAN407" s="1"/>
      <c r="XAO407" s="1"/>
      <c r="XAP407" s="1"/>
      <c r="XAQ407" s="1"/>
      <c r="XAR407" s="1"/>
      <c r="XAS407" s="1"/>
      <c r="XAT407" s="1"/>
      <c r="XAU407" s="1"/>
      <c r="XAV407" s="1"/>
      <c r="XAW407" s="1"/>
      <c r="XAX407" s="1"/>
      <c r="XAY407" s="1"/>
      <c r="XAZ407" s="1"/>
      <c r="XBA407" s="1"/>
      <c r="XBB407" s="1"/>
      <c r="XBC407" s="1"/>
      <c r="XBD407" s="1"/>
      <c r="XBE407" s="1"/>
      <c r="XBF407" s="1"/>
      <c r="XBG407" s="1"/>
      <c r="XBH407" s="1"/>
      <c r="XBI407" s="1"/>
      <c r="XBJ407" s="1"/>
      <c r="XBK407" s="1"/>
      <c r="XBL407" s="1"/>
      <c r="XBM407" s="1"/>
      <c r="XBN407" s="1"/>
      <c r="XBO407" s="1"/>
      <c r="XBP407" s="1"/>
      <c r="XBQ407" s="1"/>
      <c r="XBR407" s="1"/>
      <c r="XBS407" s="1"/>
      <c r="XBT407" s="1"/>
      <c r="XBU407" s="1"/>
      <c r="XBV407" s="1"/>
      <c r="XBW407" s="1"/>
      <c r="XBX407" s="1"/>
      <c r="XBY407" s="1"/>
      <c r="XBZ407" s="1"/>
      <c r="XCA407" s="1"/>
      <c r="XCB407" s="1"/>
      <c r="XCC407" s="1"/>
      <c r="XCD407" s="1"/>
      <c r="XCE407" s="1"/>
      <c r="XCF407" s="1"/>
      <c r="XCG407" s="1"/>
      <c r="XCH407" s="1"/>
      <c r="XCI407" s="1"/>
      <c r="XCJ407" s="1"/>
      <c r="XCK407" s="1"/>
      <c r="XCL407" s="1"/>
      <c r="XCM407" s="1"/>
      <c r="XCN407" s="1"/>
      <c r="XCO407" s="1"/>
      <c r="XCP407" s="1"/>
      <c r="XCQ407" s="1"/>
      <c r="XCR407" s="1"/>
      <c r="XCS407" s="1"/>
      <c r="XCT407" s="1"/>
      <c r="XCU407" s="1"/>
      <c r="XCV407" s="1"/>
      <c r="XCW407" s="1"/>
      <c r="XCX407" s="1"/>
      <c r="XCY407" s="1"/>
      <c r="XCZ407" s="1"/>
      <c r="XDA407" s="1"/>
      <c r="XDB407" s="1"/>
      <c r="XDC407" s="1"/>
      <c r="XDD407" s="1"/>
      <c r="XDE407" s="1"/>
      <c r="XDF407" s="1"/>
      <c r="XDG407" s="1"/>
      <c r="XDH407" s="1"/>
      <c r="XDI407" s="1"/>
      <c r="XDJ407" s="1"/>
      <c r="XDK407" s="1"/>
      <c r="XDL407" s="1"/>
      <c r="XDM407" s="1"/>
      <c r="XDN407" s="1"/>
      <c r="XDO407" s="1"/>
      <c r="XDP407" s="1"/>
      <c r="XDQ407" s="1"/>
      <c r="XDR407" s="1"/>
      <c r="XDS407" s="1"/>
      <c r="XDT407" s="1"/>
      <c r="XDU407" s="1"/>
      <c r="XDV407" s="1"/>
      <c r="XDW407" s="1"/>
      <c r="XDX407" s="1"/>
      <c r="XDY407" s="1"/>
      <c r="XDZ407" s="1"/>
      <c r="XEA407" s="1"/>
      <c r="XEB407" s="1"/>
      <c r="XEC407" s="1"/>
      <c r="XED407" s="1"/>
      <c r="XEE407" s="1"/>
      <c r="XEF407" s="1"/>
      <c r="XEG407" s="1"/>
      <c r="XEH407" s="1"/>
      <c r="XEI407" s="1"/>
      <c r="XEJ407" s="1"/>
      <c r="XEK407" s="1"/>
      <c r="XEL407" s="1"/>
      <c r="XEM407" s="1"/>
      <c r="XEN407" s="1"/>
      <c r="XEO407" s="1"/>
      <c r="XEP407" s="1"/>
      <c r="XEQ407" s="1"/>
      <c r="XER407" s="1"/>
      <c r="XES407" s="1"/>
      <c r="XET407" s="1"/>
      <c r="XEU407" s="1"/>
      <c r="XEV407" s="1"/>
      <c r="XEW407" s="1"/>
      <c r="XEX407" s="1"/>
      <c r="XEY407" s="1"/>
      <c r="XEZ407" s="1"/>
      <c r="XFA407" s="1"/>
      <c r="XFB407" s="1"/>
      <c r="XFC407" s="1"/>
      <c r="XFD407" s="1"/>
    </row>
    <row r="408" spans="1:151 16227:16384" s="11" customFormat="1" ht="20.25" customHeight="1" x14ac:dyDescent="0.25">
      <c r="A408" s="88">
        <f t="shared" ref="A408:A414" si="147">A407+1</f>
        <v>3</v>
      </c>
      <c r="B408" s="88"/>
      <c r="C408" s="84" t="s">
        <v>219</v>
      </c>
      <c r="D408" s="85" t="s">
        <v>219</v>
      </c>
      <c r="E408" s="53">
        <f>(39.91)*10.764</f>
        <v>429.59123999999991</v>
      </c>
      <c r="F408" s="84">
        <v>0</v>
      </c>
      <c r="G408" s="85"/>
      <c r="H408" s="53">
        <v>0</v>
      </c>
      <c r="I408" s="53">
        <f t="shared" ref="I408:I414" si="148">E408+F408+(IF(H408&lt;101,H408,IF(H408&lt;201,H408/2,IF(H408&lt;=301,H408/3,H408/4))))</f>
        <v>429.59123999999991</v>
      </c>
      <c r="J408" s="1"/>
      <c r="K408" s="1"/>
      <c r="L408" s="1"/>
      <c r="M408" s="1"/>
      <c r="N408" s="1"/>
      <c r="O408" s="1"/>
      <c r="P408" s="1"/>
      <c r="Q408" s="1"/>
      <c r="R408" s="1"/>
      <c r="S408" s="1"/>
      <c r="T408" s="1"/>
      <c r="U408" s="42" t="str">
        <f t="shared" ca="1" si="146"/>
        <v>2203,..,2203</v>
      </c>
      <c r="V408" s="42">
        <f t="shared" ref="V408:W408" ca="1" si="149">V407+1</f>
        <v>2203</v>
      </c>
      <c r="W408" s="42">
        <f t="shared" ca="1" si="149"/>
        <v>2203</v>
      </c>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WZC408" s="1"/>
      <c r="WZD408" s="1"/>
      <c r="WZE408" s="1"/>
      <c r="WZF408" s="1"/>
      <c r="WZG408" s="1"/>
      <c r="WZH408" s="1"/>
      <c r="WZI408" s="1"/>
      <c r="WZJ408" s="1"/>
      <c r="WZK408" s="1"/>
      <c r="WZL408" s="1"/>
      <c r="WZM408" s="1"/>
      <c r="WZN408" s="1"/>
      <c r="WZO408" s="1"/>
      <c r="WZP408" s="1"/>
      <c r="WZQ408" s="1"/>
      <c r="WZR408" s="1"/>
      <c r="WZS408" s="1"/>
      <c r="WZT408" s="1"/>
      <c r="WZU408" s="1"/>
      <c r="WZV408" s="1"/>
      <c r="WZW408" s="1"/>
      <c r="WZX408" s="1"/>
      <c r="WZY408" s="1"/>
      <c r="WZZ408" s="1"/>
      <c r="XAA408" s="1"/>
      <c r="XAB408" s="1"/>
      <c r="XAC408" s="1"/>
      <c r="XAD408" s="1"/>
      <c r="XAE408" s="1"/>
      <c r="XAF408" s="1"/>
      <c r="XAG408" s="1"/>
      <c r="XAH408" s="1"/>
      <c r="XAI408" s="1"/>
      <c r="XAJ408" s="1"/>
      <c r="XAK408" s="1"/>
      <c r="XAL408" s="1"/>
      <c r="XAM408" s="1"/>
      <c r="XAN408" s="1"/>
      <c r="XAO408" s="1"/>
      <c r="XAP408" s="1"/>
      <c r="XAQ408" s="1"/>
      <c r="XAR408" s="1"/>
      <c r="XAS408" s="1"/>
      <c r="XAT408" s="1"/>
      <c r="XAU408" s="1"/>
      <c r="XAV408" s="1"/>
      <c r="XAW408" s="1"/>
      <c r="XAX408" s="1"/>
      <c r="XAY408" s="1"/>
      <c r="XAZ408" s="1"/>
      <c r="XBA408" s="1"/>
      <c r="XBB408" s="1"/>
      <c r="XBC408" s="1"/>
      <c r="XBD408" s="1"/>
      <c r="XBE408" s="1"/>
      <c r="XBF408" s="1"/>
      <c r="XBG408" s="1"/>
      <c r="XBH408" s="1"/>
      <c r="XBI408" s="1"/>
      <c r="XBJ408" s="1"/>
      <c r="XBK408" s="1"/>
      <c r="XBL408" s="1"/>
      <c r="XBM408" s="1"/>
      <c r="XBN408" s="1"/>
      <c r="XBO408" s="1"/>
      <c r="XBP408" s="1"/>
      <c r="XBQ408" s="1"/>
      <c r="XBR408" s="1"/>
      <c r="XBS408" s="1"/>
      <c r="XBT408" s="1"/>
      <c r="XBU408" s="1"/>
      <c r="XBV408" s="1"/>
      <c r="XBW408" s="1"/>
      <c r="XBX408" s="1"/>
      <c r="XBY408" s="1"/>
      <c r="XBZ408" s="1"/>
      <c r="XCA408" s="1"/>
      <c r="XCB408" s="1"/>
      <c r="XCC408" s="1"/>
      <c r="XCD408" s="1"/>
      <c r="XCE408" s="1"/>
      <c r="XCF408" s="1"/>
      <c r="XCG408" s="1"/>
      <c r="XCH408" s="1"/>
      <c r="XCI408" s="1"/>
      <c r="XCJ408" s="1"/>
      <c r="XCK408" s="1"/>
      <c r="XCL408" s="1"/>
      <c r="XCM408" s="1"/>
      <c r="XCN408" s="1"/>
      <c r="XCO408" s="1"/>
      <c r="XCP408" s="1"/>
      <c r="XCQ408" s="1"/>
      <c r="XCR408" s="1"/>
      <c r="XCS408" s="1"/>
      <c r="XCT408" s="1"/>
      <c r="XCU408" s="1"/>
      <c r="XCV408" s="1"/>
      <c r="XCW408" s="1"/>
      <c r="XCX408" s="1"/>
      <c r="XCY408" s="1"/>
      <c r="XCZ408" s="1"/>
      <c r="XDA408" s="1"/>
      <c r="XDB408" s="1"/>
      <c r="XDC408" s="1"/>
      <c r="XDD408" s="1"/>
      <c r="XDE408" s="1"/>
      <c r="XDF408" s="1"/>
      <c r="XDG408" s="1"/>
      <c r="XDH408" s="1"/>
      <c r="XDI408" s="1"/>
      <c r="XDJ408" s="1"/>
      <c r="XDK408" s="1"/>
      <c r="XDL408" s="1"/>
      <c r="XDM408" s="1"/>
      <c r="XDN408" s="1"/>
      <c r="XDO408" s="1"/>
      <c r="XDP408" s="1"/>
      <c r="XDQ408" s="1"/>
      <c r="XDR408" s="1"/>
      <c r="XDS408" s="1"/>
      <c r="XDT408" s="1"/>
      <c r="XDU408" s="1"/>
      <c r="XDV408" s="1"/>
      <c r="XDW408" s="1"/>
      <c r="XDX408" s="1"/>
      <c r="XDY408" s="1"/>
      <c r="XDZ408" s="1"/>
      <c r="XEA408" s="1"/>
      <c r="XEB408" s="1"/>
      <c r="XEC408" s="1"/>
      <c r="XED408" s="1"/>
      <c r="XEE408" s="1"/>
      <c r="XEF408" s="1"/>
      <c r="XEG408" s="1"/>
      <c r="XEH408" s="1"/>
      <c r="XEI408" s="1"/>
      <c r="XEJ408" s="1"/>
      <c r="XEK408" s="1"/>
      <c r="XEL408" s="1"/>
      <c r="XEM408" s="1"/>
      <c r="XEN408" s="1"/>
      <c r="XEO408" s="1"/>
      <c r="XEP408" s="1"/>
      <c r="XEQ408" s="1"/>
      <c r="XER408" s="1"/>
      <c r="XES408" s="1"/>
      <c r="XET408" s="1"/>
      <c r="XEU408" s="1"/>
      <c r="XEV408" s="1"/>
      <c r="XEW408" s="1"/>
      <c r="XEX408" s="1"/>
      <c r="XEY408" s="1"/>
      <c r="XEZ408" s="1"/>
      <c r="XFA408" s="1"/>
      <c r="XFB408" s="1"/>
      <c r="XFC408" s="1"/>
      <c r="XFD408" s="1"/>
    </row>
    <row r="409" spans="1:151 16227:16384" s="11" customFormat="1" ht="20.25" customHeight="1" x14ac:dyDescent="0.25">
      <c r="A409" s="88">
        <f t="shared" si="147"/>
        <v>4</v>
      </c>
      <c r="B409" s="88"/>
      <c r="C409" s="84" t="s">
        <v>219</v>
      </c>
      <c r="D409" s="85" t="s">
        <v>219</v>
      </c>
      <c r="E409" s="53">
        <f>(39.91)*10.764</f>
        <v>429.59123999999991</v>
      </c>
      <c r="F409" s="84">
        <v>0</v>
      </c>
      <c r="G409" s="85"/>
      <c r="H409" s="53">
        <v>0</v>
      </c>
      <c r="I409" s="53">
        <f t="shared" si="148"/>
        <v>429.59123999999991</v>
      </c>
      <c r="J409" s="1"/>
      <c r="K409" s="1"/>
      <c r="L409" s="1"/>
      <c r="M409" s="1"/>
      <c r="N409" s="1"/>
      <c r="O409" s="1"/>
      <c r="P409" s="1"/>
      <c r="Q409" s="1"/>
      <c r="R409" s="1"/>
      <c r="S409" s="1"/>
      <c r="T409" s="1"/>
      <c r="U409" s="42" t="str">
        <f t="shared" ca="1" si="146"/>
        <v>2204,..,2204</v>
      </c>
      <c r="V409" s="42">
        <f t="shared" ref="V409:W409" ca="1" si="150">V408+1</f>
        <v>2204</v>
      </c>
      <c r="W409" s="42">
        <f t="shared" ca="1" si="150"/>
        <v>2204</v>
      </c>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WZC409" s="1"/>
      <c r="WZD409" s="1"/>
      <c r="WZE409" s="1"/>
      <c r="WZF409" s="1"/>
      <c r="WZG409" s="1"/>
      <c r="WZH409" s="1"/>
      <c r="WZI409" s="1"/>
      <c r="WZJ409" s="1"/>
      <c r="WZK409" s="1"/>
      <c r="WZL409" s="1"/>
      <c r="WZM409" s="1"/>
      <c r="WZN409" s="1"/>
      <c r="WZO409" s="1"/>
      <c r="WZP409" s="1"/>
      <c r="WZQ409" s="1"/>
      <c r="WZR409" s="1"/>
      <c r="WZS409" s="1"/>
      <c r="WZT409" s="1"/>
      <c r="WZU409" s="1"/>
      <c r="WZV409" s="1"/>
      <c r="WZW409" s="1"/>
      <c r="WZX409" s="1"/>
      <c r="WZY409" s="1"/>
      <c r="WZZ409" s="1"/>
      <c r="XAA409" s="1"/>
      <c r="XAB409" s="1"/>
      <c r="XAC409" s="1"/>
      <c r="XAD409" s="1"/>
      <c r="XAE409" s="1"/>
      <c r="XAF409" s="1"/>
      <c r="XAG409" s="1"/>
      <c r="XAH409" s="1"/>
      <c r="XAI409" s="1"/>
      <c r="XAJ409" s="1"/>
      <c r="XAK409" s="1"/>
      <c r="XAL409" s="1"/>
      <c r="XAM409" s="1"/>
      <c r="XAN409" s="1"/>
      <c r="XAO409" s="1"/>
      <c r="XAP409" s="1"/>
      <c r="XAQ409" s="1"/>
      <c r="XAR409" s="1"/>
      <c r="XAS409" s="1"/>
      <c r="XAT409" s="1"/>
      <c r="XAU409" s="1"/>
      <c r="XAV409" s="1"/>
      <c r="XAW409" s="1"/>
      <c r="XAX409" s="1"/>
      <c r="XAY409" s="1"/>
      <c r="XAZ409" s="1"/>
      <c r="XBA409" s="1"/>
      <c r="XBB409" s="1"/>
      <c r="XBC409" s="1"/>
      <c r="XBD409" s="1"/>
      <c r="XBE409" s="1"/>
      <c r="XBF409" s="1"/>
      <c r="XBG409" s="1"/>
      <c r="XBH409" s="1"/>
      <c r="XBI409" s="1"/>
      <c r="XBJ409" s="1"/>
      <c r="XBK409" s="1"/>
      <c r="XBL409" s="1"/>
      <c r="XBM409" s="1"/>
      <c r="XBN409" s="1"/>
      <c r="XBO409" s="1"/>
      <c r="XBP409" s="1"/>
      <c r="XBQ409" s="1"/>
      <c r="XBR409" s="1"/>
      <c r="XBS409" s="1"/>
      <c r="XBT409" s="1"/>
      <c r="XBU409" s="1"/>
      <c r="XBV409" s="1"/>
      <c r="XBW409" s="1"/>
      <c r="XBX409" s="1"/>
      <c r="XBY409" s="1"/>
      <c r="XBZ409" s="1"/>
      <c r="XCA409" s="1"/>
      <c r="XCB409" s="1"/>
      <c r="XCC409" s="1"/>
      <c r="XCD409" s="1"/>
      <c r="XCE409" s="1"/>
      <c r="XCF409" s="1"/>
      <c r="XCG409" s="1"/>
      <c r="XCH409" s="1"/>
      <c r="XCI409" s="1"/>
      <c r="XCJ409" s="1"/>
      <c r="XCK409" s="1"/>
      <c r="XCL409" s="1"/>
      <c r="XCM409" s="1"/>
      <c r="XCN409" s="1"/>
      <c r="XCO409" s="1"/>
      <c r="XCP409" s="1"/>
      <c r="XCQ409" s="1"/>
      <c r="XCR409" s="1"/>
      <c r="XCS409" s="1"/>
      <c r="XCT409" s="1"/>
      <c r="XCU409" s="1"/>
      <c r="XCV409" s="1"/>
      <c r="XCW409" s="1"/>
      <c r="XCX409" s="1"/>
      <c r="XCY409" s="1"/>
      <c r="XCZ409" s="1"/>
      <c r="XDA409" s="1"/>
      <c r="XDB409" s="1"/>
      <c r="XDC409" s="1"/>
      <c r="XDD409" s="1"/>
      <c r="XDE409" s="1"/>
      <c r="XDF409" s="1"/>
      <c r="XDG409" s="1"/>
      <c r="XDH409" s="1"/>
      <c r="XDI409" s="1"/>
      <c r="XDJ409" s="1"/>
      <c r="XDK409" s="1"/>
      <c r="XDL409" s="1"/>
      <c r="XDM409" s="1"/>
      <c r="XDN409" s="1"/>
      <c r="XDO409" s="1"/>
      <c r="XDP409" s="1"/>
      <c r="XDQ409" s="1"/>
      <c r="XDR409" s="1"/>
      <c r="XDS409" s="1"/>
      <c r="XDT409" s="1"/>
      <c r="XDU409" s="1"/>
      <c r="XDV409" s="1"/>
      <c r="XDW409" s="1"/>
      <c r="XDX409" s="1"/>
      <c r="XDY409" s="1"/>
      <c r="XDZ409" s="1"/>
      <c r="XEA409" s="1"/>
      <c r="XEB409" s="1"/>
      <c r="XEC409" s="1"/>
      <c r="XED409" s="1"/>
      <c r="XEE409" s="1"/>
      <c r="XEF409" s="1"/>
      <c r="XEG409" s="1"/>
      <c r="XEH409" s="1"/>
      <c r="XEI409" s="1"/>
      <c r="XEJ409" s="1"/>
      <c r="XEK409" s="1"/>
      <c r="XEL409" s="1"/>
      <c r="XEM409" s="1"/>
      <c r="XEN409" s="1"/>
      <c r="XEO409" s="1"/>
      <c r="XEP409" s="1"/>
      <c r="XEQ409" s="1"/>
      <c r="XER409" s="1"/>
      <c r="XES409" s="1"/>
      <c r="XET409" s="1"/>
      <c r="XEU409" s="1"/>
      <c r="XEV409" s="1"/>
      <c r="XEW409" s="1"/>
      <c r="XEX409" s="1"/>
      <c r="XEY409" s="1"/>
      <c r="XEZ409" s="1"/>
      <c r="XFA409" s="1"/>
      <c r="XFB409" s="1"/>
      <c r="XFC409" s="1"/>
      <c r="XFD409" s="1"/>
    </row>
    <row r="410" spans="1:151 16227:16384" s="11" customFormat="1" ht="20.25" customHeight="1" x14ac:dyDescent="0.25">
      <c r="A410" s="88">
        <f t="shared" si="147"/>
        <v>5</v>
      </c>
      <c r="B410" s="88"/>
      <c r="C410" s="84" t="s">
        <v>218</v>
      </c>
      <c r="D410" s="85" t="s">
        <v>218</v>
      </c>
      <c r="E410" s="53">
        <f>(54.68)*10.764</f>
        <v>588.57551999999998</v>
      </c>
      <c r="F410" s="84">
        <v>0</v>
      </c>
      <c r="G410" s="85"/>
      <c r="H410" s="53">
        <v>0</v>
      </c>
      <c r="I410" s="53">
        <f t="shared" si="148"/>
        <v>588.57551999999998</v>
      </c>
      <c r="J410" s="1"/>
      <c r="K410" s="1"/>
      <c r="L410" s="1"/>
      <c r="M410" s="1"/>
      <c r="N410" s="1"/>
      <c r="O410" s="1"/>
      <c r="P410" s="1"/>
      <c r="Q410" s="1"/>
      <c r="R410" s="1"/>
      <c r="S410" s="1"/>
      <c r="T410" s="1"/>
      <c r="U410" s="42" t="str">
        <f t="shared" ca="1" si="146"/>
        <v>2205,..,2205</v>
      </c>
      <c r="V410" s="42">
        <f t="shared" ref="V410:W410" ca="1" si="151">V409+1</f>
        <v>2205</v>
      </c>
      <c r="W410" s="42">
        <f t="shared" ca="1" si="151"/>
        <v>2205</v>
      </c>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WZC410" s="1"/>
      <c r="WZD410" s="1"/>
      <c r="WZE410" s="1"/>
      <c r="WZF410" s="1"/>
      <c r="WZG410" s="1"/>
      <c r="WZH410" s="1"/>
      <c r="WZI410" s="1"/>
      <c r="WZJ410" s="1"/>
      <c r="WZK410" s="1"/>
      <c r="WZL410" s="1"/>
      <c r="WZM410" s="1"/>
      <c r="WZN410" s="1"/>
      <c r="WZO410" s="1"/>
      <c r="WZP410" s="1"/>
      <c r="WZQ410" s="1"/>
      <c r="WZR410" s="1"/>
      <c r="WZS410" s="1"/>
      <c r="WZT410" s="1"/>
      <c r="WZU410" s="1"/>
      <c r="WZV410" s="1"/>
      <c r="WZW410" s="1"/>
      <c r="WZX410" s="1"/>
      <c r="WZY410" s="1"/>
      <c r="WZZ410" s="1"/>
      <c r="XAA410" s="1"/>
      <c r="XAB410" s="1"/>
      <c r="XAC410" s="1"/>
      <c r="XAD410" s="1"/>
      <c r="XAE410" s="1"/>
      <c r="XAF410" s="1"/>
      <c r="XAG410" s="1"/>
      <c r="XAH410" s="1"/>
      <c r="XAI410" s="1"/>
      <c r="XAJ410" s="1"/>
      <c r="XAK410" s="1"/>
      <c r="XAL410" s="1"/>
      <c r="XAM410" s="1"/>
      <c r="XAN410" s="1"/>
      <c r="XAO410" s="1"/>
      <c r="XAP410" s="1"/>
      <c r="XAQ410" s="1"/>
      <c r="XAR410" s="1"/>
      <c r="XAS410" s="1"/>
      <c r="XAT410" s="1"/>
      <c r="XAU410" s="1"/>
      <c r="XAV410" s="1"/>
      <c r="XAW410" s="1"/>
      <c r="XAX410" s="1"/>
      <c r="XAY410" s="1"/>
      <c r="XAZ410" s="1"/>
      <c r="XBA410" s="1"/>
      <c r="XBB410" s="1"/>
      <c r="XBC410" s="1"/>
      <c r="XBD410" s="1"/>
      <c r="XBE410" s="1"/>
      <c r="XBF410" s="1"/>
      <c r="XBG410" s="1"/>
      <c r="XBH410" s="1"/>
      <c r="XBI410" s="1"/>
      <c r="XBJ410" s="1"/>
      <c r="XBK410" s="1"/>
      <c r="XBL410" s="1"/>
      <c r="XBM410" s="1"/>
      <c r="XBN410" s="1"/>
      <c r="XBO410" s="1"/>
      <c r="XBP410" s="1"/>
      <c r="XBQ410" s="1"/>
      <c r="XBR410" s="1"/>
      <c r="XBS410" s="1"/>
      <c r="XBT410" s="1"/>
      <c r="XBU410" s="1"/>
      <c r="XBV410" s="1"/>
      <c r="XBW410" s="1"/>
      <c r="XBX410" s="1"/>
      <c r="XBY410" s="1"/>
      <c r="XBZ410" s="1"/>
      <c r="XCA410" s="1"/>
      <c r="XCB410" s="1"/>
      <c r="XCC410" s="1"/>
      <c r="XCD410" s="1"/>
      <c r="XCE410" s="1"/>
      <c r="XCF410" s="1"/>
      <c r="XCG410" s="1"/>
      <c r="XCH410" s="1"/>
      <c r="XCI410" s="1"/>
      <c r="XCJ410" s="1"/>
      <c r="XCK410" s="1"/>
      <c r="XCL410" s="1"/>
      <c r="XCM410" s="1"/>
      <c r="XCN410" s="1"/>
      <c r="XCO410" s="1"/>
      <c r="XCP410" s="1"/>
      <c r="XCQ410" s="1"/>
      <c r="XCR410" s="1"/>
      <c r="XCS410" s="1"/>
      <c r="XCT410" s="1"/>
      <c r="XCU410" s="1"/>
      <c r="XCV410" s="1"/>
      <c r="XCW410" s="1"/>
      <c r="XCX410" s="1"/>
      <c r="XCY410" s="1"/>
      <c r="XCZ410" s="1"/>
      <c r="XDA410" s="1"/>
      <c r="XDB410" s="1"/>
      <c r="XDC410" s="1"/>
      <c r="XDD410" s="1"/>
      <c r="XDE410" s="1"/>
      <c r="XDF410" s="1"/>
      <c r="XDG410" s="1"/>
      <c r="XDH410" s="1"/>
      <c r="XDI410" s="1"/>
      <c r="XDJ410" s="1"/>
      <c r="XDK410" s="1"/>
      <c r="XDL410" s="1"/>
      <c r="XDM410" s="1"/>
      <c r="XDN410" s="1"/>
      <c r="XDO410" s="1"/>
      <c r="XDP410" s="1"/>
      <c r="XDQ410" s="1"/>
      <c r="XDR410" s="1"/>
      <c r="XDS410" s="1"/>
      <c r="XDT410" s="1"/>
      <c r="XDU410" s="1"/>
      <c r="XDV410" s="1"/>
      <c r="XDW410" s="1"/>
      <c r="XDX410" s="1"/>
      <c r="XDY410" s="1"/>
      <c r="XDZ410" s="1"/>
      <c r="XEA410" s="1"/>
      <c r="XEB410" s="1"/>
      <c r="XEC410" s="1"/>
      <c r="XED410" s="1"/>
      <c r="XEE410" s="1"/>
      <c r="XEF410" s="1"/>
      <c r="XEG410" s="1"/>
      <c r="XEH410" s="1"/>
      <c r="XEI410" s="1"/>
      <c r="XEJ410" s="1"/>
      <c r="XEK410" s="1"/>
      <c r="XEL410" s="1"/>
      <c r="XEM410" s="1"/>
      <c r="XEN410" s="1"/>
      <c r="XEO410" s="1"/>
      <c r="XEP410" s="1"/>
      <c r="XEQ410" s="1"/>
      <c r="XER410" s="1"/>
      <c r="XES410" s="1"/>
      <c r="XET410" s="1"/>
      <c r="XEU410" s="1"/>
      <c r="XEV410" s="1"/>
      <c r="XEW410" s="1"/>
      <c r="XEX410" s="1"/>
      <c r="XEY410" s="1"/>
      <c r="XEZ410" s="1"/>
      <c r="XFA410" s="1"/>
      <c r="XFB410" s="1"/>
      <c r="XFC410" s="1"/>
      <c r="XFD410" s="1"/>
    </row>
    <row r="411" spans="1:151 16227:16384" s="11" customFormat="1" ht="20.25" customHeight="1" x14ac:dyDescent="0.25">
      <c r="A411" s="88">
        <f t="shared" si="147"/>
        <v>6</v>
      </c>
      <c r="B411" s="88"/>
      <c r="C411" s="84" t="s">
        <v>218</v>
      </c>
      <c r="D411" s="85" t="s">
        <v>218</v>
      </c>
      <c r="E411" s="53">
        <f>(54.89)*10.764</f>
        <v>590.83596</v>
      </c>
      <c r="F411" s="84">
        <v>0</v>
      </c>
      <c r="G411" s="85"/>
      <c r="H411" s="53">
        <v>0</v>
      </c>
      <c r="I411" s="53">
        <f t="shared" si="148"/>
        <v>590.83596</v>
      </c>
      <c r="J411" s="1"/>
      <c r="K411" s="1"/>
      <c r="L411" s="1"/>
      <c r="M411" s="1"/>
      <c r="N411" s="1"/>
      <c r="O411" s="1"/>
      <c r="P411" s="1"/>
      <c r="Q411" s="1"/>
      <c r="R411" s="1"/>
      <c r="S411" s="1"/>
      <c r="T411" s="1"/>
      <c r="U411" s="42" t="str">
        <f t="shared" ca="1" si="146"/>
        <v>2206,..,2206</v>
      </c>
      <c r="V411" s="42">
        <f t="shared" ref="V411:W411" ca="1" si="152">V410+1</f>
        <v>2206</v>
      </c>
      <c r="W411" s="42">
        <f t="shared" ca="1" si="152"/>
        <v>2206</v>
      </c>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WZC411" s="1"/>
      <c r="WZD411" s="1"/>
      <c r="WZE411" s="1"/>
      <c r="WZF411" s="1"/>
      <c r="WZG411" s="1"/>
      <c r="WZH411" s="1"/>
      <c r="WZI411" s="1"/>
      <c r="WZJ411" s="1"/>
      <c r="WZK411" s="1"/>
      <c r="WZL411" s="1"/>
      <c r="WZM411" s="1"/>
      <c r="WZN411" s="1"/>
      <c r="WZO411" s="1"/>
      <c r="WZP411" s="1"/>
      <c r="WZQ411" s="1"/>
      <c r="WZR411" s="1"/>
      <c r="WZS411" s="1"/>
      <c r="WZT411" s="1"/>
      <c r="WZU411" s="1"/>
      <c r="WZV411" s="1"/>
      <c r="WZW411" s="1"/>
      <c r="WZX411" s="1"/>
      <c r="WZY411" s="1"/>
      <c r="WZZ411" s="1"/>
      <c r="XAA411" s="1"/>
      <c r="XAB411" s="1"/>
      <c r="XAC411" s="1"/>
      <c r="XAD411" s="1"/>
      <c r="XAE411" s="1"/>
      <c r="XAF411" s="1"/>
      <c r="XAG411" s="1"/>
      <c r="XAH411" s="1"/>
      <c r="XAI411" s="1"/>
      <c r="XAJ411" s="1"/>
      <c r="XAK411" s="1"/>
      <c r="XAL411" s="1"/>
      <c r="XAM411" s="1"/>
      <c r="XAN411" s="1"/>
      <c r="XAO411" s="1"/>
      <c r="XAP411" s="1"/>
      <c r="XAQ411" s="1"/>
      <c r="XAR411" s="1"/>
      <c r="XAS411" s="1"/>
      <c r="XAT411" s="1"/>
      <c r="XAU411" s="1"/>
      <c r="XAV411" s="1"/>
      <c r="XAW411" s="1"/>
      <c r="XAX411" s="1"/>
      <c r="XAY411" s="1"/>
      <c r="XAZ411" s="1"/>
      <c r="XBA411" s="1"/>
      <c r="XBB411" s="1"/>
      <c r="XBC411" s="1"/>
      <c r="XBD411" s="1"/>
      <c r="XBE411" s="1"/>
      <c r="XBF411" s="1"/>
      <c r="XBG411" s="1"/>
      <c r="XBH411" s="1"/>
      <c r="XBI411" s="1"/>
      <c r="XBJ411" s="1"/>
      <c r="XBK411" s="1"/>
      <c r="XBL411" s="1"/>
      <c r="XBM411" s="1"/>
      <c r="XBN411" s="1"/>
      <c r="XBO411" s="1"/>
      <c r="XBP411" s="1"/>
      <c r="XBQ411" s="1"/>
      <c r="XBR411" s="1"/>
      <c r="XBS411" s="1"/>
      <c r="XBT411" s="1"/>
      <c r="XBU411" s="1"/>
      <c r="XBV411" s="1"/>
      <c r="XBW411" s="1"/>
      <c r="XBX411" s="1"/>
      <c r="XBY411" s="1"/>
      <c r="XBZ411" s="1"/>
      <c r="XCA411" s="1"/>
      <c r="XCB411" s="1"/>
      <c r="XCC411" s="1"/>
      <c r="XCD411" s="1"/>
      <c r="XCE411" s="1"/>
      <c r="XCF411" s="1"/>
      <c r="XCG411" s="1"/>
      <c r="XCH411" s="1"/>
      <c r="XCI411" s="1"/>
      <c r="XCJ411" s="1"/>
      <c r="XCK411" s="1"/>
      <c r="XCL411" s="1"/>
      <c r="XCM411" s="1"/>
      <c r="XCN411" s="1"/>
      <c r="XCO411" s="1"/>
      <c r="XCP411" s="1"/>
      <c r="XCQ411" s="1"/>
      <c r="XCR411" s="1"/>
      <c r="XCS411" s="1"/>
      <c r="XCT411" s="1"/>
      <c r="XCU411" s="1"/>
      <c r="XCV411" s="1"/>
      <c r="XCW411" s="1"/>
      <c r="XCX411" s="1"/>
      <c r="XCY411" s="1"/>
      <c r="XCZ411" s="1"/>
      <c r="XDA411" s="1"/>
      <c r="XDB411" s="1"/>
      <c r="XDC411" s="1"/>
      <c r="XDD411" s="1"/>
      <c r="XDE411" s="1"/>
      <c r="XDF411" s="1"/>
      <c r="XDG411" s="1"/>
      <c r="XDH411" s="1"/>
      <c r="XDI411" s="1"/>
      <c r="XDJ411" s="1"/>
      <c r="XDK411" s="1"/>
      <c r="XDL411" s="1"/>
      <c r="XDM411" s="1"/>
      <c r="XDN411" s="1"/>
      <c r="XDO411" s="1"/>
      <c r="XDP411" s="1"/>
      <c r="XDQ411" s="1"/>
      <c r="XDR411" s="1"/>
      <c r="XDS411" s="1"/>
      <c r="XDT411" s="1"/>
      <c r="XDU411" s="1"/>
      <c r="XDV411" s="1"/>
      <c r="XDW411" s="1"/>
      <c r="XDX411" s="1"/>
      <c r="XDY411" s="1"/>
      <c r="XDZ411" s="1"/>
      <c r="XEA411" s="1"/>
      <c r="XEB411" s="1"/>
      <c r="XEC411" s="1"/>
      <c r="XED411" s="1"/>
      <c r="XEE411" s="1"/>
      <c r="XEF411" s="1"/>
      <c r="XEG411" s="1"/>
      <c r="XEH411" s="1"/>
      <c r="XEI411" s="1"/>
      <c r="XEJ411" s="1"/>
      <c r="XEK411" s="1"/>
      <c r="XEL411" s="1"/>
      <c r="XEM411" s="1"/>
      <c r="XEN411" s="1"/>
      <c r="XEO411" s="1"/>
      <c r="XEP411" s="1"/>
      <c r="XEQ411" s="1"/>
      <c r="XER411" s="1"/>
      <c r="XES411" s="1"/>
      <c r="XET411" s="1"/>
      <c r="XEU411" s="1"/>
      <c r="XEV411" s="1"/>
      <c r="XEW411" s="1"/>
      <c r="XEX411" s="1"/>
      <c r="XEY411" s="1"/>
      <c r="XEZ411" s="1"/>
      <c r="XFA411" s="1"/>
      <c r="XFB411" s="1"/>
      <c r="XFC411" s="1"/>
      <c r="XFD411" s="1"/>
    </row>
    <row r="412" spans="1:151 16227:16384" s="11" customFormat="1" ht="20.25" customHeight="1" x14ac:dyDescent="0.25">
      <c r="A412" s="88">
        <f t="shared" si="147"/>
        <v>7</v>
      </c>
      <c r="B412" s="88"/>
      <c r="C412" s="84" t="s">
        <v>219</v>
      </c>
      <c r="D412" s="85" t="s">
        <v>219</v>
      </c>
      <c r="E412" s="53">
        <f>(38.4)*10.764</f>
        <v>413.33759999999995</v>
      </c>
      <c r="F412" s="84">
        <v>0</v>
      </c>
      <c r="G412" s="85"/>
      <c r="H412" s="53">
        <v>0</v>
      </c>
      <c r="I412" s="53">
        <f t="shared" si="148"/>
        <v>413.33759999999995</v>
      </c>
      <c r="J412" s="1"/>
      <c r="K412" s="1"/>
      <c r="L412" s="1"/>
      <c r="M412" s="1"/>
      <c r="N412" s="1"/>
      <c r="O412" s="1"/>
      <c r="P412" s="1"/>
      <c r="Q412" s="1"/>
      <c r="R412" s="1"/>
      <c r="S412" s="1"/>
      <c r="T412" s="1"/>
      <c r="U412" s="42" t="str">
        <f t="shared" ca="1" si="146"/>
        <v>2207,..,2207</v>
      </c>
      <c r="V412" s="42">
        <f t="shared" ref="V412:W412" ca="1" si="153">V411+1</f>
        <v>2207</v>
      </c>
      <c r="W412" s="42">
        <f t="shared" ca="1" si="153"/>
        <v>2207</v>
      </c>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WZC412" s="1"/>
      <c r="WZD412" s="1"/>
      <c r="WZE412" s="1"/>
      <c r="WZF412" s="1"/>
      <c r="WZG412" s="1"/>
      <c r="WZH412" s="1"/>
      <c r="WZI412" s="1"/>
      <c r="WZJ412" s="1"/>
      <c r="WZK412" s="1"/>
      <c r="WZL412" s="1"/>
      <c r="WZM412" s="1"/>
      <c r="WZN412" s="1"/>
      <c r="WZO412" s="1"/>
      <c r="WZP412" s="1"/>
      <c r="WZQ412" s="1"/>
      <c r="WZR412" s="1"/>
      <c r="WZS412" s="1"/>
      <c r="WZT412" s="1"/>
      <c r="WZU412" s="1"/>
      <c r="WZV412" s="1"/>
      <c r="WZW412" s="1"/>
      <c r="WZX412" s="1"/>
      <c r="WZY412" s="1"/>
      <c r="WZZ412" s="1"/>
      <c r="XAA412" s="1"/>
      <c r="XAB412" s="1"/>
      <c r="XAC412" s="1"/>
      <c r="XAD412" s="1"/>
      <c r="XAE412" s="1"/>
      <c r="XAF412" s="1"/>
      <c r="XAG412" s="1"/>
      <c r="XAH412" s="1"/>
      <c r="XAI412" s="1"/>
      <c r="XAJ412" s="1"/>
      <c r="XAK412" s="1"/>
      <c r="XAL412" s="1"/>
      <c r="XAM412" s="1"/>
      <c r="XAN412" s="1"/>
      <c r="XAO412" s="1"/>
      <c r="XAP412" s="1"/>
      <c r="XAQ412" s="1"/>
      <c r="XAR412" s="1"/>
      <c r="XAS412" s="1"/>
      <c r="XAT412" s="1"/>
      <c r="XAU412" s="1"/>
      <c r="XAV412" s="1"/>
      <c r="XAW412" s="1"/>
      <c r="XAX412" s="1"/>
      <c r="XAY412" s="1"/>
      <c r="XAZ412" s="1"/>
      <c r="XBA412" s="1"/>
      <c r="XBB412" s="1"/>
      <c r="XBC412" s="1"/>
      <c r="XBD412" s="1"/>
      <c r="XBE412" s="1"/>
      <c r="XBF412" s="1"/>
      <c r="XBG412" s="1"/>
      <c r="XBH412" s="1"/>
      <c r="XBI412" s="1"/>
      <c r="XBJ412" s="1"/>
      <c r="XBK412" s="1"/>
      <c r="XBL412" s="1"/>
      <c r="XBM412" s="1"/>
      <c r="XBN412" s="1"/>
      <c r="XBO412" s="1"/>
      <c r="XBP412" s="1"/>
      <c r="XBQ412" s="1"/>
      <c r="XBR412" s="1"/>
      <c r="XBS412" s="1"/>
      <c r="XBT412" s="1"/>
      <c r="XBU412" s="1"/>
      <c r="XBV412" s="1"/>
      <c r="XBW412" s="1"/>
      <c r="XBX412" s="1"/>
      <c r="XBY412" s="1"/>
      <c r="XBZ412" s="1"/>
      <c r="XCA412" s="1"/>
      <c r="XCB412" s="1"/>
      <c r="XCC412" s="1"/>
      <c r="XCD412" s="1"/>
      <c r="XCE412" s="1"/>
      <c r="XCF412" s="1"/>
      <c r="XCG412" s="1"/>
      <c r="XCH412" s="1"/>
      <c r="XCI412" s="1"/>
      <c r="XCJ412" s="1"/>
      <c r="XCK412" s="1"/>
      <c r="XCL412" s="1"/>
      <c r="XCM412" s="1"/>
      <c r="XCN412" s="1"/>
      <c r="XCO412" s="1"/>
      <c r="XCP412" s="1"/>
      <c r="XCQ412" s="1"/>
      <c r="XCR412" s="1"/>
      <c r="XCS412" s="1"/>
      <c r="XCT412" s="1"/>
      <c r="XCU412" s="1"/>
      <c r="XCV412" s="1"/>
      <c r="XCW412" s="1"/>
      <c r="XCX412" s="1"/>
      <c r="XCY412" s="1"/>
      <c r="XCZ412" s="1"/>
      <c r="XDA412" s="1"/>
      <c r="XDB412" s="1"/>
      <c r="XDC412" s="1"/>
      <c r="XDD412" s="1"/>
      <c r="XDE412" s="1"/>
      <c r="XDF412" s="1"/>
      <c r="XDG412" s="1"/>
      <c r="XDH412" s="1"/>
      <c r="XDI412" s="1"/>
      <c r="XDJ412" s="1"/>
      <c r="XDK412" s="1"/>
      <c r="XDL412" s="1"/>
      <c r="XDM412" s="1"/>
      <c r="XDN412" s="1"/>
      <c r="XDO412" s="1"/>
      <c r="XDP412" s="1"/>
      <c r="XDQ412" s="1"/>
      <c r="XDR412" s="1"/>
      <c r="XDS412" s="1"/>
      <c r="XDT412" s="1"/>
      <c r="XDU412" s="1"/>
      <c r="XDV412" s="1"/>
      <c r="XDW412" s="1"/>
      <c r="XDX412" s="1"/>
      <c r="XDY412" s="1"/>
      <c r="XDZ412" s="1"/>
      <c r="XEA412" s="1"/>
      <c r="XEB412" s="1"/>
      <c r="XEC412" s="1"/>
      <c r="XED412" s="1"/>
      <c r="XEE412" s="1"/>
      <c r="XEF412" s="1"/>
      <c r="XEG412" s="1"/>
      <c r="XEH412" s="1"/>
      <c r="XEI412" s="1"/>
      <c r="XEJ412" s="1"/>
      <c r="XEK412" s="1"/>
      <c r="XEL412" s="1"/>
      <c r="XEM412" s="1"/>
      <c r="XEN412" s="1"/>
      <c r="XEO412" s="1"/>
      <c r="XEP412" s="1"/>
      <c r="XEQ412" s="1"/>
      <c r="XER412" s="1"/>
      <c r="XES412" s="1"/>
      <c r="XET412" s="1"/>
      <c r="XEU412" s="1"/>
      <c r="XEV412" s="1"/>
      <c r="XEW412" s="1"/>
      <c r="XEX412" s="1"/>
      <c r="XEY412" s="1"/>
      <c r="XEZ412" s="1"/>
      <c r="XFA412" s="1"/>
      <c r="XFB412" s="1"/>
      <c r="XFC412" s="1"/>
      <c r="XFD412" s="1"/>
    </row>
    <row r="413" spans="1:151 16227:16384" s="11" customFormat="1" ht="20.25" customHeight="1" x14ac:dyDescent="0.25">
      <c r="A413" s="88">
        <f t="shared" si="147"/>
        <v>8</v>
      </c>
      <c r="B413" s="88"/>
      <c r="C413" s="84" t="s">
        <v>218</v>
      </c>
      <c r="D413" s="85" t="s">
        <v>218</v>
      </c>
      <c r="E413" s="53">
        <f>(59.05)*10.764</f>
        <v>635.61419999999998</v>
      </c>
      <c r="F413" s="84">
        <v>0</v>
      </c>
      <c r="G413" s="85"/>
      <c r="H413" s="53">
        <v>0</v>
      </c>
      <c r="I413" s="53">
        <f t="shared" si="148"/>
        <v>635.61419999999998</v>
      </c>
      <c r="J413" s="1"/>
      <c r="K413" s="1"/>
      <c r="L413" s="1"/>
      <c r="M413" s="1"/>
      <c r="N413" s="1"/>
      <c r="O413" s="1"/>
      <c r="P413" s="1"/>
      <c r="Q413" s="1"/>
      <c r="R413" s="1"/>
      <c r="S413" s="1"/>
      <c r="T413" s="1"/>
      <c r="U413" s="42" t="str">
        <f t="shared" ca="1" si="146"/>
        <v>2208,..,2208</v>
      </c>
      <c r="V413" s="42">
        <f t="shared" ref="V413:W413" ca="1" si="154">V412+1</f>
        <v>2208</v>
      </c>
      <c r="W413" s="42">
        <f t="shared" ca="1" si="154"/>
        <v>2208</v>
      </c>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WZC413" s="1"/>
      <c r="WZD413" s="1"/>
      <c r="WZE413" s="1"/>
      <c r="WZF413" s="1"/>
      <c r="WZG413" s="1"/>
      <c r="WZH413" s="1"/>
      <c r="WZI413" s="1"/>
      <c r="WZJ413" s="1"/>
      <c r="WZK413" s="1"/>
      <c r="WZL413" s="1"/>
      <c r="WZM413" s="1"/>
      <c r="WZN413" s="1"/>
      <c r="WZO413" s="1"/>
      <c r="WZP413" s="1"/>
      <c r="WZQ413" s="1"/>
      <c r="WZR413" s="1"/>
      <c r="WZS413" s="1"/>
      <c r="WZT413" s="1"/>
      <c r="WZU413" s="1"/>
      <c r="WZV413" s="1"/>
      <c r="WZW413" s="1"/>
      <c r="WZX413" s="1"/>
      <c r="WZY413" s="1"/>
      <c r="WZZ413" s="1"/>
      <c r="XAA413" s="1"/>
      <c r="XAB413" s="1"/>
      <c r="XAC413" s="1"/>
      <c r="XAD413" s="1"/>
      <c r="XAE413" s="1"/>
      <c r="XAF413" s="1"/>
      <c r="XAG413" s="1"/>
      <c r="XAH413" s="1"/>
      <c r="XAI413" s="1"/>
      <c r="XAJ413" s="1"/>
      <c r="XAK413" s="1"/>
      <c r="XAL413" s="1"/>
      <c r="XAM413" s="1"/>
      <c r="XAN413" s="1"/>
      <c r="XAO413" s="1"/>
      <c r="XAP413" s="1"/>
      <c r="XAQ413" s="1"/>
      <c r="XAR413" s="1"/>
      <c r="XAS413" s="1"/>
      <c r="XAT413" s="1"/>
      <c r="XAU413" s="1"/>
      <c r="XAV413" s="1"/>
      <c r="XAW413" s="1"/>
      <c r="XAX413" s="1"/>
      <c r="XAY413" s="1"/>
      <c r="XAZ413" s="1"/>
      <c r="XBA413" s="1"/>
      <c r="XBB413" s="1"/>
      <c r="XBC413" s="1"/>
      <c r="XBD413" s="1"/>
      <c r="XBE413" s="1"/>
      <c r="XBF413" s="1"/>
      <c r="XBG413" s="1"/>
      <c r="XBH413" s="1"/>
      <c r="XBI413" s="1"/>
      <c r="XBJ413" s="1"/>
      <c r="XBK413" s="1"/>
      <c r="XBL413" s="1"/>
      <c r="XBM413" s="1"/>
      <c r="XBN413" s="1"/>
      <c r="XBO413" s="1"/>
      <c r="XBP413" s="1"/>
      <c r="XBQ413" s="1"/>
      <c r="XBR413" s="1"/>
      <c r="XBS413" s="1"/>
      <c r="XBT413" s="1"/>
      <c r="XBU413" s="1"/>
      <c r="XBV413" s="1"/>
      <c r="XBW413" s="1"/>
      <c r="XBX413" s="1"/>
      <c r="XBY413" s="1"/>
      <c r="XBZ413" s="1"/>
      <c r="XCA413" s="1"/>
      <c r="XCB413" s="1"/>
      <c r="XCC413" s="1"/>
      <c r="XCD413" s="1"/>
      <c r="XCE413" s="1"/>
      <c r="XCF413" s="1"/>
      <c r="XCG413" s="1"/>
      <c r="XCH413" s="1"/>
      <c r="XCI413" s="1"/>
      <c r="XCJ413" s="1"/>
      <c r="XCK413" s="1"/>
      <c r="XCL413" s="1"/>
      <c r="XCM413" s="1"/>
      <c r="XCN413" s="1"/>
      <c r="XCO413" s="1"/>
      <c r="XCP413" s="1"/>
      <c r="XCQ413" s="1"/>
      <c r="XCR413" s="1"/>
      <c r="XCS413" s="1"/>
      <c r="XCT413" s="1"/>
      <c r="XCU413" s="1"/>
      <c r="XCV413" s="1"/>
      <c r="XCW413" s="1"/>
      <c r="XCX413" s="1"/>
      <c r="XCY413" s="1"/>
      <c r="XCZ413" s="1"/>
      <c r="XDA413" s="1"/>
      <c r="XDB413" s="1"/>
      <c r="XDC413" s="1"/>
      <c r="XDD413" s="1"/>
      <c r="XDE413" s="1"/>
      <c r="XDF413" s="1"/>
      <c r="XDG413" s="1"/>
      <c r="XDH413" s="1"/>
      <c r="XDI413" s="1"/>
      <c r="XDJ413" s="1"/>
      <c r="XDK413" s="1"/>
      <c r="XDL413" s="1"/>
      <c r="XDM413" s="1"/>
      <c r="XDN413" s="1"/>
      <c r="XDO413" s="1"/>
      <c r="XDP413" s="1"/>
      <c r="XDQ413" s="1"/>
      <c r="XDR413" s="1"/>
      <c r="XDS413" s="1"/>
      <c r="XDT413" s="1"/>
      <c r="XDU413" s="1"/>
      <c r="XDV413" s="1"/>
      <c r="XDW413" s="1"/>
      <c r="XDX413" s="1"/>
      <c r="XDY413" s="1"/>
      <c r="XDZ413" s="1"/>
      <c r="XEA413" s="1"/>
      <c r="XEB413" s="1"/>
      <c r="XEC413" s="1"/>
      <c r="XED413" s="1"/>
      <c r="XEE413" s="1"/>
      <c r="XEF413" s="1"/>
      <c r="XEG413" s="1"/>
      <c r="XEH413" s="1"/>
      <c r="XEI413" s="1"/>
      <c r="XEJ413" s="1"/>
      <c r="XEK413" s="1"/>
      <c r="XEL413" s="1"/>
      <c r="XEM413" s="1"/>
      <c r="XEN413" s="1"/>
      <c r="XEO413" s="1"/>
      <c r="XEP413" s="1"/>
      <c r="XEQ413" s="1"/>
      <c r="XER413" s="1"/>
      <c r="XES413" s="1"/>
      <c r="XET413" s="1"/>
      <c r="XEU413" s="1"/>
      <c r="XEV413" s="1"/>
      <c r="XEW413" s="1"/>
      <c r="XEX413" s="1"/>
      <c r="XEY413" s="1"/>
      <c r="XEZ413" s="1"/>
      <c r="XFA413" s="1"/>
      <c r="XFB413" s="1"/>
      <c r="XFC413" s="1"/>
      <c r="XFD413" s="1"/>
    </row>
    <row r="414" spans="1:151 16227:16384" s="11" customFormat="1" ht="20.25" customHeight="1" x14ac:dyDescent="0.25">
      <c r="A414" s="88">
        <f t="shared" si="147"/>
        <v>9</v>
      </c>
      <c r="B414" s="88"/>
      <c r="C414" s="84" t="s">
        <v>218</v>
      </c>
      <c r="D414" s="85" t="s">
        <v>218</v>
      </c>
      <c r="E414" s="53">
        <f>(59.05)*10.764</f>
        <v>635.61419999999998</v>
      </c>
      <c r="F414" s="84">
        <v>0</v>
      </c>
      <c r="G414" s="85"/>
      <c r="H414" s="53">
        <v>0</v>
      </c>
      <c r="I414" s="53">
        <f t="shared" si="148"/>
        <v>635.61419999999998</v>
      </c>
      <c r="J414" s="1"/>
      <c r="K414" s="1"/>
      <c r="L414" s="1"/>
      <c r="M414" s="1"/>
      <c r="N414" s="1"/>
      <c r="O414" s="1"/>
      <c r="P414" s="1"/>
      <c r="Q414" s="1"/>
      <c r="R414" s="1"/>
      <c r="S414" s="1"/>
      <c r="T414" s="1"/>
      <c r="U414" s="42" t="str">
        <f t="shared" ca="1" si="146"/>
        <v>2209,..,2209</v>
      </c>
      <c r="V414" s="42">
        <f t="shared" ref="V414:W414" ca="1" si="155">V413+1</f>
        <v>2209</v>
      </c>
      <c r="W414" s="42">
        <f t="shared" ca="1" si="155"/>
        <v>2209</v>
      </c>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WZC414" s="1"/>
      <c r="WZD414" s="1"/>
      <c r="WZE414" s="1"/>
      <c r="WZF414" s="1"/>
      <c r="WZG414" s="1"/>
      <c r="WZH414" s="1"/>
      <c r="WZI414" s="1"/>
      <c r="WZJ414" s="1"/>
      <c r="WZK414" s="1"/>
      <c r="WZL414" s="1"/>
      <c r="WZM414" s="1"/>
      <c r="WZN414" s="1"/>
      <c r="WZO414" s="1"/>
      <c r="WZP414" s="1"/>
      <c r="WZQ414" s="1"/>
      <c r="WZR414" s="1"/>
      <c r="WZS414" s="1"/>
      <c r="WZT414" s="1"/>
      <c r="WZU414" s="1"/>
      <c r="WZV414" s="1"/>
      <c r="WZW414" s="1"/>
      <c r="WZX414" s="1"/>
      <c r="WZY414" s="1"/>
      <c r="WZZ414" s="1"/>
      <c r="XAA414" s="1"/>
      <c r="XAB414" s="1"/>
      <c r="XAC414" s="1"/>
      <c r="XAD414" s="1"/>
      <c r="XAE414" s="1"/>
      <c r="XAF414" s="1"/>
      <c r="XAG414" s="1"/>
      <c r="XAH414" s="1"/>
      <c r="XAI414" s="1"/>
      <c r="XAJ414" s="1"/>
      <c r="XAK414" s="1"/>
      <c r="XAL414" s="1"/>
      <c r="XAM414" s="1"/>
      <c r="XAN414" s="1"/>
      <c r="XAO414" s="1"/>
      <c r="XAP414" s="1"/>
      <c r="XAQ414" s="1"/>
      <c r="XAR414" s="1"/>
      <c r="XAS414" s="1"/>
      <c r="XAT414" s="1"/>
      <c r="XAU414" s="1"/>
      <c r="XAV414" s="1"/>
      <c r="XAW414" s="1"/>
      <c r="XAX414" s="1"/>
      <c r="XAY414" s="1"/>
      <c r="XAZ414" s="1"/>
      <c r="XBA414" s="1"/>
      <c r="XBB414" s="1"/>
      <c r="XBC414" s="1"/>
      <c r="XBD414" s="1"/>
      <c r="XBE414" s="1"/>
      <c r="XBF414" s="1"/>
      <c r="XBG414" s="1"/>
      <c r="XBH414" s="1"/>
      <c r="XBI414" s="1"/>
      <c r="XBJ414" s="1"/>
      <c r="XBK414" s="1"/>
      <c r="XBL414" s="1"/>
      <c r="XBM414" s="1"/>
      <c r="XBN414" s="1"/>
      <c r="XBO414" s="1"/>
      <c r="XBP414" s="1"/>
      <c r="XBQ414" s="1"/>
      <c r="XBR414" s="1"/>
      <c r="XBS414" s="1"/>
      <c r="XBT414" s="1"/>
      <c r="XBU414" s="1"/>
      <c r="XBV414" s="1"/>
      <c r="XBW414" s="1"/>
      <c r="XBX414" s="1"/>
      <c r="XBY414" s="1"/>
      <c r="XBZ414" s="1"/>
      <c r="XCA414" s="1"/>
      <c r="XCB414" s="1"/>
      <c r="XCC414" s="1"/>
      <c r="XCD414" s="1"/>
      <c r="XCE414" s="1"/>
      <c r="XCF414" s="1"/>
      <c r="XCG414" s="1"/>
      <c r="XCH414" s="1"/>
      <c r="XCI414" s="1"/>
      <c r="XCJ414" s="1"/>
      <c r="XCK414" s="1"/>
      <c r="XCL414" s="1"/>
      <c r="XCM414" s="1"/>
      <c r="XCN414" s="1"/>
      <c r="XCO414" s="1"/>
      <c r="XCP414" s="1"/>
      <c r="XCQ414" s="1"/>
      <c r="XCR414" s="1"/>
      <c r="XCS414" s="1"/>
      <c r="XCT414" s="1"/>
      <c r="XCU414" s="1"/>
      <c r="XCV414" s="1"/>
      <c r="XCW414" s="1"/>
      <c r="XCX414" s="1"/>
      <c r="XCY414" s="1"/>
      <c r="XCZ414" s="1"/>
      <c r="XDA414" s="1"/>
      <c r="XDB414" s="1"/>
      <c r="XDC414" s="1"/>
      <c r="XDD414" s="1"/>
      <c r="XDE414" s="1"/>
      <c r="XDF414" s="1"/>
      <c r="XDG414" s="1"/>
      <c r="XDH414" s="1"/>
      <c r="XDI414" s="1"/>
      <c r="XDJ414" s="1"/>
      <c r="XDK414" s="1"/>
      <c r="XDL414" s="1"/>
      <c r="XDM414" s="1"/>
      <c r="XDN414" s="1"/>
      <c r="XDO414" s="1"/>
      <c r="XDP414" s="1"/>
      <c r="XDQ414" s="1"/>
      <c r="XDR414" s="1"/>
      <c r="XDS414" s="1"/>
      <c r="XDT414" s="1"/>
      <c r="XDU414" s="1"/>
      <c r="XDV414" s="1"/>
      <c r="XDW414" s="1"/>
      <c r="XDX414" s="1"/>
      <c r="XDY414" s="1"/>
      <c r="XDZ414" s="1"/>
      <c r="XEA414" s="1"/>
      <c r="XEB414" s="1"/>
      <c r="XEC414" s="1"/>
      <c r="XED414" s="1"/>
      <c r="XEE414" s="1"/>
      <c r="XEF414" s="1"/>
      <c r="XEG414" s="1"/>
      <c r="XEH414" s="1"/>
      <c r="XEI414" s="1"/>
      <c r="XEJ414" s="1"/>
      <c r="XEK414" s="1"/>
      <c r="XEL414" s="1"/>
      <c r="XEM414" s="1"/>
      <c r="XEN414" s="1"/>
      <c r="XEO414" s="1"/>
      <c r="XEP414" s="1"/>
      <c r="XEQ414" s="1"/>
      <c r="XER414" s="1"/>
      <c r="XES414" s="1"/>
      <c r="XET414" s="1"/>
      <c r="XEU414" s="1"/>
      <c r="XEV414" s="1"/>
      <c r="XEW414" s="1"/>
      <c r="XEX414" s="1"/>
      <c r="XEY414" s="1"/>
      <c r="XEZ414" s="1"/>
      <c r="XFA414" s="1"/>
      <c r="XFB414" s="1"/>
      <c r="XFC414" s="1"/>
      <c r="XFD414" s="1"/>
    </row>
    <row r="415" spans="1:151 16227:16384" ht="20.25" x14ac:dyDescent="0.25">
      <c r="A415" s="94" t="s">
        <v>73</v>
      </c>
      <c r="B415" s="94"/>
      <c r="C415" s="94"/>
      <c r="D415" s="94"/>
      <c r="E415" s="94"/>
      <c r="F415" s="94"/>
      <c r="G415" s="94"/>
      <c r="H415" s="94"/>
      <c r="I415" s="94"/>
    </row>
    <row r="416" spans="1:151 16227:16384" ht="196.15" customHeight="1" x14ac:dyDescent="0.25">
      <c r="A416" s="9" t="s">
        <v>81</v>
      </c>
      <c r="B416" s="12" t="s">
        <v>4</v>
      </c>
      <c r="C416" s="96" t="s">
        <v>285</v>
      </c>
      <c r="D416" s="96"/>
      <c r="E416" s="96"/>
      <c r="F416" s="96"/>
      <c r="G416" s="96"/>
      <c r="H416" s="96"/>
      <c r="I416" s="96"/>
    </row>
    <row r="417" spans="1:9" ht="20.25" x14ac:dyDescent="0.25">
      <c r="A417" s="115" t="s">
        <v>232</v>
      </c>
      <c r="B417" s="12"/>
      <c r="C417" s="169" t="s">
        <v>233</v>
      </c>
      <c r="D417" s="169"/>
      <c r="E417" s="169"/>
      <c r="F417" s="170" t="s">
        <v>234</v>
      </c>
      <c r="G417" s="171"/>
      <c r="H417" s="171"/>
      <c r="I417" s="172"/>
    </row>
    <row r="418" spans="1:9" ht="26.25" customHeight="1" x14ac:dyDescent="0.25">
      <c r="A418" s="115"/>
      <c r="B418" s="12"/>
      <c r="C418" s="93" t="s">
        <v>230</v>
      </c>
      <c r="D418" s="93"/>
      <c r="E418" s="93"/>
      <c r="F418" s="135" t="s">
        <v>228</v>
      </c>
      <c r="G418" s="168"/>
      <c r="H418" s="168"/>
      <c r="I418" s="136"/>
    </row>
    <row r="419" spans="1:9" ht="30.75" customHeight="1" x14ac:dyDescent="0.25">
      <c r="A419" s="115"/>
      <c r="B419" s="12"/>
      <c r="C419" s="93" t="s">
        <v>231</v>
      </c>
      <c r="D419" s="93"/>
      <c r="E419" s="93"/>
      <c r="F419" s="135" t="s">
        <v>229</v>
      </c>
      <c r="G419" s="168"/>
      <c r="H419" s="168"/>
      <c r="I419" s="136"/>
    </row>
    <row r="420" spans="1:9" ht="20.25" x14ac:dyDescent="0.25">
      <c r="A420" s="138" t="s">
        <v>82</v>
      </c>
      <c r="B420" s="138"/>
      <c r="C420" s="138"/>
      <c r="D420" s="138"/>
      <c r="E420" s="138"/>
      <c r="F420" s="138"/>
      <c r="G420" s="138"/>
      <c r="H420" s="138"/>
      <c r="I420" s="138"/>
    </row>
    <row r="421" spans="1:9" ht="20.25" x14ac:dyDescent="0.25">
      <c r="A421" s="120" t="s">
        <v>74</v>
      </c>
      <c r="B421" s="120"/>
      <c r="C421" s="120"/>
      <c r="D421" s="2" t="s">
        <v>4</v>
      </c>
      <c r="E421" s="107" t="str">
        <f>E3</f>
        <v>Centrona 
Building No.13 (Zest A &amp; B Wing)
Buidling No. 13 (Nova A &amp; B Wing)</v>
      </c>
      <c r="F421" s="156"/>
      <c r="G421" s="156"/>
      <c r="H421" s="156"/>
      <c r="I421" s="108"/>
    </row>
    <row r="422" spans="1:9" ht="40.5" customHeight="1" x14ac:dyDescent="0.25">
      <c r="A422" s="120" t="s">
        <v>132</v>
      </c>
      <c r="B422" s="120"/>
      <c r="C422" s="120"/>
      <c r="D422" s="2" t="s">
        <v>4</v>
      </c>
      <c r="E422" s="103" t="str">
        <f>E9</f>
        <v>Centrona Zest &amp; Nova, Kamraj Nagar, Ghatkopar East, Village and Taluka-Kurla, District Mumbai suburban 400077.</v>
      </c>
      <c r="F422" s="104"/>
      <c r="G422" s="104"/>
      <c r="H422" s="104"/>
      <c r="I422" s="105"/>
    </row>
    <row r="423" spans="1:9" ht="20.25" customHeight="1" x14ac:dyDescent="0.25">
      <c r="A423" s="137" t="s">
        <v>138</v>
      </c>
      <c r="B423" s="137"/>
      <c r="C423" s="137"/>
      <c r="D423" s="16" t="s">
        <v>4</v>
      </c>
      <c r="E423" s="103" t="str">
        <f>I3</f>
        <v>07/07/2025 @ 02:00 PM</v>
      </c>
      <c r="F423" s="104"/>
      <c r="G423" s="104"/>
      <c r="H423" s="104"/>
      <c r="I423" s="105"/>
    </row>
    <row r="424" spans="1:9" ht="20.25" x14ac:dyDescent="0.25">
      <c r="A424" s="29"/>
      <c r="B424" s="30"/>
      <c r="C424" s="30"/>
      <c r="D424" s="30"/>
      <c r="E424" s="30"/>
      <c r="F424" s="30"/>
      <c r="G424" s="30"/>
      <c r="H424" s="30"/>
      <c r="I424" s="24"/>
    </row>
    <row r="425" spans="1:9" ht="20.25" x14ac:dyDescent="0.25">
      <c r="A425" s="31"/>
      <c r="B425" s="32"/>
      <c r="C425" s="32"/>
      <c r="D425" s="32"/>
      <c r="E425" s="32"/>
      <c r="F425" s="32"/>
      <c r="G425" s="32"/>
      <c r="H425" s="32"/>
      <c r="I425" s="25"/>
    </row>
    <row r="426" spans="1:9" ht="20.25" x14ac:dyDescent="0.25">
      <c r="A426" s="31"/>
      <c r="B426" s="32"/>
      <c r="C426" s="32"/>
      <c r="D426" s="32"/>
      <c r="E426" s="32"/>
      <c r="F426" s="32"/>
      <c r="G426" s="32"/>
      <c r="H426" s="32"/>
      <c r="I426" s="25"/>
    </row>
    <row r="427" spans="1:9" ht="20.25" x14ac:dyDescent="0.25">
      <c r="A427" s="31"/>
      <c r="B427" s="32"/>
      <c r="C427" s="32"/>
      <c r="D427" s="32"/>
      <c r="E427" s="32"/>
      <c r="F427" s="32"/>
      <c r="G427" s="32"/>
      <c r="H427" s="32"/>
      <c r="I427" s="25"/>
    </row>
    <row r="428" spans="1:9" ht="20.25" x14ac:dyDescent="0.25">
      <c r="A428" s="31"/>
      <c r="B428" s="32"/>
      <c r="C428" s="32"/>
      <c r="D428" s="32"/>
      <c r="E428" s="32"/>
      <c r="F428" s="32"/>
      <c r="G428" s="32"/>
      <c r="H428" s="32"/>
      <c r="I428" s="25"/>
    </row>
    <row r="429" spans="1:9" ht="20.25" x14ac:dyDescent="0.25">
      <c r="A429" s="31"/>
      <c r="B429" s="32"/>
      <c r="C429" s="32"/>
      <c r="D429" s="32"/>
      <c r="E429" s="32"/>
      <c r="F429" s="32"/>
      <c r="G429" s="32"/>
      <c r="H429" s="32"/>
      <c r="I429" s="25"/>
    </row>
    <row r="430" spans="1:9" ht="20.25" x14ac:dyDescent="0.25">
      <c r="A430" s="31"/>
      <c r="B430" s="32"/>
      <c r="C430" s="32"/>
      <c r="D430" s="32"/>
      <c r="E430" s="32"/>
      <c r="F430" s="32"/>
      <c r="G430" s="32"/>
      <c r="H430" s="32"/>
      <c r="I430" s="25"/>
    </row>
    <row r="431" spans="1:9" ht="20.25" x14ac:dyDescent="0.25">
      <c r="A431" s="31"/>
      <c r="B431" s="32"/>
      <c r="C431" s="32"/>
      <c r="D431" s="32"/>
      <c r="E431" s="32"/>
      <c r="F431" s="32"/>
      <c r="G431" s="32"/>
      <c r="H431" s="32"/>
      <c r="I431" s="25"/>
    </row>
    <row r="432" spans="1:9" ht="20.25" x14ac:dyDescent="0.25">
      <c r="A432" s="31"/>
      <c r="B432" s="32"/>
      <c r="C432" s="32"/>
      <c r="D432" s="32"/>
      <c r="E432" s="32"/>
      <c r="F432" s="32"/>
      <c r="G432" s="32"/>
      <c r="H432" s="32"/>
      <c r="I432" s="25"/>
    </row>
    <row r="433" spans="1:9" ht="20.25" x14ac:dyDescent="0.25">
      <c r="A433" s="31"/>
      <c r="B433" s="32"/>
      <c r="C433" s="32"/>
      <c r="D433" s="32"/>
      <c r="E433" s="32"/>
      <c r="F433" s="32"/>
      <c r="G433" s="32"/>
      <c r="H433" s="32"/>
      <c r="I433" s="25"/>
    </row>
    <row r="434" spans="1:9" ht="20.25" x14ac:dyDescent="0.25">
      <c r="A434" s="31"/>
      <c r="B434" s="32"/>
      <c r="C434" s="32"/>
      <c r="D434" s="32"/>
      <c r="E434" s="32"/>
      <c r="F434" s="32"/>
      <c r="G434" s="32"/>
      <c r="H434" s="32"/>
      <c r="I434" s="25"/>
    </row>
    <row r="435" spans="1:9" ht="20.25" x14ac:dyDescent="0.25">
      <c r="A435" s="31"/>
      <c r="B435" s="32"/>
      <c r="C435" s="32"/>
      <c r="D435" s="32"/>
      <c r="E435" s="32"/>
      <c r="F435" s="32"/>
      <c r="G435" s="32"/>
      <c r="H435" s="32"/>
      <c r="I435" s="25"/>
    </row>
    <row r="436" spans="1:9" ht="20.25" x14ac:dyDescent="0.25">
      <c r="A436" s="31"/>
      <c r="B436" s="32"/>
      <c r="C436" s="32"/>
      <c r="D436" s="32"/>
      <c r="E436" s="32"/>
      <c r="F436" s="32"/>
      <c r="G436" s="32"/>
      <c r="H436" s="32"/>
      <c r="I436" s="25"/>
    </row>
    <row r="437" spans="1:9" ht="20.25" x14ac:dyDescent="0.25">
      <c r="A437" s="31"/>
      <c r="B437" s="32"/>
      <c r="C437" s="32"/>
      <c r="D437" s="32"/>
      <c r="E437" s="32"/>
      <c r="F437" s="32"/>
      <c r="G437" s="32"/>
      <c r="H437" s="32"/>
      <c r="I437" s="25"/>
    </row>
    <row r="438" spans="1:9" ht="20.25" x14ac:dyDescent="0.25">
      <c r="A438" s="31"/>
      <c r="B438" s="32"/>
      <c r="C438" s="32"/>
      <c r="D438" s="32"/>
      <c r="E438" s="32"/>
      <c r="F438" s="32"/>
      <c r="G438" s="32"/>
      <c r="H438" s="32"/>
      <c r="I438" s="25"/>
    </row>
    <row r="439" spans="1:9" ht="20.25" x14ac:dyDescent="0.25">
      <c r="A439" s="31"/>
      <c r="B439" s="32"/>
      <c r="C439" s="32"/>
      <c r="D439" s="32"/>
      <c r="E439" s="32"/>
      <c r="F439" s="32"/>
      <c r="G439" s="32"/>
      <c r="H439" s="32"/>
      <c r="I439" s="25"/>
    </row>
    <row r="440" spans="1:9" ht="20.25" x14ac:dyDescent="0.25">
      <c r="A440" s="31"/>
      <c r="B440" s="32"/>
      <c r="C440" s="32"/>
      <c r="D440" s="32"/>
      <c r="E440" s="32"/>
      <c r="F440" s="32"/>
      <c r="G440" s="32"/>
      <c r="H440" s="32"/>
      <c r="I440" s="25"/>
    </row>
    <row r="441" spans="1:9" ht="20.25" x14ac:dyDescent="0.25">
      <c r="A441" s="31"/>
      <c r="B441" s="32"/>
      <c r="C441" s="32"/>
      <c r="D441" s="32"/>
      <c r="E441" s="32"/>
      <c r="F441" s="32"/>
      <c r="G441" s="32"/>
      <c r="H441" s="32"/>
      <c r="I441" s="25"/>
    </row>
    <row r="442" spans="1:9" ht="20.25" x14ac:dyDescent="0.25">
      <c r="A442" s="31"/>
      <c r="B442" s="32"/>
      <c r="C442" s="32"/>
      <c r="D442" s="32"/>
      <c r="E442" s="32"/>
      <c r="F442" s="32"/>
      <c r="G442" s="32"/>
      <c r="H442" s="32"/>
      <c r="I442" s="25"/>
    </row>
    <row r="443" spans="1:9" ht="20.25" x14ac:dyDescent="0.25">
      <c r="A443" s="31"/>
      <c r="B443" s="32"/>
      <c r="C443" s="32"/>
      <c r="D443" s="32"/>
      <c r="E443" s="32"/>
      <c r="F443" s="32"/>
      <c r="G443" s="32"/>
      <c r="H443" s="32"/>
      <c r="I443" s="25"/>
    </row>
    <row r="444" spans="1:9" ht="20.25" x14ac:dyDescent="0.25">
      <c r="A444" s="31"/>
      <c r="B444" s="32"/>
      <c r="C444" s="32"/>
      <c r="D444" s="32"/>
      <c r="E444" s="32"/>
      <c r="F444" s="32"/>
      <c r="G444" s="32"/>
      <c r="H444" s="32"/>
      <c r="I444" s="25"/>
    </row>
    <row r="445" spans="1:9" ht="20.25" x14ac:dyDescent="0.25">
      <c r="A445" s="31"/>
      <c r="B445" s="32"/>
      <c r="C445" s="32"/>
      <c r="D445" s="32"/>
      <c r="E445" s="32"/>
      <c r="F445" s="32"/>
      <c r="G445" s="32"/>
      <c r="H445" s="32"/>
      <c r="I445" s="25"/>
    </row>
    <row r="446" spans="1:9" ht="20.25" x14ac:dyDescent="0.25">
      <c r="A446" s="31"/>
      <c r="B446" s="32"/>
      <c r="C446" s="32"/>
      <c r="D446" s="32"/>
      <c r="E446" s="32"/>
      <c r="F446" s="32"/>
      <c r="G446" s="32"/>
      <c r="H446" s="32"/>
      <c r="I446" s="25"/>
    </row>
    <row r="447" spans="1:9" ht="20.25" x14ac:dyDescent="0.25">
      <c r="A447" s="31"/>
      <c r="B447" s="32"/>
      <c r="C447" s="32"/>
      <c r="D447" s="32"/>
      <c r="E447" s="32"/>
      <c r="F447" s="32"/>
      <c r="G447" s="32"/>
      <c r="H447" s="32"/>
      <c r="I447" s="25"/>
    </row>
    <row r="448" spans="1:9" ht="20.25" x14ac:dyDescent="0.25">
      <c r="A448" s="31"/>
      <c r="B448" s="32"/>
      <c r="C448" s="32"/>
      <c r="D448" s="32"/>
      <c r="E448" s="32"/>
      <c r="F448" s="32"/>
      <c r="G448" s="32"/>
      <c r="H448" s="32"/>
      <c r="I448" s="25"/>
    </row>
    <row r="449" spans="1:9" ht="20.25" x14ac:dyDescent="0.25">
      <c r="A449" s="31"/>
      <c r="B449" s="32"/>
      <c r="C449" s="32"/>
      <c r="D449" s="32"/>
      <c r="E449" s="32"/>
      <c r="F449" s="32"/>
      <c r="G449" s="32"/>
      <c r="H449" s="32"/>
      <c r="I449" s="25"/>
    </row>
    <row r="450" spans="1:9" ht="20.25" x14ac:dyDescent="0.25">
      <c r="A450" s="31"/>
      <c r="B450" s="32"/>
      <c r="C450" s="32"/>
      <c r="D450" s="32"/>
      <c r="E450" s="32"/>
      <c r="F450" s="32"/>
      <c r="G450" s="32"/>
      <c r="H450" s="32"/>
      <c r="I450" s="25"/>
    </row>
    <row r="451" spans="1:9" ht="20.25" x14ac:dyDescent="0.25">
      <c r="A451" s="31"/>
      <c r="B451" s="32"/>
      <c r="C451" s="32"/>
      <c r="D451" s="32"/>
      <c r="E451" s="32"/>
      <c r="F451" s="32"/>
      <c r="G451" s="32"/>
      <c r="H451" s="32"/>
      <c r="I451" s="25"/>
    </row>
    <row r="452" spans="1:9" ht="20.25" x14ac:dyDescent="0.25">
      <c r="A452" s="31"/>
      <c r="B452" s="32"/>
      <c r="C452" s="32"/>
      <c r="D452" s="32"/>
      <c r="E452" s="32"/>
      <c r="F452" s="32"/>
      <c r="G452" s="32"/>
      <c r="H452" s="32"/>
      <c r="I452" s="25"/>
    </row>
    <row r="453" spans="1:9" ht="20.25" x14ac:dyDescent="0.25">
      <c r="A453" s="31"/>
      <c r="B453" s="32"/>
      <c r="C453" s="32"/>
      <c r="D453" s="32"/>
      <c r="E453" s="32"/>
      <c r="F453" s="32"/>
      <c r="G453" s="32"/>
      <c r="H453" s="32"/>
      <c r="I453" s="25"/>
    </row>
    <row r="454" spans="1:9" ht="20.25" x14ac:dyDescent="0.25">
      <c r="A454" s="31"/>
      <c r="B454" s="32"/>
      <c r="C454" s="32"/>
      <c r="D454" s="32"/>
      <c r="E454" s="32"/>
      <c r="F454" s="32"/>
      <c r="G454" s="32"/>
      <c r="H454" s="32"/>
      <c r="I454" s="25"/>
    </row>
    <row r="455" spans="1:9" ht="20.25" x14ac:dyDescent="0.25">
      <c r="A455" s="31"/>
      <c r="B455" s="32"/>
      <c r="C455" s="32"/>
      <c r="D455" s="32"/>
      <c r="E455" s="32"/>
      <c r="F455" s="32"/>
      <c r="G455" s="32"/>
      <c r="H455" s="32"/>
      <c r="I455" s="25"/>
    </row>
    <row r="456" spans="1:9" ht="20.25" x14ac:dyDescent="0.25">
      <c r="A456" s="31"/>
      <c r="B456" s="32"/>
      <c r="C456" s="32"/>
      <c r="D456" s="32"/>
      <c r="E456" s="32"/>
      <c r="F456" s="32"/>
      <c r="G456" s="32"/>
      <c r="H456" s="32"/>
      <c r="I456" s="25"/>
    </row>
    <row r="457" spans="1:9" ht="20.25" x14ac:dyDescent="0.25">
      <c r="A457" s="31"/>
      <c r="B457" s="32"/>
      <c r="C457" s="32"/>
      <c r="D457" s="32"/>
      <c r="E457" s="32"/>
      <c r="F457" s="32"/>
      <c r="G457" s="32"/>
      <c r="H457" s="32"/>
      <c r="I457" s="25"/>
    </row>
    <row r="458" spans="1:9" ht="20.25" x14ac:dyDescent="0.25">
      <c r="A458" s="31"/>
      <c r="B458" s="32"/>
      <c r="C458" s="32"/>
      <c r="D458" s="32"/>
      <c r="E458" s="32"/>
      <c r="F458" s="32"/>
      <c r="G458" s="32"/>
      <c r="H458" s="32"/>
      <c r="I458" s="25"/>
    </row>
    <row r="459" spans="1:9" ht="20.25" x14ac:dyDescent="0.25">
      <c r="A459" s="31"/>
      <c r="B459" s="32"/>
      <c r="C459" s="32"/>
      <c r="D459" s="32"/>
      <c r="E459" s="32"/>
      <c r="F459" s="32"/>
      <c r="G459" s="32"/>
      <c r="H459" s="32"/>
      <c r="I459" s="25"/>
    </row>
    <row r="460" spans="1:9" ht="20.25" x14ac:dyDescent="0.25">
      <c r="A460" s="31"/>
      <c r="B460" s="32"/>
      <c r="C460" s="32"/>
      <c r="D460" s="32"/>
      <c r="E460" s="32"/>
      <c r="F460" s="32"/>
      <c r="G460" s="32"/>
      <c r="H460" s="32"/>
      <c r="I460" s="25"/>
    </row>
    <row r="461" spans="1:9" ht="20.25" x14ac:dyDescent="0.25">
      <c r="A461" s="31"/>
      <c r="B461" s="32"/>
      <c r="C461" s="32"/>
      <c r="D461" s="32"/>
      <c r="E461" s="32"/>
      <c r="F461" s="32"/>
      <c r="G461" s="32"/>
      <c r="H461" s="32"/>
      <c r="I461" s="25"/>
    </row>
    <row r="462" spans="1:9" ht="20.25" x14ac:dyDescent="0.25">
      <c r="A462" s="31"/>
      <c r="B462" s="32"/>
      <c r="C462" s="32"/>
      <c r="D462" s="32"/>
      <c r="E462" s="32"/>
      <c r="F462" s="32"/>
      <c r="G462" s="32"/>
      <c r="H462" s="32"/>
      <c r="I462" s="25"/>
    </row>
    <row r="463" spans="1:9" ht="20.25" x14ac:dyDescent="0.25">
      <c r="A463" s="31"/>
      <c r="B463" s="32"/>
      <c r="C463" s="32"/>
      <c r="D463" s="32"/>
      <c r="E463" s="32"/>
      <c r="F463" s="32"/>
      <c r="G463" s="32"/>
      <c r="H463" s="32"/>
      <c r="I463" s="25"/>
    </row>
    <row r="464" spans="1:9" ht="20.25" x14ac:dyDescent="0.25">
      <c r="A464" s="31"/>
      <c r="B464" s="32"/>
      <c r="C464" s="32"/>
      <c r="D464" s="32"/>
      <c r="E464" s="32"/>
      <c r="F464" s="32"/>
      <c r="G464" s="32"/>
      <c r="H464" s="32"/>
      <c r="I464" s="25"/>
    </row>
    <row r="465" spans="1:9" ht="20.25" x14ac:dyDescent="0.25">
      <c r="A465" s="31"/>
      <c r="B465" s="32"/>
      <c r="C465" s="32"/>
      <c r="D465" s="32"/>
      <c r="E465" s="32"/>
      <c r="F465" s="32"/>
      <c r="G465" s="32"/>
      <c r="H465" s="32"/>
      <c r="I465" s="25"/>
    </row>
    <row r="466" spans="1:9" ht="20.25" x14ac:dyDescent="0.25">
      <c r="A466" s="31"/>
      <c r="B466" s="32"/>
      <c r="C466" s="32"/>
      <c r="D466" s="32"/>
      <c r="E466" s="32"/>
      <c r="F466" s="32"/>
      <c r="G466" s="32"/>
      <c r="H466" s="32"/>
      <c r="I466" s="25"/>
    </row>
    <row r="467" spans="1:9" ht="20.25" x14ac:dyDescent="0.25">
      <c r="A467" s="31"/>
      <c r="B467" s="32"/>
      <c r="C467" s="32"/>
      <c r="D467" s="32"/>
      <c r="E467" s="32"/>
      <c r="F467" s="32"/>
      <c r="G467" s="32"/>
      <c r="H467" s="32"/>
      <c r="I467" s="25"/>
    </row>
    <row r="468" spans="1:9" ht="20.25" x14ac:dyDescent="0.25">
      <c r="A468" s="31"/>
      <c r="B468" s="32"/>
      <c r="C468" s="32"/>
      <c r="D468" s="32"/>
      <c r="E468" s="32"/>
      <c r="F468" s="32"/>
      <c r="G468" s="32"/>
      <c r="H468" s="32"/>
      <c r="I468" s="25"/>
    </row>
    <row r="469" spans="1:9" ht="20.25" x14ac:dyDescent="0.25">
      <c r="A469" s="33"/>
      <c r="B469" s="34"/>
      <c r="C469" s="34"/>
      <c r="D469" s="34"/>
      <c r="E469" s="34"/>
      <c r="F469" s="34"/>
      <c r="G469" s="34"/>
      <c r="H469" s="34"/>
      <c r="I469" s="26"/>
    </row>
    <row r="470" spans="1:9" ht="20.25" x14ac:dyDescent="0.25">
      <c r="A470" s="138" t="s">
        <v>187</v>
      </c>
      <c r="B470" s="138"/>
      <c r="C470" s="138"/>
      <c r="D470" s="138"/>
      <c r="E470" s="138"/>
      <c r="F470" s="138"/>
      <c r="G470" s="138"/>
      <c r="H470" s="138"/>
      <c r="I470" s="138"/>
    </row>
    <row r="471" spans="1:9" ht="20.25" x14ac:dyDescent="0.25">
      <c r="A471" s="29"/>
      <c r="B471" s="30"/>
      <c r="C471" s="30"/>
      <c r="D471" s="30"/>
      <c r="E471" s="30"/>
      <c r="F471" s="30"/>
      <c r="G471" s="30"/>
      <c r="H471" s="30"/>
      <c r="I471" s="24"/>
    </row>
    <row r="472" spans="1:9" ht="20.25" x14ac:dyDescent="0.25">
      <c r="A472" s="31"/>
      <c r="B472" s="32"/>
      <c r="C472" s="32"/>
      <c r="D472" s="32"/>
      <c r="E472" s="32"/>
      <c r="F472" s="32"/>
      <c r="G472" s="32"/>
      <c r="H472" s="32"/>
      <c r="I472" s="25"/>
    </row>
    <row r="473" spans="1:9" ht="20.25" x14ac:dyDescent="0.25">
      <c r="A473" s="31"/>
      <c r="B473" s="32"/>
      <c r="C473" s="32"/>
      <c r="D473" s="32"/>
      <c r="E473" s="32"/>
      <c r="F473" s="32"/>
      <c r="G473" s="32"/>
      <c r="H473" s="32"/>
      <c r="I473" s="25"/>
    </row>
    <row r="474" spans="1:9" ht="20.25" x14ac:dyDescent="0.25">
      <c r="A474" s="31"/>
      <c r="B474" s="32"/>
      <c r="C474" s="32"/>
      <c r="D474" s="32"/>
      <c r="E474" s="32"/>
      <c r="F474" s="32"/>
      <c r="G474" s="32"/>
      <c r="H474" s="32"/>
      <c r="I474" s="25"/>
    </row>
    <row r="475" spans="1:9" ht="20.25" x14ac:dyDescent="0.25">
      <c r="A475" s="31"/>
      <c r="B475" s="32"/>
      <c r="C475" s="32"/>
      <c r="D475" s="32"/>
      <c r="E475" s="32"/>
      <c r="F475" s="32"/>
      <c r="G475" s="32"/>
      <c r="H475" s="32"/>
      <c r="I475" s="25"/>
    </row>
    <row r="476" spans="1:9" ht="20.25" x14ac:dyDescent="0.25">
      <c r="A476" s="31"/>
      <c r="B476" s="32"/>
      <c r="C476" s="32"/>
      <c r="D476" s="32"/>
      <c r="E476" s="32"/>
      <c r="F476" s="32"/>
      <c r="G476" s="32"/>
      <c r="H476" s="32"/>
      <c r="I476" s="25"/>
    </row>
    <row r="477" spans="1:9" ht="20.25" x14ac:dyDescent="0.25">
      <c r="A477" s="31"/>
      <c r="B477" s="32"/>
      <c r="C477" s="32"/>
      <c r="D477" s="32"/>
      <c r="E477" s="32"/>
      <c r="F477" s="32"/>
      <c r="G477" s="32"/>
      <c r="H477" s="32"/>
      <c r="I477" s="25"/>
    </row>
    <row r="478" spans="1:9" ht="20.25" x14ac:dyDescent="0.25">
      <c r="A478" s="31"/>
      <c r="B478" s="32"/>
      <c r="C478" s="32"/>
      <c r="D478" s="32"/>
      <c r="E478" s="32"/>
      <c r="F478" s="32"/>
      <c r="G478" s="32"/>
      <c r="H478" s="32"/>
      <c r="I478" s="25"/>
    </row>
    <row r="479" spans="1:9" ht="20.25" x14ac:dyDescent="0.25">
      <c r="A479" s="31"/>
      <c r="B479" s="32"/>
      <c r="C479" s="32"/>
      <c r="D479" s="32"/>
      <c r="E479" s="32"/>
      <c r="F479" s="32"/>
      <c r="G479" s="32"/>
      <c r="H479" s="32"/>
      <c r="I479" s="25"/>
    </row>
    <row r="480" spans="1:9" ht="20.25" x14ac:dyDescent="0.25">
      <c r="A480" s="31"/>
      <c r="B480" s="32"/>
      <c r="C480" s="32"/>
      <c r="D480" s="32"/>
      <c r="E480" s="32"/>
      <c r="F480" s="32"/>
      <c r="G480" s="32"/>
      <c r="H480" s="32"/>
      <c r="I480" s="25"/>
    </row>
    <row r="481" spans="1:9" ht="20.25" x14ac:dyDescent="0.25">
      <c r="A481" s="31"/>
      <c r="B481" s="32"/>
      <c r="C481" s="32"/>
      <c r="D481" s="32"/>
      <c r="E481" s="32"/>
      <c r="F481" s="32"/>
      <c r="G481" s="32"/>
      <c r="H481" s="32"/>
      <c r="I481" s="25"/>
    </row>
    <row r="482" spans="1:9" ht="20.25" x14ac:dyDescent="0.25">
      <c r="A482" s="31"/>
      <c r="B482" s="32"/>
      <c r="C482" s="32"/>
      <c r="D482" s="32"/>
      <c r="E482" s="32"/>
      <c r="F482" s="32"/>
      <c r="G482" s="32"/>
      <c r="H482" s="32"/>
      <c r="I482" s="25"/>
    </row>
    <row r="483" spans="1:9" ht="20.25" x14ac:dyDescent="0.25">
      <c r="A483" s="31"/>
      <c r="B483" s="32"/>
      <c r="C483" s="32"/>
      <c r="D483" s="32"/>
      <c r="E483" s="32"/>
      <c r="F483" s="32"/>
      <c r="G483" s="32"/>
      <c r="H483" s="32"/>
      <c r="I483" s="25"/>
    </row>
    <row r="484" spans="1:9" ht="20.25" x14ac:dyDescent="0.25">
      <c r="A484" s="31"/>
      <c r="B484" s="32"/>
      <c r="C484" s="32"/>
      <c r="D484" s="32"/>
      <c r="E484" s="32"/>
      <c r="F484" s="32"/>
      <c r="G484" s="32"/>
      <c r="H484" s="32"/>
      <c r="I484" s="25"/>
    </row>
    <row r="485" spans="1:9" ht="20.25" x14ac:dyDescent="0.25">
      <c r="A485" s="31"/>
      <c r="B485" s="32"/>
      <c r="C485" s="32"/>
      <c r="D485" s="32"/>
      <c r="E485" s="32"/>
      <c r="F485" s="32"/>
      <c r="G485" s="32"/>
      <c r="H485" s="32"/>
      <c r="I485" s="25"/>
    </row>
    <row r="486" spans="1:9" ht="20.25" x14ac:dyDescent="0.25">
      <c r="A486" s="31"/>
      <c r="B486" s="32"/>
      <c r="C486" s="32"/>
      <c r="D486" s="32"/>
      <c r="E486" s="32"/>
      <c r="F486" s="32"/>
      <c r="G486" s="32"/>
      <c r="H486" s="32"/>
      <c r="I486" s="25"/>
    </row>
    <row r="487" spans="1:9" ht="20.25" x14ac:dyDescent="0.25">
      <c r="A487" s="31"/>
      <c r="B487" s="32"/>
      <c r="C487" s="32"/>
      <c r="D487" s="32"/>
      <c r="E487" s="32"/>
      <c r="F487" s="32"/>
      <c r="G487" s="32"/>
      <c r="H487" s="32"/>
      <c r="I487" s="25"/>
    </row>
    <row r="488" spans="1:9" ht="20.25" x14ac:dyDescent="0.25">
      <c r="A488" s="31"/>
      <c r="B488" s="32"/>
      <c r="C488" s="32"/>
      <c r="D488" s="32"/>
      <c r="E488" s="32"/>
      <c r="F488" s="32"/>
      <c r="G488" s="32"/>
      <c r="H488" s="32"/>
      <c r="I488" s="25"/>
    </row>
    <row r="489" spans="1:9" ht="20.25" x14ac:dyDescent="0.25">
      <c r="A489" s="31"/>
      <c r="B489" s="32"/>
      <c r="C489" s="32"/>
      <c r="D489" s="32"/>
      <c r="E489" s="32"/>
      <c r="F489" s="32"/>
      <c r="G489" s="32"/>
      <c r="H489" s="32"/>
      <c r="I489" s="25"/>
    </row>
    <row r="490" spans="1:9" ht="20.25" x14ac:dyDescent="0.25">
      <c r="A490" s="31"/>
      <c r="B490" s="32"/>
      <c r="C490" s="32"/>
      <c r="D490" s="32"/>
      <c r="E490" s="32"/>
      <c r="F490" s="32"/>
      <c r="G490" s="32"/>
      <c r="H490" s="32"/>
      <c r="I490" s="25"/>
    </row>
    <row r="491" spans="1:9" ht="20.25" x14ac:dyDescent="0.25">
      <c r="A491" s="31"/>
      <c r="B491" s="32"/>
      <c r="C491" s="32"/>
      <c r="D491" s="32"/>
      <c r="E491" s="32"/>
      <c r="F491" s="32"/>
      <c r="G491" s="32"/>
      <c r="H491" s="32"/>
      <c r="I491" s="25"/>
    </row>
    <row r="492" spans="1:9" ht="20.25" x14ac:dyDescent="0.25">
      <c r="A492" s="31"/>
      <c r="B492" s="32"/>
      <c r="C492" s="32"/>
      <c r="D492" s="32"/>
      <c r="E492" s="32"/>
      <c r="F492" s="32"/>
      <c r="G492" s="32"/>
      <c r="H492" s="32"/>
      <c r="I492" s="25"/>
    </row>
    <row r="493" spans="1:9" ht="20.25" x14ac:dyDescent="0.25">
      <c r="A493" s="31"/>
      <c r="B493" s="32"/>
      <c r="C493" s="32"/>
      <c r="D493" s="32"/>
      <c r="E493" s="32"/>
      <c r="F493" s="32"/>
      <c r="G493" s="32"/>
      <c r="H493" s="32"/>
      <c r="I493" s="25"/>
    </row>
    <row r="494" spans="1:9" ht="20.25" x14ac:dyDescent="0.25">
      <c r="A494" s="31"/>
      <c r="B494" s="32"/>
      <c r="C494" s="32"/>
      <c r="D494" s="32"/>
      <c r="E494" s="32"/>
      <c r="F494" s="32"/>
      <c r="G494" s="32"/>
      <c r="H494" s="32"/>
      <c r="I494" s="25"/>
    </row>
    <row r="495" spans="1:9" ht="20.25" x14ac:dyDescent="0.25">
      <c r="A495" s="31"/>
      <c r="B495" s="32"/>
      <c r="C495" s="32"/>
      <c r="D495" s="32"/>
      <c r="E495" s="32"/>
      <c r="F495" s="32"/>
      <c r="G495" s="32"/>
      <c r="H495" s="32"/>
      <c r="I495" s="25"/>
    </row>
    <row r="496" spans="1:9" ht="20.25" x14ac:dyDescent="0.25">
      <c r="A496" s="31"/>
      <c r="B496" s="32"/>
      <c r="C496" s="32"/>
      <c r="D496" s="32"/>
      <c r="E496" s="32"/>
      <c r="F496" s="32"/>
      <c r="G496" s="32"/>
      <c r="H496" s="32"/>
      <c r="I496" s="25"/>
    </row>
    <row r="497" spans="1:9" ht="20.25" x14ac:dyDescent="0.25">
      <c r="A497" s="31"/>
      <c r="B497" s="32"/>
      <c r="C497" s="32"/>
      <c r="D497" s="32"/>
      <c r="E497" s="32"/>
      <c r="F497" s="32"/>
      <c r="G497" s="32"/>
      <c r="H497" s="32"/>
      <c r="I497" s="25"/>
    </row>
    <row r="498" spans="1:9" ht="20.25" x14ac:dyDescent="0.25">
      <c r="A498" s="31"/>
      <c r="B498" s="32"/>
      <c r="C498" s="32"/>
      <c r="D498" s="32"/>
      <c r="E498" s="32"/>
      <c r="F498" s="32"/>
      <c r="G498" s="32"/>
      <c r="H498" s="32"/>
      <c r="I498" s="25"/>
    </row>
    <row r="499" spans="1:9" ht="20.25" x14ac:dyDescent="0.25">
      <c r="A499" s="31"/>
      <c r="B499" s="32"/>
      <c r="C499" s="32"/>
      <c r="D499" s="32"/>
      <c r="E499" s="32"/>
      <c r="F499" s="32"/>
      <c r="G499" s="32"/>
      <c r="H499" s="32"/>
      <c r="I499" s="25"/>
    </row>
    <row r="500" spans="1:9" ht="20.25" x14ac:dyDescent="0.25">
      <c r="A500" s="31"/>
      <c r="B500" s="32"/>
      <c r="C500" s="32"/>
      <c r="D500" s="32"/>
      <c r="E500" s="32"/>
      <c r="F500" s="32"/>
      <c r="G500" s="32"/>
      <c r="H500" s="32"/>
      <c r="I500" s="25"/>
    </row>
    <row r="501" spans="1:9" ht="20.25" x14ac:dyDescent="0.25">
      <c r="A501" s="31"/>
      <c r="B501" s="32"/>
      <c r="C501" s="32"/>
      <c r="D501" s="32"/>
      <c r="E501" s="32"/>
      <c r="F501" s="32"/>
      <c r="G501" s="32"/>
      <c r="H501" s="32"/>
      <c r="I501" s="25"/>
    </row>
    <row r="502" spans="1:9" ht="20.25" x14ac:dyDescent="0.25">
      <c r="A502" s="31"/>
      <c r="B502" s="32"/>
      <c r="C502" s="32"/>
      <c r="D502" s="32"/>
      <c r="E502" s="32"/>
      <c r="F502" s="32"/>
      <c r="G502" s="32"/>
      <c r="H502" s="32"/>
      <c r="I502" s="25"/>
    </row>
    <row r="503" spans="1:9" ht="20.25" x14ac:dyDescent="0.25">
      <c r="A503" s="31"/>
      <c r="B503" s="32"/>
      <c r="C503" s="32"/>
      <c r="D503" s="32"/>
      <c r="E503" s="32"/>
      <c r="F503" s="32"/>
      <c r="G503" s="32"/>
      <c r="H503" s="32"/>
      <c r="I503" s="25"/>
    </row>
    <row r="504" spans="1:9" ht="20.25" x14ac:dyDescent="0.25">
      <c r="A504" s="31"/>
      <c r="B504" s="32"/>
      <c r="C504" s="32"/>
      <c r="D504" s="32"/>
      <c r="E504" s="32"/>
      <c r="F504" s="32"/>
      <c r="G504" s="32"/>
      <c r="H504" s="32"/>
      <c r="I504" s="25"/>
    </row>
    <row r="505" spans="1:9" ht="20.25" x14ac:dyDescent="0.25">
      <c r="A505" s="31"/>
      <c r="B505" s="32"/>
      <c r="C505" s="32"/>
      <c r="D505" s="32"/>
      <c r="E505" s="32"/>
      <c r="F505" s="32"/>
      <c r="G505" s="32"/>
      <c r="H505" s="32"/>
      <c r="I505" s="25"/>
    </row>
    <row r="506" spans="1:9" ht="20.25" x14ac:dyDescent="0.25">
      <c r="A506" s="31"/>
      <c r="B506" s="32"/>
      <c r="C506" s="32"/>
      <c r="D506" s="32"/>
      <c r="E506" s="32"/>
      <c r="F506" s="32"/>
      <c r="G506" s="32"/>
      <c r="H506" s="32"/>
      <c r="I506" s="25"/>
    </row>
    <row r="507" spans="1:9" ht="20.25" x14ac:dyDescent="0.25">
      <c r="A507" s="31"/>
      <c r="B507" s="32"/>
      <c r="C507" s="32"/>
      <c r="D507" s="32"/>
      <c r="E507" s="32"/>
      <c r="F507" s="32"/>
      <c r="G507" s="32"/>
      <c r="H507" s="32"/>
      <c r="I507" s="25"/>
    </row>
    <row r="508" spans="1:9" ht="20.25" x14ac:dyDescent="0.25">
      <c r="A508" s="31"/>
      <c r="B508" s="32"/>
      <c r="C508" s="32"/>
      <c r="D508" s="32"/>
      <c r="E508" s="32"/>
      <c r="F508" s="32"/>
      <c r="G508" s="32"/>
      <c r="H508" s="32"/>
      <c r="I508" s="25"/>
    </row>
    <row r="509" spans="1:9" ht="20.25" x14ac:dyDescent="0.25">
      <c r="A509" s="31"/>
      <c r="B509" s="32"/>
      <c r="C509" s="32"/>
      <c r="D509" s="32"/>
      <c r="E509" s="32"/>
      <c r="F509" s="32"/>
      <c r="G509" s="32"/>
      <c r="H509" s="32"/>
      <c r="I509" s="25"/>
    </row>
    <row r="510" spans="1:9" ht="20.25" x14ac:dyDescent="0.25">
      <c r="A510" s="31"/>
      <c r="B510" s="32"/>
      <c r="C510" s="32"/>
      <c r="D510" s="32"/>
      <c r="E510" s="32"/>
      <c r="F510" s="32"/>
      <c r="G510" s="32"/>
      <c r="H510" s="32"/>
      <c r="I510" s="25"/>
    </row>
    <row r="511" spans="1:9" ht="20.25" x14ac:dyDescent="0.25">
      <c r="A511" s="31"/>
      <c r="B511" s="32"/>
      <c r="C511" s="32"/>
      <c r="D511" s="32"/>
      <c r="E511" s="32"/>
      <c r="F511" s="32"/>
      <c r="G511" s="32"/>
      <c r="H511" s="32"/>
      <c r="I511" s="25"/>
    </row>
    <row r="512" spans="1:9" ht="20.25" x14ac:dyDescent="0.25">
      <c r="A512" s="31"/>
      <c r="B512" s="32"/>
      <c r="C512" s="32"/>
      <c r="D512" s="32"/>
      <c r="E512" s="32"/>
      <c r="F512" s="32"/>
      <c r="G512" s="32"/>
      <c r="H512" s="32"/>
      <c r="I512" s="25"/>
    </row>
    <row r="513" spans="1:9" ht="20.25" x14ac:dyDescent="0.25">
      <c r="A513" s="31"/>
      <c r="B513" s="32"/>
      <c r="C513" s="32"/>
      <c r="D513" s="32"/>
      <c r="E513" s="32"/>
      <c r="F513" s="32"/>
      <c r="G513" s="32"/>
      <c r="H513" s="32"/>
      <c r="I513" s="25"/>
    </row>
    <row r="514" spans="1:9" ht="20.25" x14ac:dyDescent="0.25">
      <c r="A514" s="31"/>
      <c r="B514" s="32"/>
      <c r="C514" s="32"/>
      <c r="D514" s="32"/>
      <c r="E514" s="32"/>
      <c r="F514" s="32"/>
      <c r="G514" s="32"/>
      <c r="H514" s="32"/>
      <c r="I514" s="25"/>
    </row>
    <row r="515" spans="1:9" ht="20.25" x14ac:dyDescent="0.25">
      <c r="A515" s="33"/>
      <c r="B515" s="34"/>
      <c r="C515" s="34"/>
      <c r="D515" s="34"/>
      <c r="E515" s="34"/>
      <c r="F515" s="34"/>
      <c r="G515" s="34"/>
      <c r="H515" s="34"/>
      <c r="I515" s="26"/>
    </row>
    <row r="516" spans="1:9" ht="20.25" x14ac:dyDescent="0.25">
      <c r="A516" s="117" t="s">
        <v>83</v>
      </c>
      <c r="B516" s="118"/>
      <c r="C516" s="118"/>
      <c r="D516" s="118"/>
      <c r="E516" s="118"/>
      <c r="F516" s="118"/>
      <c r="G516" s="118"/>
      <c r="H516" s="118"/>
      <c r="I516" s="119"/>
    </row>
    <row r="517" spans="1:9" ht="20.25" x14ac:dyDescent="0.25">
      <c r="A517" s="29"/>
      <c r="B517" s="30"/>
      <c r="C517" s="30"/>
      <c r="D517" s="30"/>
      <c r="E517" s="30"/>
      <c r="F517" s="30"/>
      <c r="G517" s="30"/>
      <c r="H517" s="30"/>
      <c r="I517" s="24"/>
    </row>
    <row r="518" spans="1:9" ht="20.25" x14ac:dyDescent="0.25">
      <c r="A518" s="31"/>
      <c r="B518" s="32"/>
      <c r="C518" s="32"/>
      <c r="D518" s="32"/>
      <c r="E518" s="32"/>
      <c r="F518" s="32"/>
      <c r="G518" s="32"/>
      <c r="H518" s="32"/>
      <c r="I518" s="25"/>
    </row>
    <row r="519" spans="1:9" ht="20.25" x14ac:dyDescent="0.25">
      <c r="A519" s="31"/>
      <c r="B519" s="32"/>
      <c r="C519" s="32"/>
      <c r="D519" s="32"/>
      <c r="E519" s="32"/>
      <c r="F519" s="32"/>
      <c r="G519" s="32"/>
      <c r="H519" s="32"/>
      <c r="I519" s="25"/>
    </row>
    <row r="520" spans="1:9" ht="20.25" x14ac:dyDescent="0.25">
      <c r="A520" s="31"/>
      <c r="B520" s="32"/>
      <c r="C520" s="32"/>
      <c r="D520" s="32"/>
      <c r="E520" s="32"/>
      <c r="F520" s="32"/>
      <c r="G520" s="32"/>
      <c r="H520" s="32"/>
      <c r="I520" s="25"/>
    </row>
    <row r="521" spans="1:9" ht="20.25" x14ac:dyDescent="0.25">
      <c r="A521" s="31"/>
      <c r="B521" s="32"/>
      <c r="C521" s="32"/>
      <c r="D521" s="32"/>
      <c r="E521" s="32"/>
      <c r="F521" s="32"/>
      <c r="G521" s="32"/>
      <c r="H521" s="32"/>
      <c r="I521" s="25"/>
    </row>
    <row r="522" spans="1:9" ht="20.25" x14ac:dyDescent="0.25">
      <c r="A522" s="31"/>
      <c r="B522" s="32"/>
      <c r="C522" s="32"/>
      <c r="D522" s="32"/>
      <c r="E522" s="32"/>
      <c r="F522" s="32"/>
      <c r="G522" s="32"/>
      <c r="H522" s="32"/>
      <c r="I522" s="25"/>
    </row>
    <row r="523" spans="1:9" ht="20.25" x14ac:dyDescent="0.25">
      <c r="A523" s="31"/>
      <c r="B523" s="32"/>
      <c r="C523" s="32"/>
      <c r="D523" s="32"/>
      <c r="E523" s="32"/>
      <c r="F523" s="32"/>
      <c r="G523" s="32"/>
      <c r="H523" s="32"/>
      <c r="I523" s="25"/>
    </row>
    <row r="524" spans="1:9" ht="20.25" x14ac:dyDescent="0.25">
      <c r="A524" s="31"/>
      <c r="B524" s="32"/>
      <c r="C524" s="32"/>
      <c r="D524" s="32"/>
      <c r="E524" s="32"/>
      <c r="F524" s="32"/>
      <c r="G524" s="32"/>
      <c r="H524" s="32"/>
      <c r="I524" s="25"/>
    </row>
    <row r="525" spans="1:9" ht="20.25" x14ac:dyDescent="0.25">
      <c r="A525" s="31"/>
      <c r="B525" s="32"/>
      <c r="C525" s="32"/>
      <c r="D525" s="32"/>
      <c r="E525" s="32"/>
      <c r="F525" s="32"/>
      <c r="G525" s="32"/>
      <c r="H525" s="32"/>
      <c r="I525" s="25"/>
    </row>
    <row r="526" spans="1:9" ht="20.25" x14ac:dyDescent="0.25">
      <c r="A526" s="31"/>
      <c r="B526" s="32"/>
      <c r="C526" s="32"/>
      <c r="D526" s="32"/>
      <c r="E526" s="32"/>
      <c r="F526" s="32"/>
      <c r="G526" s="32"/>
      <c r="H526" s="32"/>
      <c r="I526" s="25"/>
    </row>
    <row r="527" spans="1:9" ht="20.25" x14ac:dyDescent="0.25">
      <c r="A527" s="31"/>
      <c r="B527" s="32"/>
      <c r="C527" s="32"/>
      <c r="D527" s="32"/>
      <c r="E527" s="32"/>
      <c r="F527" s="32"/>
      <c r="G527" s="32"/>
      <c r="H527" s="32"/>
      <c r="I527" s="25"/>
    </row>
    <row r="528" spans="1:9" ht="20.25" x14ac:dyDescent="0.25">
      <c r="A528" s="31"/>
      <c r="B528" s="32"/>
      <c r="C528" s="32"/>
      <c r="D528" s="32"/>
      <c r="E528" s="32"/>
      <c r="F528" s="32"/>
      <c r="G528" s="32"/>
      <c r="H528" s="32"/>
      <c r="I528" s="25"/>
    </row>
    <row r="529" spans="1:9" ht="20.25" x14ac:dyDescent="0.25">
      <c r="A529" s="31"/>
      <c r="B529" s="32"/>
      <c r="C529" s="32"/>
      <c r="D529" s="32"/>
      <c r="E529" s="32"/>
      <c r="F529" s="32"/>
      <c r="G529" s="32"/>
      <c r="H529" s="32"/>
      <c r="I529" s="25"/>
    </row>
    <row r="530" spans="1:9" ht="20.25" x14ac:dyDescent="0.25">
      <c r="A530" s="31"/>
      <c r="B530" s="32"/>
      <c r="C530" s="32"/>
      <c r="D530" s="32"/>
      <c r="E530" s="32"/>
      <c r="F530" s="32"/>
      <c r="G530" s="32"/>
      <c r="H530" s="32"/>
      <c r="I530" s="25"/>
    </row>
    <row r="531" spans="1:9" ht="20.25" x14ac:dyDescent="0.25">
      <c r="A531" s="31"/>
      <c r="B531" s="32"/>
      <c r="C531" s="32"/>
      <c r="D531" s="32"/>
      <c r="E531" s="32"/>
      <c r="F531" s="32"/>
      <c r="G531" s="32"/>
      <c r="H531" s="32"/>
      <c r="I531" s="25"/>
    </row>
    <row r="532" spans="1:9" ht="20.25" x14ac:dyDescent="0.25">
      <c r="A532" s="31"/>
      <c r="B532" s="32"/>
      <c r="C532" s="32"/>
      <c r="D532" s="32"/>
      <c r="E532" s="32"/>
      <c r="F532" s="32"/>
      <c r="G532" s="32"/>
      <c r="H532" s="32"/>
      <c r="I532" s="25"/>
    </row>
    <row r="533" spans="1:9" ht="20.25" x14ac:dyDescent="0.25">
      <c r="A533" s="31"/>
      <c r="B533" s="32"/>
      <c r="C533" s="32"/>
      <c r="D533" s="32"/>
      <c r="E533" s="32"/>
      <c r="F533" s="32"/>
      <c r="G533" s="32"/>
      <c r="H533" s="32"/>
      <c r="I533" s="25"/>
    </row>
    <row r="534" spans="1:9" ht="20.25" x14ac:dyDescent="0.25">
      <c r="A534" s="31"/>
      <c r="B534" s="32"/>
      <c r="C534" s="32"/>
      <c r="D534" s="32"/>
      <c r="E534" s="32"/>
      <c r="F534" s="32"/>
      <c r="G534" s="32"/>
      <c r="H534" s="32"/>
      <c r="I534" s="25"/>
    </row>
    <row r="535" spans="1:9" ht="20.25" x14ac:dyDescent="0.25">
      <c r="A535" s="31"/>
      <c r="B535" s="32"/>
      <c r="C535" s="32"/>
      <c r="D535" s="32"/>
      <c r="E535" s="32"/>
      <c r="F535" s="32"/>
      <c r="G535" s="32"/>
      <c r="H535" s="32"/>
      <c r="I535" s="25"/>
    </row>
    <row r="536" spans="1:9" ht="20.25" x14ac:dyDescent="0.25">
      <c r="A536" s="31"/>
      <c r="B536" s="32"/>
      <c r="C536" s="32"/>
      <c r="D536" s="32"/>
      <c r="E536" s="32"/>
      <c r="F536" s="32"/>
      <c r="G536" s="32"/>
      <c r="H536" s="32"/>
      <c r="I536" s="25"/>
    </row>
    <row r="537" spans="1:9" ht="20.25" x14ac:dyDescent="0.25">
      <c r="A537" s="31"/>
      <c r="B537" s="32"/>
      <c r="C537" s="32"/>
      <c r="D537" s="32"/>
      <c r="E537" s="32"/>
      <c r="F537" s="32"/>
      <c r="G537" s="32"/>
      <c r="H537" s="32"/>
      <c r="I537" s="25"/>
    </row>
    <row r="538" spans="1:9" ht="20.25" x14ac:dyDescent="0.25">
      <c r="A538" s="31"/>
      <c r="B538" s="32"/>
      <c r="C538" s="32"/>
      <c r="D538" s="32"/>
      <c r="E538" s="32"/>
      <c r="F538" s="32"/>
      <c r="G538" s="32"/>
      <c r="H538" s="32"/>
      <c r="I538" s="25"/>
    </row>
    <row r="539" spans="1:9" ht="20.25" x14ac:dyDescent="0.25">
      <c r="A539" s="31"/>
      <c r="B539" s="32"/>
      <c r="C539" s="32"/>
      <c r="D539" s="32"/>
      <c r="E539" s="32"/>
      <c r="F539" s="32"/>
      <c r="G539" s="32"/>
      <c r="H539" s="32"/>
      <c r="I539" s="25"/>
    </row>
    <row r="540" spans="1:9" ht="20.25" x14ac:dyDescent="0.25">
      <c r="A540" s="31"/>
      <c r="B540" s="32"/>
      <c r="C540" s="32"/>
      <c r="D540" s="32"/>
      <c r="E540" s="32"/>
      <c r="F540" s="32"/>
      <c r="G540" s="32"/>
      <c r="H540" s="32"/>
      <c r="I540" s="25"/>
    </row>
    <row r="541" spans="1:9" ht="20.25" x14ac:dyDescent="0.25">
      <c r="A541" s="31"/>
      <c r="B541" s="32"/>
      <c r="C541" s="32"/>
      <c r="D541" s="32"/>
      <c r="E541" s="32"/>
      <c r="F541" s="32"/>
      <c r="G541" s="32"/>
      <c r="H541" s="32"/>
      <c r="I541" s="25"/>
    </row>
    <row r="542" spans="1:9" ht="20.25" x14ac:dyDescent="0.25">
      <c r="A542" s="31"/>
      <c r="B542" s="32"/>
      <c r="C542" s="32"/>
      <c r="D542" s="32"/>
      <c r="E542" s="32"/>
      <c r="F542" s="32"/>
      <c r="G542" s="32"/>
      <c r="H542" s="32"/>
      <c r="I542" s="25"/>
    </row>
    <row r="543" spans="1:9" ht="20.25" x14ac:dyDescent="0.25">
      <c r="A543" s="31"/>
      <c r="B543" s="32"/>
      <c r="C543" s="32"/>
      <c r="D543" s="32"/>
      <c r="E543" s="32"/>
      <c r="F543" s="32"/>
      <c r="G543" s="32"/>
      <c r="H543" s="32"/>
      <c r="I543" s="25"/>
    </row>
    <row r="544" spans="1:9" ht="20.25" x14ac:dyDescent="0.25">
      <c r="A544" s="31"/>
      <c r="B544" s="32"/>
      <c r="C544" s="32"/>
      <c r="D544" s="32"/>
      <c r="E544" s="32"/>
      <c r="F544" s="32"/>
      <c r="G544" s="32"/>
      <c r="H544" s="32"/>
      <c r="I544" s="25"/>
    </row>
    <row r="545" spans="1:9" ht="20.25" x14ac:dyDescent="0.25">
      <c r="A545" s="31"/>
      <c r="B545" s="32"/>
      <c r="C545" s="32"/>
      <c r="D545" s="32"/>
      <c r="E545" s="32"/>
      <c r="F545" s="32"/>
      <c r="G545" s="32"/>
      <c r="H545" s="32"/>
      <c r="I545" s="25"/>
    </row>
    <row r="546" spans="1:9" ht="20.25" x14ac:dyDescent="0.25">
      <c r="A546" s="31"/>
      <c r="B546" s="32"/>
      <c r="C546" s="32"/>
      <c r="D546" s="32"/>
      <c r="E546" s="32"/>
      <c r="F546" s="32"/>
      <c r="G546" s="32"/>
      <c r="H546" s="32"/>
      <c r="I546" s="25"/>
    </row>
    <row r="547" spans="1:9" ht="20.25" x14ac:dyDescent="0.25">
      <c r="A547" s="31"/>
      <c r="B547" s="32"/>
      <c r="C547" s="32"/>
      <c r="D547" s="32"/>
      <c r="E547" s="32"/>
      <c r="F547" s="32"/>
      <c r="G547" s="32"/>
      <c r="H547" s="32"/>
      <c r="I547" s="25"/>
    </row>
    <row r="548" spans="1:9" ht="20.25" x14ac:dyDescent="0.25">
      <c r="A548" s="31"/>
      <c r="B548" s="32"/>
      <c r="C548" s="32"/>
      <c r="D548" s="32"/>
      <c r="E548" s="32"/>
      <c r="F548" s="32"/>
      <c r="G548" s="32"/>
      <c r="H548" s="32"/>
      <c r="I548" s="25"/>
    </row>
    <row r="549" spans="1:9" ht="20.25" x14ac:dyDescent="0.25">
      <c r="A549" s="94" t="s">
        <v>27</v>
      </c>
      <c r="B549" s="94"/>
      <c r="C549" s="94"/>
      <c r="D549" s="94"/>
      <c r="E549" s="94"/>
      <c r="F549" s="94"/>
      <c r="G549" s="94"/>
      <c r="H549" s="94"/>
      <c r="I549" s="94"/>
    </row>
    <row r="550" spans="1:9" ht="20.25" x14ac:dyDescent="0.25">
      <c r="A550" s="147" t="s">
        <v>85</v>
      </c>
      <c r="B550" s="148"/>
      <c r="C550" s="148"/>
      <c r="D550" s="148"/>
      <c r="E550" s="148"/>
      <c r="F550" s="148"/>
      <c r="G550" s="148"/>
      <c r="H550" s="148"/>
      <c r="I550" s="149"/>
    </row>
    <row r="551" spans="1:9" ht="20.25" x14ac:dyDescent="0.25">
      <c r="A551" s="150" t="s">
        <v>86</v>
      </c>
      <c r="B551" s="151"/>
      <c r="C551" s="151"/>
      <c r="D551" s="151"/>
      <c r="E551" s="151"/>
      <c r="F551" s="151"/>
      <c r="G551" s="151"/>
      <c r="H551" s="151"/>
      <c r="I551" s="152"/>
    </row>
    <row r="552" spans="1:9" ht="45" customHeight="1" x14ac:dyDescent="0.25">
      <c r="A552" s="150" t="s">
        <v>87</v>
      </c>
      <c r="B552" s="151"/>
      <c r="C552" s="151"/>
      <c r="D552" s="151"/>
      <c r="E552" s="151"/>
      <c r="F552" s="151"/>
      <c r="G552" s="151"/>
      <c r="H552" s="151"/>
      <c r="I552" s="152"/>
    </row>
    <row r="553" spans="1:9" ht="42.75" customHeight="1" x14ac:dyDescent="0.25">
      <c r="A553" s="150" t="s">
        <v>88</v>
      </c>
      <c r="B553" s="151"/>
      <c r="C553" s="151"/>
      <c r="D553" s="151"/>
      <c r="E553" s="151"/>
      <c r="F553" s="151"/>
      <c r="G553" s="151"/>
      <c r="H553" s="151"/>
      <c r="I553" s="152"/>
    </row>
    <row r="554" spans="1:9" ht="20.25" x14ac:dyDescent="0.25">
      <c r="A554" s="150" t="s">
        <v>89</v>
      </c>
      <c r="B554" s="151"/>
      <c r="C554" s="151"/>
      <c r="D554" s="151"/>
      <c r="E554" s="151"/>
      <c r="F554" s="151"/>
      <c r="G554" s="151"/>
      <c r="H554" s="151"/>
      <c r="I554" s="152"/>
    </row>
    <row r="555" spans="1:9" ht="20.25" x14ac:dyDescent="0.25">
      <c r="A555" s="150" t="s">
        <v>90</v>
      </c>
      <c r="B555" s="151"/>
      <c r="C555" s="151"/>
      <c r="D555" s="151"/>
      <c r="E555" s="151"/>
      <c r="F555" s="151"/>
      <c r="G555" s="151"/>
      <c r="H555" s="151"/>
      <c r="I555" s="152"/>
    </row>
    <row r="556" spans="1:9" ht="45" customHeight="1" x14ac:dyDescent="0.25">
      <c r="A556" s="150" t="s">
        <v>91</v>
      </c>
      <c r="B556" s="151"/>
      <c r="C556" s="151"/>
      <c r="D556" s="151"/>
      <c r="E556" s="151"/>
      <c r="F556" s="151"/>
      <c r="G556" s="151"/>
      <c r="H556" s="151"/>
      <c r="I556" s="152"/>
    </row>
    <row r="557" spans="1:9" ht="45" customHeight="1" x14ac:dyDescent="0.25">
      <c r="A557" s="150" t="s">
        <v>92</v>
      </c>
      <c r="B557" s="151"/>
      <c r="C557" s="151"/>
      <c r="D557" s="151"/>
      <c r="E557" s="151"/>
      <c r="F557" s="151"/>
      <c r="G557" s="151"/>
      <c r="H557" s="151"/>
      <c r="I557" s="152"/>
    </row>
    <row r="558" spans="1:9" ht="20.25" x14ac:dyDescent="0.25">
      <c r="A558" s="153" t="s">
        <v>93</v>
      </c>
      <c r="B558" s="154"/>
      <c r="C558" s="154"/>
      <c r="D558" s="154"/>
      <c r="E558" s="154"/>
      <c r="F558" s="154"/>
      <c r="G558" s="154"/>
      <c r="H558" s="154"/>
      <c r="I558" s="155"/>
    </row>
    <row r="559" spans="1:9" ht="70.5" customHeight="1" x14ac:dyDescent="0.25">
      <c r="A559" s="145" t="s">
        <v>33</v>
      </c>
      <c r="B559" s="145"/>
      <c r="C559" s="145"/>
      <c r="D559" s="2" t="s">
        <v>4</v>
      </c>
      <c r="E559" s="57" t="s">
        <v>288</v>
      </c>
      <c r="F559" s="13" t="s">
        <v>10</v>
      </c>
      <c r="G559" s="2" t="s">
        <v>4</v>
      </c>
      <c r="H559" s="146"/>
      <c r="I559" s="146"/>
    </row>
  </sheetData>
  <mergeCells count="977">
    <mergeCell ref="C401:D401"/>
    <mergeCell ref="F401:G401"/>
    <mergeCell ref="A402:B402"/>
    <mergeCell ref="C402:D402"/>
    <mergeCell ref="F402:G402"/>
    <mergeCell ref="A403:B403"/>
    <mergeCell ref="C403:D403"/>
    <mergeCell ref="F403:G403"/>
    <mergeCell ref="A404:B404"/>
    <mergeCell ref="C404:D404"/>
    <mergeCell ref="F404:G404"/>
    <mergeCell ref="A395:I395"/>
    <mergeCell ref="A396:B396"/>
    <mergeCell ref="A397:B397"/>
    <mergeCell ref="A398:B398"/>
    <mergeCell ref="C398:D398"/>
    <mergeCell ref="F398:G398"/>
    <mergeCell ref="C396:I397"/>
    <mergeCell ref="A412:B412"/>
    <mergeCell ref="C412:D412"/>
    <mergeCell ref="F412:G412"/>
    <mergeCell ref="A405:I405"/>
    <mergeCell ref="A406:B406"/>
    <mergeCell ref="A407:B407"/>
    <mergeCell ref="A408:B408"/>
    <mergeCell ref="C408:D408"/>
    <mergeCell ref="F408:G408"/>
    <mergeCell ref="C406:I407"/>
    <mergeCell ref="A399:B399"/>
    <mergeCell ref="C399:D399"/>
    <mergeCell ref="F399:G399"/>
    <mergeCell ref="A400:B400"/>
    <mergeCell ref="C400:D400"/>
    <mergeCell ref="F400:G400"/>
    <mergeCell ref="A401:B401"/>
    <mergeCell ref="A413:B413"/>
    <mergeCell ref="C413:D413"/>
    <mergeCell ref="F413:G413"/>
    <mergeCell ref="A414:B414"/>
    <mergeCell ref="C414:D414"/>
    <mergeCell ref="F414:G414"/>
    <mergeCell ref="A409:B409"/>
    <mergeCell ref="C409:D409"/>
    <mergeCell ref="F409:G409"/>
    <mergeCell ref="A410:B410"/>
    <mergeCell ref="C410:D410"/>
    <mergeCell ref="F410:G410"/>
    <mergeCell ref="A411:B411"/>
    <mergeCell ref="C411:D411"/>
    <mergeCell ref="F411:G411"/>
    <mergeCell ref="A392:B392"/>
    <mergeCell ref="C392:D392"/>
    <mergeCell ref="F392:G392"/>
    <mergeCell ref="A393:B393"/>
    <mergeCell ref="C393:D393"/>
    <mergeCell ref="F393:G393"/>
    <mergeCell ref="A394:B394"/>
    <mergeCell ref="C394:D394"/>
    <mergeCell ref="F394:G394"/>
    <mergeCell ref="A389:B389"/>
    <mergeCell ref="C389:D389"/>
    <mergeCell ref="F389:G389"/>
    <mergeCell ref="A390:B390"/>
    <mergeCell ref="C390:D390"/>
    <mergeCell ref="F390:G390"/>
    <mergeCell ref="A391:B391"/>
    <mergeCell ref="C391:D391"/>
    <mergeCell ref="F391:G391"/>
    <mergeCell ref="A385:I385"/>
    <mergeCell ref="A386:B386"/>
    <mergeCell ref="C386:D386"/>
    <mergeCell ref="F386:G386"/>
    <mergeCell ref="A387:B387"/>
    <mergeCell ref="C387:D387"/>
    <mergeCell ref="F387:G387"/>
    <mergeCell ref="A388:B388"/>
    <mergeCell ref="C388:D388"/>
    <mergeCell ref="F388:G388"/>
    <mergeCell ref="A382:B382"/>
    <mergeCell ref="C382:D382"/>
    <mergeCell ref="F382:G382"/>
    <mergeCell ref="A383:B383"/>
    <mergeCell ref="C383:D383"/>
    <mergeCell ref="F383:G383"/>
    <mergeCell ref="A384:B384"/>
    <mergeCell ref="C384:D384"/>
    <mergeCell ref="F384:G384"/>
    <mergeCell ref="A379:B379"/>
    <mergeCell ref="C379:D379"/>
    <mergeCell ref="F379:G379"/>
    <mergeCell ref="A380:B380"/>
    <mergeCell ref="C380:D380"/>
    <mergeCell ref="F380:G380"/>
    <mergeCell ref="A381:B381"/>
    <mergeCell ref="C381:D381"/>
    <mergeCell ref="F381:G381"/>
    <mergeCell ref="A375:I375"/>
    <mergeCell ref="A376:B376"/>
    <mergeCell ref="C376:D376"/>
    <mergeCell ref="F376:G376"/>
    <mergeCell ref="A377:B377"/>
    <mergeCell ref="C377:D377"/>
    <mergeCell ref="F377:G377"/>
    <mergeCell ref="A378:B378"/>
    <mergeCell ref="C378:D378"/>
    <mergeCell ref="F378:G378"/>
    <mergeCell ref="A372:B372"/>
    <mergeCell ref="C372:D372"/>
    <mergeCell ref="F372:G372"/>
    <mergeCell ref="A373:B373"/>
    <mergeCell ref="C373:D373"/>
    <mergeCell ref="F373:G373"/>
    <mergeCell ref="A374:B374"/>
    <mergeCell ref="C374:D374"/>
    <mergeCell ref="F374:G374"/>
    <mergeCell ref="A369:B369"/>
    <mergeCell ref="C369:D369"/>
    <mergeCell ref="F369:G369"/>
    <mergeCell ref="A370:B370"/>
    <mergeCell ref="C370:D370"/>
    <mergeCell ref="F370:G370"/>
    <mergeCell ref="A371:B371"/>
    <mergeCell ref="C371:D371"/>
    <mergeCell ref="F371:G371"/>
    <mergeCell ref="A365:I365"/>
    <mergeCell ref="A366:B366"/>
    <mergeCell ref="C366:D366"/>
    <mergeCell ref="F366:G366"/>
    <mergeCell ref="A367:B367"/>
    <mergeCell ref="C367:D367"/>
    <mergeCell ref="F367:G367"/>
    <mergeCell ref="A368:B368"/>
    <mergeCell ref="C368:D368"/>
    <mergeCell ref="F368:G368"/>
    <mergeCell ref="A362:B362"/>
    <mergeCell ref="C362:D362"/>
    <mergeCell ref="F362:G362"/>
    <mergeCell ref="A363:B363"/>
    <mergeCell ref="C363:D363"/>
    <mergeCell ref="F363:G363"/>
    <mergeCell ref="A364:B364"/>
    <mergeCell ref="C364:D364"/>
    <mergeCell ref="F364:G364"/>
    <mergeCell ref="A359:B359"/>
    <mergeCell ref="C359:D359"/>
    <mergeCell ref="F359:G359"/>
    <mergeCell ref="A360:B360"/>
    <mergeCell ref="C360:D360"/>
    <mergeCell ref="F360:G360"/>
    <mergeCell ref="A361:B361"/>
    <mergeCell ref="C361:D361"/>
    <mergeCell ref="F361:G361"/>
    <mergeCell ref="A355:I355"/>
    <mergeCell ref="A356:B356"/>
    <mergeCell ref="C356:D356"/>
    <mergeCell ref="F356:G356"/>
    <mergeCell ref="A357:B357"/>
    <mergeCell ref="C357:D357"/>
    <mergeCell ref="F357:G357"/>
    <mergeCell ref="A358:B358"/>
    <mergeCell ref="C358:D358"/>
    <mergeCell ref="F358:G358"/>
    <mergeCell ref="A343:B343"/>
    <mergeCell ref="C343:I343"/>
    <mergeCell ref="A338:B338"/>
    <mergeCell ref="A339:B339"/>
    <mergeCell ref="A340:B340"/>
    <mergeCell ref="C340:D340"/>
    <mergeCell ref="F340:G340"/>
    <mergeCell ref="C338:I339"/>
    <mergeCell ref="A354:I354"/>
    <mergeCell ref="A351:B351"/>
    <mergeCell ref="C351:D351"/>
    <mergeCell ref="F351:G351"/>
    <mergeCell ref="A352:B352"/>
    <mergeCell ref="C352:D352"/>
    <mergeCell ref="F352:G352"/>
    <mergeCell ref="A353:B353"/>
    <mergeCell ref="C353:D353"/>
    <mergeCell ref="F353:G353"/>
    <mergeCell ref="C336:D336"/>
    <mergeCell ref="F336:G336"/>
    <mergeCell ref="A337:B337"/>
    <mergeCell ref="C337:D337"/>
    <mergeCell ref="F337:G337"/>
    <mergeCell ref="A341:B341"/>
    <mergeCell ref="C341:D341"/>
    <mergeCell ref="F341:G341"/>
    <mergeCell ref="A342:B342"/>
    <mergeCell ref="C342:D342"/>
    <mergeCell ref="F342:G342"/>
    <mergeCell ref="A333:B333"/>
    <mergeCell ref="C333:D333"/>
    <mergeCell ref="F333:G333"/>
    <mergeCell ref="A348:B348"/>
    <mergeCell ref="A349:B349"/>
    <mergeCell ref="A350:B350"/>
    <mergeCell ref="C350:D350"/>
    <mergeCell ref="F350:G350"/>
    <mergeCell ref="C348:I349"/>
    <mergeCell ref="A344:I344"/>
    <mergeCell ref="A345:B345"/>
    <mergeCell ref="C345:D345"/>
    <mergeCell ref="F345:G345"/>
    <mergeCell ref="A346:B346"/>
    <mergeCell ref="C346:D346"/>
    <mergeCell ref="F346:G346"/>
    <mergeCell ref="A347:B347"/>
    <mergeCell ref="C347:D347"/>
    <mergeCell ref="F347:G347"/>
    <mergeCell ref="A334:I334"/>
    <mergeCell ref="A335:B335"/>
    <mergeCell ref="C335:D335"/>
    <mergeCell ref="F335:G335"/>
    <mergeCell ref="A336:B336"/>
    <mergeCell ref="A330:B330"/>
    <mergeCell ref="C330:D330"/>
    <mergeCell ref="F330:G330"/>
    <mergeCell ref="A331:B331"/>
    <mergeCell ref="C331:D331"/>
    <mergeCell ref="F331:G331"/>
    <mergeCell ref="A332:B332"/>
    <mergeCell ref="C332:D332"/>
    <mergeCell ref="F332:G332"/>
    <mergeCell ref="A327:B327"/>
    <mergeCell ref="C327:D327"/>
    <mergeCell ref="F327:G327"/>
    <mergeCell ref="A328:B328"/>
    <mergeCell ref="C328:D328"/>
    <mergeCell ref="F328:G328"/>
    <mergeCell ref="A329:B329"/>
    <mergeCell ref="C329:D329"/>
    <mergeCell ref="F329:G329"/>
    <mergeCell ref="A323:B323"/>
    <mergeCell ref="C323:D323"/>
    <mergeCell ref="F323:G323"/>
    <mergeCell ref="A324:I324"/>
    <mergeCell ref="A325:B325"/>
    <mergeCell ref="C325:D325"/>
    <mergeCell ref="F325:G325"/>
    <mergeCell ref="A326:B326"/>
    <mergeCell ref="C326:D326"/>
    <mergeCell ref="F326:G326"/>
    <mergeCell ref="C319:D319"/>
    <mergeCell ref="F319:G319"/>
    <mergeCell ref="A320:B320"/>
    <mergeCell ref="C320:D320"/>
    <mergeCell ref="F320:G320"/>
    <mergeCell ref="A321:B321"/>
    <mergeCell ref="C321:D321"/>
    <mergeCell ref="F321:G321"/>
    <mergeCell ref="A322:B322"/>
    <mergeCell ref="C322:D322"/>
    <mergeCell ref="F322:G322"/>
    <mergeCell ref="A309:B309"/>
    <mergeCell ref="C309:D309"/>
    <mergeCell ref="F309:G309"/>
    <mergeCell ref="A310:B310"/>
    <mergeCell ref="C310:D310"/>
    <mergeCell ref="F310:G310"/>
    <mergeCell ref="A306:B306"/>
    <mergeCell ref="C306:D306"/>
    <mergeCell ref="F306:G306"/>
    <mergeCell ref="A307:B307"/>
    <mergeCell ref="C307:D307"/>
    <mergeCell ref="F307:G307"/>
    <mergeCell ref="A308:B308"/>
    <mergeCell ref="C308:D308"/>
    <mergeCell ref="C312:D312"/>
    <mergeCell ref="F312:G312"/>
    <mergeCell ref="A313:B313"/>
    <mergeCell ref="C313:D313"/>
    <mergeCell ref="F313:G313"/>
    <mergeCell ref="A314:I314"/>
    <mergeCell ref="A315:B315"/>
    <mergeCell ref="C315:D315"/>
    <mergeCell ref="F315:G315"/>
    <mergeCell ref="A293:I293"/>
    <mergeCell ref="C296:D296"/>
    <mergeCell ref="C303:D303"/>
    <mergeCell ref="A304:I304"/>
    <mergeCell ref="A305:B305"/>
    <mergeCell ref="C305:D305"/>
    <mergeCell ref="F305:G305"/>
    <mergeCell ref="A302:B302"/>
    <mergeCell ref="C302:D302"/>
    <mergeCell ref="F302:G302"/>
    <mergeCell ref="A303:B303"/>
    <mergeCell ref="F303:G303"/>
    <mergeCell ref="F299:G299"/>
    <mergeCell ref="A301:B301"/>
    <mergeCell ref="C301:D301"/>
    <mergeCell ref="F301:G301"/>
    <mergeCell ref="A297:B297"/>
    <mergeCell ref="A298:B298"/>
    <mergeCell ref="C298:D298"/>
    <mergeCell ref="F298:G298"/>
    <mergeCell ref="C297:D297"/>
    <mergeCell ref="F297:G297"/>
    <mergeCell ref="A299:B299"/>
    <mergeCell ref="C299:D299"/>
    <mergeCell ref="F289:G289"/>
    <mergeCell ref="A290:B290"/>
    <mergeCell ref="C290:D290"/>
    <mergeCell ref="F290:G290"/>
    <mergeCell ref="A291:B291"/>
    <mergeCell ref="C291:D291"/>
    <mergeCell ref="F291:G291"/>
    <mergeCell ref="A292:B292"/>
    <mergeCell ref="C292:D292"/>
    <mergeCell ref="F292:G292"/>
    <mergeCell ref="A317:B317"/>
    <mergeCell ref="C317:D317"/>
    <mergeCell ref="F317:G317"/>
    <mergeCell ref="A318:B318"/>
    <mergeCell ref="C318:D318"/>
    <mergeCell ref="F318:G318"/>
    <mergeCell ref="A319:B319"/>
    <mergeCell ref="A280:B280"/>
    <mergeCell ref="C280:D280"/>
    <mergeCell ref="F280:G280"/>
    <mergeCell ref="A281:B281"/>
    <mergeCell ref="C281:D281"/>
    <mergeCell ref="F281:G281"/>
    <mergeCell ref="A282:B282"/>
    <mergeCell ref="C282:D282"/>
    <mergeCell ref="F282:G282"/>
    <mergeCell ref="A283:B283"/>
    <mergeCell ref="C283:D283"/>
    <mergeCell ref="F283:G283"/>
    <mergeCell ref="A284:B284"/>
    <mergeCell ref="C284:D284"/>
    <mergeCell ref="F284:G284"/>
    <mergeCell ref="A285:B285"/>
    <mergeCell ref="C285:D285"/>
    <mergeCell ref="A268:I268"/>
    <mergeCell ref="A269:I269"/>
    <mergeCell ref="F132:G132"/>
    <mergeCell ref="C132:D132"/>
    <mergeCell ref="A132:B132"/>
    <mergeCell ref="A118:F118"/>
    <mergeCell ref="H118:I118"/>
    <mergeCell ref="F419:I419"/>
    <mergeCell ref="C419:E419"/>
    <mergeCell ref="A417:A419"/>
    <mergeCell ref="C417:E417"/>
    <mergeCell ref="F417:I417"/>
    <mergeCell ref="F418:I418"/>
    <mergeCell ref="C418:E418"/>
    <mergeCell ref="A300:B300"/>
    <mergeCell ref="C300:D300"/>
    <mergeCell ref="F300:G300"/>
    <mergeCell ref="A311:B311"/>
    <mergeCell ref="C311:D311"/>
    <mergeCell ref="F311:G311"/>
    <mergeCell ref="A312:B312"/>
    <mergeCell ref="A316:B316"/>
    <mergeCell ref="C316:D316"/>
    <mergeCell ref="F316:G316"/>
    <mergeCell ref="A273:B273"/>
    <mergeCell ref="A274:B274"/>
    <mergeCell ref="A275:B275"/>
    <mergeCell ref="A276:B276"/>
    <mergeCell ref="A277:B277"/>
    <mergeCell ref="A278:B278"/>
    <mergeCell ref="A279:B279"/>
    <mergeCell ref="A272:B272"/>
    <mergeCell ref="F274:G274"/>
    <mergeCell ref="C272:D272"/>
    <mergeCell ref="F272:G272"/>
    <mergeCell ref="C273:D273"/>
    <mergeCell ref="F273:G273"/>
    <mergeCell ref="C274:D274"/>
    <mergeCell ref="H14:I14"/>
    <mergeCell ref="G38:H38"/>
    <mergeCell ref="A39:C39"/>
    <mergeCell ref="A35:C35"/>
    <mergeCell ref="A40:C40"/>
    <mergeCell ref="A38:C38"/>
    <mergeCell ref="H16:I16"/>
    <mergeCell ref="H17:I17"/>
    <mergeCell ref="H15:I15"/>
    <mergeCell ref="H18:I18"/>
    <mergeCell ref="H19:I19"/>
    <mergeCell ref="H31:I31"/>
    <mergeCell ref="H22:I22"/>
    <mergeCell ref="G39:H39"/>
    <mergeCell ref="C14:E14"/>
    <mergeCell ref="C15:E15"/>
    <mergeCell ref="C16:E16"/>
    <mergeCell ref="C17:E17"/>
    <mergeCell ref="C18:E18"/>
    <mergeCell ref="C19:E19"/>
    <mergeCell ref="C24:I24"/>
    <mergeCell ref="C23:I23"/>
    <mergeCell ref="H36:I36"/>
    <mergeCell ref="A36:C36"/>
    <mergeCell ref="A270:I270"/>
    <mergeCell ref="C277:D277"/>
    <mergeCell ref="F277:G277"/>
    <mergeCell ref="C278:D278"/>
    <mergeCell ref="E8:I8"/>
    <mergeCell ref="H7:I7"/>
    <mergeCell ref="E9:I9"/>
    <mergeCell ref="A559:C559"/>
    <mergeCell ref="H559:I559"/>
    <mergeCell ref="A420:I420"/>
    <mergeCell ref="E422:I422"/>
    <mergeCell ref="A550:I550"/>
    <mergeCell ref="A556:I556"/>
    <mergeCell ref="A557:I557"/>
    <mergeCell ref="A558:I558"/>
    <mergeCell ref="A551:I551"/>
    <mergeCell ref="A552:I552"/>
    <mergeCell ref="A553:I553"/>
    <mergeCell ref="A554:I554"/>
    <mergeCell ref="A422:C422"/>
    <mergeCell ref="A549:I549"/>
    <mergeCell ref="A555:I555"/>
    <mergeCell ref="A516:I516"/>
    <mergeCell ref="E421:I421"/>
    <mergeCell ref="A423:C423"/>
    <mergeCell ref="E423:I423"/>
    <mergeCell ref="A470:I470"/>
    <mergeCell ref="F308:G308"/>
    <mergeCell ref="A13:I13"/>
    <mergeCell ref="C26:E26"/>
    <mergeCell ref="C27:E27"/>
    <mergeCell ref="A1:I1"/>
    <mergeCell ref="A4:C4"/>
    <mergeCell ref="A421:C421"/>
    <mergeCell ref="H27:I27"/>
    <mergeCell ref="H28:I28"/>
    <mergeCell ref="A37:I37"/>
    <mergeCell ref="H52:I52"/>
    <mergeCell ref="H54:I54"/>
    <mergeCell ref="A42:I42"/>
    <mergeCell ref="A47:I47"/>
    <mergeCell ref="A119:I119"/>
    <mergeCell ref="H117:I117"/>
    <mergeCell ref="A2:C2"/>
    <mergeCell ref="E2:F2"/>
    <mergeCell ref="A41:C41"/>
    <mergeCell ref="H41:I41"/>
    <mergeCell ref="E4:F4"/>
    <mergeCell ref="E12:I12"/>
    <mergeCell ref="A6:C6"/>
    <mergeCell ref="A7:C7"/>
    <mergeCell ref="A8:C8"/>
    <mergeCell ref="A271:I271"/>
    <mergeCell ref="C279:D279"/>
    <mergeCell ref="H53:I53"/>
    <mergeCell ref="A115:I115"/>
    <mergeCell ref="G2:H2"/>
    <mergeCell ref="G3:H3"/>
    <mergeCell ref="G4:H4"/>
    <mergeCell ref="H46:I46"/>
    <mergeCell ref="H43:I43"/>
    <mergeCell ref="A3:C3"/>
    <mergeCell ref="E3:F3"/>
    <mergeCell ref="A25:I25"/>
    <mergeCell ref="H26:I26"/>
    <mergeCell ref="G40:H40"/>
    <mergeCell ref="H20:I20"/>
    <mergeCell ref="H21:I21"/>
    <mergeCell ref="A9:A11"/>
    <mergeCell ref="E10:I10"/>
    <mergeCell ref="E11:I11"/>
    <mergeCell ref="H6:I6"/>
    <mergeCell ref="A5:I5"/>
    <mergeCell ref="A12:C12"/>
    <mergeCell ref="A33:I33"/>
    <mergeCell ref="H30:I30"/>
    <mergeCell ref="A296:B296"/>
    <mergeCell ref="A294:I294"/>
    <mergeCell ref="A295:B295"/>
    <mergeCell ref="C295:D295"/>
    <mergeCell ref="F295:G295"/>
    <mergeCell ref="C275:D275"/>
    <mergeCell ref="F275:G275"/>
    <mergeCell ref="C276:D276"/>
    <mergeCell ref="F276:G276"/>
    <mergeCell ref="F296:G296"/>
    <mergeCell ref="F278:G278"/>
    <mergeCell ref="F279:G279"/>
    <mergeCell ref="F285:G285"/>
    <mergeCell ref="A286:B286"/>
    <mergeCell ref="C286:D286"/>
    <mergeCell ref="F286:G286"/>
    <mergeCell ref="A287:B287"/>
    <mergeCell ref="C287:D287"/>
    <mergeCell ref="F287:G287"/>
    <mergeCell ref="A288:B288"/>
    <mergeCell ref="C288:D288"/>
    <mergeCell ref="F288:G288"/>
    <mergeCell ref="A289:B289"/>
    <mergeCell ref="C289:D289"/>
    <mergeCell ref="C416:I416"/>
    <mergeCell ref="A415:I415"/>
    <mergeCell ref="A105:I105"/>
    <mergeCell ref="A106:C106"/>
    <mergeCell ref="H106:I106"/>
    <mergeCell ref="A111:C111"/>
    <mergeCell ref="H111:I111"/>
    <mergeCell ref="A112:C112"/>
    <mergeCell ref="H112:I112"/>
    <mergeCell ref="A113:C113"/>
    <mergeCell ref="H113:I113"/>
    <mergeCell ref="A114:C114"/>
    <mergeCell ref="H114:I114"/>
    <mergeCell ref="A107:C107"/>
    <mergeCell ref="H107:I107"/>
    <mergeCell ref="A109:C109"/>
    <mergeCell ref="H109:I109"/>
    <mergeCell ref="A110:C110"/>
    <mergeCell ref="H110:I110"/>
    <mergeCell ref="A131:I131"/>
    <mergeCell ref="E43:G43"/>
    <mergeCell ref="E46:G46"/>
    <mergeCell ref="C43:D43"/>
    <mergeCell ref="C45:D45"/>
    <mergeCell ref="C46:D46"/>
    <mergeCell ref="A44:B44"/>
    <mergeCell ref="C44:D44"/>
    <mergeCell ref="E44:G44"/>
    <mergeCell ref="A43:B43"/>
    <mergeCell ref="A45:B45"/>
    <mergeCell ref="A46:B46"/>
    <mergeCell ref="H35:I35"/>
    <mergeCell ref="H29:I29"/>
    <mergeCell ref="A34:C34"/>
    <mergeCell ref="H34:I34"/>
    <mergeCell ref="H45:I45"/>
    <mergeCell ref="C20:E20"/>
    <mergeCell ref="C21:E21"/>
    <mergeCell ref="C22:E22"/>
    <mergeCell ref="H128:I128"/>
    <mergeCell ref="H123:I123"/>
    <mergeCell ref="H127:I127"/>
    <mergeCell ref="A57:C58"/>
    <mergeCell ref="D57:D58"/>
    <mergeCell ref="F57:G57"/>
    <mergeCell ref="F58:G58"/>
    <mergeCell ref="A59:B59"/>
    <mergeCell ref="C59:D59"/>
    <mergeCell ref="F59:G59"/>
    <mergeCell ref="A60:B60"/>
    <mergeCell ref="H44:I44"/>
    <mergeCell ref="A70:B70"/>
    <mergeCell ref="C70:D70"/>
    <mergeCell ref="A71:B71"/>
    <mergeCell ref="C71:D71"/>
    <mergeCell ref="H130:I130"/>
    <mergeCell ref="F129:G129"/>
    <mergeCell ref="C28:E28"/>
    <mergeCell ref="C29:E29"/>
    <mergeCell ref="C30:E30"/>
    <mergeCell ref="C31:E31"/>
    <mergeCell ref="C32:I32"/>
    <mergeCell ref="C75:D75"/>
    <mergeCell ref="F75:G75"/>
    <mergeCell ref="C76:D76"/>
    <mergeCell ref="F76:G87"/>
    <mergeCell ref="A108:C108"/>
    <mergeCell ref="H108:I108"/>
    <mergeCell ref="A117:F117"/>
    <mergeCell ref="A116:F116"/>
    <mergeCell ref="A75:B75"/>
    <mergeCell ref="F123:G123"/>
    <mergeCell ref="F127:G127"/>
    <mergeCell ref="H120:I120"/>
    <mergeCell ref="H121:I121"/>
    <mergeCell ref="H122:I122"/>
    <mergeCell ref="H124:I124"/>
    <mergeCell ref="H125:I125"/>
    <mergeCell ref="H126:I126"/>
    <mergeCell ref="H129:I129"/>
    <mergeCell ref="H76:I87"/>
    <mergeCell ref="A77:B77"/>
    <mergeCell ref="C77:D77"/>
    <mergeCell ref="A78:B78"/>
    <mergeCell ref="C78:D78"/>
    <mergeCell ref="A79:B79"/>
    <mergeCell ref="C79:D79"/>
    <mergeCell ref="A80:B80"/>
    <mergeCell ref="A123:B123"/>
    <mergeCell ref="C123:D123"/>
    <mergeCell ref="A127:B127"/>
    <mergeCell ref="C127:D127"/>
    <mergeCell ref="H116:I116"/>
    <mergeCell ref="C83:D83"/>
    <mergeCell ref="A84:B84"/>
    <mergeCell ref="C84:D84"/>
    <mergeCell ref="A85:B85"/>
    <mergeCell ref="C85:D85"/>
    <mergeCell ref="A86:B86"/>
    <mergeCell ref="C86:D86"/>
    <mergeCell ref="A87:B87"/>
    <mergeCell ref="C87:D87"/>
    <mergeCell ref="A88:I88"/>
    <mergeCell ref="A130:B130"/>
    <mergeCell ref="C130:D130"/>
    <mergeCell ref="A128:B128"/>
    <mergeCell ref="C128:D128"/>
    <mergeCell ref="F128:G128"/>
    <mergeCell ref="A76:B76"/>
    <mergeCell ref="F130:G130"/>
    <mergeCell ref="E45:G45"/>
    <mergeCell ref="A56:I56"/>
    <mergeCell ref="A51:I51"/>
    <mergeCell ref="C49:E49"/>
    <mergeCell ref="H49:I49"/>
    <mergeCell ref="C50:E50"/>
    <mergeCell ref="H50:I50"/>
    <mergeCell ref="A48:I48"/>
    <mergeCell ref="C52:E52"/>
    <mergeCell ref="C53:E53"/>
    <mergeCell ref="C54:E54"/>
    <mergeCell ref="C55:E55"/>
    <mergeCell ref="H55:I55"/>
    <mergeCell ref="A104:G104"/>
    <mergeCell ref="H104:I104"/>
    <mergeCell ref="A72:I72"/>
    <mergeCell ref="A83:B83"/>
    <mergeCell ref="A133:I133"/>
    <mergeCell ref="A134:I134"/>
    <mergeCell ref="A135:I135"/>
    <mergeCell ref="A136:I136"/>
    <mergeCell ref="A120:B120"/>
    <mergeCell ref="C120:D120"/>
    <mergeCell ref="F120:G120"/>
    <mergeCell ref="A121:B121"/>
    <mergeCell ref="C121:D121"/>
    <mergeCell ref="F121:G121"/>
    <mergeCell ref="A122:B122"/>
    <mergeCell ref="C122:D122"/>
    <mergeCell ref="F122:G122"/>
    <mergeCell ref="A124:B124"/>
    <mergeCell ref="C124:D124"/>
    <mergeCell ref="F124:G124"/>
    <mergeCell ref="A125:B125"/>
    <mergeCell ref="C125:D125"/>
    <mergeCell ref="F125:G125"/>
    <mergeCell ref="A126:B126"/>
    <mergeCell ref="C126:D126"/>
    <mergeCell ref="F126:G126"/>
    <mergeCell ref="A129:B129"/>
    <mergeCell ref="C129:D129"/>
    <mergeCell ref="A137:I137"/>
    <mergeCell ref="A138:B142"/>
    <mergeCell ref="C138:D138"/>
    <mergeCell ref="F138:G138"/>
    <mergeCell ref="C139:D139"/>
    <mergeCell ref="F139:G139"/>
    <mergeCell ref="C140:D140"/>
    <mergeCell ref="F140:G140"/>
    <mergeCell ref="C141:D141"/>
    <mergeCell ref="F141:G141"/>
    <mergeCell ref="C142:D142"/>
    <mergeCell ref="F142:G142"/>
    <mergeCell ref="A143:I143"/>
    <mergeCell ref="A144:B150"/>
    <mergeCell ref="C144:D144"/>
    <mergeCell ref="F144:G144"/>
    <mergeCell ref="C145:D145"/>
    <mergeCell ref="F145:G145"/>
    <mergeCell ref="C146:D146"/>
    <mergeCell ref="F146:G146"/>
    <mergeCell ref="C147:D147"/>
    <mergeCell ref="F147:G147"/>
    <mergeCell ref="C148:D148"/>
    <mergeCell ref="F148:G148"/>
    <mergeCell ref="C149:D149"/>
    <mergeCell ref="F149:G149"/>
    <mergeCell ref="C150:D150"/>
    <mergeCell ref="F150:G150"/>
    <mergeCell ref="A151:I151"/>
    <mergeCell ref="A152:B152"/>
    <mergeCell ref="C152:D152"/>
    <mergeCell ref="F152:G152"/>
    <mergeCell ref="A153:B153"/>
    <mergeCell ref="C153:D153"/>
    <mergeCell ref="F153:G153"/>
    <mergeCell ref="A154:B154"/>
    <mergeCell ref="C154:D154"/>
    <mergeCell ref="F154:G154"/>
    <mergeCell ref="A155:B155"/>
    <mergeCell ref="C155:D155"/>
    <mergeCell ref="F155:G155"/>
    <mergeCell ref="A156:B156"/>
    <mergeCell ref="C156:D156"/>
    <mergeCell ref="F156:G156"/>
    <mergeCell ref="A157:B157"/>
    <mergeCell ref="C157:D157"/>
    <mergeCell ref="F157:G157"/>
    <mergeCell ref="A158:B158"/>
    <mergeCell ref="C158:D158"/>
    <mergeCell ref="F158:G158"/>
    <mergeCell ref="A159:B159"/>
    <mergeCell ref="C159:D159"/>
    <mergeCell ref="F159:G159"/>
    <mergeCell ref="A160:B160"/>
    <mergeCell ref="C160:D160"/>
    <mergeCell ref="F160:G160"/>
    <mergeCell ref="A161:I161"/>
    <mergeCell ref="A162:B170"/>
    <mergeCell ref="C162:D162"/>
    <mergeCell ref="F162:G162"/>
    <mergeCell ref="C163:D163"/>
    <mergeCell ref="F163:G163"/>
    <mergeCell ref="C164:D164"/>
    <mergeCell ref="F164:G164"/>
    <mergeCell ref="C165:D165"/>
    <mergeCell ref="F165:G165"/>
    <mergeCell ref="C166:D166"/>
    <mergeCell ref="F166:G166"/>
    <mergeCell ref="C167:D167"/>
    <mergeCell ref="F167:G167"/>
    <mergeCell ref="C168:D168"/>
    <mergeCell ref="F168:G168"/>
    <mergeCell ref="C169:D169"/>
    <mergeCell ref="F169:G169"/>
    <mergeCell ref="C170:D170"/>
    <mergeCell ref="F170:G170"/>
    <mergeCell ref="A171:I171"/>
    <mergeCell ref="A172:B180"/>
    <mergeCell ref="C172:D172"/>
    <mergeCell ref="F172:G172"/>
    <mergeCell ref="C173:D173"/>
    <mergeCell ref="F173:G173"/>
    <mergeCell ref="C174:D174"/>
    <mergeCell ref="F174:G174"/>
    <mergeCell ref="C175:D175"/>
    <mergeCell ref="F175:G175"/>
    <mergeCell ref="C176:D176"/>
    <mergeCell ref="F176:G176"/>
    <mergeCell ref="C177:D177"/>
    <mergeCell ref="F177:G177"/>
    <mergeCell ref="C178:D178"/>
    <mergeCell ref="F178:G178"/>
    <mergeCell ref="C179:D179"/>
    <mergeCell ref="F179:G179"/>
    <mergeCell ref="C180:D180"/>
    <mergeCell ref="F180:G180"/>
    <mergeCell ref="A181:I181"/>
    <mergeCell ref="A182:B190"/>
    <mergeCell ref="C182:D182"/>
    <mergeCell ref="E182:I182"/>
    <mergeCell ref="C183:D183"/>
    <mergeCell ref="F183:G183"/>
    <mergeCell ref="C184:D184"/>
    <mergeCell ref="F184:G184"/>
    <mergeCell ref="C185:D185"/>
    <mergeCell ref="E185:I185"/>
    <mergeCell ref="C186:D186"/>
    <mergeCell ref="F186:G186"/>
    <mergeCell ref="C187:D187"/>
    <mergeCell ref="F187:G187"/>
    <mergeCell ref="C188:D188"/>
    <mergeCell ref="F188:G188"/>
    <mergeCell ref="C189:D189"/>
    <mergeCell ref="F189:G189"/>
    <mergeCell ref="C190:D190"/>
    <mergeCell ref="F190:G190"/>
    <mergeCell ref="A191:I191"/>
    <mergeCell ref="A192:B200"/>
    <mergeCell ref="C192:D192"/>
    <mergeCell ref="E192:I192"/>
    <mergeCell ref="C193:D193"/>
    <mergeCell ref="F193:G193"/>
    <mergeCell ref="C194:D194"/>
    <mergeCell ref="F194:G194"/>
    <mergeCell ref="C195:D195"/>
    <mergeCell ref="E195:I195"/>
    <mergeCell ref="C196:D196"/>
    <mergeCell ref="F196:G196"/>
    <mergeCell ref="C197:D197"/>
    <mergeCell ref="F197:G197"/>
    <mergeCell ref="C198:D198"/>
    <mergeCell ref="F198:G198"/>
    <mergeCell ref="C199:D199"/>
    <mergeCell ref="F199:G199"/>
    <mergeCell ref="C200:D200"/>
    <mergeCell ref="F200:G200"/>
    <mergeCell ref="A201:I201"/>
    <mergeCell ref="A202:I202"/>
    <mergeCell ref="A203:I203"/>
    <mergeCell ref="A204:I204"/>
    <mergeCell ref="A205:I205"/>
    <mergeCell ref="A206:B209"/>
    <mergeCell ref="C206:D206"/>
    <mergeCell ref="F206:G206"/>
    <mergeCell ref="C207:D207"/>
    <mergeCell ref="F207:G207"/>
    <mergeCell ref="C208:D208"/>
    <mergeCell ref="F208:G208"/>
    <mergeCell ref="C209:D209"/>
    <mergeCell ref="F209:G209"/>
    <mergeCell ref="A210:I210"/>
    <mergeCell ref="A211:B217"/>
    <mergeCell ref="C211:D211"/>
    <mergeCell ref="F211:G211"/>
    <mergeCell ref="C212:D212"/>
    <mergeCell ref="F212:G212"/>
    <mergeCell ref="C213:D213"/>
    <mergeCell ref="F213:G213"/>
    <mergeCell ref="C214:D214"/>
    <mergeCell ref="F214:G214"/>
    <mergeCell ref="C215:D215"/>
    <mergeCell ref="F215:G215"/>
    <mergeCell ref="C216:D216"/>
    <mergeCell ref="F216:G216"/>
    <mergeCell ref="C217:D217"/>
    <mergeCell ref="F217:G217"/>
    <mergeCell ref="C244:D244"/>
    <mergeCell ref="F244:G244"/>
    <mergeCell ref="A218:I218"/>
    <mergeCell ref="A219:B227"/>
    <mergeCell ref="C219:D219"/>
    <mergeCell ref="F219:G219"/>
    <mergeCell ref="C220:D220"/>
    <mergeCell ref="F220:G220"/>
    <mergeCell ref="C221:D221"/>
    <mergeCell ref="F221:G221"/>
    <mergeCell ref="C222:D222"/>
    <mergeCell ref="F222:G222"/>
    <mergeCell ref="C223:D223"/>
    <mergeCell ref="F223:G223"/>
    <mergeCell ref="C224:D224"/>
    <mergeCell ref="F224:G224"/>
    <mergeCell ref="C225:D225"/>
    <mergeCell ref="F225:G225"/>
    <mergeCell ref="C226:D226"/>
    <mergeCell ref="F226:G226"/>
    <mergeCell ref="C227:D227"/>
    <mergeCell ref="F227:G227"/>
    <mergeCell ref="A228:I228"/>
    <mergeCell ref="A229:B237"/>
    <mergeCell ref="C229:D229"/>
    <mergeCell ref="F229:G229"/>
    <mergeCell ref="C230:D230"/>
    <mergeCell ref="F230:G230"/>
    <mergeCell ref="C231:D231"/>
    <mergeCell ref="F231:G231"/>
    <mergeCell ref="C232:D232"/>
    <mergeCell ref="F232:G232"/>
    <mergeCell ref="C233:D233"/>
    <mergeCell ref="F233:G233"/>
    <mergeCell ref="C234:D234"/>
    <mergeCell ref="F234:G234"/>
    <mergeCell ref="C235:D235"/>
    <mergeCell ref="F235:G235"/>
    <mergeCell ref="C236:D236"/>
    <mergeCell ref="F236:G236"/>
    <mergeCell ref="C237:D237"/>
    <mergeCell ref="F237:G237"/>
    <mergeCell ref="F239:G239"/>
    <mergeCell ref="C240:D240"/>
    <mergeCell ref="F240:G240"/>
    <mergeCell ref="C241:D241"/>
    <mergeCell ref="F241:G241"/>
    <mergeCell ref="C242:D242"/>
    <mergeCell ref="F242:G242"/>
    <mergeCell ref="C243:D243"/>
    <mergeCell ref="F243:G243"/>
    <mergeCell ref="C264:D264"/>
    <mergeCell ref="F264:G264"/>
    <mergeCell ref="C265:D265"/>
    <mergeCell ref="F265:G265"/>
    <mergeCell ref="C245:D245"/>
    <mergeCell ref="F245:G245"/>
    <mergeCell ref="C246:D246"/>
    <mergeCell ref="F246:G246"/>
    <mergeCell ref="C247:D247"/>
    <mergeCell ref="F247:G247"/>
    <mergeCell ref="A248:I248"/>
    <mergeCell ref="A249:B257"/>
    <mergeCell ref="C249:D249"/>
    <mergeCell ref="E259:I259"/>
    <mergeCell ref="C260:D260"/>
    <mergeCell ref="F260:G260"/>
    <mergeCell ref="C261:D261"/>
    <mergeCell ref="F261:G261"/>
    <mergeCell ref="C262:D262"/>
    <mergeCell ref="F262:G262"/>
    <mergeCell ref="C263:D263"/>
    <mergeCell ref="F263:G263"/>
    <mergeCell ref="F266:G266"/>
    <mergeCell ref="A259:B267"/>
    <mergeCell ref="C266:D266"/>
    <mergeCell ref="E249:I249"/>
    <mergeCell ref="C250:D250"/>
    <mergeCell ref="F250:G250"/>
    <mergeCell ref="C251:D251"/>
    <mergeCell ref="F251:G251"/>
    <mergeCell ref="C252:D252"/>
    <mergeCell ref="F252:G252"/>
    <mergeCell ref="C253:D253"/>
    <mergeCell ref="E253:I253"/>
    <mergeCell ref="A258:I258"/>
    <mergeCell ref="C267:D267"/>
    <mergeCell ref="F267:G267"/>
    <mergeCell ref="C254:D254"/>
    <mergeCell ref="F254:G254"/>
    <mergeCell ref="C255:D255"/>
    <mergeCell ref="F255:G255"/>
    <mergeCell ref="C256:D256"/>
    <mergeCell ref="F256:G256"/>
    <mergeCell ref="C257:D257"/>
    <mergeCell ref="F257:G257"/>
    <mergeCell ref="C259:D259"/>
    <mergeCell ref="A238:I238"/>
    <mergeCell ref="A239:B247"/>
    <mergeCell ref="C239:D239"/>
    <mergeCell ref="C60:D60"/>
    <mergeCell ref="F60:G71"/>
    <mergeCell ref="H60:I71"/>
    <mergeCell ref="A61:B61"/>
    <mergeCell ref="C61:D61"/>
    <mergeCell ref="A62:B62"/>
    <mergeCell ref="C62:D62"/>
    <mergeCell ref="A63:B63"/>
    <mergeCell ref="C63:D63"/>
    <mergeCell ref="A64:B64"/>
    <mergeCell ref="C64:D64"/>
    <mergeCell ref="A65:B65"/>
    <mergeCell ref="C65:D65"/>
    <mergeCell ref="A66:B66"/>
    <mergeCell ref="C66:D66"/>
    <mergeCell ref="A67:B67"/>
    <mergeCell ref="C67:D67"/>
    <mergeCell ref="A68:B68"/>
    <mergeCell ref="C68:D68"/>
    <mergeCell ref="A69:B69"/>
    <mergeCell ref="C69:D69"/>
    <mergeCell ref="A73:C74"/>
    <mergeCell ref="D73:D74"/>
    <mergeCell ref="F73:G73"/>
    <mergeCell ref="F74:G74"/>
    <mergeCell ref="C80:D80"/>
    <mergeCell ref="A81:B81"/>
    <mergeCell ref="C81:D81"/>
    <mergeCell ref="A82:B82"/>
    <mergeCell ref="C82:D82"/>
    <mergeCell ref="A89:C90"/>
    <mergeCell ref="D89:D90"/>
    <mergeCell ref="F89:G89"/>
    <mergeCell ref="F90:G90"/>
    <mergeCell ref="H92:I103"/>
    <mergeCell ref="A93:B93"/>
    <mergeCell ref="C93:D93"/>
    <mergeCell ref="A94:B94"/>
    <mergeCell ref="C94:D94"/>
    <mergeCell ref="A95:B95"/>
    <mergeCell ref="C95:D95"/>
    <mergeCell ref="A96:B96"/>
    <mergeCell ref="C96:D96"/>
    <mergeCell ref="A97:B97"/>
    <mergeCell ref="C97:D97"/>
    <mergeCell ref="A98:B98"/>
    <mergeCell ref="C98:D98"/>
    <mergeCell ref="A99:B99"/>
    <mergeCell ref="C99:D99"/>
    <mergeCell ref="A100:B100"/>
    <mergeCell ref="C100:D100"/>
    <mergeCell ref="A101:B101"/>
    <mergeCell ref="C101:D101"/>
    <mergeCell ref="A102:B102"/>
    <mergeCell ref="C102:D102"/>
    <mergeCell ref="A103:B103"/>
    <mergeCell ref="C103:D103"/>
    <mergeCell ref="A91:B91"/>
    <mergeCell ref="C91:D91"/>
    <mergeCell ref="F91:G91"/>
    <mergeCell ref="A92:B92"/>
    <mergeCell ref="C92:D92"/>
    <mergeCell ref="F92:G103"/>
  </mergeCells>
  <dataValidations count="6">
    <dataValidation type="list" allowBlank="1" showInputMessage="1" showErrorMessage="1" sqref="H6:I6">
      <formula1>"Mr. Manish Bhoir,Mr.Rushil Sanghvi,Mr. Suraj Khare,Mr.Vaibhav Gite,Miss Ankita Mohite"</formula1>
    </dataValidation>
    <dataValidation type="list" allowBlank="1" showInputMessage="1" showErrorMessage="1" sqref="H26:I26">
      <formula1>"Middle,Upper"</formula1>
    </dataValidation>
    <dataValidation type="list" allowBlank="1" showInputMessage="1" showErrorMessage="1" sqref="C26:E26">
      <formula1>"Developing,Developed"</formula1>
    </dataValidation>
    <dataValidation type="list" allowBlank="1" showInputMessage="1" showErrorMessage="1" sqref="C27:E27">
      <formula1>"Bitumen,Concrete"</formula1>
    </dataValidation>
    <dataValidation type="list" allowBlank="1" showInputMessage="1" showErrorMessage="1" sqref="E108">
      <formula1>"300000,350000,400000,500000,600000,700000,800000,900000,1000000,1200000,1400000,1500000,1600000"</formula1>
    </dataValidation>
    <dataValidation type="list" allowBlank="1" showInputMessage="1" showErrorMessage="1" sqref="F132:G267">
      <formula1>"Fungible area,Balcony Area,Chajja Area,Cornice Area,AP Area,WS Area"</formula1>
    </dataValidation>
  </dataValidations>
  <hyperlinks>
    <hyperlink ref="C23" r:id="rId1"/>
  </hyperlinks>
  <printOptions horizontalCentered="1"/>
  <pageMargins left="0.27559055118110237" right="0.27559055118110237" top="0.70866141732283472" bottom="0.47244094488188981" header="0.15748031496062992" footer="0.15748031496062992"/>
  <pageSetup paperSize="9" scale="63" fitToHeight="0" orientation="portrait" r:id="rId2"/>
  <headerFooter>
    <oddHeader>&amp;C&amp;25&amp;G</oddHeader>
    <oddFooter>&amp;L&amp;"Times New Roman,Bold"&amp;16Ref No: &amp;F&amp;R&amp;"Times New Roman,Bold"&amp;16&amp;P</oddFooter>
  </headerFooter>
  <rowBreaks count="4" manualBreakCount="4">
    <brk id="87" max="16383" man="1"/>
    <brk id="419" max="8" man="1"/>
    <brk id="469" max="16383" man="1"/>
    <brk id="515" max="16383" man="1"/>
  </rowBreaks>
  <drawing r:id="rId3"/>
  <legacyDrawing r:id="rId4"/>
  <legacyDrawingHF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Report</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2025-07-09T12:06:55Z</cp:lastPrinted>
  <dcterms:created xsi:type="dcterms:W3CDTF">2010-11-23T11:42:48Z</dcterms:created>
  <dcterms:modified xsi:type="dcterms:W3CDTF">2025-07-09T12:07:27Z</dcterms:modified>
</cp:coreProperties>
</file>