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APF\July 2025\IDBI\NEW\Saurav\13070 - Swastik Legacy\"/>
    </mc:Choice>
  </mc:AlternateContent>
  <bookViews>
    <workbookView xWindow="-120" yWindow="-120" windowWidth="20730" windowHeight="11160"/>
  </bookViews>
  <sheets>
    <sheet name="Report" sheetId="24" r:id="rId1"/>
    <sheet name="Remark" sheetId="26" r:id="rId2"/>
    <sheet name="Valuation" sheetId="25" r:id="rId3"/>
  </sheets>
  <definedNames>
    <definedName name="_xlnm.Print_Area" localSheetId="0">Report!$A$1:$H$430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6" i="24" l="1"/>
  <c r="K147" i="24"/>
  <c r="K148" i="24"/>
  <c r="K149" i="24"/>
  <c r="K150" i="24"/>
  <c r="K145" i="24"/>
  <c r="B219" i="24"/>
  <c r="B218" i="24"/>
  <c r="D161" i="24" l="1"/>
  <c r="F161" i="24" s="1"/>
  <c r="H161" i="24" s="1"/>
  <c r="D160" i="24"/>
  <c r="F160" i="24" s="1"/>
  <c r="H160" i="24" s="1"/>
  <c r="D159" i="24"/>
  <c r="F159" i="24" s="1"/>
  <c r="H159" i="24" s="1"/>
  <c r="D158" i="24"/>
  <c r="F158" i="24" s="1"/>
  <c r="H158" i="24" s="1"/>
  <c r="A158" i="24"/>
  <c r="A159" i="24" s="1"/>
  <c r="A160" i="24" s="1"/>
  <c r="A161" i="24" s="1"/>
  <c r="D157" i="24"/>
  <c r="F157" i="24" s="1"/>
  <c r="H157" i="24" s="1"/>
  <c r="I156" i="24"/>
  <c r="D155" i="24"/>
  <c r="F155" i="24" s="1"/>
  <c r="H155" i="24" s="1"/>
  <c r="D154" i="24"/>
  <c r="F154" i="24" s="1"/>
  <c r="H154" i="24" s="1"/>
  <c r="D153" i="24"/>
  <c r="F153" i="24" s="1"/>
  <c r="H153" i="24" s="1"/>
  <c r="D152" i="24"/>
  <c r="F152" i="24" s="1"/>
  <c r="H152" i="24" s="1"/>
  <c r="A152" i="24"/>
  <c r="A153" i="24" s="1"/>
  <c r="A154" i="24" s="1"/>
  <c r="A155" i="24" s="1"/>
  <c r="I150" i="24"/>
  <c r="D149" i="24"/>
  <c r="F149" i="24" s="1"/>
  <c r="H149" i="24" s="1"/>
  <c r="D148" i="24"/>
  <c r="F148" i="24" s="1"/>
  <c r="H148" i="24" s="1"/>
  <c r="D147" i="24"/>
  <c r="F147" i="24" s="1"/>
  <c r="H147" i="24" s="1"/>
  <c r="A147" i="24"/>
  <c r="A148" i="24" s="1"/>
  <c r="A149" i="24" s="1"/>
  <c r="D146" i="24"/>
  <c r="F146" i="24" s="1"/>
  <c r="H146" i="24" s="1"/>
  <c r="A146" i="24"/>
  <c r="D145" i="24"/>
  <c r="F145" i="24" s="1"/>
  <c r="H145" i="24" s="1"/>
  <c r="I144" i="24"/>
  <c r="D143" i="24"/>
  <c r="F143" i="24" s="1"/>
  <c r="H143" i="24" s="1"/>
  <c r="D142" i="24"/>
  <c r="F142" i="24" s="1"/>
  <c r="H142" i="24" s="1"/>
  <c r="D141" i="24"/>
  <c r="F141" i="24" s="1"/>
  <c r="H141" i="24" s="1"/>
  <c r="D140" i="24"/>
  <c r="F140" i="24" s="1"/>
  <c r="H140" i="24" s="1"/>
  <c r="A140" i="24"/>
  <c r="A141" i="24" s="1"/>
  <c r="A142" i="24" s="1"/>
  <c r="A143" i="24" s="1"/>
  <c r="D139" i="24"/>
  <c r="F139" i="24" s="1"/>
  <c r="H139" i="24" s="1"/>
  <c r="I138" i="24"/>
  <c r="D137" i="24"/>
  <c r="F137" i="24" s="1"/>
  <c r="H137" i="24" s="1"/>
  <c r="D136" i="24"/>
  <c r="F136" i="24" s="1"/>
  <c r="H136" i="24" s="1"/>
  <c r="D135" i="24"/>
  <c r="F135" i="24" s="1"/>
  <c r="H135" i="24" s="1"/>
  <c r="D134" i="24"/>
  <c r="F134" i="24" s="1"/>
  <c r="H134" i="24" s="1"/>
  <c r="A134" i="24"/>
  <c r="A135" i="24" s="1"/>
  <c r="A136" i="24" s="1"/>
  <c r="A137" i="24" s="1"/>
  <c r="I132" i="24"/>
  <c r="D130" i="24"/>
  <c r="F130" i="24" s="1"/>
  <c r="H130" i="24" s="1"/>
  <c r="D129" i="24"/>
  <c r="F129" i="24" s="1"/>
  <c r="H129" i="24" s="1"/>
  <c r="A129" i="24"/>
  <c r="A130" i="24" s="1"/>
  <c r="D128" i="24"/>
  <c r="F128" i="24" s="1"/>
  <c r="H128" i="24" s="1"/>
  <c r="I127" i="24"/>
  <c r="D126" i="24"/>
  <c r="F126" i="24" s="1"/>
  <c r="H126" i="24" s="1"/>
  <c r="D125" i="24"/>
  <c r="F125" i="24" s="1"/>
  <c r="H125" i="24" s="1"/>
  <c r="A125" i="24"/>
  <c r="A126" i="24" s="1"/>
  <c r="I123" i="24"/>
  <c r="D122" i="24"/>
  <c r="F122" i="24" s="1"/>
  <c r="H122" i="24" s="1"/>
  <c r="D121" i="24"/>
  <c r="F121" i="24" s="1"/>
  <c r="H121" i="24" s="1"/>
  <c r="A121" i="24"/>
  <c r="A122" i="24" s="1"/>
  <c r="D120" i="24"/>
  <c r="F120" i="24" s="1"/>
  <c r="H120" i="24" s="1"/>
  <c r="I119" i="24"/>
  <c r="F118" i="24"/>
  <c r="H118" i="24" s="1"/>
  <c r="D118" i="24"/>
  <c r="D117" i="24"/>
  <c r="F117" i="24" s="1"/>
  <c r="H117" i="24" s="1"/>
  <c r="A117" i="24"/>
  <c r="A118" i="24" s="1"/>
  <c r="D116" i="24"/>
  <c r="F116" i="24" s="1"/>
  <c r="H116" i="24" s="1"/>
  <c r="I115" i="24"/>
  <c r="D114" i="24"/>
  <c r="F114" i="24" s="1"/>
  <c r="H114" i="24" s="1"/>
  <c r="D113" i="24"/>
  <c r="F113" i="24" s="1"/>
  <c r="A113" i="24"/>
  <c r="A114" i="24" s="1"/>
  <c r="I111" i="24"/>
  <c r="D106" i="24"/>
  <c r="F106" i="24" s="1"/>
  <c r="H106" i="24" s="1"/>
  <c r="D105" i="24"/>
  <c r="F105" i="24" s="1"/>
  <c r="H105" i="24" s="1"/>
  <c r="D104" i="24"/>
  <c r="F104" i="24" s="1"/>
  <c r="H104" i="24" s="1"/>
  <c r="D103" i="24"/>
  <c r="F103" i="24" s="1"/>
  <c r="H103" i="24" s="1"/>
  <c r="D102" i="24"/>
  <c r="F102" i="24" s="1"/>
  <c r="H102" i="24" s="1"/>
  <c r="D101" i="24"/>
  <c r="F101" i="24" s="1"/>
  <c r="H101" i="24" s="1"/>
  <c r="D100" i="24"/>
  <c r="F100" i="24" s="1"/>
  <c r="H100" i="24" s="1"/>
  <c r="D99" i="24"/>
  <c r="F99" i="24" s="1"/>
  <c r="H99" i="24" s="1"/>
  <c r="D98" i="24"/>
  <c r="F98" i="24" s="1"/>
  <c r="H98" i="24" s="1"/>
  <c r="D97" i="24"/>
  <c r="F97" i="24" s="1"/>
  <c r="H97" i="24" s="1"/>
  <c r="D96" i="24"/>
  <c r="F96" i="24" s="1"/>
  <c r="H96" i="24" s="1"/>
  <c r="D95" i="24"/>
  <c r="F95" i="24" s="1"/>
  <c r="H95" i="24" s="1"/>
  <c r="D94" i="24"/>
  <c r="F94" i="24" s="1"/>
  <c r="H94" i="24" s="1"/>
  <c r="D93" i="24"/>
  <c r="F93" i="24" s="1"/>
  <c r="H93" i="24" s="1"/>
  <c r="D92" i="24"/>
  <c r="F92" i="24" s="1"/>
  <c r="H92" i="24" s="1"/>
  <c r="D91" i="24"/>
  <c r="F91" i="24" s="1"/>
  <c r="H91" i="24" s="1"/>
  <c r="D90" i="24"/>
  <c r="F90" i="24" s="1"/>
  <c r="H90" i="24" s="1"/>
  <c r="A90" i="24"/>
  <c r="A91" i="24" s="1"/>
  <c r="A92" i="24" s="1"/>
  <c r="A93" i="24" s="1"/>
  <c r="A94" i="24" s="1"/>
  <c r="A95" i="24" s="1"/>
  <c r="A96" i="24" s="1"/>
  <c r="A97" i="24" s="1"/>
  <c r="A98" i="24" s="1"/>
  <c r="A99" i="24" s="1"/>
  <c r="A100" i="24" s="1"/>
  <c r="A101" i="24" s="1"/>
  <c r="A102" i="24" s="1"/>
  <c r="A103" i="24" s="1"/>
  <c r="A104" i="24" s="1"/>
  <c r="A105" i="24" s="1"/>
  <c r="A106" i="24" s="1"/>
  <c r="D89" i="24"/>
  <c r="F89" i="24" s="1"/>
  <c r="D87" i="24"/>
  <c r="F87" i="24" s="1"/>
  <c r="H87" i="24" s="1"/>
  <c r="D86" i="24"/>
  <c r="F86" i="24" s="1"/>
  <c r="H86" i="24" s="1"/>
  <c r="D85" i="24"/>
  <c r="F85" i="24" s="1"/>
  <c r="H85" i="24" s="1"/>
  <c r="D84" i="24"/>
  <c r="F84" i="24" s="1"/>
  <c r="H84" i="24" s="1"/>
  <c r="D83" i="24"/>
  <c r="F83" i="24" s="1"/>
  <c r="H83" i="24" s="1"/>
  <c r="D82" i="24"/>
  <c r="F82" i="24" s="1"/>
  <c r="H82" i="24" s="1"/>
  <c r="D81" i="24"/>
  <c r="F81" i="24" s="1"/>
  <c r="H81" i="24" s="1"/>
  <c r="D80" i="24"/>
  <c r="F80" i="24" s="1"/>
  <c r="H80" i="24" s="1"/>
  <c r="D79" i="24"/>
  <c r="F79" i="24" s="1"/>
  <c r="H79" i="24" s="1"/>
  <c r="D78" i="24"/>
  <c r="F78" i="24" s="1"/>
  <c r="D77" i="24"/>
  <c r="F77" i="24" s="1"/>
  <c r="H77" i="24" s="1"/>
  <c r="D76" i="24"/>
  <c r="F76" i="24" s="1"/>
  <c r="H76" i="24" s="1"/>
  <c r="D75" i="24"/>
  <c r="F75" i="24" s="1"/>
  <c r="H75" i="24" s="1"/>
  <c r="D74" i="24"/>
  <c r="F74" i="24" s="1"/>
  <c r="H74" i="24" s="1"/>
  <c r="D73" i="24"/>
  <c r="F73" i="24" s="1"/>
  <c r="H73" i="24" s="1"/>
  <c r="D72" i="24"/>
  <c r="F72" i="24" s="1"/>
  <c r="H72" i="24" s="1"/>
  <c r="D71" i="24"/>
  <c r="F71" i="24" s="1"/>
  <c r="H71" i="24" s="1"/>
  <c r="D70" i="24"/>
  <c r="F70" i="24" s="1"/>
  <c r="H70" i="24" s="1"/>
  <c r="A70" i="24"/>
  <c r="A71" i="24" s="1"/>
  <c r="A72" i="24" s="1"/>
  <c r="A73" i="24" s="1"/>
  <c r="A74" i="24" s="1"/>
  <c r="A75" i="24" s="1"/>
  <c r="A76" i="24" s="1"/>
  <c r="A77" i="24" s="1"/>
  <c r="A78" i="24" s="1"/>
  <c r="A79" i="24" s="1"/>
  <c r="A80" i="24" s="1"/>
  <c r="A81" i="24" s="1"/>
  <c r="A82" i="24" s="1"/>
  <c r="A83" i="24" s="1"/>
  <c r="A84" i="24" s="1"/>
  <c r="A85" i="24" s="1"/>
  <c r="A86" i="24" s="1"/>
  <c r="A87" i="24" s="1"/>
  <c r="D69" i="24"/>
  <c r="F69" i="24" s="1"/>
  <c r="I39" i="24"/>
  <c r="E54" i="24" l="1"/>
  <c r="H113" i="24"/>
  <c r="G58" i="24" s="1"/>
  <c r="E58" i="24"/>
  <c r="G59" i="24"/>
  <c r="E59" i="24"/>
  <c r="C58" i="24"/>
  <c r="C60" i="24" s="1"/>
  <c r="C59" i="24"/>
  <c r="E53" i="24"/>
  <c r="H78" i="24"/>
  <c r="G53" i="24" s="1"/>
  <c r="C52" i="24"/>
  <c r="E52" i="24"/>
  <c r="H89" i="24"/>
  <c r="G54" i="24" s="1"/>
  <c r="C53" i="24"/>
  <c r="C54" i="24"/>
  <c r="H69" i="24"/>
  <c r="G52" i="24" s="1"/>
  <c r="E55" i="24" l="1"/>
  <c r="E61" i="24" s="1"/>
  <c r="C55" i="24"/>
  <c r="C61" i="24" s="1"/>
  <c r="G60" i="24"/>
  <c r="E60" i="24"/>
  <c r="G55" i="24"/>
  <c r="G61" i="24" s="1"/>
  <c r="D44" i="24"/>
  <c r="D16" i="24"/>
  <c r="D252" i="24"/>
  <c r="J210" i="24"/>
  <c r="J209" i="24"/>
  <c r="J208" i="24"/>
  <c r="J207" i="24"/>
  <c r="C199" i="24"/>
  <c r="J196" i="24"/>
  <c r="J195" i="24"/>
  <c r="J194" i="24"/>
  <c r="J193" i="24"/>
  <c r="C185" i="24"/>
  <c r="D215" i="24"/>
  <c r="H33" i="24"/>
  <c r="D33" i="24"/>
  <c r="D30" i="24"/>
  <c r="D28" i="24"/>
  <c r="J21" i="24"/>
  <c r="D3" i="24"/>
  <c r="B250" i="24" s="1"/>
  <c r="H200" i="24"/>
  <c r="H186" i="24"/>
  <c r="B229" i="24" l="1"/>
  <c r="D198" i="24"/>
  <c r="D192" i="24"/>
  <c r="J188" i="24"/>
  <c r="J191" i="24"/>
  <c r="J192" i="24" s="1"/>
  <c r="J197" i="24" s="1"/>
  <c r="D197" i="24"/>
  <c r="D191" i="24"/>
  <c r="D193" i="24"/>
  <c r="D196" i="24"/>
  <c r="J190" i="24"/>
  <c r="C189" i="24" s="1"/>
  <c r="D195" i="24"/>
  <c r="J189" i="24"/>
  <c r="D194" i="24"/>
  <c r="D209" i="24"/>
  <c r="J203" i="24"/>
  <c r="J202" i="24"/>
  <c r="D208" i="24"/>
  <c r="J204" i="24"/>
  <c r="C203" i="24" s="1"/>
  <c r="D203" i="24" s="1"/>
  <c r="D207" i="24"/>
  <c r="D212" i="24"/>
  <c r="D206" i="24"/>
  <c r="J205" i="24"/>
  <c r="J206" i="24" s="1"/>
  <c r="J211" i="24" s="1"/>
  <c r="D211" i="24"/>
  <c r="D205" i="24"/>
  <c r="D210" i="24"/>
  <c r="J212" i="24" l="1"/>
  <c r="C204" i="24"/>
  <c r="E203" i="24" s="1"/>
  <c r="I199" i="24" s="1"/>
  <c r="C201" i="24" s="1"/>
  <c r="J198" i="24"/>
  <c r="C190" i="24"/>
  <c r="G189" i="24" s="1"/>
  <c r="D189" i="24"/>
  <c r="G203" i="24" l="1"/>
  <c r="D190" i="24"/>
  <c r="E189" i="24"/>
  <c r="I185" i="24" s="1"/>
  <c r="C187" i="24" s="1"/>
  <c r="D204" i="24"/>
  <c r="I130" i="24" l="1"/>
  <c r="I126" i="24"/>
  <c r="I147" i="24"/>
  <c r="I143" i="24"/>
  <c r="I149" i="24"/>
  <c r="I161" i="24"/>
</calcChain>
</file>

<file path=xl/comments1.xml><?xml version="1.0" encoding="utf-8"?>
<comments xmlns="http://schemas.openxmlformats.org/spreadsheetml/2006/main">
  <authors>
    <author>SACHIN</author>
  </authors>
  <commentList>
    <comment ref="D12" authorId="0" shapeId="0">
      <text>
        <r>
          <rPr>
            <b/>
            <sz val="9"/>
            <color indexed="81"/>
            <rFont val="Tahoma"/>
            <family val="2"/>
          </rPr>
          <t>SACHIN:</t>
        </r>
        <r>
          <rPr>
            <sz val="9"/>
            <color indexed="81"/>
            <rFont val="Tahoma"/>
            <family val="2"/>
          </rPr>
          <t xml:space="preserve">
Building No. 
Tower No.
Wing 
Bunglow No., etc</t>
        </r>
      </text>
    </comment>
    <comment ref="D13" authorId="0" shapeId="0">
      <text>
        <r>
          <rPr>
            <b/>
            <sz val="9"/>
            <color indexed="81"/>
            <rFont val="Tahoma"/>
            <family val="2"/>
          </rPr>
          <t>SACHIN:</t>
        </r>
        <r>
          <rPr>
            <sz val="9"/>
            <color indexed="81"/>
            <rFont val="Tahoma"/>
            <family val="2"/>
          </rPr>
          <t xml:space="preserve">
If exisiting Building is provided write it or else
NA</t>
        </r>
      </text>
    </comment>
    <comment ref="D213" authorId="0" shapeId="0">
      <text>
        <r>
          <rPr>
            <b/>
            <sz val="9"/>
            <color indexed="81"/>
            <rFont val="Tahoma"/>
            <family val="2"/>
          </rPr>
          <t>SACHIN:</t>
        </r>
        <r>
          <rPr>
            <sz val="9"/>
            <color indexed="81"/>
            <rFont val="Tahoma"/>
            <family val="2"/>
          </rPr>
          <t xml:space="preserve">
First CC Date </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<sst xmlns="http://schemas.openxmlformats.org/spreadsheetml/2006/main" count="529" uniqueCount="298">
  <si>
    <t>Date:</t>
  </si>
  <si>
    <t>Name of the Project</t>
  </si>
  <si>
    <t>Description</t>
  </si>
  <si>
    <t>Attached Terrace area</t>
  </si>
  <si>
    <t>Type of Work</t>
  </si>
  <si>
    <t>Plinth</t>
  </si>
  <si>
    <t>Address of the Project</t>
  </si>
  <si>
    <t>Nearby Landmark</t>
  </si>
  <si>
    <t>Proximity to Civic Amenities</t>
  </si>
  <si>
    <t>Date of commencement</t>
  </si>
  <si>
    <t>Google Map :</t>
  </si>
  <si>
    <t>All available at  1 to 3 km.</t>
  </si>
  <si>
    <t>Residential Area Details :</t>
  </si>
  <si>
    <t>Building &amp; Wing</t>
  </si>
  <si>
    <t>Total Carpet Area</t>
  </si>
  <si>
    <t>Total Saleable Area</t>
  </si>
  <si>
    <t>Basement</t>
  </si>
  <si>
    <t>Podium</t>
  </si>
  <si>
    <t>Ground</t>
  </si>
  <si>
    <t>Excavation in process</t>
  </si>
  <si>
    <t>Excavation Completed</t>
  </si>
  <si>
    <t>Footing in Process</t>
  </si>
  <si>
    <t>Footing Completed</t>
  </si>
  <si>
    <t>Plinth in process</t>
  </si>
  <si>
    <t>Plinth completed</t>
  </si>
  <si>
    <t>Commercial Area Details :</t>
  </si>
  <si>
    <t>Floors</t>
  </si>
  <si>
    <t xml:space="preserve">Stage of construction: </t>
  </si>
  <si>
    <t>Complition %</t>
  </si>
  <si>
    <t>Progress %</t>
  </si>
  <si>
    <t>Disbursement %</t>
  </si>
  <si>
    <t>All work Completed. OC Received.</t>
  </si>
  <si>
    <t>Slab/Floor</t>
  </si>
  <si>
    <t>Piling Work in process</t>
  </si>
  <si>
    <t>Excavation</t>
  </si>
  <si>
    <t>RCC (Including podiums)</t>
  </si>
  <si>
    <t>Brickwork</t>
  </si>
  <si>
    <t>Brickwork &amp; Internal Plaster</t>
  </si>
  <si>
    <t>Internal Plaster</t>
  </si>
  <si>
    <t>Basement 1</t>
  </si>
  <si>
    <t>Ext. Plaster &amp; Plumbing</t>
  </si>
  <si>
    <t>External Plaster &amp; Plumbing</t>
  </si>
  <si>
    <t>Basement 2</t>
  </si>
  <si>
    <t>Flooring &amp; Fitting</t>
  </si>
  <si>
    <t>Basement 3</t>
  </si>
  <si>
    <t>Painting &amp; Wooden</t>
  </si>
  <si>
    <t>Basement 4</t>
  </si>
  <si>
    <t>Building Common Amenities</t>
  </si>
  <si>
    <t>Possession</t>
  </si>
  <si>
    <t xml:space="preserve">Valuation Report </t>
  </si>
  <si>
    <t>Date Of Property Visit</t>
  </si>
  <si>
    <t>Name of the builder group</t>
  </si>
  <si>
    <t>Name of the builder company</t>
  </si>
  <si>
    <t>Name / No of the Building</t>
  </si>
  <si>
    <t>Docouments Provided</t>
  </si>
  <si>
    <t>RERA No.</t>
  </si>
  <si>
    <t>Road</t>
  </si>
  <si>
    <t>Locality/Village</t>
  </si>
  <si>
    <t>City</t>
  </si>
  <si>
    <t>District</t>
  </si>
  <si>
    <t>Taluka</t>
  </si>
  <si>
    <t>Pin Code</t>
  </si>
  <si>
    <t xml:space="preserve">Distance from city centre: </t>
  </si>
  <si>
    <t xml:space="preserve"> from ……. Railway Station</t>
  </si>
  <si>
    <t>Class of locality</t>
  </si>
  <si>
    <t xml:space="preserve">Nature of the locality </t>
  </si>
  <si>
    <t>Quality of infrastructure in vicinity</t>
  </si>
  <si>
    <t>Good</t>
  </si>
  <si>
    <t>Type of Structure</t>
  </si>
  <si>
    <t>RCC Frame Structure</t>
  </si>
  <si>
    <t xml:space="preserve">Approved usage of the Property:                                                                                                                                             </t>
  </si>
  <si>
    <t>NA</t>
  </si>
  <si>
    <t>Longitude</t>
  </si>
  <si>
    <t>Total number of Buildings</t>
  </si>
  <si>
    <t xml:space="preserve">Approval Detail : Plan approval </t>
  </si>
  <si>
    <t xml:space="preserve">Layout Approval No     </t>
  </si>
  <si>
    <t>Dated</t>
  </si>
  <si>
    <t xml:space="preserve">Approved Floor plan No.  </t>
  </si>
  <si>
    <t xml:space="preserve">Valid Up to:  </t>
  </si>
  <si>
    <t xml:space="preserve">O. Certificate No.: </t>
  </si>
  <si>
    <t>NA
Approved upto : NA</t>
  </si>
  <si>
    <t xml:space="preserve">Date of approval: </t>
  </si>
  <si>
    <t>Building wise Construction details</t>
  </si>
  <si>
    <t>Approved no of units</t>
  </si>
  <si>
    <t>Approved no of Floors</t>
  </si>
  <si>
    <t>Proposed no of Floors</t>
  </si>
  <si>
    <t>Expected Completion</t>
  </si>
  <si>
    <t>Floor Rise Rate Per Sq.ft</t>
  </si>
  <si>
    <t>Development Charges</t>
  </si>
  <si>
    <t>Society Formation Charges</t>
  </si>
  <si>
    <t>Advance Maintenance Charges</t>
  </si>
  <si>
    <t xml:space="preserve">Recommended rate of Parking </t>
  </si>
  <si>
    <t>No. of Units</t>
  </si>
  <si>
    <r>
      <t xml:space="preserve">Shop No.
</t>
    </r>
    <r>
      <rPr>
        <b/>
        <sz val="11"/>
        <color rgb="FF000000"/>
        <rFont val="Times New Roman"/>
        <family val="1"/>
      </rPr>
      <t>(Approved Plan)</t>
    </r>
  </si>
  <si>
    <t>Shop No.
(Sale Plan)</t>
  </si>
  <si>
    <t>Flat No.
(Sale Plan)</t>
  </si>
  <si>
    <t xml:space="preserve">Remarks:  </t>
  </si>
  <si>
    <t>We considered Carpet area as per Approved Plan.</t>
  </si>
  <si>
    <t>We have considered rate by verifying it from market inquire.</t>
  </si>
  <si>
    <t>Car parking is subjected to authentic documentation.</t>
  </si>
  <si>
    <t>On Site, we meet Mr........(........).</t>
  </si>
  <si>
    <t xml:space="preserve">PHOTOGRAPHS OF PROPERTY : 
</t>
  </si>
  <si>
    <t>Name of Branch :</t>
  </si>
  <si>
    <t>Contact Details</t>
  </si>
  <si>
    <t>Latitude &amp; Longitude</t>
  </si>
  <si>
    <r>
      <t xml:space="preserve">Proposed Amenities :                                                                                                                                                                                                                      </t>
    </r>
    <r>
      <rPr>
        <sz val="11"/>
        <rFont val="Times New Roman"/>
        <family val="1"/>
      </rPr>
      <t xml:space="preserve">   </t>
    </r>
    <r>
      <rPr>
        <b/>
        <sz val="11"/>
        <rFont val="Times New Roman"/>
        <family val="1"/>
      </rPr>
      <t xml:space="preserve">                                               </t>
    </r>
  </si>
  <si>
    <t>Building/Wing :</t>
  </si>
  <si>
    <t>*</t>
  </si>
  <si>
    <t>Recommended rate should be considered as all inclusive rate if other charges are not mentioned. (Excluding GST &amp; other government Taxes)</t>
  </si>
  <si>
    <t>Office No. 1031, Wing J, Akshar Business Park, Plot No. 03 Sector 25, Near APMC Market, Vashi, Navi Mumbai, Maharashtra 400703 TEL: 022-46090378/79/80                                                                       
E mail : vsjcapf@gmail.com. Web site : www.vsjadon.com</t>
  </si>
  <si>
    <t>Name / No of the Existing Building</t>
  </si>
  <si>
    <t>Location Link</t>
  </si>
  <si>
    <t>CTS No</t>
  </si>
  <si>
    <t>Saleable area Loading :</t>
  </si>
  <si>
    <t>Layout</t>
  </si>
  <si>
    <t xml:space="preserve">Thane </t>
  </si>
  <si>
    <t>Palghar</t>
  </si>
  <si>
    <t>Mumbai</t>
  </si>
  <si>
    <t>Raigad</t>
  </si>
  <si>
    <t>Pune</t>
  </si>
  <si>
    <t>Borivali</t>
  </si>
  <si>
    <t>Thane</t>
  </si>
  <si>
    <t>Mokhada</t>
  </si>
  <si>
    <t>Andheri</t>
  </si>
  <si>
    <t>Alibag</t>
  </si>
  <si>
    <t>Pune City</t>
  </si>
  <si>
    <t>Shahpur</t>
  </si>
  <si>
    <t>Talasari</t>
  </si>
  <si>
    <t>Panvel</t>
  </si>
  <si>
    <t>Haveli</t>
  </si>
  <si>
    <t>Kalyan</t>
  </si>
  <si>
    <t>Vasai</t>
  </si>
  <si>
    <t>Kurla</t>
  </si>
  <si>
    <t>Uran</t>
  </si>
  <si>
    <t>Khed</t>
  </si>
  <si>
    <t>Bhiwandi</t>
  </si>
  <si>
    <t>Vikramgad</t>
  </si>
  <si>
    <t>Karjat</t>
  </si>
  <si>
    <t>Baramati</t>
  </si>
  <si>
    <t>Ulhasnagar</t>
  </si>
  <si>
    <t>Khalapur</t>
  </si>
  <si>
    <t>Junnar</t>
  </si>
  <si>
    <t>Ambernath</t>
  </si>
  <si>
    <t>Dahanu</t>
  </si>
  <si>
    <t>Pen</t>
  </si>
  <si>
    <t>Shirur</t>
  </si>
  <si>
    <t>Murbad</t>
  </si>
  <si>
    <t>Wada</t>
  </si>
  <si>
    <t>Sudhagad</t>
  </si>
  <si>
    <t>Indapur</t>
  </si>
  <si>
    <t>Mahad</t>
  </si>
  <si>
    <t>Daund</t>
  </si>
  <si>
    <t>Roha</t>
  </si>
  <si>
    <t>Mawal</t>
  </si>
  <si>
    <t>Mangaon</t>
  </si>
  <si>
    <t>Ambegaon</t>
  </si>
  <si>
    <t>Poladpur</t>
  </si>
  <si>
    <t>Purandhar</t>
  </si>
  <si>
    <t>Mahasala</t>
  </si>
  <si>
    <t>Bhor</t>
  </si>
  <si>
    <t>Shriwardhan</t>
  </si>
  <si>
    <t>Mulshi</t>
  </si>
  <si>
    <t>Murud</t>
  </si>
  <si>
    <t>Velhe</t>
  </si>
  <si>
    <t>Rate of Flat Per Sq. Ft.</t>
  </si>
  <si>
    <t>Rate of Shop Per Sq. Ft.</t>
  </si>
  <si>
    <t xml:space="preserve">Rate of Office Per Sq. Ft. </t>
  </si>
  <si>
    <t>Fungible area</t>
  </si>
  <si>
    <t>Gross Carpet 
Area</t>
  </si>
  <si>
    <t>Carpet 
Area</t>
  </si>
  <si>
    <t>Attached Loft area</t>
  </si>
  <si>
    <t>Attached Otla 
Area</t>
  </si>
  <si>
    <t>Realizable Rates of the Property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</si>
  <si>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</si>
  <si>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</si>
  <si>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</si>
  <si>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</si>
  <si>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</si>
  <si>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</si>
  <si>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</si>
  <si>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</si>
  <si>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theme="1"/>
        <rFont val="Calibri"/>
        <family val="2"/>
        <scheme val="minor"/>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</si>
  <si>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</si>
  <si>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</si>
  <si>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</si>
  <si>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</si>
  <si>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</si>
  <si>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</si>
  <si>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</si>
  <si>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</si>
  <si>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</si>
  <si>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As building have received First CC on 08/05/2015 still building is still under construction.</t>
  </si>
  <si>
    <t>Since the project has received first CC on 17/01/2020, But construction work of Wing A is not yet started. Please provide revised approved CC for Wing A.</t>
  </si>
  <si>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scheme val="minor"/>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</si>
  <si>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scheme val="minor"/>
      </rPr>
      <t>, 5 shops &amp; 6 Flats are Rehab Flats. The same letter is attached below.</t>
    </r>
  </si>
  <si>
    <t>High tension lines are passing nearby project Project Name. Please provide Power Noc.</t>
  </si>
  <si>
    <t>As Flat No. 201, 202, 203 &amp; 204 consists of large terrace area but dimension of that area is not mentioned. Therefore we have not considered terrace area for that flat.</t>
  </si>
  <si>
    <t>Electric Lines are passing above the project</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</si>
  <si>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</si>
  <si>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</si>
  <si>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</si>
  <si>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</si>
  <si>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</si>
  <si>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</si>
  <si>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</si>
  <si>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As per Approved Floor Plan, In C to E wing on Ground floor Shop No. 19 &amp; 20 are merged into single shop.</t>
  </si>
  <si>
    <t>Architect Name</t>
  </si>
  <si>
    <t>Address of Builder/Developer</t>
  </si>
  <si>
    <t>Future estimated life of the structure</t>
  </si>
  <si>
    <t>Please check for Environment Clearance Certificate, Fire NOC, Airport NOC, CRZ NOC, Railway Noc.</t>
  </si>
  <si>
    <t>We have given Valuation for Sale Flats and Shops only.</t>
  </si>
  <si>
    <t>Signature</t>
  </si>
  <si>
    <t>Name of the Valuer</t>
  </si>
  <si>
    <t>Name of the Site Engineer</t>
  </si>
  <si>
    <t>Channel</t>
  </si>
  <si>
    <t>CERTIFICATE</t>
  </si>
  <si>
    <t>1. The information furnished is true and correct to the best of my knowledge and belief.</t>
  </si>
  <si>
    <t>2. I have no direct or indirect interest in the property valued.</t>
  </si>
  <si>
    <t>I hereby declare that:</t>
  </si>
  <si>
    <t>Place :</t>
  </si>
  <si>
    <t>Navi Mumbai</t>
  </si>
  <si>
    <t>Date :</t>
  </si>
  <si>
    <t>Signature of the Valuer.</t>
  </si>
  <si>
    <t>Ready Reckoner Rate</t>
  </si>
  <si>
    <t>For Residential</t>
  </si>
  <si>
    <t>For Land</t>
  </si>
  <si>
    <t>Government Ready Reckoner Rate (in sqm)</t>
  </si>
  <si>
    <t>On Saleable Area</t>
  </si>
  <si>
    <t>Mr. Vishwajeet Singh Jadon</t>
  </si>
  <si>
    <t>Ar. Rohit Parmar</t>
  </si>
  <si>
    <t>IDBI Borivali</t>
  </si>
  <si>
    <t>Swastik Group</t>
  </si>
  <si>
    <t>M/s. Swastik Realtors</t>
  </si>
  <si>
    <t xml:space="preserve">312, A, Swastik Disa Corporate Park, L.B.S Road, Opp Shreyas Cinema, Ghatkopar West, Mumbai 400086. </t>
  </si>
  <si>
    <t>Mr. Umesh Jadhav 7304797999</t>
  </si>
  <si>
    <t>Swastik Legacy</t>
  </si>
  <si>
    <t>Wing A &amp; B</t>
  </si>
  <si>
    <t>Subhash Nagar Sairaj Co-operative Housing Society Ltd</t>
  </si>
  <si>
    <t>Approved Plans, CC, Sale Plans, Fire Noc, Airport Noc.</t>
  </si>
  <si>
    <t>P51800079199</t>
  </si>
  <si>
    <t>836(Pt)</t>
  </si>
  <si>
    <t>Narayan Gajanan Acharya Marg</t>
  </si>
  <si>
    <t xml:space="preserve">Subhash Nagar, Chembur </t>
  </si>
  <si>
    <t>Chembur West</t>
  </si>
  <si>
    <t>0.45 KM from Chembur Railway Station</t>
  </si>
  <si>
    <t>19.060595,72.903546</t>
  </si>
  <si>
    <t>https://maps.app.goo.gl/g6szaLJD3KzkGnrP8</t>
  </si>
  <si>
    <t>MH/EE/(BP)/GM/MHADA-29/1320/2025/IOA/1/Amend</t>
  </si>
  <si>
    <t>MH/EE/(BP)/GM/MHADA-29/1320/2024/CC/1/New</t>
  </si>
  <si>
    <t>This C.C. is granted upto top of Plinth level (height 0.15mt. AGL) as per Zero FSI IOA issued dtd.27th Jul. 2023 vide no.MH/EE/BP Cell/GM/MHADA-29/1320/2023.</t>
  </si>
  <si>
    <t xml:space="preserve">Fire NOC No.
Valid Up to:  </t>
  </si>
  <si>
    <t>P-17547/2023/(836)/ 
M/W Ward/CHEMBUR-W/MHADA-CFO/1/New</t>
  </si>
  <si>
    <t>Wing A &amp; B = B + G + 1st to 16th Floor (Height = 50.85 Mtrs)</t>
  </si>
  <si>
    <t>Airport NOC No.
Valid Up for :</t>
  </si>
  <si>
    <t>SNCR/WEST/B/103019/433290</t>
  </si>
  <si>
    <t xml:space="preserve">Valid upto Dated </t>
  </si>
  <si>
    <t>Total Height = 43.75 Mtrs</t>
  </si>
  <si>
    <t>Site Elevation (AMSL) = 3.986 Mtrs
Permissible Top Elevation (AMSL) = 57.13Mtrs</t>
  </si>
  <si>
    <t>02 Wings</t>
  </si>
  <si>
    <t>Wing A = 1B + G + 1st to 16th Floor</t>
  </si>
  <si>
    <t>Wing B = 1B + G + 1st to 16th Floor</t>
  </si>
  <si>
    <t>Wing A &amp; B = B + G + 1st to 13th Floor</t>
  </si>
  <si>
    <t>Basement Floor For Common Pump Room, Fire Tank, Panel Room &amp; Residential Domestic Tank</t>
  </si>
  <si>
    <t>Ground Floor For Commercial, Entrance Lobby, Meter Room &amp; Fire Pump Control Panel</t>
  </si>
  <si>
    <t>Shop</t>
  </si>
  <si>
    <t>Kiosk</t>
  </si>
  <si>
    <t>1st Floor For Commercial</t>
  </si>
  <si>
    <t>Office</t>
  </si>
  <si>
    <t>OK</t>
  </si>
  <si>
    <t>Total</t>
  </si>
  <si>
    <t>Wing A</t>
  </si>
  <si>
    <t>Wing B</t>
  </si>
  <si>
    <t>Grand Total</t>
  </si>
  <si>
    <t>2nd Floor For Residential &amp; Part Fitness Centre Area</t>
  </si>
  <si>
    <t xml:space="preserve">Fitness Centre </t>
  </si>
  <si>
    <t>3BHK</t>
  </si>
  <si>
    <t>2BHK</t>
  </si>
  <si>
    <t>3rd Floor For Residential</t>
  </si>
  <si>
    <t>4th to 7th &amp; 9th to 12th Floor</t>
  </si>
  <si>
    <t>8th Floor For Part Refuge Area</t>
  </si>
  <si>
    <t>Refuge Area</t>
  </si>
  <si>
    <t>13th Floor</t>
  </si>
  <si>
    <t>99 Acre</t>
  </si>
  <si>
    <t>2.5BHK</t>
  </si>
  <si>
    <t>Flat No.
(Approved Plan)</t>
  </si>
  <si>
    <t>https://www.99acres.com/swastik-legacy-chembur-east-central-mumbai-npxid-r441338?nn_source=Performance&amp;nn_account=Google_99acres-NPGoogle-Account&amp;nn_campaign=22427354155_176440244863_756571628104&amp;nn_medium=22427354155_176440244863_756571628104&amp;nn_adtype=g_&amp;nn_keyword=&amp;nn_placement=&amp;gad_source=1&amp;gad_campaignid=22427354155&amp;gbraid=0AAAAADLswZVPnyz6Ew8QTtLenQ_b8nzXg&amp;gclid=Cj0KCQjw953DBhCyARIsANhIZobF8r7eG4IHc-QhI1naBzK-7Xl5Tzcsv41R_txthaFy8tsgCmnB4EIaAtYxEALw_wcB#showModal</t>
  </si>
  <si>
    <t>As per RERA - 31/12/2028</t>
  </si>
  <si>
    <t xml:space="preserve">Construction work is in process at the time of Visit (labour found). </t>
  </si>
  <si>
    <t>We considered Gross carpet area = Net carpet + Balcony Area.</t>
  </si>
  <si>
    <t>Queens Park</t>
  </si>
  <si>
    <t>Flat - 92
Shop - 18, Office - 18, Kiosk - 1</t>
  </si>
  <si>
    <t xml:space="preserve">Mr. Akash Kadam </t>
  </si>
  <si>
    <t xml:space="preserve">Commencement Certificate No.
Valid Up to:  </t>
  </si>
  <si>
    <t xml:space="preserve">Gym, Sitout Area, Yoga &amp; Meditation Deck, Senior Citizen Relaxation Area, Kids Play Area, Walking Track, Multipurpose Turf, Tower Parking, Indoor Games etc. </t>
  </si>
  <si>
    <t xml:space="preserve">                     I have personally inspected the above said property on 05/07/2025 And met Mr Umesh Jadhav ( Ph no 7304797999). The value of the property is taken on the area basis. </t>
  </si>
  <si>
    <t>Building  Details Floor Wise</t>
  </si>
  <si>
    <t xml:space="preserve">Details of Residential &amp; Commercial in Building   </t>
  </si>
  <si>
    <t>Construction Details of the Property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</si>
</sst>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dd\/mm\/yyyy"/>
    <numFmt numFmtId="165" formatCode="_ * #,##0_ ;_ * \-#,##0_ ;_ * &quot;-&quot;??_ ;_ @_ "/>
  </numFmts>
  <fonts count="23" x14ac:knownFonts="1">
    <font>
      <sz val="11"/>
      <color theme="1"/>
      <name val="Calibri"/>
      <family val="2"/>
      <scheme val="minor"/>
    </font>
    <font>
      <sz val="11"/>
      <color indexed="8"/>
      <name val="Calibri"/>
      <family val="2"/>
    </font>
    <font>
      <b/>
      <sz val="11"/>
      <color indexed="8"/>
      <name val="Times New Roman"/>
      <family val="1"/>
    </font>
    <font>
      <sz val="11"/>
      <color indexed="8"/>
      <name val="Times New Roman"/>
      <family val="1"/>
    </font>
    <font>
      <b/>
      <sz val="11"/>
      <name val="Times New Roman"/>
      <family val="1"/>
    </font>
    <font>
      <sz val="11"/>
      <name val="Times New Roman"/>
      <family val="1"/>
    </font>
    <font>
      <sz val="11"/>
      <color theme="1"/>
      <name val="Calibri"/>
      <family val="2"/>
      <scheme val="minor"/>
    </font>
    <font>
      <sz val="11"/>
      <color theme="1"/>
      <name val="Times New Roman"/>
      <family val="1"/>
    </font>
    <font>
      <b/>
      <sz val="11"/>
      <color theme="1"/>
      <name val="Times New Roman"/>
      <family val="1"/>
    </font>
    <font>
      <sz val="11"/>
      <color rgb="FF000000"/>
      <name val="Times New Roman"/>
      <family val="1"/>
    </font>
    <font>
      <b/>
      <sz val="11"/>
      <color rgb="FF000000"/>
      <name val="Times New Roman"/>
      <family val="1"/>
    </font>
    <font>
      <sz val="11"/>
      <color rgb="FFFF0000"/>
      <name val="Times New Roman"/>
      <family val="1"/>
    </font>
    <font>
      <b/>
      <sz val="11"/>
      <color rgb="FFFF0000"/>
      <name val="Times New Roman"/>
      <family val="1"/>
    </font>
    <font>
      <sz val="11"/>
      <color rgb="FF000000"/>
      <name val="Calibri"/>
      <family val="2"/>
    </font>
    <font>
      <sz val="9"/>
      <color indexed="81"/>
      <name val="Tahoma"/>
      <family val="2"/>
    </font>
    <font>
      <b/>
      <sz val="9"/>
      <color indexed="81"/>
      <name val="Tahoma"/>
      <family val="2"/>
    </font>
    <font>
      <sz val="12"/>
      <color theme="1"/>
      <name val="Times New Roman"/>
      <family val="1"/>
    </font>
    <font>
      <b/>
      <sz val="11"/>
      <color rgb="FF000000"/>
      <name val="Calibri"/>
      <family val="2"/>
    </font>
    <font>
      <u/>
      <sz val="11"/>
      <color theme="10"/>
      <name val="Calibri"/>
      <family val="2"/>
      <scheme val="minor"/>
    </font>
    <font>
      <sz val="12"/>
      <name val="Times New Roman"/>
      <family val="1"/>
    </font>
    <font>
      <b/>
      <sz val="12"/>
      <color indexed="8"/>
      <name val="Times New Roman"/>
      <family val="1"/>
    </font>
    <font>
      <b/>
      <sz val="12"/>
      <name val="Times New Roman"/>
      <family val="1"/>
    </font>
    <font>
      <sz val="12"/>
      <color indexed="8"/>
      <name val="Times New Roman"/>
      <family val="1"/>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
    <xf numFmtId="0" fontId="0" fillId="0" borderId="0"/>
    <xf numFmtId="0" fontId="1" fillId="0" borderId="0"/>
    <xf numFmtId="0" fontId="6" fillId="0" borderId="0"/>
    <xf numFmtId="0" fontId="13" fillId="0" borderId="0"/>
    <xf numFmtId="9" fontId="13" fillId="0" borderId="0" applyFont="0" applyFill="0" applyBorder="0" applyAlignment="0" applyProtection="0"/>
    <xf numFmtId="0" fontId="6" fillId="0" borderId="0"/>
    <xf numFmtId="43" fontId="6" fillId="0" borderId="0" applyFont="0" applyFill="0" applyBorder="0" applyAlignment="0" applyProtection="0"/>
    <xf numFmtId="0" fontId="18" fillId="0" borderId="0" applyNumberFormat="0" applyFill="0" applyBorder="0" applyAlignment="0" applyProtection="0"/>
  </cellStyleXfs>
  <cellXfs count="309">
    <xf numFmtId="0" fontId="0" fillId="0" borderId="0" xfId="0"/>
    <xf numFmtId="0" fontId="9" fillId="0" borderId="0" xfId="0" applyFont="1" applyProtection="1">
      <protection hidden="1"/>
    </xf>
    <xf numFmtId="0" fontId="7" fillId="0" borderId="0" xfId="2" applyFont="1" applyProtection="1">
      <protection hidden="1"/>
    </xf>
    <xf numFmtId="0" fontId="5" fillId="0" borderId="17" xfId="2" applyFont="1" applyBorder="1" applyAlignment="1" applyProtection="1">
      <alignment horizontal="center" vertical="top"/>
      <protection locked="0"/>
    </xf>
    <xf numFmtId="0" fontId="5" fillId="0" borderId="1" xfId="2" applyFont="1" applyBorder="1" applyAlignment="1" applyProtection="1">
      <alignment horizontal="center" vertical="top"/>
      <protection locked="0"/>
    </xf>
    <xf numFmtId="0" fontId="3" fillId="0" borderId="4" xfId="2" applyFont="1" applyBorder="1" applyAlignment="1" applyProtection="1">
      <alignment horizontal="center" vertical="top"/>
      <protection locked="0"/>
    </xf>
    <xf numFmtId="0" fontId="7" fillId="0" borderId="15" xfId="2" applyFont="1" applyBorder="1" applyProtection="1">
      <protection hidden="1"/>
    </xf>
    <xf numFmtId="0" fontId="5" fillId="0" borderId="18" xfId="2" applyFont="1" applyBorder="1" applyAlignment="1" applyProtection="1">
      <alignment horizontal="center" vertical="top"/>
      <protection locked="0"/>
    </xf>
    <xf numFmtId="0" fontId="5" fillId="0" borderId="4" xfId="2" applyFont="1" applyBorder="1" applyAlignment="1" applyProtection="1">
      <alignment vertical="top"/>
      <protection locked="0"/>
    </xf>
    <xf numFmtId="0" fontId="9" fillId="0" borderId="21" xfId="0" applyFont="1" applyBorder="1" applyProtection="1">
      <protection hidden="1"/>
    </xf>
    <xf numFmtId="0" fontId="7" fillId="0" borderId="0" xfId="2" applyFont="1"/>
    <xf numFmtId="0" fontId="5" fillId="0" borderId="0" xfId="2" applyFont="1"/>
    <xf numFmtId="1" fontId="7" fillId="0" borderId="0" xfId="2" applyNumberFormat="1" applyFont="1"/>
    <xf numFmtId="14" fontId="7" fillId="0" borderId="0" xfId="2" applyNumberFormat="1" applyFont="1"/>
    <xf numFmtId="0" fontId="7" fillId="0" borderId="16" xfId="2" applyFont="1" applyBorder="1" applyProtection="1">
      <protection hidden="1"/>
    </xf>
    <xf numFmtId="0" fontId="7" fillId="0" borderId="19" xfId="2" applyFont="1" applyBorder="1" applyProtection="1">
      <protection hidden="1"/>
    </xf>
    <xf numFmtId="0" fontId="7" fillId="0" borderId="1" xfId="2" applyFont="1" applyBorder="1" applyAlignment="1" applyProtection="1">
      <alignment horizontal="center" vertical="top" wrapText="1"/>
      <protection locked="0"/>
    </xf>
    <xf numFmtId="0" fontId="7" fillId="0" borderId="19" xfId="2" applyFont="1" applyBorder="1"/>
    <xf numFmtId="9" fontId="7" fillId="0" borderId="4" xfId="2" applyNumberFormat="1" applyFont="1" applyBorder="1" applyAlignment="1" applyProtection="1">
      <alignment horizontal="center" vertical="center" wrapText="1"/>
      <protection hidden="1"/>
    </xf>
    <xf numFmtId="0" fontId="9" fillId="0" borderId="19" xfId="0" applyFont="1" applyBorder="1" applyProtection="1">
      <protection hidden="1"/>
    </xf>
    <xf numFmtId="1" fontId="6" fillId="0" borderId="19" xfId="0" applyNumberFormat="1" applyFont="1" applyBorder="1"/>
    <xf numFmtId="1" fontId="6" fillId="0" borderId="19" xfId="0" applyNumberFormat="1" applyFont="1" applyBorder="1" applyAlignment="1">
      <alignment horizontal="right"/>
    </xf>
    <xf numFmtId="9" fontId="7" fillId="0" borderId="33" xfId="2" applyNumberFormat="1" applyFont="1" applyBorder="1" applyAlignment="1" applyProtection="1">
      <alignment horizontal="center" vertical="center" wrapText="1"/>
      <protection hidden="1"/>
    </xf>
    <xf numFmtId="1" fontId="6" fillId="0" borderId="22" xfId="0" applyNumberFormat="1" applyFont="1" applyBorder="1"/>
    <xf numFmtId="0" fontId="7" fillId="0" borderId="0" xfId="3" applyFont="1" applyAlignment="1">
      <alignment horizontal="center" vertical="center"/>
    </xf>
    <xf numFmtId="0" fontId="3" fillId="0" borderId="0" xfId="1" applyFont="1"/>
    <xf numFmtId="0" fontId="7" fillId="0" borderId="0" xfId="2" applyFont="1" applyAlignment="1">
      <alignment horizontal="center" vertical="center"/>
    </xf>
    <xf numFmtId="1" fontId="7" fillId="0" borderId="0" xfId="2" applyNumberFormat="1" applyFont="1" applyAlignment="1">
      <alignment horizontal="center" vertical="center"/>
    </xf>
    <xf numFmtId="0" fontId="4" fillId="0" borderId="0" xfId="1" applyFont="1" applyAlignment="1">
      <alignment vertical="top" wrapText="1"/>
    </xf>
    <xf numFmtId="0" fontId="6" fillId="0" borderId="0" xfId="5"/>
    <xf numFmtId="0" fontId="5" fillId="0" borderId="0" xfId="5" applyFont="1" applyAlignment="1">
      <alignment vertical="top" wrapText="1"/>
    </xf>
    <xf numFmtId="0" fontId="7" fillId="0" borderId="0" xfId="5" applyFont="1" applyAlignment="1">
      <alignment vertical="top" wrapText="1"/>
    </xf>
    <xf numFmtId="0" fontId="2" fillId="0" borderId="0" xfId="2" applyFont="1" applyAlignment="1" applyProtection="1">
      <alignment vertical="top"/>
      <protection locked="0"/>
    </xf>
    <xf numFmtId="0" fontId="2" fillId="0" borderId="0" xfId="2" applyFont="1" applyAlignment="1" applyProtection="1">
      <alignment vertical="top" wrapText="1"/>
      <protection locked="0"/>
    </xf>
    <xf numFmtId="0" fontId="7" fillId="0" borderId="0" xfId="2" applyFont="1" applyProtection="1">
      <protection locked="0"/>
    </xf>
    <xf numFmtId="0" fontId="8" fillId="0" borderId="0" xfId="2" applyFont="1" applyProtection="1">
      <protection locked="0"/>
    </xf>
    <xf numFmtId="0" fontId="2" fillId="0" borderId="1" xfId="2" applyFont="1" applyBorder="1" applyAlignment="1" applyProtection="1">
      <alignment horizontal="left" vertical="top" wrapText="1"/>
      <protection locked="0"/>
    </xf>
    <xf numFmtId="0" fontId="8" fillId="0" borderId="0" xfId="2" applyFont="1"/>
    <xf numFmtId="1" fontId="16" fillId="0" borderId="0" xfId="2" applyNumberFormat="1" applyFont="1" applyAlignment="1">
      <alignment horizontal="center" vertical="center"/>
    </xf>
    <xf numFmtId="0" fontId="16" fillId="0" borderId="0" xfId="2" applyFont="1"/>
    <xf numFmtId="0" fontId="16" fillId="0" borderId="0" xfId="2"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5" fillId="0" borderId="17" xfId="2" applyFont="1" applyBorder="1" applyAlignment="1" applyProtection="1">
      <alignment horizontal="center" vertical="center"/>
      <protection locked="0"/>
    </xf>
    <xf numFmtId="0" fontId="5" fillId="0" borderId="1" xfId="2" applyFont="1" applyBorder="1" applyAlignment="1" applyProtection="1">
      <alignment horizontal="center" vertical="center"/>
      <protection locked="0"/>
    </xf>
    <xf numFmtId="0" fontId="3" fillId="0" borderId="4" xfId="2" applyFont="1" applyBorder="1" applyAlignment="1" applyProtection="1">
      <alignment horizontal="center" vertical="center"/>
      <protection locked="0"/>
    </xf>
    <xf numFmtId="0" fontId="5" fillId="0" borderId="18" xfId="2" applyFont="1" applyBorder="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7" fillId="0" borderId="0" xfId="2" applyFont="1" applyAlignment="1" applyProtection="1">
      <alignment horizontal="center" vertical="center"/>
      <protection hidden="1"/>
    </xf>
    <xf numFmtId="0" fontId="7" fillId="0" borderId="19" xfId="2" applyFont="1" applyBorder="1" applyAlignment="1" applyProtection="1">
      <alignment horizontal="center" vertical="center"/>
      <protection hidden="1"/>
    </xf>
    <xf numFmtId="0" fontId="0" fillId="0" borderId="1" xfId="0" applyBorder="1"/>
    <xf numFmtId="0" fontId="0" fillId="0" borderId="1" xfId="0" applyBorder="1" applyAlignment="1">
      <alignment horizontal="left" vertical="top" wrapText="1"/>
    </xf>
    <xf numFmtId="0" fontId="0" fillId="0" borderId="1" xfId="0" applyBorder="1" applyAlignment="1">
      <alignment wrapText="1"/>
    </xf>
    <xf numFmtId="0" fontId="0" fillId="0" borderId="9" xfId="0" applyBorder="1" applyAlignment="1">
      <alignment horizontal="center" vertical="top"/>
    </xf>
    <xf numFmtId="0" fontId="0" fillId="0" borderId="1" xfId="0" applyBorder="1" applyAlignment="1">
      <alignment vertical="top" wrapText="1"/>
    </xf>
    <xf numFmtId="0" fontId="0" fillId="0" borderId="4" xfId="0" applyBorder="1"/>
    <xf numFmtId="0" fontId="0" fillId="0" borderId="9" xfId="0" applyBorder="1"/>
    <xf numFmtId="0" fontId="0" fillId="0" borderId="1" xfId="0" applyBorder="1" applyAlignment="1">
      <alignment horizontal="left" vertical="top"/>
    </xf>
    <xf numFmtId="0" fontId="0" fillId="0" borderId="0" xfId="0" applyAlignment="1">
      <alignment horizontal="left" vertical="top"/>
    </xf>
    <xf numFmtId="0" fontId="0" fillId="0" borderId="4" xfId="0" applyBorder="1" applyAlignment="1">
      <alignment horizontal="left" vertical="top"/>
    </xf>
    <xf numFmtId="0" fontId="0" fillId="0" borderId="4" xfId="0" applyBorder="1" applyAlignment="1">
      <alignment vertical="top"/>
    </xf>
    <xf numFmtId="1" fontId="2" fillId="0" borderId="0" xfId="3" applyNumberFormat="1" applyFont="1" applyBorder="1" applyAlignment="1" applyProtection="1">
      <alignment horizontal="left" vertical="top" wrapText="1"/>
      <protection locked="0"/>
    </xf>
    <xf numFmtId="164" fontId="5" fillId="0" borderId="0" xfId="5" applyNumberFormat="1" applyFont="1" applyBorder="1" applyAlignment="1">
      <alignment horizontal="left" vertical="top" wrapText="1"/>
    </xf>
    <xf numFmtId="0" fontId="7" fillId="0" borderId="0" xfId="2" applyFont="1" applyAlignment="1">
      <alignment horizontal="center" vertical="center"/>
    </xf>
    <xf numFmtId="1" fontId="3" fillId="0" borderId="1" xfId="2" applyNumberFormat="1" applyFont="1" applyBorder="1" applyAlignment="1" applyProtection="1">
      <alignment horizontal="center" vertical="center" wrapText="1"/>
      <protection locked="0"/>
    </xf>
    <xf numFmtId="0" fontId="3" fillId="0" borderId="1" xfId="2" applyFont="1" applyBorder="1" applyAlignment="1" applyProtection="1">
      <alignment horizontal="left" vertical="top" wrapText="1"/>
      <protection locked="0"/>
    </xf>
    <xf numFmtId="1" fontId="2" fillId="0" borderId="1" xfId="3" applyNumberFormat="1" applyFont="1" applyBorder="1" applyAlignment="1" applyProtection="1">
      <alignment horizontal="center" vertical="center" wrapText="1"/>
      <protection locked="0"/>
    </xf>
    <xf numFmtId="0" fontId="7" fillId="0" borderId="4" xfId="2" applyFont="1" applyBorder="1" applyAlignment="1" applyProtection="1">
      <alignment horizontal="center" vertical="top" wrapText="1"/>
      <protection locked="0"/>
    </xf>
    <xf numFmtId="0" fontId="5" fillId="0" borderId="1" xfId="2" applyFont="1" applyBorder="1" applyAlignment="1" applyProtection="1">
      <alignment horizontal="left" vertical="top" wrapText="1"/>
      <protection locked="0"/>
    </xf>
    <xf numFmtId="0" fontId="5" fillId="0" borderId="0" xfId="5" applyFont="1" applyBorder="1" applyAlignment="1">
      <alignment horizontal="left" vertical="top" wrapText="1"/>
    </xf>
    <xf numFmtId="164" fontId="5" fillId="0" borderId="1" xfId="2" applyNumberFormat="1" applyFont="1" applyBorder="1" applyAlignment="1" applyProtection="1">
      <alignment horizontal="left" vertical="top" wrapText="1"/>
      <protection locked="0"/>
    </xf>
    <xf numFmtId="1" fontId="5" fillId="0" borderId="1" xfId="2" applyNumberFormat="1" applyFont="1" applyBorder="1" applyAlignment="1">
      <alignment horizontal="center"/>
    </xf>
    <xf numFmtId="1" fontId="7" fillId="0" borderId="1" xfId="2" applyNumberFormat="1" applyFont="1" applyBorder="1" applyAlignment="1">
      <alignment horizontal="center"/>
    </xf>
    <xf numFmtId="0" fontId="11" fillId="0" borderId="0" xfId="3" applyFont="1" applyAlignment="1">
      <alignment horizontal="center" vertical="center"/>
    </xf>
    <xf numFmtId="1" fontId="2" fillId="0" borderId="2" xfId="3" applyNumberFormat="1" applyFont="1" applyBorder="1" applyAlignment="1" applyProtection="1">
      <alignment horizontal="center" vertical="center" wrapText="1"/>
      <protection locked="0"/>
    </xf>
    <xf numFmtId="1" fontId="8" fillId="0" borderId="2" xfId="2" applyNumberFormat="1" applyFont="1" applyBorder="1" applyAlignment="1" applyProtection="1">
      <alignment horizontal="center" vertical="top" wrapText="1"/>
      <protection locked="0"/>
    </xf>
    <xf numFmtId="1" fontId="5" fillId="0" borderId="1" xfId="2" applyNumberFormat="1" applyFont="1" applyBorder="1" applyAlignment="1" applyProtection="1">
      <alignment horizontal="center" vertical="center" wrapText="1"/>
      <protection locked="0"/>
    </xf>
    <xf numFmtId="1" fontId="5" fillId="0" borderId="1" xfId="2" applyNumberFormat="1" applyFont="1" applyBorder="1" applyAlignment="1">
      <alignment horizontal="center" vertical="center"/>
    </xf>
    <xf numFmtId="1" fontId="7" fillId="0" borderId="1" xfId="2" applyNumberFormat="1" applyFont="1" applyBorder="1" applyAlignment="1">
      <alignment horizontal="center" vertical="center"/>
    </xf>
    <xf numFmtId="1" fontId="8" fillId="0" borderId="0" xfId="2" applyNumberFormat="1" applyFont="1" applyAlignment="1">
      <alignment horizontal="center" vertical="center"/>
    </xf>
    <xf numFmtId="0" fontId="18" fillId="0" borderId="0" xfId="7"/>
    <xf numFmtId="0" fontId="7" fillId="0" borderId="1" xfId="2" applyFont="1" applyBorder="1" applyAlignment="1" applyProtection="1">
      <alignment horizontal="center" wrapText="1"/>
      <protection locked="0"/>
    </xf>
    <xf numFmtId="1" fontId="7" fillId="0" borderId="1" xfId="2" applyNumberFormat="1" applyFont="1" applyBorder="1" applyAlignment="1" applyProtection="1">
      <alignment horizontal="center" wrapText="1"/>
      <protection locked="0"/>
    </xf>
    <xf numFmtId="0" fontId="7" fillId="0" borderId="20" xfId="2" applyFont="1" applyBorder="1" applyAlignment="1" applyProtection="1">
      <alignment horizontal="center" wrapText="1"/>
      <protection locked="0"/>
    </xf>
    <xf numFmtId="0" fontId="7" fillId="0" borderId="4" xfId="2" applyFont="1" applyBorder="1" applyAlignment="1" applyProtection="1">
      <alignment horizontal="center" vertical="center"/>
      <protection locked="0"/>
    </xf>
    <xf numFmtId="0" fontId="7" fillId="0" borderId="1" xfId="2" applyFont="1" applyBorder="1" applyAlignment="1" applyProtection="1">
      <alignment horizontal="center" vertical="center"/>
      <protection locked="0"/>
    </xf>
    <xf numFmtId="0" fontId="7" fillId="0" borderId="1" xfId="2" applyFont="1" applyBorder="1" applyAlignment="1" applyProtection="1">
      <alignment horizontal="center" vertical="top"/>
      <protection locked="0"/>
    </xf>
    <xf numFmtId="0" fontId="7" fillId="0" borderId="4" xfId="2" applyFont="1" applyBorder="1" applyAlignment="1" applyProtection="1">
      <alignment horizontal="center" vertical="top"/>
      <protection locked="0"/>
    </xf>
    <xf numFmtId="164" fontId="8" fillId="0" borderId="1" xfId="2" applyNumberFormat="1" applyFont="1" applyBorder="1" applyAlignment="1" applyProtection="1">
      <alignment horizontal="left" vertical="top" wrapText="1"/>
      <protection locked="0"/>
    </xf>
    <xf numFmtId="9" fontId="8" fillId="0" borderId="14" xfId="4" applyFont="1" applyFill="1" applyBorder="1" applyAlignment="1" applyProtection="1">
      <alignment horizontal="center" vertical="top" wrapText="1"/>
      <protection locked="0"/>
    </xf>
    <xf numFmtId="1" fontId="12" fillId="0" borderId="0" xfId="0" applyNumberFormat="1" applyFont="1" applyBorder="1" applyAlignment="1" applyProtection="1">
      <alignment horizontal="center" vertical="center" wrapText="1"/>
      <protection locked="0"/>
    </xf>
    <xf numFmtId="1" fontId="4" fillId="0" borderId="0" xfId="0" applyNumberFormat="1" applyFont="1" applyBorder="1" applyAlignment="1" applyProtection="1">
      <alignment horizontal="center" vertical="center" wrapText="1"/>
      <protection locked="0"/>
    </xf>
    <xf numFmtId="1" fontId="4" fillId="0" borderId="0" xfId="0" applyNumberFormat="1" applyFont="1" applyBorder="1" applyAlignment="1" applyProtection="1">
      <alignment vertical="center" wrapText="1"/>
      <protection locked="0"/>
    </xf>
    <xf numFmtId="1" fontId="2" fillId="0" borderId="4" xfId="3" applyNumberFormat="1" applyFont="1" applyBorder="1" applyAlignment="1" applyProtection="1">
      <alignment vertical="center" wrapText="1"/>
      <protection locked="0"/>
    </xf>
    <xf numFmtId="1" fontId="2" fillId="0" borderId="5" xfId="3" applyNumberFormat="1" applyFont="1" applyBorder="1" applyAlignment="1" applyProtection="1">
      <alignment vertical="center" wrapText="1"/>
      <protection locked="0"/>
    </xf>
    <xf numFmtId="1" fontId="2" fillId="0" borderId="6" xfId="3" applyNumberFormat="1" applyFont="1" applyBorder="1" applyAlignment="1" applyProtection="1">
      <alignment vertical="center" wrapText="1"/>
      <protection locked="0"/>
    </xf>
    <xf numFmtId="1" fontId="8" fillId="0" borderId="2" xfId="2" applyNumberFormat="1" applyFont="1" applyBorder="1" applyAlignment="1" applyProtection="1">
      <alignment horizontal="center" vertical="top" wrapText="1"/>
      <protection locked="0"/>
    </xf>
    <xf numFmtId="1" fontId="8" fillId="0" borderId="14" xfId="2" applyNumberFormat="1" applyFont="1" applyBorder="1" applyAlignment="1" applyProtection="1">
      <alignment horizontal="center" vertical="top" wrapText="1"/>
      <protection locked="0"/>
    </xf>
    <xf numFmtId="1" fontId="4" fillId="0" borderId="4" xfId="3" applyNumberFormat="1" applyFont="1" applyBorder="1" applyAlignment="1" applyProtection="1">
      <alignment vertical="top" wrapText="1"/>
      <protection locked="0"/>
    </xf>
    <xf numFmtId="1" fontId="4" fillId="0" borderId="5" xfId="3" applyNumberFormat="1" applyFont="1" applyBorder="1" applyAlignment="1" applyProtection="1">
      <alignment vertical="top" wrapText="1"/>
      <protection locked="0"/>
    </xf>
    <xf numFmtId="1" fontId="4" fillId="0" borderId="6" xfId="3" applyNumberFormat="1" applyFont="1" applyBorder="1" applyAlignment="1" applyProtection="1">
      <alignment vertical="top" wrapText="1"/>
      <protection locked="0"/>
    </xf>
    <xf numFmtId="0" fontId="3" fillId="0" borderId="1" xfId="2" applyFont="1" applyBorder="1" applyAlignment="1" applyProtection="1">
      <alignment horizontal="left" vertical="top"/>
      <protection locked="0"/>
    </xf>
    <xf numFmtId="1" fontId="3" fillId="0" borderId="1" xfId="2" applyNumberFormat="1" applyFont="1" applyBorder="1" applyAlignment="1" applyProtection="1">
      <alignment horizontal="left" vertical="top" wrapText="1"/>
      <protection locked="0"/>
    </xf>
    <xf numFmtId="0" fontId="2" fillId="0" borderId="9" xfId="2" applyFont="1" applyBorder="1" applyAlignment="1" applyProtection="1">
      <alignment horizontal="center" vertical="center" wrapText="1"/>
      <protection locked="0"/>
    </xf>
    <xf numFmtId="0" fontId="2" fillId="0" borderId="0" xfId="2" applyFont="1" applyAlignment="1" applyProtection="1">
      <alignment horizontal="center" vertical="center" wrapText="1"/>
      <protection locked="0"/>
    </xf>
    <xf numFmtId="0" fontId="2" fillId="0" borderId="10" xfId="2" applyFont="1" applyBorder="1" applyAlignment="1" applyProtection="1">
      <alignment horizontal="center" vertical="center" wrapText="1"/>
      <protection locked="0"/>
    </xf>
    <xf numFmtId="0" fontId="3" fillId="0" borderId="1" xfId="2" applyFont="1" applyBorder="1" applyAlignment="1" applyProtection="1">
      <alignment horizontal="left" vertical="top" wrapText="1"/>
      <protection locked="0"/>
    </xf>
    <xf numFmtId="0" fontId="7" fillId="0" borderId="25" xfId="2" applyFont="1" applyBorder="1" applyAlignment="1" applyProtection="1">
      <alignment horizontal="center" vertical="top" wrapText="1"/>
      <protection locked="0"/>
    </xf>
    <xf numFmtId="0" fontId="7" fillId="0" borderId="6" xfId="2" applyFont="1" applyBorder="1" applyAlignment="1" applyProtection="1">
      <alignment horizontal="center" vertical="top" wrapText="1"/>
      <protection locked="0"/>
    </xf>
    <xf numFmtId="0" fontId="2" fillId="0" borderId="23" xfId="2" applyFont="1" applyBorder="1" applyAlignment="1" applyProtection="1">
      <alignment horizontal="center" vertical="top" wrapText="1"/>
      <protection locked="0"/>
    </xf>
    <xf numFmtId="0" fontId="2" fillId="0" borderId="24" xfId="2" applyFont="1" applyBorder="1" applyAlignment="1" applyProtection="1">
      <alignment horizontal="center" vertical="top" wrapText="1"/>
      <protection locked="0"/>
    </xf>
    <xf numFmtId="0" fontId="2" fillId="0" borderId="28" xfId="2" applyFont="1" applyBorder="1" applyAlignment="1" applyProtection="1">
      <alignment horizontal="left" vertical="top" wrapText="1"/>
      <protection locked="0"/>
    </xf>
    <xf numFmtId="0" fontId="2" fillId="0" borderId="29" xfId="2" applyFont="1" applyBorder="1" applyAlignment="1" applyProtection="1">
      <alignment horizontal="left" vertical="top" wrapText="1"/>
      <protection locked="0"/>
    </xf>
    <xf numFmtId="0" fontId="2" fillId="0" borderId="30" xfId="2" applyFont="1" applyBorder="1" applyAlignment="1" applyProtection="1">
      <alignment horizontal="left" vertical="top" wrapText="1"/>
      <protection locked="0"/>
    </xf>
    <xf numFmtId="0" fontId="4" fillId="0" borderId="25" xfId="2" applyFont="1" applyBorder="1" applyAlignment="1" applyProtection="1">
      <alignment horizontal="left" vertical="top"/>
      <protection locked="0"/>
    </xf>
    <xf numFmtId="0" fontId="4" fillId="0" borderId="6" xfId="2" applyFont="1" applyBorder="1" applyAlignment="1" applyProtection="1">
      <alignment horizontal="left" vertical="top"/>
      <protection locked="0"/>
    </xf>
    <xf numFmtId="0" fontId="3" fillId="0" borderId="4" xfId="2" applyFont="1" applyBorder="1" applyAlignment="1" applyProtection="1">
      <alignment horizontal="left" vertical="top"/>
      <protection locked="0"/>
    </xf>
    <xf numFmtId="0" fontId="3" fillId="0" borderId="5" xfId="2" applyFont="1" applyBorder="1" applyAlignment="1" applyProtection="1">
      <alignment horizontal="left" vertical="top"/>
      <protection locked="0"/>
    </xf>
    <xf numFmtId="0" fontId="3" fillId="0" borderId="6" xfId="2" applyFont="1" applyBorder="1" applyAlignment="1" applyProtection="1">
      <alignment horizontal="left" vertical="top"/>
      <protection locked="0"/>
    </xf>
    <xf numFmtId="12" fontId="3" fillId="0" borderId="4" xfId="2" applyNumberFormat="1" applyFont="1" applyBorder="1" applyAlignment="1" applyProtection="1">
      <alignment horizontal="left" vertical="top"/>
      <protection locked="0"/>
    </xf>
    <xf numFmtId="12" fontId="3" fillId="0" borderId="5" xfId="2" applyNumberFormat="1" applyFont="1" applyBorder="1" applyAlignment="1" applyProtection="1">
      <alignment horizontal="left" vertical="top"/>
      <protection locked="0"/>
    </xf>
    <xf numFmtId="12" fontId="3" fillId="0" borderId="6" xfId="2" applyNumberFormat="1" applyFont="1" applyBorder="1" applyAlignment="1" applyProtection="1">
      <alignment horizontal="left" vertical="top"/>
      <protection locked="0"/>
    </xf>
    <xf numFmtId="164" fontId="3" fillId="0" borderId="4" xfId="2" applyNumberFormat="1" applyFont="1" applyBorder="1" applyAlignment="1" applyProtection="1">
      <alignment vertical="top"/>
      <protection locked="0"/>
    </xf>
    <xf numFmtId="164" fontId="3" fillId="0" borderId="5" xfId="2" applyNumberFormat="1" applyFont="1" applyBorder="1" applyAlignment="1" applyProtection="1">
      <alignment vertical="top"/>
      <protection locked="0"/>
    </xf>
    <xf numFmtId="164" fontId="3" fillId="0" borderId="6" xfId="2" applyNumberFormat="1" applyFont="1" applyBorder="1" applyAlignment="1" applyProtection="1">
      <alignment vertical="top"/>
      <protection locked="0"/>
    </xf>
    <xf numFmtId="0" fontId="3" fillId="0" borderId="7" xfId="2" applyFont="1" applyBorder="1" applyAlignment="1" applyProtection="1">
      <alignment horizontal="left" vertical="top" wrapText="1"/>
      <protection locked="0"/>
    </xf>
    <xf numFmtId="0" fontId="3" fillId="0" borderId="13"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9" xfId="2" applyFont="1" applyBorder="1" applyAlignment="1" applyProtection="1">
      <alignment horizontal="left" vertical="top" wrapText="1"/>
      <protection locked="0"/>
    </xf>
    <xf numFmtId="0" fontId="3" fillId="0" borderId="0" xfId="2" applyFont="1" applyBorder="1" applyAlignment="1" applyProtection="1">
      <alignment horizontal="left" vertical="top" wrapText="1"/>
      <protection locked="0"/>
    </xf>
    <xf numFmtId="0" fontId="3" fillId="0" borderId="10" xfId="2" applyFont="1" applyBorder="1" applyAlignment="1" applyProtection="1">
      <alignment horizontal="left" vertical="top" wrapText="1"/>
      <protection locked="0"/>
    </xf>
    <xf numFmtId="0" fontId="5" fillId="0" borderId="4" xfId="2" applyFont="1" applyBorder="1" applyAlignment="1" applyProtection="1">
      <alignment horizontal="left" vertical="top" wrapText="1"/>
      <protection locked="0"/>
    </xf>
    <xf numFmtId="0" fontId="5" fillId="0" borderId="5" xfId="2" applyFont="1" applyBorder="1" applyAlignment="1" applyProtection="1">
      <alignment horizontal="left" vertical="top" wrapText="1"/>
      <protection locked="0"/>
    </xf>
    <xf numFmtId="0" fontId="5" fillId="0" borderId="6"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13"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3"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164" fontId="5" fillId="0" borderId="4" xfId="2" applyNumberFormat="1" applyFont="1" applyBorder="1" applyAlignment="1" applyProtection="1">
      <alignment vertical="top"/>
      <protection locked="0"/>
    </xf>
    <xf numFmtId="164" fontId="5" fillId="0" borderId="5" xfId="2" applyNumberFormat="1" applyFont="1" applyBorder="1" applyAlignment="1" applyProtection="1">
      <alignment vertical="top"/>
      <protection locked="0"/>
    </xf>
    <xf numFmtId="164" fontId="5" fillId="0" borderId="6" xfId="2" applyNumberFormat="1" applyFont="1" applyBorder="1" applyAlignment="1" applyProtection="1">
      <alignment vertical="top"/>
      <protection locked="0"/>
    </xf>
    <xf numFmtId="0" fontId="5"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1" fontId="12" fillId="0" borderId="4" xfId="3" applyNumberFormat="1" applyFont="1" applyBorder="1" applyAlignment="1" applyProtection="1">
      <alignment vertical="center" wrapText="1"/>
      <protection locked="0"/>
    </xf>
    <xf numFmtId="1" fontId="12" fillId="0" borderId="5" xfId="3" applyNumberFormat="1" applyFont="1" applyBorder="1" applyAlignment="1" applyProtection="1">
      <alignment vertical="center" wrapText="1"/>
      <protection locked="0"/>
    </xf>
    <xf numFmtId="1" fontId="12" fillId="0" borderId="6" xfId="3" applyNumberFormat="1" applyFont="1" applyBorder="1" applyAlignment="1" applyProtection="1">
      <alignment vertical="center" wrapText="1"/>
      <protection locked="0"/>
    </xf>
    <xf numFmtId="1" fontId="2" fillId="0" borderId="1" xfId="3" applyNumberFormat="1" applyFont="1" applyBorder="1" applyAlignment="1" applyProtection="1">
      <alignment horizontal="left" vertical="top" wrapText="1"/>
      <protection locked="0"/>
    </xf>
    <xf numFmtId="164" fontId="2" fillId="0" borderId="4" xfId="2" applyNumberFormat="1" applyFont="1" applyBorder="1" applyAlignment="1" applyProtection="1">
      <alignment vertical="top"/>
      <protection locked="0"/>
    </xf>
    <xf numFmtId="164" fontId="2" fillId="0" borderId="5" xfId="2" applyNumberFormat="1" applyFont="1" applyBorder="1" applyAlignment="1" applyProtection="1">
      <alignment vertical="top"/>
      <protection locked="0"/>
    </xf>
    <xf numFmtId="164" fontId="2" fillId="0" borderId="6" xfId="2" applyNumberFormat="1" applyFont="1" applyBorder="1" applyAlignment="1" applyProtection="1">
      <alignment vertical="top"/>
      <protection locked="0"/>
    </xf>
    <xf numFmtId="0" fontId="3" fillId="0" borderId="4" xfId="2" applyFont="1" applyBorder="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7" fillId="0" borderId="4" xfId="2" applyFont="1" applyBorder="1" applyAlignment="1" applyProtection="1">
      <alignment horizontal="left" vertical="top"/>
      <protection locked="0"/>
    </xf>
    <xf numFmtId="0" fontId="7" fillId="0" borderId="5" xfId="2" applyFont="1" applyBorder="1" applyAlignment="1" applyProtection="1">
      <alignment horizontal="left" vertical="top"/>
      <protection locked="0"/>
    </xf>
    <xf numFmtId="0" fontId="7" fillId="0" borderId="6" xfId="2" applyFont="1" applyBorder="1" applyAlignment="1" applyProtection="1">
      <alignment horizontal="left" vertical="top"/>
      <protection locked="0"/>
    </xf>
    <xf numFmtId="164" fontId="18" fillId="0" borderId="4" xfId="7" applyNumberFormat="1" applyFont="1" applyBorder="1" applyAlignment="1" applyProtection="1">
      <alignment vertical="top"/>
      <protection locked="0"/>
    </xf>
    <xf numFmtId="164" fontId="11" fillId="0" borderId="5" xfId="2" applyNumberFormat="1" applyFont="1" applyBorder="1" applyAlignment="1" applyProtection="1">
      <alignment vertical="top"/>
      <protection locked="0"/>
    </xf>
    <xf numFmtId="164" fontId="11" fillId="0" borderId="6" xfId="2" applyNumberFormat="1" applyFont="1" applyBorder="1" applyAlignment="1" applyProtection="1">
      <alignment vertical="top"/>
      <protection locked="0"/>
    </xf>
    <xf numFmtId="0" fontId="2" fillId="0" borderId="14" xfId="2" applyFont="1" applyBorder="1" applyAlignment="1" applyProtection="1">
      <alignment horizontal="left" vertical="top" wrapText="1"/>
      <protection locked="0"/>
    </xf>
    <xf numFmtId="0" fontId="7" fillId="0" borderId="0" xfId="2" applyFont="1" applyAlignment="1">
      <alignment horizontal="center" vertical="center"/>
    </xf>
    <xf numFmtId="1" fontId="3" fillId="0" borderId="1" xfId="2" applyNumberFormat="1" applyFont="1" applyBorder="1" applyAlignment="1" applyProtection="1">
      <alignment horizontal="center" vertical="center" wrapText="1"/>
      <protection locked="0"/>
    </xf>
    <xf numFmtId="1" fontId="2" fillId="0" borderId="1" xfId="2" applyNumberFormat="1" applyFont="1" applyBorder="1" applyAlignment="1" applyProtection="1">
      <alignment horizontal="center" vertical="center" wrapText="1"/>
      <protection locked="0"/>
    </xf>
    <xf numFmtId="164" fontId="5" fillId="0" borderId="4" xfId="2" applyNumberFormat="1" applyFont="1" applyBorder="1" applyAlignment="1" applyProtection="1">
      <alignment vertical="top" wrapText="1"/>
      <protection locked="0"/>
    </xf>
    <xf numFmtId="0" fontId="2" fillId="0" borderId="4" xfId="2" applyFont="1" applyBorder="1" applyAlignment="1" applyProtection="1">
      <alignment horizontal="left" vertical="top"/>
      <protection locked="0"/>
    </xf>
    <xf numFmtId="0" fontId="2" fillId="0" borderId="5" xfId="2" applyFont="1" applyBorder="1" applyAlignment="1" applyProtection="1">
      <alignment horizontal="left" vertical="top"/>
      <protection locked="0"/>
    </xf>
    <xf numFmtId="0" fontId="2" fillId="0" borderId="6" xfId="2" applyFont="1" applyBorder="1" applyAlignment="1" applyProtection="1">
      <alignment horizontal="left" vertical="top"/>
      <protection locked="0"/>
    </xf>
    <xf numFmtId="1" fontId="3" fillId="0" borderId="4" xfId="2" applyNumberFormat="1" applyFont="1" applyBorder="1" applyAlignment="1" applyProtection="1">
      <alignment horizontal="center" vertical="center" wrapText="1"/>
      <protection locked="0"/>
    </xf>
    <xf numFmtId="1" fontId="3" fillId="0" borderId="6" xfId="2" applyNumberFormat="1" applyFont="1" applyBorder="1" applyAlignment="1" applyProtection="1">
      <alignment horizontal="center" vertical="center" wrapText="1"/>
      <protection locked="0"/>
    </xf>
    <xf numFmtId="1" fontId="5" fillId="0" borderId="1" xfId="2" applyNumberFormat="1" applyFont="1" applyBorder="1" applyAlignment="1" applyProtection="1">
      <alignment horizontal="center" vertical="center" wrapText="1"/>
      <protection locked="0"/>
    </xf>
    <xf numFmtId="1" fontId="3" fillId="0" borderId="5" xfId="2" applyNumberFormat="1" applyFont="1" applyBorder="1" applyAlignment="1" applyProtection="1">
      <alignment horizontal="center" vertical="center" wrapText="1"/>
      <protection locked="0"/>
    </xf>
    <xf numFmtId="1" fontId="8" fillId="0" borderId="7" xfId="2" applyNumberFormat="1" applyFont="1" applyBorder="1" applyAlignment="1" applyProtection="1">
      <alignment horizontal="center" vertical="top" wrapText="1"/>
      <protection locked="0"/>
    </xf>
    <xf numFmtId="1" fontId="8" fillId="0" borderId="11" xfId="2" applyNumberFormat="1" applyFont="1" applyBorder="1" applyAlignment="1" applyProtection="1">
      <alignment horizontal="center" vertical="top" wrapText="1"/>
      <protection locked="0"/>
    </xf>
    <xf numFmtId="1" fontId="4" fillId="3" borderId="1" xfId="2" applyNumberFormat="1" applyFont="1" applyFill="1" applyBorder="1" applyAlignment="1" applyProtection="1">
      <alignment horizontal="center" vertical="center" wrapText="1"/>
      <protection locked="0"/>
    </xf>
    <xf numFmtId="1" fontId="4" fillId="0" borderId="1" xfId="2" applyNumberFormat="1" applyFont="1" applyBorder="1" applyAlignment="1" applyProtection="1">
      <alignment horizontal="center" vertical="center" wrapText="1"/>
      <protection locked="0"/>
    </xf>
    <xf numFmtId="1" fontId="5" fillId="0" borderId="4" xfId="2" applyNumberFormat="1" applyFont="1" applyBorder="1" applyAlignment="1" applyProtection="1">
      <alignment horizontal="center" vertical="center" wrapText="1"/>
      <protection locked="0"/>
    </xf>
    <xf numFmtId="1" fontId="5" fillId="0" borderId="5" xfId="2" applyNumberFormat="1" applyFont="1" applyBorder="1" applyAlignment="1" applyProtection="1">
      <alignment horizontal="center" vertical="center" wrapText="1"/>
      <protection locked="0"/>
    </xf>
    <xf numFmtId="1" fontId="5" fillId="0" borderId="6" xfId="2" applyNumberFormat="1" applyFont="1" applyBorder="1" applyAlignment="1" applyProtection="1">
      <alignment horizontal="center" vertical="center" wrapText="1"/>
      <protection locked="0"/>
    </xf>
    <xf numFmtId="0" fontId="2" fillId="0" borderId="14" xfId="2" applyFont="1" applyBorder="1" applyAlignment="1" applyProtection="1">
      <alignment horizontal="center" vertical="top"/>
      <protection locked="0"/>
    </xf>
    <xf numFmtId="0" fontId="2" fillId="0" borderId="1" xfId="2" applyFont="1" applyBorder="1" applyAlignment="1" applyProtection="1">
      <alignment horizontal="center" vertical="top"/>
      <protection locked="0"/>
    </xf>
    <xf numFmtId="9" fontId="7" fillId="0" borderId="7" xfId="2" applyNumberFormat="1" applyFont="1" applyBorder="1" applyAlignment="1" applyProtection="1">
      <alignment horizontal="center" vertical="center" wrapText="1"/>
      <protection hidden="1"/>
    </xf>
    <xf numFmtId="9" fontId="7" fillId="0" borderId="32" xfId="2" applyNumberFormat="1" applyFont="1" applyBorder="1" applyAlignment="1" applyProtection="1">
      <alignment horizontal="center" vertical="center" wrapText="1"/>
      <protection hidden="1"/>
    </xf>
    <xf numFmtId="9" fontId="7" fillId="0" borderId="9" xfId="2" applyNumberFormat="1" applyFont="1" applyBorder="1" applyAlignment="1" applyProtection="1">
      <alignment horizontal="center" vertical="center" wrapText="1"/>
      <protection hidden="1"/>
    </xf>
    <xf numFmtId="9" fontId="7" fillId="0" borderId="19" xfId="2" applyNumberFormat="1" applyFont="1" applyBorder="1" applyAlignment="1" applyProtection="1">
      <alignment horizontal="center" vertical="center" wrapText="1"/>
      <protection hidden="1"/>
    </xf>
    <xf numFmtId="9" fontId="7" fillId="0" borderId="34" xfId="2" applyNumberFormat="1" applyFont="1" applyBorder="1" applyAlignment="1" applyProtection="1">
      <alignment horizontal="center" vertical="center" wrapText="1"/>
      <protection hidden="1"/>
    </xf>
    <xf numFmtId="9" fontId="7" fillId="0" borderId="22" xfId="2" applyNumberFormat="1" applyFont="1" applyBorder="1" applyAlignment="1" applyProtection="1">
      <alignment horizontal="center" vertical="center" wrapText="1"/>
      <protection hidden="1"/>
    </xf>
    <xf numFmtId="1" fontId="2" fillId="0" borderId="2" xfId="2" applyNumberFormat="1" applyFont="1" applyBorder="1" applyAlignment="1" applyProtection="1">
      <alignment horizontal="center" vertical="top" wrapText="1"/>
      <protection locked="0"/>
    </xf>
    <xf numFmtId="1" fontId="2" fillId="0" borderId="14" xfId="2" applyNumberFormat="1" applyFont="1" applyBorder="1" applyAlignment="1" applyProtection="1">
      <alignment horizontal="center" vertical="top" wrapText="1"/>
      <protection locked="0"/>
    </xf>
    <xf numFmtId="1" fontId="2" fillId="0" borderId="39" xfId="3" applyNumberFormat="1" applyFont="1" applyBorder="1" applyAlignment="1" applyProtection="1">
      <alignment horizontal="center" vertical="center" wrapText="1"/>
      <protection locked="0"/>
    </xf>
    <xf numFmtId="1" fontId="2" fillId="0" borderId="40" xfId="3" applyNumberFormat="1" applyFont="1" applyBorder="1" applyAlignment="1" applyProtection="1">
      <alignment horizontal="center" vertical="center" wrapText="1"/>
      <protection locked="0"/>
    </xf>
    <xf numFmtId="1" fontId="2" fillId="0" borderId="42" xfId="3" applyNumberFormat="1" applyFont="1" applyBorder="1" applyAlignment="1" applyProtection="1">
      <alignment horizontal="center" vertical="center" wrapText="1"/>
      <protection locked="0"/>
    </xf>
    <xf numFmtId="0" fontId="7" fillId="0" borderId="4" xfId="2" applyFont="1" applyBorder="1" applyAlignment="1" applyProtection="1">
      <alignment horizontal="center" vertical="top" wrapText="1"/>
      <protection locked="0"/>
    </xf>
    <xf numFmtId="0" fontId="7" fillId="0" borderId="31" xfId="2" applyFont="1" applyBorder="1" applyAlignment="1" applyProtection="1">
      <alignment horizontal="center" vertical="top" wrapText="1"/>
      <protection locked="0"/>
    </xf>
    <xf numFmtId="9" fontId="7" fillId="0" borderId="8" xfId="2" applyNumberFormat="1" applyFont="1" applyBorder="1" applyAlignment="1" applyProtection="1">
      <alignment horizontal="center" vertical="center" wrapText="1"/>
      <protection hidden="1"/>
    </xf>
    <xf numFmtId="9" fontId="7" fillId="0" borderId="10" xfId="2" applyNumberFormat="1" applyFont="1" applyBorder="1" applyAlignment="1" applyProtection="1">
      <alignment horizontal="center" vertical="center" wrapText="1"/>
      <protection hidden="1"/>
    </xf>
    <xf numFmtId="9" fontId="7" fillId="0" borderId="35" xfId="2" applyNumberFormat="1" applyFont="1" applyBorder="1" applyAlignment="1" applyProtection="1">
      <alignment horizontal="center" vertical="center" wrapText="1"/>
      <protection hidden="1"/>
    </xf>
    <xf numFmtId="1" fontId="2" fillId="0" borderId="1" xfId="3" applyNumberFormat="1" applyFont="1" applyBorder="1" applyAlignment="1" applyProtection="1">
      <alignment horizontal="center" vertical="center" wrapText="1"/>
      <protection locked="0"/>
    </xf>
    <xf numFmtId="1" fontId="8" fillId="0" borderId="1" xfId="3" applyNumberFormat="1" applyFont="1" applyBorder="1" applyAlignment="1" applyProtection="1">
      <alignment horizontal="center" vertical="center"/>
      <protection locked="0"/>
    </xf>
    <xf numFmtId="0" fontId="8" fillId="0" borderId="1" xfId="3" applyFont="1" applyBorder="1" applyAlignment="1" applyProtection="1">
      <alignment horizontal="center" vertical="center"/>
      <protection locked="0"/>
    </xf>
    <xf numFmtId="1" fontId="8" fillId="0" borderId="1" xfId="3" applyNumberFormat="1" applyFont="1" applyBorder="1" applyAlignment="1" applyProtection="1">
      <alignment horizontal="center" vertical="top" wrapText="1"/>
      <protection locked="0"/>
    </xf>
    <xf numFmtId="0" fontId="8" fillId="0" borderId="1" xfId="3" applyFont="1" applyBorder="1" applyAlignment="1" applyProtection="1">
      <alignment horizontal="center" vertical="top" wrapText="1"/>
      <protection locked="0"/>
    </xf>
    <xf numFmtId="1" fontId="2" fillId="0" borderId="1" xfId="3" applyNumberFormat="1" applyFont="1" applyBorder="1" applyAlignment="1" applyProtection="1">
      <alignment horizontal="center" vertical="top" wrapText="1"/>
      <protection locked="0"/>
    </xf>
    <xf numFmtId="1" fontId="2" fillId="0" borderId="17" xfId="3" applyNumberFormat="1" applyFont="1" applyBorder="1" applyAlignment="1" applyProtection="1">
      <alignment horizontal="center" vertical="center" wrapText="1"/>
      <protection locked="0"/>
    </xf>
    <xf numFmtId="1" fontId="2" fillId="0" borderId="18" xfId="3" applyNumberFormat="1" applyFont="1" applyBorder="1" applyAlignment="1" applyProtection="1">
      <alignment horizontal="center" vertical="center" wrapText="1"/>
      <protection locked="0"/>
    </xf>
    <xf numFmtId="1" fontId="2" fillId="0" borderId="17" xfId="3" applyNumberFormat="1" applyFont="1" applyBorder="1" applyAlignment="1" applyProtection="1">
      <alignment horizontal="center" vertical="top" wrapText="1"/>
      <protection locked="0"/>
    </xf>
    <xf numFmtId="1" fontId="2" fillId="0" borderId="18" xfId="3" applyNumberFormat="1" applyFont="1" applyBorder="1" applyAlignment="1" applyProtection="1">
      <alignment horizontal="center" vertical="top" wrapText="1"/>
      <protection locked="0"/>
    </xf>
    <xf numFmtId="1" fontId="8" fillId="0" borderId="4" xfId="0" applyNumberFormat="1" applyFont="1" applyBorder="1" applyAlignment="1" applyProtection="1">
      <alignment vertical="center" wrapText="1"/>
      <protection locked="0"/>
    </xf>
    <xf numFmtId="1" fontId="8" fillId="0" borderId="5" xfId="0" applyNumberFormat="1" applyFont="1" applyBorder="1" applyAlignment="1" applyProtection="1">
      <alignment vertical="center" wrapText="1"/>
      <protection locked="0"/>
    </xf>
    <xf numFmtId="1" fontId="8" fillId="0" borderId="6" xfId="0" applyNumberFormat="1" applyFont="1" applyBorder="1" applyAlignment="1" applyProtection="1">
      <alignment vertical="center" wrapText="1"/>
      <protection locked="0"/>
    </xf>
    <xf numFmtId="0" fontId="4" fillId="0" borderId="4" xfId="2" applyFont="1" applyBorder="1" applyAlignment="1" applyProtection="1">
      <alignment horizontal="left" vertical="top" wrapText="1"/>
      <protection locked="0"/>
    </xf>
    <xf numFmtId="0" fontId="4" fillId="0" borderId="5" xfId="2" applyFont="1" applyBorder="1" applyAlignment="1" applyProtection="1">
      <alignment horizontal="left" vertical="top" wrapText="1"/>
      <protection locked="0"/>
    </xf>
    <xf numFmtId="0" fontId="4" fillId="0" borderId="31" xfId="2" applyFont="1" applyBorder="1" applyAlignment="1" applyProtection="1">
      <alignment horizontal="left" vertical="top" wrapText="1"/>
      <protection locked="0"/>
    </xf>
    <xf numFmtId="0" fontId="7" fillId="0" borderId="26" xfId="2" applyFont="1" applyBorder="1" applyAlignment="1" applyProtection="1">
      <alignment horizontal="center" vertical="top" wrapText="1"/>
      <protection locked="0"/>
    </xf>
    <xf numFmtId="0" fontId="7" fillId="0" borderId="27" xfId="2" applyFont="1" applyBorder="1" applyAlignment="1" applyProtection="1">
      <alignment horizontal="center" vertical="top" wrapText="1"/>
      <protection locked="0"/>
    </xf>
    <xf numFmtId="1" fontId="12" fillId="0" borderId="4" xfId="0" applyNumberFormat="1" applyFont="1" applyBorder="1" applyAlignment="1" applyProtection="1">
      <alignment vertical="center" wrapText="1"/>
      <protection locked="0"/>
    </xf>
    <xf numFmtId="1" fontId="12" fillId="0" borderId="5" xfId="0" applyNumberFormat="1" applyFont="1" applyBorder="1" applyAlignment="1" applyProtection="1">
      <alignment vertical="center" wrapText="1"/>
      <protection locked="0"/>
    </xf>
    <xf numFmtId="1" fontId="12" fillId="0" borderId="6" xfId="0" applyNumberFormat="1" applyFont="1" applyBorder="1" applyAlignment="1" applyProtection="1">
      <alignment vertical="center" wrapText="1"/>
      <protection locked="0"/>
    </xf>
    <xf numFmtId="1" fontId="12" fillId="0" borderId="7" xfId="0" applyNumberFormat="1" applyFont="1" applyBorder="1" applyAlignment="1" applyProtection="1">
      <alignment vertical="center" wrapText="1"/>
      <protection locked="0"/>
    </xf>
    <xf numFmtId="1" fontId="12" fillId="0" borderId="13" xfId="0" applyNumberFormat="1" applyFont="1" applyBorder="1" applyAlignment="1" applyProtection="1">
      <alignment vertical="center" wrapText="1"/>
      <protection locked="0"/>
    </xf>
    <xf numFmtId="1" fontId="12" fillId="0" borderId="8" xfId="0" applyNumberFormat="1" applyFont="1" applyBorder="1" applyAlignment="1" applyProtection="1">
      <alignment vertical="center" wrapText="1"/>
      <protection locked="0"/>
    </xf>
    <xf numFmtId="164" fontId="5" fillId="0" borderId="4" xfId="2" applyNumberFormat="1" applyFont="1" applyBorder="1" applyAlignment="1" applyProtection="1">
      <alignment horizontal="left" vertical="top"/>
      <protection locked="0"/>
    </xf>
    <xf numFmtId="164" fontId="5" fillId="0" borderId="5" xfId="2" applyNumberFormat="1" applyFont="1" applyBorder="1" applyAlignment="1" applyProtection="1">
      <alignment horizontal="left" vertical="top"/>
      <protection locked="0"/>
    </xf>
    <xf numFmtId="164" fontId="5" fillId="0" borderId="6" xfId="2" applyNumberFormat="1" applyFont="1" applyBorder="1" applyAlignment="1" applyProtection="1">
      <alignment horizontal="left" vertical="top"/>
      <protection locked="0"/>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4" xfId="2" applyFont="1" applyBorder="1" applyAlignment="1" applyProtection="1">
      <alignment horizontal="left" vertical="top"/>
      <protection locked="0"/>
    </xf>
    <xf numFmtId="0" fontId="5" fillId="0" borderId="5" xfId="2" applyFont="1" applyBorder="1" applyAlignment="1" applyProtection="1">
      <alignment horizontal="left" vertical="top"/>
      <protection locked="0"/>
    </xf>
    <xf numFmtId="0" fontId="5" fillId="0" borderId="6" xfId="2" applyFont="1" applyBorder="1" applyAlignment="1" applyProtection="1">
      <alignment horizontal="left" vertical="top"/>
      <protection locked="0"/>
    </xf>
    <xf numFmtId="0" fontId="3" fillId="0" borderId="11"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12" xfId="2" applyFont="1" applyBorder="1" applyAlignment="1" applyProtection="1">
      <alignment horizontal="left" vertical="top" wrapText="1"/>
      <protection locked="0"/>
    </xf>
    <xf numFmtId="0" fontId="2" fillId="0" borderId="1" xfId="2" applyFont="1" applyBorder="1" applyAlignment="1" applyProtection="1">
      <alignment horizontal="center" vertical="top" wrapText="1"/>
      <protection locked="0"/>
    </xf>
    <xf numFmtId="0" fontId="2" fillId="0" borderId="1" xfId="2" applyFont="1" applyBorder="1" applyAlignment="1" applyProtection="1">
      <alignment vertical="top"/>
      <protection locked="0"/>
    </xf>
    <xf numFmtId="0" fontId="7" fillId="0" borderId="1" xfId="2" applyFont="1" applyBorder="1" applyAlignment="1" applyProtection="1">
      <alignment horizontal="left" vertical="top" wrapText="1"/>
      <protection locked="0"/>
    </xf>
    <xf numFmtId="164" fontId="3" fillId="0" borderId="1" xfId="2" applyNumberFormat="1" applyFont="1" applyBorder="1" applyAlignment="1" applyProtection="1">
      <alignment horizontal="left" vertical="top"/>
      <protection locked="0"/>
    </xf>
    <xf numFmtId="0" fontId="5" fillId="0" borderId="1" xfId="2" applyFont="1" applyBorder="1" applyAlignment="1" applyProtection="1">
      <alignment horizontal="left" vertical="top"/>
      <protection locked="0"/>
    </xf>
    <xf numFmtId="0" fontId="7" fillId="0" borderId="1" xfId="2" applyFont="1" applyBorder="1" applyAlignment="1" applyProtection="1">
      <alignment horizontal="left" vertical="top"/>
      <protection locked="0"/>
    </xf>
    <xf numFmtId="0" fontId="5" fillId="0" borderId="2" xfId="2" applyFont="1" applyBorder="1" applyAlignment="1" applyProtection="1">
      <alignment horizontal="left" vertical="top"/>
      <protection locked="0"/>
    </xf>
    <xf numFmtId="0" fontId="2" fillId="0" borderId="1" xfId="2" applyFont="1" applyBorder="1" applyAlignment="1" applyProtection="1">
      <alignment horizontal="left" vertical="top"/>
      <protection locked="0"/>
    </xf>
    <xf numFmtId="0" fontId="8" fillId="0" borderId="1" xfId="2" applyFont="1" applyBorder="1" applyAlignment="1" applyProtection="1">
      <alignment horizontal="left" vertical="top" wrapText="1"/>
      <protection locked="0"/>
    </xf>
    <xf numFmtId="1" fontId="5" fillId="0" borderId="1" xfId="2" applyNumberFormat="1" applyFont="1" applyBorder="1" applyAlignment="1" applyProtection="1">
      <alignment horizontal="left" vertical="top" wrapText="1"/>
      <protection locked="0"/>
    </xf>
    <xf numFmtId="1" fontId="4" fillId="0" borderId="0" xfId="0" applyNumberFormat="1" applyFont="1" applyBorder="1" applyAlignment="1" applyProtection="1">
      <alignment horizontal="left" vertical="top" wrapText="1"/>
      <protection locked="0"/>
    </xf>
    <xf numFmtId="0" fontId="5" fillId="0" borderId="0" xfId="5" applyFont="1" applyBorder="1" applyAlignment="1">
      <alignment horizontal="left" vertical="top" wrapText="1"/>
    </xf>
    <xf numFmtId="0" fontId="5" fillId="0" borderId="0" xfId="5" applyFont="1" applyBorder="1" applyAlignment="1">
      <alignment horizontal="center" vertical="top" wrapText="1"/>
    </xf>
    <xf numFmtId="1" fontId="2" fillId="0" borderId="39" xfId="3" applyNumberFormat="1" applyFont="1" applyBorder="1" applyAlignment="1" applyProtection="1">
      <alignment horizontal="left" vertical="top" wrapText="1"/>
      <protection locked="0"/>
    </xf>
    <xf numFmtId="1" fontId="2" fillId="0" borderId="40" xfId="3" applyNumberFormat="1" applyFont="1" applyBorder="1" applyAlignment="1" applyProtection="1">
      <alignment horizontal="left" vertical="top" wrapText="1"/>
      <protection locked="0"/>
    </xf>
    <xf numFmtId="1" fontId="2" fillId="0" borderId="17" xfId="3" applyNumberFormat="1" applyFont="1" applyBorder="1" applyAlignment="1" applyProtection="1">
      <alignment horizontal="left" vertical="top" wrapText="1"/>
      <protection locked="0"/>
    </xf>
    <xf numFmtId="1" fontId="12" fillId="0" borderId="15" xfId="0" applyNumberFormat="1" applyFont="1" applyBorder="1" applyAlignment="1" applyProtection="1">
      <alignment horizontal="center" vertical="center" wrapText="1"/>
      <protection locked="0"/>
    </xf>
    <xf numFmtId="1" fontId="12" fillId="0" borderId="16" xfId="0" applyNumberFormat="1" applyFont="1" applyBorder="1" applyAlignment="1" applyProtection="1">
      <alignment horizontal="center" vertical="center" wrapText="1"/>
      <protection locked="0"/>
    </xf>
    <xf numFmtId="1" fontId="12" fillId="0" borderId="3" xfId="0" applyNumberFormat="1" applyFont="1" applyBorder="1" applyAlignment="1" applyProtection="1">
      <alignment horizontal="center" vertical="center" wrapText="1"/>
      <protection locked="0"/>
    </xf>
    <xf numFmtId="1" fontId="12" fillId="0" borderId="41" xfId="0" applyNumberFormat="1" applyFont="1" applyBorder="1" applyAlignment="1" applyProtection="1">
      <alignment horizontal="center" vertical="center" wrapText="1"/>
      <protection locked="0"/>
    </xf>
    <xf numFmtId="1" fontId="4" fillId="0" borderId="13" xfId="0" applyNumberFormat="1" applyFont="1" applyBorder="1" applyAlignment="1" applyProtection="1">
      <alignment horizontal="left" vertical="top" wrapText="1"/>
      <protection locked="0"/>
    </xf>
    <xf numFmtId="1" fontId="4" fillId="0" borderId="32" xfId="0" applyNumberFormat="1" applyFont="1" applyBorder="1" applyAlignment="1" applyProtection="1">
      <alignment horizontal="left" vertical="top" wrapText="1"/>
      <protection locked="0"/>
    </xf>
    <xf numFmtId="1" fontId="4" fillId="0" borderId="3" xfId="0" applyNumberFormat="1" applyFont="1" applyBorder="1" applyAlignment="1" applyProtection="1">
      <alignment horizontal="left" vertical="top" wrapText="1"/>
      <protection locked="0"/>
    </xf>
    <xf numFmtId="1" fontId="4" fillId="0" borderId="41" xfId="0" applyNumberFormat="1" applyFont="1" applyBorder="1" applyAlignment="1" applyProtection="1">
      <alignment horizontal="left" vertical="top" wrapText="1"/>
      <protection locked="0"/>
    </xf>
    <xf numFmtId="1" fontId="4" fillId="0" borderId="13" xfId="0" applyNumberFormat="1" applyFont="1" applyBorder="1" applyAlignment="1" applyProtection="1">
      <alignment horizontal="left" vertical="center" wrapText="1"/>
      <protection locked="0"/>
    </xf>
    <xf numFmtId="1" fontId="4" fillId="0" borderId="32" xfId="0" applyNumberFormat="1" applyFont="1" applyBorder="1" applyAlignment="1" applyProtection="1">
      <alignment horizontal="left" vertical="center" wrapText="1"/>
      <protection locked="0"/>
    </xf>
    <xf numFmtId="1" fontId="4" fillId="0" borderId="3" xfId="0" applyNumberFormat="1" applyFont="1" applyBorder="1" applyAlignment="1" applyProtection="1">
      <alignment horizontal="left" vertical="center" wrapText="1"/>
      <protection locked="0"/>
    </xf>
    <xf numFmtId="1" fontId="4" fillId="0" borderId="41" xfId="0" applyNumberFormat="1" applyFont="1" applyBorder="1" applyAlignment="1" applyProtection="1">
      <alignment horizontal="left" vertical="center" wrapText="1"/>
      <protection locked="0"/>
    </xf>
    <xf numFmtId="1" fontId="12" fillId="0" borderId="17" xfId="3" applyNumberFormat="1" applyFont="1" applyBorder="1" applyAlignment="1" applyProtection="1">
      <alignment horizontal="left" vertical="top" wrapText="1"/>
      <protection locked="0"/>
    </xf>
    <xf numFmtId="1" fontId="12" fillId="0" borderId="1" xfId="3" applyNumberFormat="1" applyFont="1" applyBorder="1" applyAlignment="1" applyProtection="1">
      <alignment horizontal="left" vertical="top" wrapText="1"/>
      <protection locked="0"/>
    </xf>
    <xf numFmtId="1" fontId="12" fillId="0" borderId="36" xfId="3" applyNumberFormat="1" applyFont="1" applyBorder="1" applyAlignment="1" applyProtection="1">
      <alignment horizontal="left" vertical="top" wrapText="1"/>
      <protection locked="0"/>
    </xf>
    <xf numFmtId="1" fontId="12" fillId="0" borderId="20" xfId="3" applyNumberFormat="1" applyFont="1" applyBorder="1" applyAlignment="1" applyProtection="1">
      <alignment horizontal="left" vertical="top" wrapText="1"/>
      <protection locked="0"/>
    </xf>
    <xf numFmtId="1" fontId="12" fillId="0" borderId="13" xfId="0" applyNumberFormat="1" applyFont="1" applyBorder="1" applyAlignment="1" applyProtection="1">
      <alignment horizontal="center" vertical="center" wrapText="1"/>
      <protection locked="0"/>
    </xf>
    <xf numFmtId="1" fontId="12" fillId="0" borderId="32" xfId="0" applyNumberFormat="1" applyFont="1" applyBorder="1" applyAlignment="1" applyProtection="1">
      <alignment horizontal="center" vertical="center" wrapText="1"/>
      <protection locked="0"/>
    </xf>
    <xf numFmtId="1" fontId="12" fillId="0" borderId="21" xfId="0" applyNumberFormat="1" applyFont="1" applyBorder="1" applyAlignment="1" applyProtection="1">
      <alignment horizontal="center" vertical="center" wrapText="1"/>
      <protection locked="0"/>
    </xf>
    <xf numFmtId="1" fontId="12" fillId="0" borderId="22" xfId="0" applyNumberFormat="1" applyFont="1" applyBorder="1" applyAlignment="1" applyProtection="1">
      <alignment horizontal="center" vertical="center" wrapText="1"/>
      <protection locked="0"/>
    </xf>
    <xf numFmtId="1" fontId="4" fillId="0" borderId="0" xfId="0" applyNumberFormat="1" applyFont="1" applyBorder="1" applyAlignment="1" applyProtection="1">
      <alignment horizontal="center" vertical="center" wrapText="1"/>
      <protection locked="0"/>
    </xf>
    <xf numFmtId="0" fontId="4" fillId="0" borderId="0" xfId="1" applyFont="1" applyBorder="1" applyAlignment="1">
      <alignment horizontal="left" vertical="top" wrapText="1"/>
    </xf>
    <xf numFmtId="1" fontId="4" fillId="3" borderId="4" xfId="2" applyNumberFormat="1" applyFont="1" applyFill="1" applyBorder="1" applyAlignment="1" applyProtection="1">
      <alignment horizontal="center" vertical="center" wrapText="1"/>
      <protection locked="0"/>
    </xf>
    <xf numFmtId="1" fontId="4" fillId="3" borderId="5" xfId="2" applyNumberFormat="1" applyFont="1" applyFill="1" applyBorder="1" applyAlignment="1" applyProtection="1">
      <alignment horizontal="center" vertical="center" wrapText="1"/>
      <protection locked="0"/>
    </xf>
    <xf numFmtId="1" fontId="4" fillId="3" borderId="6" xfId="2" applyNumberFormat="1" applyFont="1" applyFill="1" applyBorder="1" applyAlignment="1" applyProtection="1">
      <alignment horizontal="center" vertical="center" wrapText="1"/>
      <protection locked="0"/>
    </xf>
    <xf numFmtId="1" fontId="4" fillId="0" borderId="4" xfId="2" applyNumberFormat="1" applyFont="1" applyBorder="1" applyAlignment="1" applyProtection="1">
      <alignment horizontal="center" vertical="center" wrapText="1"/>
      <protection locked="0"/>
    </xf>
    <xf numFmtId="1" fontId="4" fillId="0" borderId="5" xfId="2" applyNumberFormat="1" applyFont="1" applyBorder="1" applyAlignment="1" applyProtection="1">
      <alignment horizontal="center" vertical="center" wrapText="1"/>
      <protection locked="0"/>
    </xf>
    <xf numFmtId="1" fontId="4" fillId="0" borderId="6" xfId="2" applyNumberFormat="1" applyFont="1" applyBorder="1" applyAlignment="1" applyProtection="1">
      <alignment horizontal="center" vertical="center" wrapText="1"/>
      <protection locked="0"/>
    </xf>
    <xf numFmtId="1" fontId="3" fillId="0" borderId="1" xfId="3" applyNumberFormat="1" applyFont="1" applyBorder="1" applyAlignment="1" applyProtection="1">
      <alignment horizontal="center" vertical="top" wrapText="1"/>
      <protection locked="0"/>
    </xf>
    <xf numFmtId="1" fontId="2" fillId="0" borderId="2" xfId="3" applyNumberFormat="1" applyFont="1" applyBorder="1" applyAlignment="1" applyProtection="1">
      <alignment horizontal="center" vertical="center" wrapText="1"/>
      <protection locked="0"/>
    </xf>
    <xf numFmtId="1" fontId="8" fillId="0" borderId="2" xfId="3" applyNumberFormat="1" applyFont="1" applyBorder="1" applyAlignment="1" applyProtection="1">
      <alignment horizontal="center" vertical="center"/>
      <protection locked="0"/>
    </xf>
    <xf numFmtId="0" fontId="8" fillId="0" borderId="2" xfId="3" applyFont="1" applyBorder="1" applyAlignment="1" applyProtection="1">
      <alignment horizontal="center" vertical="center"/>
      <protection locked="0"/>
    </xf>
    <xf numFmtId="1" fontId="2" fillId="0" borderId="43" xfId="3" applyNumberFormat="1" applyFont="1" applyBorder="1" applyAlignment="1" applyProtection="1">
      <alignment horizontal="center" vertical="center" wrapText="1"/>
      <protection locked="0"/>
    </xf>
    <xf numFmtId="1" fontId="2" fillId="0" borderId="44" xfId="3" applyNumberFormat="1" applyFont="1" applyBorder="1" applyAlignment="1" applyProtection="1">
      <alignment horizontal="center" vertical="center" wrapText="1"/>
      <protection locked="0"/>
    </xf>
    <xf numFmtId="1" fontId="8" fillId="0" borderId="44" xfId="3" applyNumberFormat="1" applyFont="1" applyBorder="1" applyAlignment="1" applyProtection="1">
      <alignment horizontal="center" vertical="center"/>
      <protection locked="0"/>
    </xf>
    <xf numFmtId="0" fontId="8" fillId="0" borderId="44" xfId="3" applyFont="1" applyBorder="1" applyAlignment="1" applyProtection="1">
      <alignment horizontal="center" vertical="center"/>
      <protection locked="0"/>
    </xf>
    <xf numFmtId="1" fontId="2" fillId="0" borderId="4" xfId="2" applyNumberFormat="1" applyFont="1" applyBorder="1" applyAlignment="1" applyProtection="1">
      <alignment horizontal="center" vertical="center" wrapText="1"/>
      <protection locked="0"/>
    </xf>
    <xf numFmtId="1" fontId="2" fillId="0" borderId="5" xfId="2" applyNumberFormat="1" applyFont="1" applyBorder="1" applyAlignment="1" applyProtection="1">
      <alignment horizontal="center" vertical="center" wrapText="1"/>
      <protection locked="0"/>
    </xf>
    <xf numFmtId="1" fontId="2" fillId="0" borderId="6" xfId="2" applyNumberFormat="1" applyFont="1" applyBorder="1" applyAlignment="1" applyProtection="1">
      <alignment horizontal="center" vertical="center" wrapText="1"/>
      <protection locked="0"/>
    </xf>
    <xf numFmtId="1" fontId="3" fillId="0" borderId="1" xfId="3" applyNumberFormat="1" applyFont="1" applyBorder="1" applyAlignment="1" applyProtection="1">
      <alignment horizontal="center" vertical="center" wrapText="1"/>
      <protection locked="0"/>
    </xf>
    <xf numFmtId="1" fontId="2" fillId="3" borderId="1" xfId="2" applyNumberFormat="1" applyFont="1" applyFill="1" applyBorder="1" applyAlignment="1" applyProtection="1">
      <alignment horizontal="center" vertical="center" wrapText="1"/>
      <protection locked="0"/>
    </xf>
    <xf numFmtId="165" fontId="19" fillId="0" borderId="4" xfId="6" applyNumberFormat="1" applyFont="1" applyFill="1" applyBorder="1" applyAlignment="1" applyProtection="1">
      <alignment horizontal="center" vertical="top"/>
      <protection locked="0"/>
    </xf>
    <xf numFmtId="165" fontId="19" fillId="0" borderId="5" xfId="6" applyNumberFormat="1" applyFont="1" applyFill="1" applyBorder="1" applyAlignment="1" applyProtection="1">
      <alignment horizontal="center" vertical="top"/>
      <protection locked="0"/>
    </xf>
    <xf numFmtId="165" fontId="19" fillId="0" borderId="31" xfId="6" applyNumberFormat="1" applyFont="1" applyFill="1" applyBorder="1" applyAlignment="1" applyProtection="1">
      <alignment horizontal="center" vertical="top"/>
      <protection locked="0"/>
    </xf>
    <xf numFmtId="165" fontId="19" fillId="0" borderId="33" xfId="6" applyNumberFormat="1" applyFont="1" applyFill="1" applyBorder="1" applyAlignment="1" applyProtection="1">
      <alignment horizontal="center" vertical="top"/>
      <protection locked="0"/>
    </xf>
    <xf numFmtId="165" fontId="19" fillId="0" borderId="37" xfId="6" applyNumberFormat="1" applyFont="1" applyFill="1" applyBorder="1" applyAlignment="1" applyProtection="1">
      <alignment horizontal="center" vertical="top"/>
      <protection locked="0"/>
    </xf>
    <xf numFmtId="165" fontId="19" fillId="0" borderId="38" xfId="6" applyNumberFormat="1" applyFont="1" applyFill="1" applyBorder="1" applyAlignment="1" applyProtection="1">
      <alignment horizontal="center" vertical="top"/>
      <protection locked="0"/>
    </xf>
    <xf numFmtId="0" fontId="20" fillId="2" borderId="23" xfId="2" applyFont="1" applyFill="1" applyBorder="1" applyAlignment="1" applyProtection="1">
      <alignment horizontal="left" vertical="top" wrapText="1"/>
      <protection locked="0"/>
    </xf>
    <xf numFmtId="0" fontId="20" fillId="2" borderId="29" xfId="2" applyFont="1" applyFill="1" applyBorder="1" applyAlignment="1" applyProtection="1">
      <alignment horizontal="left" vertical="top" wrapText="1"/>
      <protection locked="0"/>
    </xf>
    <xf numFmtId="0" fontId="20" fillId="2" borderId="24" xfId="2" applyFont="1" applyFill="1" applyBorder="1" applyAlignment="1" applyProtection="1">
      <alignment horizontal="left" vertical="top" wrapText="1"/>
      <protection locked="0"/>
    </xf>
    <xf numFmtId="0" fontId="21" fillId="2" borderId="28" xfId="2" applyFont="1" applyFill="1" applyBorder="1" applyAlignment="1" applyProtection="1">
      <alignment horizontal="center" vertical="top"/>
      <protection locked="0"/>
    </xf>
    <xf numFmtId="0" fontId="21" fillId="2" borderId="29" xfId="2" applyFont="1" applyFill="1" applyBorder="1" applyAlignment="1" applyProtection="1">
      <alignment horizontal="center" vertical="top"/>
      <protection locked="0"/>
    </xf>
    <xf numFmtId="0" fontId="21" fillId="2" borderId="30" xfId="2" applyFont="1" applyFill="1" applyBorder="1" applyAlignment="1" applyProtection="1">
      <alignment horizontal="center" vertical="top"/>
      <protection locked="0"/>
    </xf>
    <xf numFmtId="0" fontId="22" fillId="0" borderId="17" xfId="2" applyFont="1" applyBorder="1" applyAlignment="1" applyProtection="1">
      <alignment horizontal="left" vertical="top" wrapText="1"/>
      <protection locked="0"/>
    </xf>
    <xf numFmtId="0" fontId="22" fillId="0" borderId="1" xfId="2" applyFont="1" applyBorder="1" applyAlignment="1" applyProtection="1">
      <alignment horizontal="left" vertical="top" wrapText="1"/>
      <protection locked="0"/>
    </xf>
    <xf numFmtId="0" fontId="22" fillId="0" borderId="36" xfId="2" applyFont="1" applyBorder="1" applyAlignment="1" applyProtection="1">
      <alignment horizontal="left" vertical="top" wrapText="1"/>
      <protection locked="0"/>
    </xf>
    <xf numFmtId="0" fontId="22" fillId="0" borderId="20" xfId="2" applyFont="1" applyBorder="1" applyAlignment="1" applyProtection="1">
      <alignment horizontal="left" vertical="top" wrapText="1"/>
      <protection locked="0"/>
    </xf>
    <xf numFmtId="0" fontId="20" fillId="2" borderId="23" xfId="2" applyFont="1" applyFill="1" applyBorder="1" applyAlignment="1" applyProtection="1">
      <alignment horizontal="center" vertical="top" wrapText="1"/>
      <protection locked="0"/>
    </xf>
    <xf numFmtId="0" fontId="20" fillId="2" borderId="29" xfId="2" applyFont="1" applyFill="1" applyBorder="1" applyAlignment="1" applyProtection="1">
      <alignment horizontal="center" vertical="top" wrapText="1"/>
      <protection locked="0"/>
    </xf>
    <xf numFmtId="0" fontId="20" fillId="2" borderId="30" xfId="2" applyFont="1" applyFill="1" applyBorder="1" applyAlignment="1" applyProtection="1">
      <alignment horizontal="center" vertical="top" wrapText="1"/>
      <protection locked="0"/>
    </xf>
  </cellXfs>
  <cellStyles count="8">
    <cellStyle name="Comma" xfId="6" builtinId="3"/>
    <cellStyle name="Excel Built-in Normal" xfId="1"/>
    <cellStyle name="Hyperlink" xfId="7" builtinId="8"/>
    <cellStyle name="Normal" xfId="0" builtinId="0"/>
    <cellStyle name="Normal 2" xfId="3"/>
    <cellStyle name="Normal 3" xfId="2"/>
    <cellStyle name="Normal 4" xfId="5"/>
    <cellStyle name="Percent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12</xdr:col>
      <xdr:colOff>193700</xdr:colOff>
      <xdr:row>135</xdr:row>
      <xdr:rowOff>188098</xdr:rowOff>
    </xdr:from>
    <xdr:to>
      <xdr:col>26</xdr:col>
      <xdr:colOff>435138</xdr:colOff>
      <xdr:row>155</xdr:row>
      <xdr:rowOff>54324</xdr:rowOff>
    </xdr:to>
    <xdr:pic>
      <xdr:nvPicPr>
        <xdr:cNvPr id="2" name="Picture 1"/>
        <xdr:cNvPicPr>
          <a:picLocks noChangeAspect="1"/>
        </xdr:cNvPicPr>
      </xdr:nvPicPr>
      <xdr:blipFill>
        <a:blip xmlns:r="http://schemas.openxmlformats.org/officeDocument/2006/relationships" r:embed="rId1"/>
        <a:stretch>
          <a:fillRect/>
        </a:stretch>
      </xdr:blipFill>
      <xdr:spPr>
        <a:xfrm>
          <a:off x="10223525" y="38173798"/>
          <a:ext cx="7128013" cy="3853119"/>
        </a:xfrm>
        <a:prstGeom prst="rect">
          <a:avLst/>
        </a:prstGeom>
      </xdr:spPr>
    </xdr:pic>
    <xdr:clientData/>
  </xdr:twoCellAnchor>
  <xdr:twoCellAnchor editAs="oneCell">
    <xdr:from>
      <xdr:col>16</xdr:col>
      <xdr:colOff>230518</xdr:colOff>
      <xdr:row>108</xdr:row>
      <xdr:rowOff>57630</xdr:rowOff>
    </xdr:from>
    <xdr:to>
      <xdr:col>26</xdr:col>
      <xdr:colOff>186705</xdr:colOff>
      <xdr:row>125</xdr:row>
      <xdr:rowOff>9116</xdr:rowOff>
    </xdr:to>
    <xdr:pic>
      <xdr:nvPicPr>
        <xdr:cNvPr id="3" name="Picture 2"/>
        <xdr:cNvPicPr>
          <a:picLocks noChangeAspect="1"/>
        </xdr:cNvPicPr>
      </xdr:nvPicPr>
      <xdr:blipFill>
        <a:blip xmlns:r="http://schemas.openxmlformats.org/officeDocument/2006/relationships" r:embed="rId2"/>
        <a:stretch>
          <a:fillRect/>
        </a:stretch>
      </xdr:blipFill>
      <xdr:spPr>
        <a:xfrm>
          <a:off x="11050918" y="32833155"/>
          <a:ext cx="6052187" cy="3351911"/>
        </a:xfrm>
        <a:prstGeom prst="rect">
          <a:avLst/>
        </a:prstGeom>
      </xdr:spPr>
    </xdr:pic>
    <xdr:clientData/>
  </xdr:twoCellAnchor>
  <xdr:twoCellAnchor editAs="oneCell">
    <xdr:from>
      <xdr:col>12</xdr:col>
      <xdr:colOff>477050</xdr:colOff>
      <xdr:row>126</xdr:row>
      <xdr:rowOff>68036</xdr:rowOff>
    </xdr:from>
    <xdr:to>
      <xdr:col>28</xdr:col>
      <xdr:colOff>570727</xdr:colOff>
      <xdr:row>152</xdr:row>
      <xdr:rowOff>52432</xdr:rowOff>
    </xdr:to>
    <xdr:pic>
      <xdr:nvPicPr>
        <xdr:cNvPr id="4" name="Picture 3"/>
        <xdr:cNvPicPr>
          <a:picLocks noChangeAspect="1"/>
        </xdr:cNvPicPr>
      </xdr:nvPicPr>
      <xdr:blipFill>
        <a:blip xmlns:r="http://schemas.openxmlformats.org/officeDocument/2006/relationships" r:embed="rId3"/>
        <a:stretch>
          <a:fillRect/>
        </a:stretch>
      </xdr:blipFill>
      <xdr:spPr>
        <a:xfrm>
          <a:off x="10506875" y="36320186"/>
          <a:ext cx="8199452" cy="5171439"/>
        </a:xfrm>
        <a:prstGeom prst="rect">
          <a:avLst/>
        </a:prstGeom>
      </xdr:spPr>
    </xdr:pic>
    <xdr:clientData/>
  </xdr:twoCellAnchor>
  <xdr:twoCellAnchor editAs="oneCell">
    <xdr:from>
      <xdr:col>16</xdr:col>
      <xdr:colOff>148878</xdr:colOff>
      <xdr:row>108</xdr:row>
      <xdr:rowOff>101652</xdr:rowOff>
    </xdr:from>
    <xdr:to>
      <xdr:col>23</xdr:col>
      <xdr:colOff>149877</xdr:colOff>
      <xdr:row>128</xdr:row>
      <xdr:rowOff>170579</xdr:rowOff>
    </xdr:to>
    <xdr:pic>
      <xdr:nvPicPr>
        <xdr:cNvPr id="5" name="Picture 4"/>
        <xdr:cNvPicPr>
          <a:picLocks noChangeAspect="1"/>
        </xdr:cNvPicPr>
      </xdr:nvPicPr>
      <xdr:blipFill>
        <a:blip xmlns:r="http://schemas.openxmlformats.org/officeDocument/2006/relationships" r:embed="rId4"/>
        <a:stretch>
          <a:fillRect/>
        </a:stretch>
      </xdr:blipFill>
      <xdr:spPr>
        <a:xfrm>
          <a:off x="10969278" y="32877177"/>
          <a:ext cx="4268199" cy="4069427"/>
        </a:xfrm>
        <a:prstGeom prst="rect">
          <a:avLst/>
        </a:prstGeom>
      </xdr:spPr>
    </xdr:pic>
    <xdr:clientData/>
  </xdr:twoCellAnchor>
  <xdr:twoCellAnchor>
    <xdr:from>
      <xdr:col>0</xdr:col>
      <xdr:colOff>152400</xdr:colOff>
      <xdr:row>252</xdr:row>
      <xdr:rowOff>114300</xdr:rowOff>
    </xdr:from>
    <xdr:to>
      <xdr:col>7</xdr:col>
      <xdr:colOff>663995</xdr:colOff>
      <xdr:row>293</xdr:row>
      <xdr:rowOff>55848</xdr:rowOff>
    </xdr:to>
    <xdr:grpSp>
      <xdr:nvGrpSpPr>
        <xdr:cNvPr id="6" name="Group 5"/>
        <xdr:cNvGrpSpPr/>
      </xdr:nvGrpSpPr>
      <xdr:grpSpPr>
        <a:xfrm>
          <a:off x="152400" y="51582918"/>
          <a:ext cx="6226595" cy="7752048"/>
          <a:chOff x="83998" y="49061507"/>
          <a:chExt cx="6236120" cy="7752048"/>
        </a:xfrm>
      </xdr:grpSpPr>
      <xdr:grpSp>
        <xdr:nvGrpSpPr>
          <xdr:cNvPr id="7" name="Group 6"/>
          <xdr:cNvGrpSpPr/>
        </xdr:nvGrpSpPr>
        <xdr:grpSpPr>
          <a:xfrm>
            <a:off x="83998" y="49061507"/>
            <a:ext cx="6177714" cy="7752048"/>
            <a:chOff x="98652" y="48980911"/>
            <a:chExt cx="6177714" cy="7752048"/>
          </a:xfrm>
        </xdr:grpSpPr>
        <xdr:grpSp>
          <xdr:nvGrpSpPr>
            <xdr:cNvPr id="9" name="Group 8"/>
            <xdr:cNvGrpSpPr/>
          </xdr:nvGrpSpPr>
          <xdr:grpSpPr>
            <a:xfrm>
              <a:off x="98652" y="52696462"/>
              <a:ext cx="6177714" cy="4036497"/>
              <a:chOff x="261937" y="53911500"/>
              <a:chExt cx="6177714" cy="4036497"/>
            </a:xfrm>
          </xdr:grpSpPr>
          <xdr:grpSp>
            <xdr:nvGrpSpPr>
              <xdr:cNvPr id="11" name="Group 10"/>
              <xdr:cNvGrpSpPr/>
            </xdr:nvGrpSpPr>
            <xdr:grpSpPr>
              <a:xfrm>
                <a:off x="261937" y="56147997"/>
                <a:ext cx="6177714" cy="1800000"/>
                <a:chOff x="-38259" y="7484725"/>
                <a:chExt cx="7166889" cy="1800000"/>
              </a:xfrm>
            </xdr:grpSpPr>
            <xdr:pic>
              <xdr:nvPicPr>
                <xdr:cNvPr id="13" name="Picture 1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70186" y="7484725"/>
                  <a:ext cx="1350000" cy="1800000"/>
                </a:xfrm>
                <a:prstGeom prst="rect">
                  <a:avLst/>
                </a:prstGeom>
                <a:ln>
                  <a:solidFill>
                    <a:schemeClr val="tx1"/>
                  </a:solidFill>
                </a:ln>
              </xdr:spPr>
            </xdr:pic>
            <xdr:pic>
              <xdr:nvPicPr>
                <xdr:cNvPr id="14" name="Picture 13"/>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259" y="7484725"/>
                  <a:ext cx="2400000" cy="1800000"/>
                </a:xfrm>
                <a:prstGeom prst="rect">
                  <a:avLst/>
                </a:prstGeom>
                <a:ln>
                  <a:solidFill>
                    <a:schemeClr val="tx1"/>
                  </a:solidFill>
                </a:ln>
              </xdr:spPr>
            </xdr:pic>
            <xdr:pic>
              <xdr:nvPicPr>
                <xdr:cNvPr id="15" name="Picture 14"/>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928630" y="7484725"/>
                  <a:ext cx="3200000" cy="1800000"/>
                </a:xfrm>
                <a:prstGeom prst="rect">
                  <a:avLst/>
                </a:prstGeom>
                <a:ln>
                  <a:solidFill>
                    <a:schemeClr val="tx1"/>
                  </a:solidFill>
                </a:ln>
              </xdr:spPr>
            </xdr:pic>
          </xdr:grpSp>
          <xdr:pic>
            <xdr:nvPicPr>
              <xdr:cNvPr id="12" name="Picture 11"/>
              <xdr:cNvPicPr>
                <a:picLocks noChangeAspect="1"/>
              </xdr:cNvPicPr>
            </xdr:nvPicPr>
            <xdr:blipFill>
              <a:blip xmlns:r="http://schemas.openxmlformats.org/officeDocument/2006/relationships" r:embed="rId8"/>
              <a:stretch>
                <a:fillRect/>
              </a:stretch>
            </xdr:blipFill>
            <xdr:spPr>
              <a:xfrm>
                <a:off x="334577" y="53911500"/>
                <a:ext cx="2841731" cy="2144960"/>
              </a:xfrm>
              <a:prstGeom prst="rect">
                <a:avLst/>
              </a:prstGeom>
              <a:ln>
                <a:solidFill>
                  <a:schemeClr val="tx1"/>
                </a:solidFill>
              </a:ln>
            </xdr:spPr>
          </xdr:pic>
        </xdr:grpSp>
        <xdr:pic>
          <xdr:nvPicPr>
            <xdr:cNvPr id="10" name="Picture 9"/>
            <xdr:cNvPicPr>
              <a:picLocks noChangeAspect="1"/>
            </xdr:cNvPicPr>
          </xdr:nvPicPr>
          <xdr:blipFill>
            <a:blip xmlns:r="http://schemas.openxmlformats.org/officeDocument/2006/relationships" r:embed="rId9"/>
            <a:stretch>
              <a:fillRect/>
            </a:stretch>
          </xdr:blipFill>
          <xdr:spPr>
            <a:xfrm>
              <a:off x="795615" y="48980911"/>
              <a:ext cx="4807325" cy="3605494"/>
            </a:xfrm>
            <a:prstGeom prst="rect">
              <a:avLst/>
            </a:prstGeom>
            <a:ln>
              <a:solidFill>
                <a:schemeClr val="tx1"/>
              </a:solidFill>
            </a:ln>
          </xdr:spPr>
        </xdr:pic>
      </xdr:grpSp>
      <xdr:pic>
        <xdr:nvPicPr>
          <xdr:cNvPr id="8" name="Picture 7"/>
          <xdr:cNvPicPr>
            <a:picLocks noChangeAspect="1"/>
          </xdr:cNvPicPr>
        </xdr:nvPicPr>
        <xdr:blipFill rotWithShape="1">
          <a:blip xmlns:r="http://schemas.openxmlformats.org/officeDocument/2006/relationships" r:embed="rId10"/>
          <a:srcRect t="-1037" r="16540"/>
          <a:stretch/>
        </xdr:blipFill>
        <xdr:spPr>
          <a:xfrm>
            <a:off x="3115234" y="52768500"/>
            <a:ext cx="3204884" cy="2182412"/>
          </a:xfrm>
          <a:prstGeom prst="rect">
            <a:avLst/>
          </a:prstGeom>
          <a:ln>
            <a:solidFill>
              <a:schemeClr val="tx1"/>
            </a:solidFill>
          </a:ln>
        </xdr:spPr>
      </xdr:pic>
    </xdr:grpSp>
    <xdr:clientData/>
  </xdr:twoCellAnchor>
  <xdr:twoCellAnchor>
    <xdr:from>
      <xdr:col>0</xdr:col>
      <xdr:colOff>219075</xdr:colOff>
      <xdr:row>299</xdr:row>
      <xdr:rowOff>85725</xdr:rowOff>
    </xdr:from>
    <xdr:to>
      <xdr:col>7</xdr:col>
      <xdr:colOff>605025</xdr:colOff>
      <xdr:row>339</xdr:row>
      <xdr:rowOff>114357</xdr:rowOff>
    </xdr:to>
    <xdr:grpSp>
      <xdr:nvGrpSpPr>
        <xdr:cNvPr id="16" name="Group 15"/>
        <xdr:cNvGrpSpPr/>
      </xdr:nvGrpSpPr>
      <xdr:grpSpPr>
        <a:xfrm>
          <a:off x="219075" y="60507843"/>
          <a:ext cx="6100950" cy="7648632"/>
          <a:chOff x="234291" y="58178723"/>
          <a:chExt cx="6110475" cy="7648632"/>
        </a:xfrm>
      </xdr:grpSpPr>
      <xdr:grpSp>
        <xdr:nvGrpSpPr>
          <xdr:cNvPr id="17" name="Group 16"/>
          <xdr:cNvGrpSpPr/>
        </xdr:nvGrpSpPr>
        <xdr:grpSpPr>
          <a:xfrm rot="10800000">
            <a:off x="234291" y="58178723"/>
            <a:ext cx="6110475" cy="7648632"/>
            <a:chOff x="369000" y="-2529311"/>
            <a:chExt cx="6120000" cy="7648632"/>
          </a:xfrm>
        </xdr:grpSpPr>
        <xdr:grpSp>
          <xdr:nvGrpSpPr>
            <xdr:cNvPr id="22" name="Group 21"/>
            <xdr:cNvGrpSpPr/>
          </xdr:nvGrpSpPr>
          <xdr:grpSpPr>
            <a:xfrm>
              <a:off x="369000" y="633046"/>
              <a:ext cx="6120000" cy="4486275"/>
              <a:chOff x="0" y="0"/>
              <a:chExt cx="6715125" cy="4486275"/>
            </a:xfrm>
          </xdr:grpSpPr>
          <xdr:pic>
            <xdr:nvPicPr>
              <xdr:cNvPr id="24" name="Picture 23"/>
              <xdr:cNvPicPr>
                <a:picLocks noChangeAspect="1"/>
              </xdr:cNvPicPr>
            </xdr:nvPicPr>
            <xdr:blipFill>
              <a:blip xmlns:r="http://schemas.openxmlformats.org/officeDocument/2006/relationships" r:embed="rId11"/>
              <a:stretch>
                <a:fillRect/>
              </a:stretch>
            </xdr:blipFill>
            <xdr:spPr>
              <a:xfrm>
                <a:off x="0" y="0"/>
                <a:ext cx="6715125" cy="4486275"/>
              </a:xfrm>
              <a:prstGeom prst="rect">
                <a:avLst/>
              </a:prstGeom>
              <a:ln>
                <a:solidFill>
                  <a:schemeClr val="tx1"/>
                </a:solidFill>
              </a:ln>
            </xdr:spPr>
          </xdr:pic>
          <xdr:sp macro="" textlink="">
            <xdr:nvSpPr>
              <xdr:cNvPr id="25" name="Rectangle 31"/>
              <xdr:cNvSpPr/>
            </xdr:nvSpPr>
            <xdr:spPr>
              <a:xfrm>
                <a:off x="1496423" y="1011555"/>
                <a:ext cx="4456701" cy="2231707"/>
              </a:xfrm>
              <a:custGeom>
                <a:avLst/>
                <a:gdLst>
                  <a:gd name="connsiteX0" fmla="*/ 0 w 4419600"/>
                  <a:gd name="connsiteY0" fmla="*/ 0 h 2185988"/>
                  <a:gd name="connsiteX1" fmla="*/ 4419600 w 4419600"/>
                  <a:gd name="connsiteY1" fmla="*/ 0 h 2185988"/>
                  <a:gd name="connsiteX2" fmla="*/ 4419600 w 4419600"/>
                  <a:gd name="connsiteY2" fmla="*/ 2185988 h 2185988"/>
                  <a:gd name="connsiteX3" fmla="*/ 0 w 4419600"/>
                  <a:gd name="connsiteY3" fmla="*/ 2185988 h 2185988"/>
                  <a:gd name="connsiteX4" fmla="*/ 0 w 4419600"/>
                  <a:gd name="connsiteY4" fmla="*/ 0 h 2185988"/>
                  <a:gd name="connsiteX0" fmla="*/ 0 w 4419600"/>
                  <a:gd name="connsiteY0" fmla="*/ 45719 h 2231707"/>
                  <a:gd name="connsiteX1" fmla="*/ 3448050 w 4419600"/>
                  <a:gd name="connsiteY1" fmla="*/ 0 h 2231707"/>
                  <a:gd name="connsiteX2" fmla="*/ 4419600 w 4419600"/>
                  <a:gd name="connsiteY2" fmla="*/ 2231707 h 2231707"/>
                  <a:gd name="connsiteX3" fmla="*/ 0 w 4419600"/>
                  <a:gd name="connsiteY3" fmla="*/ 2231707 h 2231707"/>
                  <a:gd name="connsiteX4" fmla="*/ 0 w 4419600"/>
                  <a:gd name="connsiteY4" fmla="*/ 45719 h 2231707"/>
                  <a:gd name="connsiteX0" fmla="*/ 0 w 4419600"/>
                  <a:gd name="connsiteY0" fmla="*/ 45719 h 2231707"/>
                  <a:gd name="connsiteX1" fmla="*/ 3448050 w 4419600"/>
                  <a:gd name="connsiteY1" fmla="*/ 0 h 2231707"/>
                  <a:gd name="connsiteX2" fmla="*/ 4371975 w 4419600"/>
                  <a:gd name="connsiteY2" fmla="*/ 1569720 h 2231707"/>
                  <a:gd name="connsiteX3" fmla="*/ 4419600 w 4419600"/>
                  <a:gd name="connsiteY3" fmla="*/ 2231707 h 2231707"/>
                  <a:gd name="connsiteX4" fmla="*/ 0 w 4419600"/>
                  <a:gd name="connsiteY4" fmla="*/ 2231707 h 2231707"/>
                  <a:gd name="connsiteX5" fmla="*/ 0 w 4419600"/>
                  <a:gd name="connsiteY5" fmla="*/ 45719 h 2231707"/>
                  <a:gd name="connsiteX0" fmla="*/ 428625 w 4419600"/>
                  <a:gd name="connsiteY0" fmla="*/ 45719 h 2231707"/>
                  <a:gd name="connsiteX1" fmla="*/ 3448050 w 4419600"/>
                  <a:gd name="connsiteY1" fmla="*/ 0 h 2231707"/>
                  <a:gd name="connsiteX2" fmla="*/ 4371975 w 4419600"/>
                  <a:gd name="connsiteY2" fmla="*/ 1569720 h 2231707"/>
                  <a:gd name="connsiteX3" fmla="*/ 4419600 w 4419600"/>
                  <a:gd name="connsiteY3" fmla="*/ 2231707 h 2231707"/>
                  <a:gd name="connsiteX4" fmla="*/ 0 w 4419600"/>
                  <a:gd name="connsiteY4" fmla="*/ 2231707 h 2231707"/>
                  <a:gd name="connsiteX5" fmla="*/ 428625 w 4419600"/>
                  <a:gd name="connsiteY5" fmla="*/ 45719 h 2231707"/>
                  <a:gd name="connsiteX0" fmla="*/ 465726 w 4456701"/>
                  <a:gd name="connsiteY0" fmla="*/ 45719 h 2231707"/>
                  <a:gd name="connsiteX1" fmla="*/ 3485151 w 4456701"/>
                  <a:gd name="connsiteY1" fmla="*/ 0 h 2231707"/>
                  <a:gd name="connsiteX2" fmla="*/ 4409076 w 4456701"/>
                  <a:gd name="connsiteY2" fmla="*/ 1569720 h 2231707"/>
                  <a:gd name="connsiteX3" fmla="*/ 4456701 w 4456701"/>
                  <a:gd name="connsiteY3" fmla="*/ 2231707 h 2231707"/>
                  <a:gd name="connsiteX4" fmla="*/ 37101 w 4456701"/>
                  <a:gd name="connsiteY4" fmla="*/ 2231707 h 2231707"/>
                  <a:gd name="connsiteX5" fmla="*/ 21226 w 4456701"/>
                  <a:gd name="connsiteY5" fmla="*/ 899795 h 2231707"/>
                  <a:gd name="connsiteX6" fmla="*/ 465726 w 4456701"/>
                  <a:gd name="connsiteY6" fmla="*/ 45719 h 22317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456701" h="2231707">
                    <a:moveTo>
                      <a:pt x="465726" y="45719"/>
                    </a:moveTo>
                    <a:lnTo>
                      <a:pt x="3485151" y="0"/>
                    </a:lnTo>
                    <a:cubicBezTo>
                      <a:pt x="3713751" y="535940"/>
                      <a:pt x="4180476" y="1033780"/>
                      <a:pt x="4409076" y="1569720"/>
                    </a:cubicBezTo>
                    <a:lnTo>
                      <a:pt x="4456701" y="2231707"/>
                    </a:lnTo>
                    <a:lnTo>
                      <a:pt x="37101" y="2231707"/>
                    </a:lnTo>
                    <a:cubicBezTo>
                      <a:pt x="116476" y="1823720"/>
                      <a:pt x="-58149" y="1307782"/>
                      <a:pt x="21226" y="899795"/>
                    </a:cubicBezTo>
                    <a:lnTo>
                      <a:pt x="465726" y="45719"/>
                    </a:lnTo>
                    <a:close/>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pic>
          <xdr:nvPicPr>
            <xdr:cNvPr id="23" name="Picture 22"/>
            <xdr:cNvPicPr>
              <a:picLocks noChangeAspect="1"/>
            </xdr:cNvPicPr>
          </xdr:nvPicPr>
          <xdr:blipFill>
            <a:blip xmlns:r="http://schemas.openxmlformats.org/officeDocument/2006/relationships" r:embed="rId12"/>
            <a:stretch>
              <a:fillRect/>
            </a:stretch>
          </xdr:blipFill>
          <xdr:spPr>
            <a:xfrm rot="10800000">
              <a:off x="1346101" y="-2529311"/>
              <a:ext cx="3834470" cy="3064204"/>
            </a:xfrm>
            <a:prstGeom prst="rect">
              <a:avLst/>
            </a:prstGeom>
            <a:ln>
              <a:solidFill>
                <a:schemeClr val="tx1"/>
              </a:solidFill>
            </a:ln>
          </xdr:spPr>
        </xdr:pic>
      </xdr:grpSp>
      <xdr:sp macro="" textlink="">
        <xdr:nvSpPr>
          <xdr:cNvPr id="18" name="Rectangle 17"/>
          <xdr:cNvSpPr/>
        </xdr:nvSpPr>
        <xdr:spPr>
          <a:xfrm>
            <a:off x="3081618" y="60960000"/>
            <a:ext cx="1423147" cy="605118"/>
          </a:xfrm>
          <a:prstGeom prst="rect">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19" name="TextBox 18"/>
          <xdr:cNvSpPr txBox="1"/>
        </xdr:nvSpPr>
        <xdr:spPr>
          <a:xfrm>
            <a:off x="3193676" y="61116883"/>
            <a:ext cx="1490382" cy="829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200" b="1">
                <a:solidFill>
                  <a:schemeClr val="tx1"/>
                </a:solidFill>
                <a:latin typeface="Times New Roman" panose="02020603050405020304" pitchFamily="18" charset="0"/>
                <a:cs typeface="Times New Roman" panose="02020603050405020304" pitchFamily="18" charset="0"/>
              </a:rPr>
              <a:t>Parking Tower</a:t>
            </a:r>
          </a:p>
        </xdr:txBody>
      </xdr:sp>
      <xdr:sp macro="" textlink="">
        <xdr:nvSpPr>
          <xdr:cNvPr id="20" name="TextBox 19"/>
          <xdr:cNvSpPr txBox="1"/>
        </xdr:nvSpPr>
        <xdr:spPr>
          <a:xfrm>
            <a:off x="3541060" y="59828207"/>
            <a:ext cx="1490382" cy="829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800" b="1">
                <a:solidFill>
                  <a:srgbClr val="FF0000"/>
                </a:solidFill>
                <a:latin typeface="Times New Roman" panose="02020603050405020304" pitchFamily="18" charset="0"/>
                <a:cs typeface="Times New Roman" panose="02020603050405020304" pitchFamily="18" charset="0"/>
              </a:rPr>
              <a:t>Wing A</a:t>
            </a:r>
          </a:p>
        </xdr:txBody>
      </xdr:sp>
      <xdr:sp macro="" textlink="">
        <xdr:nvSpPr>
          <xdr:cNvPr id="21" name="TextBox 20"/>
          <xdr:cNvSpPr txBox="1"/>
        </xdr:nvSpPr>
        <xdr:spPr>
          <a:xfrm>
            <a:off x="1535206" y="59873032"/>
            <a:ext cx="1490382" cy="829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800" b="1">
                <a:solidFill>
                  <a:srgbClr val="FF0000"/>
                </a:solidFill>
                <a:latin typeface="Times New Roman" panose="02020603050405020304" pitchFamily="18" charset="0"/>
                <a:cs typeface="Times New Roman" panose="02020603050405020304" pitchFamily="18" charset="0"/>
              </a:rPr>
              <a:t>Wing B</a:t>
            </a:r>
          </a:p>
        </xdr:txBody>
      </xdr:sp>
    </xdr:grpSp>
    <xdr:clientData/>
  </xdr:twoCellAnchor>
  <xdr:twoCellAnchor>
    <xdr:from>
      <xdr:col>1</xdr:col>
      <xdr:colOff>381000</xdr:colOff>
      <xdr:row>386</xdr:row>
      <xdr:rowOff>123825</xdr:rowOff>
    </xdr:from>
    <xdr:to>
      <xdr:col>7</xdr:col>
      <xdr:colOff>88950</xdr:colOff>
      <xdr:row>429</xdr:row>
      <xdr:rowOff>13515</xdr:rowOff>
    </xdr:to>
    <xdr:grpSp>
      <xdr:nvGrpSpPr>
        <xdr:cNvPr id="26" name="Group 25"/>
        <xdr:cNvGrpSpPr/>
      </xdr:nvGrpSpPr>
      <xdr:grpSpPr>
        <a:xfrm>
          <a:off x="1143000" y="77119443"/>
          <a:ext cx="4660950" cy="8081190"/>
          <a:chOff x="1089000" y="0"/>
          <a:chExt cx="4680000" cy="8081190"/>
        </a:xfrm>
      </xdr:grpSpPr>
      <xdr:pic>
        <xdr:nvPicPr>
          <xdr:cNvPr id="27" name="Picture 26"/>
          <xdr:cNvPicPr>
            <a:picLocks noChangeAspect="1"/>
          </xdr:cNvPicPr>
        </xdr:nvPicPr>
        <xdr:blipFill rotWithShape="1">
          <a:blip xmlns:r="http://schemas.openxmlformats.org/officeDocument/2006/relationships" r:embed="rId13"/>
          <a:srcRect l="44143" t="20573" r="11201" b="21875"/>
          <a:stretch/>
        </xdr:blipFill>
        <xdr:spPr>
          <a:xfrm>
            <a:off x="1089000" y="0"/>
            <a:ext cx="4680000" cy="3960000"/>
          </a:xfrm>
          <a:prstGeom prst="rect">
            <a:avLst/>
          </a:prstGeom>
          <a:ln>
            <a:solidFill>
              <a:schemeClr val="tx1"/>
            </a:solidFill>
          </a:ln>
        </xdr:spPr>
      </xdr:pic>
      <xdr:grpSp>
        <xdr:nvGrpSpPr>
          <xdr:cNvPr id="28" name="Group 27"/>
          <xdr:cNvGrpSpPr/>
        </xdr:nvGrpSpPr>
        <xdr:grpSpPr>
          <a:xfrm>
            <a:off x="1089000" y="4121190"/>
            <a:ext cx="4680000" cy="3960000"/>
            <a:chOff x="1028703" y="4226700"/>
            <a:chExt cx="4680000" cy="3960000"/>
          </a:xfrm>
        </xdr:grpSpPr>
        <xdr:pic>
          <xdr:nvPicPr>
            <xdr:cNvPr id="29" name="Picture 28"/>
            <xdr:cNvPicPr>
              <a:picLocks noChangeAspect="1"/>
            </xdr:cNvPicPr>
          </xdr:nvPicPr>
          <xdr:blipFill rotWithShape="1">
            <a:blip xmlns:r="http://schemas.openxmlformats.org/officeDocument/2006/relationships" r:embed="rId14"/>
            <a:srcRect l="17643" t="19010" r="20279" b="13802"/>
            <a:stretch/>
          </xdr:blipFill>
          <xdr:spPr>
            <a:xfrm>
              <a:off x="1028703" y="4226700"/>
              <a:ext cx="4680000" cy="3960000"/>
            </a:xfrm>
            <a:prstGeom prst="rect">
              <a:avLst/>
            </a:prstGeom>
            <a:ln>
              <a:solidFill>
                <a:schemeClr val="tx1"/>
              </a:solidFill>
            </a:ln>
          </xdr:spPr>
        </xdr:pic>
        <xdr:sp macro="" textlink="">
          <xdr:nvSpPr>
            <xdr:cNvPr id="30" name="Rectangle 29"/>
            <xdr:cNvSpPr/>
          </xdr:nvSpPr>
          <xdr:spPr>
            <a:xfrm rot="1563693">
              <a:off x="2212182" y="6514821"/>
              <a:ext cx="1172285" cy="771182"/>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1" name="TextBox 19"/>
            <xdr:cNvSpPr txBox="1"/>
          </xdr:nvSpPr>
          <xdr:spPr>
            <a:xfrm rot="1666237">
              <a:off x="1666474" y="7255451"/>
              <a:ext cx="2007942" cy="35779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latin typeface="Times New Roman" panose="02020603050405020304" pitchFamily="18" charset="0"/>
                  <a:cs typeface="Times New Roman" panose="02020603050405020304" pitchFamily="18" charset="0"/>
                </a:rPr>
                <a:t>Swastik Legacy</a:t>
              </a:r>
              <a:endParaRPr lang="en-IN" b="1">
                <a:solidFill>
                  <a:srgbClr val="FFFF00"/>
                </a:solidFill>
                <a:latin typeface="Times New Roman" panose="02020603050405020304" pitchFamily="18" charset="0"/>
                <a:cs typeface="Times New Roman" panose="02020603050405020304" pitchFamily="18" charset="0"/>
              </a:endParaRPr>
            </a:p>
          </xdr:txBody>
        </xdr:sp>
      </xdr:grpSp>
    </xdr:grpSp>
    <xdr:clientData/>
  </xdr:twoCellAnchor>
  <xdr:twoCellAnchor editAs="oneCell">
    <xdr:from>
      <xdr:col>0</xdr:col>
      <xdr:colOff>161925</xdr:colOff>
      <xdr:row>345</xdr:row>
      <xdr:rowOff>161925</xdr:rowOff>
    </xdr:from>
    <xdr:to>
      <xdr:col>7</xdr:col>
      <xdr:colOff>557400</xdr:colOff>
      <xdr:row>361</xdr:row>
      <xdr:rowOff>183755</xdr:rowOff>
    </xdr:to>
    <xdr:pic>
      <xdr:nvPicPr>
        <xdr:cNvPr id="32" name="Picture 31"/>
        <xdr:cNvPicPr>
          <a:picLocks noChangeAspect="1"/>
        </xdr:cNvPicPr>
      </xdr:nvPicPr>
      <xdr:blipFill>
        <a:blip xmlns:r="http://schemas.openxmlformats.org/officeDocument/2006/relationships" r:embed="rId15"/>
        <a:stretch>
          <a:fillRect/>
        </a:stretch>
      </xdr:blipFill>
      <xdr:spPr>
        <a:xfrm>
          <a:off x="161925" y="69303900"/>
          <a:ext cx="6120000" cy="3069830"/>
        </a:xfrm>
        <a:prstGeom prst="rect">
          <a:avLst/>
        </a:prstGeom>
        <a:ln>
          <a:solidFill>
            <a:sysClr val="windowText" lastClr="000000"/>
          </a:solidFill>
        </a:ln>
      </xdr:spPr>
    </xdr:pic>
    <xdr:clientData/>
  </xdr:twoCellAnchor>
  <xdr:twoCellAnchor editAs="oneCell">
    <xdr:from>
      <xdr:col>9</xdr:col>
      <xdr:colOff>423903</xdr:colOff>
      <xdr:row>164</xdr:row>
      <xdr:rowOff>94849</xdr:rowOff>
    </xdr:from>
    <xdr:to>
      <xdr:col>21</xdr:col>
      <xdr:colOff>546434</xdr:colOff>
      <xdr:row>188</xdr:row>
      <xdr:rowOff>146217</xdr:rowOff>
    </xdr:to>
    <xdr:pic>
      <xdr:nvPicPr>
        <xdr:cNvPr id="33" name="Picture 32"/>
        <xdr:cNvPicPr>
          <a:picLocks noChangeAspect="1"/>
        </xdr:cNvPicPr>
      </xdr:nvPicPr>
      <xdr:blipFill>
        <a:blip xmlns:r="http://schemas.openxmlformats.org/officeDocument/2006/relationships" r:embed="rId15"/>
        <a:stretch>
          <a:fillRect/>
        </a:stretch>
      </xdr:blipFill>
      <xdr:spPr>
        <a:xfrm>
          <a:off x="8077521" y="37018231"/>
          <a:ext cx="6117678" cy="3042537"/>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g6szaLJD3KzkGnrP8"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VJ388"/>
  <sheetViews>
    <sheetView tabSelected="1" view="pageBreakPreview" topLeftCell="A161" zoomScale="85" zoomScaleNormal="100" zoomScaleSheetLayoutView="85" workbookViewId="0">
      <selection activeCell="I176" sqref="I176"/>
    </sheetView>
  </sheetViews>
  <sheetFormatPr defaultColWidth="9.140625" defaultRowHeight="15" x14ac:dyDescent="0.25"/>
  <cols>
    <col min="1" max="1" width="11.42578125" style="34" customWidth="1"/>
    <col min="2" max="2" width="12" style="34" customWidth="1"/>
    <col min="3" max="3" width="12.7109375" style="34" customWidth="1"/>
    <col min="4" max="4" width="14.140625" style="34" customWidth="1"/>
    <col min="5" max="6" width="12.28515625" style="34" customWidth="1"/>
    <col min="7" max="7" width="11" style="34" customWidth="1"/>
    <col min="8" max="8" width="11.5703125" style="34" customWidth="1"/>
    <col min="9" max="9" width="17.42578125" style="10" customWidth="1"/>
    <col min="10" max="10" width="11.42578125" style="10" customWidth="1"/>
    <col min="11" max="11" width="10.5703125" style="10" bestFit="1" customWidth="1"/>
    <col min="12" max="12" width="10.5703125" style="10" customWidth="1"/>
    <col min="13" max="13" width="11.85546875" style="10" customWidth="1"/>
    <col min="14" max="14" width="12.5703125" style="10" hidden="1" customWidth="1"/>
    <col min="15" max="15" width="9.85546875" style="10" hidden="1" customWidth="1"/>
    <col min="16" max="16" width="10.42578125" style="10" hidden="1" customWidth="1"/>
    <col min="17" max="247" width="9.140625" style="10"/>
    <col min="248" max="248" width="8.7109375" style="10" customWidth="1"/>
    <col min="249" max="249" width="9.85546875" style="10" customWidth="1"/>
    <col min="250" max="250" width="14.42578125" style="10" customWidth="1"/>
    <col min="251" max="251" width="7.28515625" style="10" customWidth="1"/>
    <col min="252" max="252" width="5.5703125" style="10" customWidth="1"/>
    <col min="253" max="253" width="9" style="10" customWidth="1"/>
    <col min="254" max="255" width="9.85546875" style="10" customWidth="1"/>
    <col min="256" max="256" width="11.140625" style="10" customWidth="1"/>
    <col min="257" max="257" width="2.85546875" style="10" customWidth="1"/>
    <col min="258" max="258" width="3.5703125" style="10" customWidth="1"/>
    <col min="259" max="503" width="9.140625" style="10"/>
    <col min="504" max="504" width="8.7109375" style="10" customWidth="1"/>
    <col min="505" max="505" width="9.85546875" style="10" customWidth="1"/>
    <col min="506" max="506" width="14.42578125" style="10" customWidth="1"/>
    <col min="507" max="507" width="7.28515625" style="10" customWidth="1"/>
    <col min="508" max="508" width="5.5703125" style="10" customWidth="1"/>
    <col min="509" max="509" width="9" style="10" customWidth="1"/>
    <col min="510" max="511" width="9.85546875" style="10" customWidth="1"/>
    <col min="512" max="512" width="11.140625" style="10" customWidth="1"/>
    <col min="513" max="513" width="2.85546875" style="10" customWidth="1"/>
    <col min="514" max="514" width="3.5703125" style="10" customWidth="1"/>
    <col min="515" max="759" width="9.140625" style="10"/>
    <col min="760" max="760" width="8.7109375" style="10" customWidth="1"/>
    <col min="761" max="761" width="9.85546875" style="10" customWidth="1"/>
    <col min="762" max="762" width="14.42578125" style="10" customWidth="1"/>
    <col min="763" max="763" width="7.28515625" style="10" customWidth="1"/>
    <col min="764" max="764" width="5.5703125" style="10" customWidth="1"/>
    <col min="765" max="765" width="9" style="10" customWidth="1"/>
    <col min="766" max="767" width="9.85546875" style="10" customWidth="1"/>
    <col min="768" max="768" width="11.140625" style="10" customWidth="1"/>
    <col min="769" max="769" width="2.85546875" style="10" customWidth="1"/>
    <col min="770" max="770" width="3.5703125" style="10" customWidth="1"/>
    <col min="771" max="1015" width="9.140625" style="10"/>
    <col min="1016" max="1016" width="8.7109375" style="10" customWidth="1"/>
    <col min="1017" max="1017" width="9.85546875" style="10" customWidth="1"/>
    <col min="1018" max="1018" width="14.42578125" style="10" customWidth="1"/>
    <col min="1019" max="1019" width="7.28515625" style="10" customWidth="1"/>
    <col min="1020" max="1020" width="5.5703125" style="10" customWidth="1"/>
    <col min="1021" max="1021" width="9" style="10" customWidth="1"/>
    <col min="1022" max="1023" width="9.85546875" style="10" customWidth="1"/>
    <col min="1024" max="1024" width="11.140625" style="10" customWidth="1"/>
    <col min="1025" max="1025" width="2.85546875" style="10" customWidth="1"/>
    <col min="1026" max="1026" width="3.5703125" style="10" customWidth="1"/>
    <col min="1027" max="1271" width="9.140625" style="10"/>
    <col min="1272" max="1272" width="8.7109375" style="10" customWidth="1"/>
    <col min="1273" max="1273" width="9.85546875" style="10" customWidth="1"/>
    <col min="1274" max="1274" width="14.42578125" style="10" customWidth="1"/>
    <col min="1275" max="1275" width="7.28515625" style="10" customWidth="1"/>
    <col min="1276" max="1276" width="5.5703125" style="10" customWidth="1"/>
    <col min="1277" max="1277" width="9" style="10" customWidth="1"/>
    <col min="1278" max="1279" width="9.85546875" style="10" customWidth="1"/>
    <col min="1280" max="1280" width="11.140625" style="10" customWidth="1"/>
    <col min="1281" max="1281" width="2.85546875" style="10" customWidth="1"/>
    <col min="1282" max="1282" width="3.5703125" style="10" customWidth="1"/>
    <col min="1283" max="1527" width="9.140625" style="10"/>
    <col min="1528" max="1528" width="8.7109375" style="10" customWidth="1"/>
    <col min="1529" max="1529" width="9.85546875" style="10" customWidth="1"/>
    <col min="1530" max="1530" width="14.42578125" style="10" customWidth="1"/>
    <col min="1531" max="1531" width="7.28515625" style="10" customWidth="1"/>
    <col min="1532" max="1532" width="5.5703125" style="10" customWidth="1"/>
    <col min="1533" max="1533" width="9" style="10" customWidth="1"/>
    <col min="1534" max="1535" width="9.85546875" style="10" customWidth="1"/>
    <col min="1536" max="1536" width="11.140625" style="10" customWidth="1"/>
    <col min="1537" max="1537" width="2.85546875" style="10" customWidth="1"/>
    <col min="1538" max="1538" width="3.5703125" style="10" customWidth="1"/>
    <col min="1539" max="1783" width="9.140625" style="10"/>
    <col min="1784" max="1784" width="8.7109375" style="10" customWidth="1"/>
    <col min="1785" max="1785" width="9.85546875" style="10" customWidth="1"/>
    <col min="1786" max="1786" width="14.42578125" style="10" customWidth="1"/>
    <col min="1787" max="1787" width="7.28515625" style="10" customWidth="1"/>
    <col min="1788" max="1788" width="5.5703125" style="10" customWidth="1"/>
    <col min="1789" max="1789" width="9" style="10" customWidth="1"/>
    <col min="1790" max="1791" width="9.85546875" style="10" customWidth="1"/>
    <col min="1792" max="1792" width="11.140625" style="10" customWidth="1"/>
    <col min="1793" max="1793" width="2.85546875" style="10" customWidth="1"/>
    <col min="1794" max="1794" width="3.5703125" style="10" customWidth="1"/>
    <col min="1795" max="2039" width="9.140625" style="10"/>
    <col min="2040" max="2040" width="8.7109375" style="10" customWidth="1"/>
    <col min="2041" max="2041" width="9.85546875" style="10" customWidth="1"/>
    <col min="2042" max="2042" width="14.42578125" style="10" customWidth="1"/>
    <col min="2043" max="2043" width="7.28515625" style="10" customWidth="1"/>
    <col min="2044" max="2044" width="5.5703125" style="10" customWidth="1"/>
    <col min="2045" max="2045" width="9" style="10" customWidth="1"/>
    <col min="2046" max="2047" width="9.85546875" style="10" customWidth="1"/>
    <col min="2048" max="2048" width="11.140625" style="10" customWidth="1"/>
    <col min="2049" max="2049" width="2.85546875" style="10" customWidth="1"/>
    <col min="2050" max="2050" width="3.5703125" style="10" customWidth="1"/>
    <col min="2051" max="2295" width="9.140625" style="10"/>
    <col min="2296" max="2296" width="8.7109375" style="10" customWidth="1"/>
    <col min="2297" max="2297" width="9.85546875" style="10" customWidth="1"/>
    <col min="2298" max="2298" width="14.42578125" style="10" customWidth="1"/>
    <col min="2299" max="2299" width="7.28515625" style="10" customWidth="1"/>
    <col min="2300" max="2300" width="5.5703125" style="10" customWidth="1"/>
    <col min="2301" max="2301" width="9" style="10" customWidth="1"/>
    <col min="2302" max="2303" width="9.85546875" style="10" customWidth="1"/>
    <col min="2304" max="2304" width="11.140625" style="10" customWidth="1"/>
    <col min="2305" max="2305" width="2.85546875" style="10" customWidth="1"/>
    <col min="2306" max="2306" width="3.5703125" style="10" customWidth="1"/>
    <col min="2307" max="2551" width="9.140625" style="10"/>
    <col min="2552" max="2552" width="8.7109375" style="10" customWidth="1"/>
    <col min="2553" max="2553" width="9.85546875" style="10" customWidth="1"/>
    <col min="2554" max="2554" width="14.42578125" style="10" customWidth="1"/>
    <col min="2555" max="2555" width="7.28515625" style="10" customWidth="1"/>
    <col min="2556" max="2556" width="5.5703125" style="10" customWidth="1"/>
    <col min="2557" max="2557" width="9" style="10" customWidth="1"/>
    <col min="2558" max="2559" width="9.85546875" style="10" customWidth="1"/>
    <col min="2560" max="2560" width="11.140625" style="10" customWidth="1"/>
    <col min="2561" max="2561" width="2.85546875" style="10" customWidth="1"/>
    <col min="2562" max="2562" width="3.5703125" style="10" customWidth="1"/>
    <col min="2563" max="2807" width="9.140625" style="10"/>
    <col min="2808" max="2808" width="8.7109375" style="10" customWidth="1"/>
    <col min="2809" max="2809" width="9.85546875" style="10" customWidth="1"/>
    <col min="2810" max="2810" width="14.42578125" style="10" customWidth="1"/>
    <col min="2811" max="2811" width="7.28515625" style="10" customWidth="1"/>
    <col min="2812" max="2812" width="5.5703125" style="10" customWidth="1"/>
    <col min="2813" max="2813" width="9" style="10" customWidth="1"/>
    <col min="2814" max="2815" width="9.85546875" style="10" customWidth="1"/>
    <col min="2816" max="2816" width="11.140625" style="10" customWidth="1"/>
    <col min="2817" max="2817" width="2.85546875" style="10" customWidth="1"/>
    <col min="2818" max="2818" width="3.5703125" style="10" customWidth="1"/>
    <col min="2819" max="3063" width="9.140625" style="10"/>
    <col min="3064" max="3064" width="8.7109375" style="10" customWidth="1"/>
    <col min="3065" max="3065" width="9.85546875" style="10" customWidth="1"/>
    <col min="3066" max="3066" width="14.42578125" style="10" customWidth="1"/>
    <col min="3067" max="3067" width="7.28515625" style="10" customWidth="1"/>
    <col min="3068" max="3068" width="5.5703125" style="10" customWidth="1"/>
    <col min="3069" max="3069" width="9" style="10" customWidth="1"/>
    <col min="3070" max="3071" width="9.85546875" style="10" customWidth="1"/>
    <col min="3072" max="3072" width="11.140625" style="10" customWidth="1"/>
    <col min="3073" max="3073" width="2.85546875" style="10" customWidth="1"/>
    <col min="3074" max="3074" width="3.5703125" style="10" customWidth="1"/>
    <col min="3075" max="3319" width="9.140625" style="10"/>
    <col min="3320" max="3320" width="8.7109375" style="10" customWidth="1"/>
    <col min="3321" max="3321" width="9.85546875" style="10" customWidth="1"/>
    <col min="3322" max="3322" width="14.42578125" style="10" customWidth="1"/>
    <col min="3323" max="3323" width="7.28515625" style="10" customWidth="1"/>
    <col min="3324" max="3324" width="5.5703125" style="10" customWidth="1"/>
    <col min="3325" max="3325" width="9" style="10" customWidth="1"/>
    <col min="3326" max="3327" width="9.85546875" style="10" customWidth="1"/>
    <col min="3328" max="3328" width="11.140625" style="10" customWidth="1"/>
    <col min="3329" max="3329" width="2.85546875" style="10" customWidth="1"/>
    <col min="3330" max="3330" width="3.5703125" style="10" customWidth="1"/>
    <col min="3331" max="3575" width="9.140625" style="10"/>
    <col min="3576" max="3576" width="8.7109375" style="10" customWidth="1"/>
    <col min="3577" max="3577" width="9.85546875" style="10" customWidth="1"/>
    <col min="3578" max="3578" width="14.42578125" style="10" customWidth="1"/>
    <col min="3579" max="3579" width="7.28515625" style="10" customWidth="1"/>
    <col min="3580" max="3580" width="5.5703125" style="10" customWidth="1"/>
    <col min="3581" max="3581" width="9" style="10" customWidth="1"/>
    <col min="3582" max="3583" width="9.85546875" style="10" customWidth="1"/>
    <col min="3584" max="3584" width="11.140625" style="10" customWidth="1"/>
    <col min="3585" max="3585" width="2.85546875" style="10" customWidth="1"/>
    <col min="3586" max="3586" width="3.5703125" style="10" customWidth="1"/>
    <col min="3587" max="3831" width="9.140625" style="10"/>
    <col min="3832" max="3832" width="8.7109375" style="10" customWidth="1"/>
    <col min="3833" max="3833" width="9.85546875" style="10" customWidth="1"/>
    <col min="3834" max="3834" width="14.42578125" style="10" customWidth="1"/>
    <col min="3835" max="3835" width="7.28515625" style="10" customWidth="1"/>
    <col min="3836" max="3836" width="5.5703125" style="10" customWidth="1"/>
    <col min="3837" max="3837" width="9" style="10" customWidth="1"/>
    <col min="3838" max="3839" width="9.85546875" style="10" customWidth="1"/>
    <col min="3840" max="3840" width="11.140625" style="10" customWidth="1"/>
    <col min="3841" max="3841" width="2.85546875" style="10" customWidth="1"/>
    <col min="3842" max="3842" width="3.5703125" style="10" customWidth="1"/>
    <col min="3843" max="4087" width="9.140625" style="10"/>
    <col min="4088" max="4088" width="8.7109375" style="10" customWidth="1"/>
    <col min="4089" max="4089" width="9.85546875" style="10" customWidth="1"/>
    <col min="4090" max="4090" width="14.42578125" style="10" customWidth="1"/>
    <col min="4091" max="4091" width="7.28515625" style="10" customWidth="1"/>
    <col min="4092" max="4092" width="5.5703125" style="10" customWidth="1"/>
    <col min="4093" max="4093" width="9" style="10" customWidth="1"/>
    <col min="4094" max="4095" width="9.85546875" style="10" customWidth="1"/>
    <col min="4096" max="4096" width="11.140625" style="10" customWidth="1"/>
    <col min="4097" max="4097" width="2.85546875" style="10" customWidth="1"/>
    <col min="4098" max="4098" width="3.5703125" style="10" customWidth="1"/>
    <col min="4099" max="4343" width="9.140625" style="10"/>
    <col min="4344" max="4344" width="8.7109375" style="10" customWidth="1"/>
    <col min="4345" max="4345" width="9.85546875" style="10" customWidth="1"/>
    <col min="4346" max="4346" width="14.42578125" style="10" customWidth="1"/>
    <col min="4347" max="4347" width="7.28515625" style="10" customWidth="1"/>
    <col min="4348" max="4348" width="5.5703125" style="10" customWidth="1"/>
    <col min="4349" max="4349" width="9" style="10" customWidth="1"/>
    <col min="4350" max="4351" width="9.85546875" style="10" customWidth="1"/>
    <col min="4352" max="4352" width="11.140625" style="10" customWidth="1"/>
    <col min="4353" max="4353" width="2.85546875" style="10" customWidth="1"/>
    <col min="4354" max="4354" width="3.5703125" style="10" customWidth="1"/>
    <col min="4355" max="4599" width="9.140625" style="10"/>
    <col min="4600" max="4600" width="8.7109375" style="10" customWidth="1"/>
    <col min="4601" max="4601" width="9.85546875" style="10" customWidth="1"/>
    <col min="4602" max="4602" width="14.42578125" style="10" customWidth="1"/>
    <col min="4603" max="4603" width="7.28515625" style="10" customWidth="1"/>
    <col min="4604" max="4604" width="5.5703125" style="10" customWidth="1"/>
    <col min="4605" max="4605" width="9" style="10" customWidth="1"/>
    <col min="4606" max="4607" width="9.85546875" style="10" customWidth="1"/>
    <col min="4608" max="4608" width="11.140625" style="10" customWidth="1"/>
    <col min="4609" max="4609" width="2.85546875" style="10" customWidth="1"/>
    <col min="4610" max="4610" width="3.5703125" style="10" customWidth="1"/>
    <col min="4611" max="4855" width="9.140625" style="10"/>
    <col min="4856" max="4856" width="8.7109375" style="10" customWidth="1"/>
    <col min="4857" max="4857" width="9.85546875" style="10" customWidth="1"/>
    <col min="4858" max="4858" width="14.42578125" style="10" customWidth="1"/>
    <col min="4859" max="4859" width="7.28515625" style="10" customWidth="1"/>
    <col min="4860" max="4860" width="5.5703125" style="10" customWidth="1"/>
    <col min="4861" max="4861" width="9" style="10" customWidth="1"/>
    <col min="4862" max="4863" width="9.85546875" style="10" customWidth="1"/>
    <col min="4864" max="4864" width="11.140625" style="10" customWidth="1"/>
    <col min="4865" max="4865" width="2.85546875" style="10" customWidth="1"/>
    <col min="4866" max="4866" width="3.5703125" style="10" customWidth="1"/>
    <col min="4867" max="5111" width="9.140625" style="10"/>
    <col min="5112" max="5112" width="8.7109375" style="10" customWidth="1"/>
    <col min="5113" max="5113" width="9.85546875" style="10" customWidth="1"/>
    <col min="5114" max="5114" width="14.42578125" style="10" customWidth="1"/>
    <col min="5115" max="5115" width="7.28515625" style="10" customWidth="1"/>
    <col min="5116" max="5116" width="5.5703125" style="10" customWidth="1"/>
    <col min="5117" max="5117" width="9" style="10" customWidth="1"/>
    <col min="5118" max="5119" width="9.85546875" style="10" customWidth="1"/>
    <col min="5120" max="5120" width="11.140625" style="10" customWidth="1"/>
    <col min="5121" max="5121" width="2.85546875" style="10" customWidth="1"/>
    <col min="5122" max="5122" width="3.5703125" style="10" customWidth="1"/>
    <col min="5123" max="5367" width="9.140625" style="10"/>
    <col min="5368" max="5368" width="8.7109375" style="10" customWidth="1"/>
    <col min="5369" max="5369" width="9.85546875" style="10" customWidth="1"/>
    <col min="5370" max="5370" width="14.42578125" style="10" customWidth="1"/>
    <col min="5371" max="5371" width="7.28515625" style="10" customWidth="1"/>
    <col min="5372" max="5372" width="5.5703125" style="10" customWidth="1"/>
    <col min="5373" max="5373" width="9" style="10" customWidth="1"/>
    <col min="5374" max="5375" width="9.85546875" style="10" customWidth="1"/>
    <col min="5376" max="5376" width="11.140625" style="10" customWidth="1"/>
    <col min="5377" max="5377" width="2.85546875" style="10" customWidth="1"/>
    <col min="5378" max="5378" width="3.5703125" style="10" customWidth="1"/>
    <col min="5379" max="5623" width="9.140625" style="10"/>
    <col min="5624" max="5624" width="8.7109375" style="10" customWidth="1"/>
    <col min="5625" max="5625" width="9.85546875" style="10" customWidth="1"/>
    <col min="5626" max="5626" width="14.42578125" style="10" customWidth="1"/>
    <col min="5627" max="5627" width="7.28515625" style="10" customWidth="1"/>
    <col min="5628" max="5628" width="5.5703125" style="10" customWidth="1"/>
    <col min="5629" max="5629" width="9" style="10" customWidth="1"/>
    <col min="5630" max="5631" width="9.85546875" style="10" customWidth="1"/>
    <col min="5632" max="5632" width="11.140625" style="10" customWidth="1"/>
    <col min="5633" max="5633" width="2.85546875" style="10" customWidth="1"/>
    <col min="5634" max="5634" width="3.5703125" style="10" customWidth="1"/>
    <col min="5635" max="5879" width="9.140625" style="10"/>
    <col min="5880" max="5880" width="8.7109375" style="10" customWidth="1"/>
    <col min="5881" max="5881" width="9.85546875" style="10" customWidth="1"/>
    <col min="5882" max="5882" width="14.42578125" style="10" customWidth="1"/>
    <col min="5883" max="5883" width="7.28515625" style="10" customWidth="1"/>
    <col min="5884" max="5884" width="5.5703125" style="10" customWidth="1"/>
    <col min="5885" max="5885" width="9" style="10" customWidth="1"/>
    <col min="5886" max="5887" width="9.85546875" style="10" customWidth="1"/>
    <col min="5888" max="5888" width="11.140625" style="10" customWidth="1"/>
    <col min="5889" max="5889" width="2.85546875" style="10" customWidth="1"/>
    <col min="5890" max="5890" width="3.5703125" style="10" customWidth="1"/>
    <col min="5891" max="6135" width="9.140625" style="10"/>
    <col min="6136" max="6136" width="8.7109375" style="10" customWidth="1"/>
    <col min="6137" max="6137" width="9.85546875" style="10" customWidth="1"/>
    <col min="6138" max="6138" width="14.42578125" style="10" customWidth="1"/>
    <col min="6139" max="6139" width="7.28515625" style="10" customWidth="1"/>
    <col min="6140" max="6140" width="5.5703125" style="10" customWidth="1"/>
    <col min="6141" max="6141" width="9" style="10" customWidth="1"/>
    <col min="6142" max="6143" width="9.85546875" style="10" customWidth="1"/>
    <col min="6144" max="6144" width="11.140625" style="10" customWidth="1"/>
    <col min="6145" max="6145" width="2.85546875" style="10" customWidth="1"/>
    <col min="6146" max="6146" width="3.5703125" style="10" customWidth="1"/>
    <col min="6147" max="6391" width="9.140625" style="10"/>
    <col min="6392" max="6392" width="8.7109375" style="10" customWidth="1"/>
    <col min="6393" max="6393" width="9.85546875" style="10" customWidth="1"/>
    <col min="6394" max="6394" width="14.42578125" style="10" customWidth="1"/>
    <col min="6395" max="6395" width="7.28515625" style="10" customWidth="1"/>
    <col min="6396" max="6396" width="5.5703125" style="10" customWidth="1"/>
    <col min="6397" max="6397" width="9" style="10" customWidth="1"/>
    <col min="6398" max="6399" width="9.85546875" style="10" customWidth="1"/>
    <col min="6400" max="6400" width="11.140625" style="10" customWidth="1"/>
    <col min="6401" max="6401" width="2.85546875" style="10" customWidth="1"/>
    <col min="6402" max="6402" width="3.5703125" style="10" customWidth="1"/>
    <col min="6403" max="6647" width="9.140625" style="10"/>
    <col min="6648" max="6648" width="8.7109375" style="10" customWidth="1"/>
    <col min="6649" max="6649" width="9.85546875" style="10" customWidth="1"/>
    <col min="6650" max="6650" width="14.42578125" style="10" customWidth="1"/>
    <col min="6651" max="6651" width="7.28515625" style="10" customWidth="1"/>
    <col min="6652" max="6652" width="5.5703125" style="10" customWidth="1"/>
    <col min="6653" max="6653" width="9" style="10" customWidth="1"/>
    <col min="6654" max="6655" width="9.85546875" style="10" customWidth="1"/>
    <col min="6656" max="6656" width="11.140625" style="10" customWidth="1"/>
    <col min="6657" max="6657" width="2.85546875" style="10" customWidth="1"/>
    <col min="6658" max="6658" width="3.5703125" style="10" customWidth="1"/>
    <col min="6659" max="6903" width="9.140625" style="10"/>
    <col min="6904" max="6904" width="8.7109375" style="10" customWidth="1"/>
    <col min="6905" max="6905" width="9.85546875" style="10" customWidth="1"/>
    <col min="6906" max="6906" width="14.42578125" style="10" customWidth="1"/>
    <col min="6907" max="6907" width="7.28515625" style="10" customWidth="1"/>
    <col min="6908" max="6908" width="5.5703125" style="10" customWidth="1"/>
    <col min="6909" max="6909" width="9" style="10" customWidth="1"/>
    <col min="6910" max="6911" width="9.85546875" style="10" customWidth="1"/>
    <col min="6912" max="6912" width="11.140625" style="10" customWidth="1"/>
    <col min="6913" max="6913" width="2.85546875" style="10" customWidth="1"/>
    <col min="6914" max="6914" width="3.5703125" style="10" customWidth="1"/>
    <col min="6915" max="7159" width="9.140625" style="10"/>
    <col min="7160" max="7160" width="8.7109375" style="10" customWidth="1"/>
    <col min="7161" max="7161" width="9.85546875" style="10" customWidth="1"/>
    <col min="7162" max="7162" width="14.42578125" style="10" customWidth="1"/>
    <col min="7163" max="7163" width="7.28515625" style="10" customWidth="1"/>
    <col min="7164" max="7164" width="5.5703125" style="10" customWidth="1"/>
    <col min="7165" max="7165" width="9" style="10" customWidth="1"/>
    <col min="7166" max="7167" width="9.85546875" style="10" customWidth="1"/>
    <col min="7168" max="7168" width="11.140625" style="10" customWidth="1"/>
    <col min="7169" max="7169" width="2.85546875" style="10" customWidth="1"/>
    <col min="7170" max="7170" width="3.5703125" style="10" customWidth="1"/>
    <col min="7171" max="7415" width="9.140625" style="10"/>
    <col min="7416" max="7416" width="8.7109375" style="10" customWidth="1"/>
    <col min="7417" max="7417" width="9.85546875" style="10" customWidth="1"/>
    <col min="7418" max="7418" width="14.42578125" style="10" customWidth="1"/>
    <col min="7419" max="7419" width="7.28515625" style="10" customWidth="1"/>
    <col min="7420" max="7420" width="5.5703125" style="10" customWidth="1"/>
    <col min="7421" max="7421" width="9" style="10" customWidth="1"/>
    <col min="7422" max="7423" width="9.85546875" style="10" customWidth="1"/>
    <col min="7424" max="7424" width="11.140625" style="10" customWidth="1"/>
    <col min="7425" max="7425" width="2.85546875" style="10" customWidth="1"/>
    <col min="7426" max="7426" width="3.5703125" style="10" customWidth="1"/>
    <col min="7427" max="7671" width="9.140625" style="10"/>
    <col min="7672" max="7672" width="8.7109375" style="10" customWidth="1"/>
    <col min="7673" max="7673" width="9.85546875" style="10" customWidth="1"/>
    <col min="7674" max="7674" width="14.42578125" style="10" customWidth="1"/>
    <col min="7675" max="7675" width="7.28515625" style="10" customWidth="1"/>
    <col min="7676" max="7676" width="5.5703125" style="10" customWidth="1"/>
    <col min="7677" max="7677" width="9" style="10" customWidth="1"/>
    <col min="7678" max="7679" width="9.85546875" style="10" customWidth="1"/>
    <col min="7680" max="7680" width="11.140625" style="10" customWidth="1"/>
    <col min="7681" max="7681" width="2.85546875" style="10" customWidth="1"/>
    <col min="7682" max="7682" width="3.5703125" style="10" customWidth="1"/>
    <col min="7683" max="7927" width="9.140625" style="10"/>
    <col min="7928" max="7928" width="8.7109375" style="10" customWidth="1"/>
    <col min="7929" max="7929" width="9.85546875" style="10" customWidth="1"/>
    <col min="7930" max="7930" width="14.42578125" style="10" customWidth="1"/>
    <col min="7931" max="7931" width="7.28515625" style="10" customWidth="1"/>
    <col min="7932" max="7932" width="5.5703125" style="10" customWidth="1"/>
    <col min="7933" max="7933" width="9" style="10" customWidth="1"/>
    <col min="7934" max="7935" width="9.85546875" style="10" customWidth="1"/>
    <col min="7936" max="7936" width="11.140625" style="10" customWidth="1"/>
    <col min="7937" max="7937" width="2.85546875" style="10" customWidth="1"/>
    <col min="7938" max="7938" width="3.5703125" style="10" customWidth="1"/>
    <col min="7939" max="8183" width="9.140625" style="10"/>
    <col min="8184" max="8184" width="8.7109375" style="10" customWidth="1"/>
    <col min="8185" max="8185" width="9.85546875" style="10" customWidth="1"/>
    <col min="8186" max="8186" width="14.42578125" style="10" customWidth="1"/>
    <col min="8187" max="8187" width="7.28515625" style="10" customWidth="1"/>
    <col min="8188" max="8188" width="5.5703125" style="10" customWidth="1"/>
    <col min="8189" max="8189" width="9" style="10" customWidth="1"/>
    <col min="8190" max="8191" width="9.85546875" style="10" customWidth="1"/>
    <col min="8192" max="8192" width="11.140625" style="10" customWidth="1"/>
    <col min="8193" max="8193" width="2.85546875" style="10" customWidth="1"/>
    <col min="8194" max="8194" width="3.5703125" style="10" customWidth="1"/>
    <col min="8195" max="8439" width="9.140625" style="10"/>
    <col min="8440" max="8440" width="8.7109375" style="10" customWidth="1"/>
    <col min="8441" max="8441" width="9.85546875" style="10" customWidth="1"/>
    <col min="8442" max="8442" width="14.42578125" style="10" customWidth="1"/>
    <col min="8443" max="8443" width="7.28515625" style="10" customWidth="1"/>
    <col min="8444" max="8444" width="5.5703125" style="10" customWidth="1"/>
    <col min="8445" max="8445" width="9" style="10" customWidth="1"/>
    <col min="8446" max="8447" width="9.85546875" style="10" customWidth="1"/>
    <col min="8448" max="8448" width="11.140625" style="10" customWidth="1"/>
    <col min="8449" max="8449" width="2.85546875" style="10" customWidth="1"/>
    <col min="8450" max="8450" width="3.5703125" style="10" customWidth="1"/>
    <col min="8451" max="8695" width="9.140625" style="10"/>
    <col min="8696" max="8696" width="8.7109375" style="10" customWidth="1"/>
    <col min="8697" max="8697" width="9.85546875" style="10" customWidth="1"/>
    <col min="8698" max="8698" width="14.42578125" style="10" customWidth="1"/>
    <col min="8699" max="8699" width="7.28515625" style="10" customWidth="1"/>
    <col min="8700" max="8700" width="5.5703125" style="10" customWidth="1"/>
    <col min="8701" max="8701" width="9" style="10" customWidth="1"/>
    <col min="8702" max="8703" width="9.85546875" style="10" customWidth="1"/>
    <col min="8704" max="8704" width="11.140625" style="10" customWidth="1"/>
    <col min="8705" max="8705" width="2.85546875" style="10" customWidth="1"/>
    <col min="8706" max="8706" width="3.5703125" style="10" customWidth="1"/>
    <col min="8707" max="8951" width="9.140625" style="10"/>
    <col min="8952" max="8952" width="8.7109375" style="10" customWidth="1"/>
    <col min="8953" max="8953" width="9.85546875" style="10" customWidth="1"/>
    <col min="8954" max="8954" width="14.42578125" style="10" customWidth="1"/>
    <col min="8955" max="8955" width="7.28515625" style="10" customWidth="1"/>
    <col min="8956" max="8956" width="5.5703125" style="10" customWidth="1"/>
    <col min="8957" max="8957" width="9" style="10" customWidth="1"/>
    <col min="8958" max="8959" width="9.85546875" style="10" customWidth="1"/>
    <col min="8960" max="8960" width="11.140625" style="10" customWidth="1"/>
    <col min="8961" max="8961" width="2.85546875" style="10" customWidth="1"/>
    <col min="8962" max="8962" width="3.5703125" style="10" customWidth="1"/>
    <col min="8963" max="9207" width="9.140625" style="10"/>
    <col min="9208" max="9208" width="8.7109375" style="10" customWidth="1"/>
    <col min="9209" max="9209" width="9.85546875" style="10" customWidth="1"/>
    <col min="9210" max="9210" width="14.42578125" style="10" customWidth="1"/>
    <col min="9211" max="9211" width="7.28515625" style="10" customWidth="1"/>
    <col min="9212" max="9212" width="5.5703125" style="10" customWidth="1"/>
    <col min="9213" max="9213" width="9" style="10" customWidth="1"/>
    <col min="9214" max="9215" width="9.85546875" style="10" customWidth="1"/>
    <col min="9216" max="9216" width="11.140625" style="10" customWidth="1"/>
    <col min="9217" max="9217" width="2.85546875" style="10" customWidth="1"/>
    <col min="9218" max="9218" width="3.5703125" style="10" customWidth="1"/>
    <col min="9219" max="9463" width="9.140625" style="10"/>
    <col min="9464" max="9464" width="8.7109375" style="10" customWidth="1"/>
    <col min="9465" max="9465" width="9.85546875" style="10" customWidth="1"/>
    <col min="9466" max="9466" width="14.42578125" style="10" customWidth="1"/>
    <col min="9467" max="9467" width="7.28515625" style="10" customWidth="1"/>
    <col min="9468" max="9468" width="5.5703125" style="10" customWidth="1"/>
    <col min="9469" max="9469" width="9" style="10" customWidth="1"/>
    <col min="9470" max="9471" width="9.85546875" style="10" customWidth="1"/>
    <col min="9472" max="9472" width="11.140625" style="10" customWidth="1"/>
    <col min="9473" max="9473" width="2.85546875" style="10" customWidth="1"/>
    <col min="9474" max="9474" width="3.5703125" style="10" customWidth="1"/>
    <col min="9475" max="9719" width="9.140625" style="10"/>
    <col min="9720" max="9720" width="8.7109375" style="10" customWidth="1"/>
    <col min="9721" max="9721" width="9.85546875" style="10" customWidth="1"/>
    <col min="9722" max="9722" width="14.42578125" style="10" customWidth="1"/>
    <col min="9723" max="9723" width="7.28515625" style="10" customWidth="1"/>
    <col min="9724" max="9724" width="5.5703125" style="10" customWidth="1"/>
    <col min="9725" max="9725" width="9" style="10" customWidth="1"/>
    <col min="9726" max="9727" width="9.85546875" style="10" customWidth="1"/>
    <col min="9728" max="9728" width="11.140625" style="10" customWidth="1"/>
    <col min="9729" max="9729" width="2.85546875" style="10" customWidth="1"/>
    <col min="9730" max="9730" width="3.5703125" style="10" customWidth="1"/>
    <col min="9731" max="9975" width="9.140625" style="10"/>
    <col min="9976" max="9976" width="8.7109375" style="10" customWidth="1"/>
    <col min="9977" max="9977" width="9.85546875" style="10" customWidth="1"/>
    <col min="9978" max="9978" width="14.42578125" style="10" customWidth="1"/>
    <col min="9979" max="9979" width="7.28515625" style="10" customWidth="1"/>
    <col min="9980" max="9980" width="5.5703125" style="10" customWidth="1"/>
    <col min="9981" max="9981" width="9" style="10" customWidth="1"/>
    <col min="9982" max="9983" width="9.85546875" style="10" customWidth="1"/>
    <col min="9984" max="9984" width="11.140625" style="10" customWidth="1"/>
    <col min="9985" max="9985" width="2.85546875" style="10" customWidth="1"/>
    <col min="9986" max="9986" width="3.5703125" style="10" customWidth="1"/>
    <col min="9987" max="10231" width="9.140625" style="10"/>
    <col min="10232" max="10232" width="8.7109375" style="10" customWidth="1"/>
    <col min="10233" max="10233" width="9.85546875" style="10" customWidth="1"/>
    <col min="10234" max="10234" width="14.42578125" style="10" customWidth="1"/>
    <col min="10235" max="10235" width="7.28515625" style="10" customWidth="1"/>
    <col min="10236" max="10236" width="5.5703125" style="10" customWidth="1"/>
    <col min="10237" max="10237" width="9" style="10" customWidth="1"/>
    <col min="10238" max="10239" width="9.85546875" style="10" customWidth="1"/>
    <col min="10240" max="10240" width="11.140625" style="10" customWidth="1"/>
    <col min="10241" max="10241" width="2.85546875" style="10" customWidth="1"/>
    <col min="10242" max="10242" width="3.5703125" style="10" customWidth="1"/>
    <col min="10243" max="10487" width="9.140625" style="10"/>
    <col min="10488" max="10488" width="8.7109375" style="10" customWidth="1"/>
    <col min="10489" max="10489" width="9.85546875" style="10" customWidth="1"/>
    <col min="10490" max="10490" width="14.42578125" style="10" customWidth="1"/>
    <col min="10491" max="10491" width="7.28515625" style="10" customWidth="1"/>
    <col min="10492" max="10492" width="5.5703125" style="10" customWidth="1"/>
    <col min="10493" max="10493" width="9" style="10" customWidth="1"/>
    <col min="10494" max="10495" width="9.85546875" style="10" customWidth="1"/>
    <col min="10496" max="10496" width="11.140625" style="10" customWidth="1"/>
    <col min="10497" max="10497" width="2.85546875" style="10" customWidth="1"/>
    <col min="10498" max="10498" width="3.5703125" style="10" customWidth="1"/>
    <col min="10499" max="10743" width="9.140625" style="10"/>
    <col min="10744" max="10744" width="8.7109375" style="10" customWidth="1"/>
    <col min="10745" max="10745" width="9.85546875" style="10" customWidth="1"/>
    <col min="10746" max="10746" width="14.42578125" style="10" customWidth="1"/>
    <col min="10747" max="10747" width="7.28515625" style="10" customWidth="1"/>
    <col min="10748" max="10748" width="5.5703125" style="10" customWidth="1"/>
    <col min="10749" max="10749" width="9" style="10" customWidth="1"/>
    <col min="10750" max="10751" width="9.85546875" style="10" customWidth="1"/>
    <col min="10752" max="10752" width="11.140625" style="10" customWidth="1"/>
    <col min="10753" max="10753" width="2.85546875" style="10" customWidth="1"/>
    <col min="10754" max="10754" width="3.5703125" style="10" customWidth="1"/>
    <col min="10755" max="10999" width="9.140625" style="10"/>
    <col min="11000" max="11000" width="8.7109375" style="10" customWidth="1"/>
    <col min="11001" max="11001" width="9.85546875" style="10" customWidth="1"/>
    <col min="11002" max="11002" width="14.42578125" style="10" customWidth="1"/>
    <col min="11003" max="11003" width="7.28515625" style="10" customWidth="1"/>
    <col min="11004" max="11004" width="5.5703125" style="10" customWidth="1"/>
    <col min="11005" max="11005" width="9" style="10" customWidth="1"/>
    <col min="11006" max="11007" width="9.85546875" style="10" customWidth="1"/>
    <col min="11008" max="11008" width="11.140625" style="10" customWidth="1"/>
    <col min="11009" max="11009" width="2.85546875" style="10" customWidth="1"/>
    <col min="11010" max="11010" width="3.5703125" style="10" customWidth="1"/>
    <col min="11011" max="11255" width="9.140625" style="10"/>
    <col min="11256" max="11256" width="8.7109375" style="10" customWidth="1"/>
    <col min="11257" max="11257" width="9.85546875" style="10" customWidth="1"/>
    <col min="11258" max="11258" width="14.42578125" style="10" customWidth="1"/>
    <col min="11259" max="11259" width="7.28515625" style="10" customWidth="1"/>
    <col min="11260" max="11260" width="5.5703125" style="10" customWidth="1"/>
    <col min="11261" max="11261" width="9" style="10" customWidth="1"/>
    <col min="11262" max="11263" width="9.85546875" style="10" customWidth="1"/>
    <col min="11264" max="11264" width="11.140625" style="10" customWidth="1"/>
    <col min="11265" max="11265" width="2.85546875" style="10" customWidth="1"/>
    <col min="11266" max="11266" width="3.5703125" style="10" customWidth="1"/>
    <col min="11267" max="11511" width="9.140625" style="10"/>
    <col min="11512" max="11512" width="8.7109375" style="10" customWidth="1"/>
    <col min="11513" max="11513" width="9.85546875" style="10" customWidth="1"/>
    <col min="11514" max="11514" width="14.42578125" style="10" customWidth="1"/>
    <col min="11515" max="11515" width="7.28515625" style="10" customWidth="1"/>
    <col min="11516" max="11516" width="5.5703125" style="10" customWidth="1"/>
    <col min="11517" max="11517" width="9" style="10" customWidth="1"/>
    <col min="11518" max="11519" width="9.85546875" style="10" customWidth="1"/>
    <col min="11520" max="11520" width="11.140625" style="10" customWidth="1"/>
    <col min="11521" max="11521" width="2.85546875" style="10" customWidth="1"/>
    <col min="11522" max="11522" width="3.5703125" style="10" customWidth="1"/>
    <col min="11523" max="11767" width="9.140625" style="10"/>
    <col min="11768" max="11768" width="8.7109375" style="10" customWidth="1"/>
    <col min="11769" max="11769" width="9.85546875" style="10" customWidth="1"/>
    <col min="11770" max="11770" width="14.42578125" style="10" customWidth="1"/>
    <col min="11771" max="11771" width="7.28515625" style="10" customWidth="1"/>
    <col min="11772" max="11772" width="5.5703125" style="10" customWidth="1"/>
    <col min="11773" max="11773" width="9" style="10" customWidth="1"/>
    <col min="11774" max="11775" width="9.85546875" style="10" customWidth="1"/>
    <col min="11776" max="11776" width="11.140625" style="10" customWidth="1"/>
    <col min="11777" max="11777" width="2.85546875" style="10" customWidth="1"/>
    <col min="11778" max="11778" width="3.5703125" style="10" customWidth="1"/>
    <col min="11779" max="12023" width="9.140625" style="10"/>
    <col min="12024" max="12024" width="8.7109375" style="10" customWidth="1"/>
    <col min="12025" max="12025" width="9.85546875" style="10" customWidth="1"/>
    <col min="12026" max="12026" width="14.42578125" style="10" customWidth="1"/>
    <col min="12027" max="12027" width="7.28515625" style="10" customWidth="1"/>
    <col min="12028" max="12028" width="5.5703125" style="10" customWidth="1"/>
    <col min="12029" max="12029" width="9" style="10" customWidth="1"/>
    <col min="12030" max="12031" width="9.85546875" style="10" customWidth="1"/>
    <col min="12032" max="12032" width="11.140625" style="10" customWidth="1"/>
    <col min="12033" max="12033" width="2.85546875" style="10" customWidth="1"/>
    <col min="12034" max="12034" width="3.5703125" style="10" customWidth="1"/>
    <col min="12035" max="12279" width="9.140625" style="10"/>
    <col min="12280" max="12280" width="8.7109375" style="10" customWidth="1"/>
    <col min="12281" max="12281" width="9.85546875" style="10" customWidth="1"/>
    <col min="12282" max="12282" width="14.42578125" style="10" customWidth="1"/>
    <col min="12283" max="12283" width="7.28515625" style="10" customWidth="1"/>
    <col min="12284" max="12284" width="5.5703125" style="10" customWidth="1"/>
    <col min="12285" max="12285" width="9" style="10" customWidth="1"/>
    <col min="12286" max="12287" width="9.85546875" style="10" customWidth="1"/>
    <col min="12288" max="12288" width="11.140625" style="10" customWidth="1"/>
    <col min="12289" max="12289" width="2.85546875" style="10" customWidth="1"/>
    <col min="12290" max="12290" width="3.5703125" style="10" customWidth="1"/>
    <col min="12291" max="12535" width="9.140625" style="10"/>
    <col min="12536" max="12536" width="8.7109375" style="10" customWidth="1"/>
    <col min="12537" max="12537" width="9.85546875" style="10" customWidth="1"/>
    <col min="12538" max="12538" width="14.42578125" style="10" customWidth="1"/>
    <col min="12539" max="12539" width="7.28515625" style="10" customWidth="1"/>
    <col min="12540" max="12540" width="5.5703125" style="10" customWidth="1"/>
    <col min="12541" max="12541" width="9" style="10" customWidth="1"/>
    <col min="12542" max="12543" width="9.85546875" style="10" customWidth="1"/>
    <col min="12544" max="12544" width="11.140625" style="10" customWidth="1"/>
    <col min="12545" max="12545" width="2.85546875" style="10" customWidth="1"/>
    <col min="12546" max="12546" width="3.5703125" style="10" customWidth="1"/>
    <col min="12547" max="12791" width="9.140625" style="10"/>
    <col min="12792" max="12792" width="8.7109375" style="10" customWidth="1"/>
    <col min="12793" max="12793" width="9.85546875" style="10" customWidth="1"/>
    <col min="12794" max="12794" width="14.42578125" style="10" customWidth="1"/>
    <col min="12795" max="12795" width="7.28515625" style="10" customWidth="1"/>
    <col min="12796" max="12796" width="5.5703125" style="10" customWidth="1"/>
    <col min="12797" max="12797" width="9" style="10" customWidth="1"/>
    <col min="12798" max="12799" width="9.85546875" style="10" customWidth="1"/>
    <col min="12800" max="12800" width="11.140625" style="10" customWidth="1"/>
    <col min="12801" max="12801" width="2.85546875" style="10" customWidth="1"/>
    <col min="12802" max="12802" width="3.5703125" style="10" customWidth="1"/>
    <col min="12803" max="13047" width="9.140625" style="10"/>
    <col min="13048" max="13048" width="8.7109375" style="10" customWidth="1"/>
    <col min="13049" max="13049" width="9.85546875" style="10" customWidth="1"/>
    <col min="13050" max="13050" width="14.42578125" style="10" customWidth="1"/>
    <col min="13051" max="13051" width="7.28515625" style="10" customWidth="1"/>
    <col min="13052" max="13052" width="5.5703125" style="10" customWidth="1"/>
    <col min="13053" max="13053" width="9" style="10" customWidth="1"/>
    <col min="13054" max="13055" width="9.85546875" style="10" customWidth="1"/>
    <col min="13056" max="13056" width="11.140625" style="10" customWidth="1"/>
    <col min="13057" max="13057" width="2.85546875" style="10" customWidth="1"/>
    <col min="13058" max="13058" width="3.5703125" style="10" customWidth="1"/>
    <col min="13059" max="13303" width="9.140625" style="10"/>
    <col min="13304" max="13304" width="8.7109375" style="10" customWidth="1"/>
    <col min="13305" max="13305" width="9.85546875" style="10" customWidth="1"/>
    <col min="13306" max="13306" width="14.42578125" style="10" customWidth="1"/>
    <col min="13307" max="13307" width="7.28515625" style="10" customWidth="1"/>
    <col min="13308" max="13308" width="5.5703125" style="10" customWidth="1"/>
    <col min="13309" max="13309" width="9" style="10" customWidth="1"/>
    <col min="13310" max="13311" width="9.85546875" style="10" customWidth="1"/>
    <col min="13312" max="13312" width="11.140625" style="10" customWidth="1"/>
    <col min="13313" max="13313" width="2.85546875" style="10" customWidth="1"/>
    <col min="13314" max="13314" width="3.5703125" style="10" customWidth="1"/>
    <col min="13315" max="13559" width="9.140625" style="10"/>
    <col min="13560" max="13560" width="8.7109375" style="10" customWidth="1"/>
    <col min="13561" max="13561" width="9.85546875" style="10" customWidth="1"/>
    <col min="13562" max="13562" width="14.42578125" style="10" customWidth="1"/>
    <col min="13563" max="13563" width="7.28515625" style="10" customWidth="1"/>
    <col min="13564" max="13564" width="5.5703125" style="10" customWidth="1"/>
    <col min="13565" max="13565" width="9" style="10" customWidth="1"/>
    <col min="13566" max="13567" width="9.85546875" style="10" customWidth="1"/>
    <col min="13568" max="13568" width="11.140625" style="10" customWidth="1"/>
    <col min="13569" max="13569" width="2.85546875" style="10" customWidth="1"/>
    <col min="13570" max="13570" width="3.5703125" style="10" customWidth="1"/>
    <col min="13571" max="13815" width="9.140625" style="10"/>
    <col min="13816" max="13816" width="8.7109375" style="10" customWidth="1"/>
    <col min="13817" max="13817" width="9.85546875" style="10" customWidth="1"/>
    <col min="13818" max="13818" width="14.42578125" style="10" customWidth="1"/>
    <col min="13819" max="13819" width="7.28515625" style="10" customWidth="1"/>
    <col min="13820" max="13820" width="5.5703125" style="10" customWidth="1"/>
    <col min="13821" max="13821" width="9" style="10" customWidth="1"/>
    <col min="13822" max="13823" width="9.85546875" style="10" customWidth="1"/>
    <col min="13824" max="13824" width="11.140625" style="10" customWidth="1"/>
    <col min="13825" max="13825" width="2.85546875" style="10" customWidth="1"/>
    <col min="13826" max="13826" width="3.5703125" style="10" customWidth="1"/>
    <col min="13827" max="14071" width="9.140625" style="10"/>
    <col min="14072" max="14072" width="8.7109375" style="10" customWidth="1"/>
    <col min="14073" max="14073" width="9.85546875" style="10" customWidth="1"/>
    <col min="14074" max="14074" width="14.42578125" style="10" customWidth="1"/>
    <col min="14075" max="14075" width="7.28515625" style="10" customWidth="1"/>
    <col min="14076" max="14076" width="5.5703125" style="10" customWidth="1"/>
    <col min="14077" max="14077" width="9" style="10" customWidth="1"/>
    <col min="14078" max="14079" width="9.85546875" style="10" customWidth="1"/>
    <col min="14080" max="14080" width="11.140625" style="10" customWidth="1"/>
    <col min="14081" max="14081" width="2.85546875" style="10" customWidth="1"/>
    <col min="14082" max="14082" width="3.5703125" style="10" customWidth="1"/>
    <col min="14083" max="14327" width="9.140625" style="10"/>
    <col min="14328" max="14328" width="8.7109375" style="10" customWidth="1"/>
    <col min="14329" max="14329" width="9.85546875" style="10" customWidth="1"/>
    <col min="14330" max="14330" width="14.42578125" style="10" customWidth="1"/>
    <col min="14331" max="14331" width="7.28515625" style="10" customWidth="1"/>
    <col min="14332" max="14332" width="5.5703125" style="10" customWidth="1"/>
    <col min="14333" max="14333" width="9" style="10" customWidth="1"/>
    <col min="14334" max="14335" width="9.85546875" style="10" customWidth="1"/>
    <col min="14336" max="14336" width="11.140625" style="10" customWidth="1"/>
    <col min="14337" max="14337" width="2.85546875" style="10" customWidth="1"/>
    <col min="14338" max="14338" width="3.5703125" style="10" customWidth="1"/>
    <col min="14339" max="14583" width="9.140625" style="10"/>
    <col min="14584" max="14584" width="8.7109375" style="10" customWidth="1"/>
    <col min="14585" max="14585" width="9.85546875" style="10" customWidth="1"/>
    <col min="14586" max="14586" width="14.42578125" style="10" customWidth="1"/>
    <col min="14587" max="14587" width="7.28515625" style="10" customWidth="1"/>
    <col min="14588" max="14588" width="5.5703125" style="10" customWidth="1"/>
    <col min="14589" max="14589" width="9" style="10" customWidth="1"/>
    <col min="14590" max="14591" width="9.85546875" style="10" customWidth="1"/>
    <col min="14592" max="14592" width="11.140625" style="10" customWidth="1"/>
    <col min="14593" max="14593" width="2.85546875" style="10" customWidth="1"/>
    <col min="14594" max="14594" width="3.5703125" style="10" customWidth="1"/>
    <col min="14595" max="14839" width="9.140625" style="10"/>
    <col min="14840" max="14840" width="8.7109375" style="10" customWidth="1"/>
    <col min="14841" max="14841" width="9.85546875" style="10" customWidth="1"/>
    <col min="14842" max="14842" width="14.42578125" style="10" customWidth="1"/>
    <col min="14843" max="14843" width="7.28515625" style="10" customWidth="1"/>
    <col min="14844" max="14844" width="5.5703125" style="10" customWidth="1"/>
    <col min="14845" max="14845" width="9" style="10" customWidth="1"/>
    <col min="14846" max="14847" width="9.85546875" style="10" customWidth="1"/>
    <col min="14848" max="14848" width="11.140625" style="10" customWidth="1"/>
    <col min="14849" max="14849" width="2.85546875" style="10" customWidth="1"/>
    <col min="14850" max="14850" width="3.5703125" style="10" customWidth="1"/>
    <col min="14851" max="15095" width="9.140625" style="10"/>
    <col min="15096" max="15096" width="8.7109375" style="10" customWidth="1"/>
    <col min="15097" max="15097" width="9.85546875" style="10" customWidth="1"/>
    <col min="15098" max="15098" width="14.42578125" style="10" customWidth="1"/>
    <col min="15099" max="15099" width="7.28515625" style="10" customWidth="1"/>
    <col min="15100" max="15100" width="5.5703125" style="10" customWidth="1"/>
    <col min="15101" max="15101" width="9" style="10" customWidth="1"/>
    <col min="15102" max="15103" width="9.85546875" style="10" customWidth="1"/>
    <col min="15104" max="15104" width="11.140625" style="10" customWidth="1"/>
    <col min="15105" max="15105" width="2.85546875" style="10" customWidth="1"/>
    <col min="15106" max="15106" width="3.5703125" style="10" customWidth="1"/>
    <col min="15107" max="15351" width="9.140625" style="10"/>
    <col min="15352" max="15352" width="8.7109375" style="10" customWidth="1"/>
    <col min="15353" max="15353" width="9.85546875" style="10" customWidth="1"/>
    <col min="15354" max="15354" width="14.42578125" style="10" customWidth="1"/>
    <col min="15355" max="15355" width="7.28515625" style="10" customWidth="1"/>
    <col min="15356" max="15356" width="5.5703125" style="10" customWidth="1"/>
    <col min="15357" max="15357" width="9" style="10" customWidth="1"/>
    <col min="15358" max="15359" width="9.85546875" style="10" customWidth="1"/>
    <col min="15360" max="15360" width="11.140625" style="10" customWidth="1"/>
    <col min="15361" max="15361" width="2.85546875" style="10" customWidth="1"/>
    <col min="15362" max="15362" width="3.5703125" style="10" customWidth="1"/>
    <col min="15363" max="15607" width="9.140625" style="10"/>
    <col min="15608" max="15608" width="8.7109375" style="10" customWidth="1"/>
    <col min="15609" max="15609" width="9.85546875" style="10" customWidth="1"/>
    <col min="15610" max="15610" width="14.42578125" style="10" customWidth="1"/>
    <col min="15611" max="15611" width="7.28515625" style="10" customWidth="1"/>
    <col min="15612" max="15612" width="5.5703125" style="10" customWidth="1"/>
    <col min="15613" max="15613" width="9" style="10" customWidth="1"/>
    <col min="15614" max="15615" width="9.85546875" style="10" customWidth="1"/>
    <col min="15616" max="15616" width="11.140625" style="10" customWidth="1"/>
    <col min="15617" max="15617" width="2.85546875" style="10" customWidth="1"/>
    <col min="15618" max="15618" width="3.5703125" style="10" customWidth="1"/>
    <col min="15619" max="15863" width="9.140625" style="10"/>
    <col min="15864" max="15864" width="8.7109375" style="10" customWidth="1"/>
    <col min="15865" max="15865" width="9.85546875" style="10" customWidth="1"/>
    <col min="15866" max="15866" width="14.42578125" style="10" customWidth="1"/>
    <col min="15867" max="15867" width="7.28515625" style="10" customWidth="1"/>
    <col min="15868" max="15868" width="5.5703125" style="10" customWidth="1"/>
    <col min="15869" max="15869" width="9" style="10" customWidth="1"/>
    <col min="15870" max="15871" width="9.85546875" style="10" customWidth="1"/>
    <col min="15872" max="15872" width="11.140625" style="10" customWidth="1"/>
    <col min="15873" max="15873" width="2.85546875" style="10" customWidth="1"/>
    <col min="15874" max="15874" width="3.5703125" style="10" customWidth="1"/>
    <col min="15875" max="16119" width="9.140625" style="10"/>
    <col min="16120" max="16120" width="8.7109375" style="10" customWidth="1"/>
    <col min="16121" max="16121" width="9.85546875" style="10" customWidth="1"/>
    <col min="16122" max="16122" width="14.42578125" style="10" customWidth="1"/>
    <col min="16123" max="16123" width="7.28515625" style="10" customWidth="1"/>
    <col min="16124" max="16124" width="5.5703125" style="10" customWidth="1"/>
    <col min="16125" max="16125" width="9" style="10" customWidth="1"/>
    <col min="16126" max="16127" width="9.85546875" style="10" customWidth="1"/>
    <col min="16128" max="16128" width="11.140625" style="10" customWidth="1"/>
    <col min="16129" max="16129" width="2.85546875" style="10" customWidth="1"/>
    <col min="16130" max="16130" width="3.5703125" style="10" customWidth="1"/>
    <col min="16131" max="16384" width="9.140625" style="10"/>
  </cols>
  <sheetData>
    <row r="1" spans="1:23" ht="46.5" customHeight="1" x14ac:dyDescent="0.25">
      <c r="A1" s="233" t="s">
        <v>109</v>
      </c>
      <c r="B1" s="233"/>
      <c r="C1" s="233"/>
      <c r="D1" s="233"/>
      <c r="E1" s="233"/>
      <c r="F1" s="233"/>
      <c r="G1" s="233"/>
      <c r="H1" s="233"/>
    </row>
    <row r="2" spans="1:23" ht="16.5" customHeight="1" x14ac:dyDescent="0.25">
      <c r="A2" s="181" t="s">
        <v>49</v>
      </c>
      <c r="B2" s="181"/>
      <c r="C2" s="181"/>
      <c r="D2" s="181"/>
      <c r="E2" s="181"/>
      <c r="F2" s="181"/>
      <c r="G2" s="181"/>
      <c r="H2" s="181"/>
    </row>
    <row r="3" spans="1:23" x14ac:dyDescent="0.25">
      <c r="A3" s="116" t="s">
        <v>0</v>
      </c>
      <c r="B3" s="117"/>
      <c r="C3" s="118"/>
      <c r="D3" s="122" t="str">
        <f ca="1">TEXT(TODAY(),"DD/MM/YYYY")</f>
        <v>05/07/2025</v>
      </c>
      <c r="E3" s="123"/>
      <c r="F3" s="123"/>
      <c r="G3" s="123"/>
      <c r="H3" s="124"/>
    </row>
    <row r="4" spans="1:23" ht="15" customHeight="1" x14ac:dyDescent="0.25">
      <c r="A4" s="116" t="s">
        <v>102</v>
      </c>
      <c r="B4" s="117"/>
      <c r="C4" s="118"/>
      <c r="D4" s="140" t="s">
        <v>230</v>
      </c>
      <c r="E4" s="141"/>
      <c r="F4" s="141"/>
      <c r="G4" s="141"/>
      <c r="H4" s="142"/>
    </row>
    <row r="5" spans="1:23" x14ac:dyDescent="0.25">
      <c r="A5" s="116" t="s">
        <v>50</v>
      </c>
      <c r="B5" s="117"/>
      <c r="C5" s="118"/>
      <c r="D5" s="222">
        <v>45843</v>
      </c>
      <c r="E5" s="223"/>
      <c r="F5" s="223"/>
      <c r="G5" s="223"/>
      <c r="H5" s="224"/>
    </row>
    <row r="6" spans="1:23" ht="16.5" customHeight="1" x14ac:dyDescent="0.25">
      <c r="A6" s="116" t="s">
        <v>51</v>
      </c>
      <c r="B6" s="117"/>
      <c r="C6" s="118"/>
      <c r="D6" s="116" t="s">
        <v>231</v>
      </c>
      <c r="E6" s="117"/>
      <c r="F6" s="117"/>
      <c r="G6" s="117"/>
      <c r="H6" s="118"/>
    </row>
    <row r="7" spans="1:23" ht="15" customHeight="1" x14ac:dyDescent="0.25">
      <c r="A7" s="116" t="s">
        <v>52</v>
      </c>
      <c r="B7" s="117"/>
      <c r="C7" s="118"/>
      <c r="D7" s="116" t="s">
        <v>232</v>
      </c>
      <c r="E7" s="117"/>
      <c r="F7" s="117"/>
      <c r="G7" s="117"/>
      <c r="H7" s="118"/>
    </row>
    <row r="8" spans="1:23" ht="32.25" customHeight="1" x14ac:dyDescent="0.25">
      <c r="A8" s="116" t="s">
        <v>207</v>
      </c>
      <c r="B8" s="117"/>
      <c r="C8" s="118"/>
      <c r="D8" s="152" t="s">
        <v>233</v>
      </c>
      <c r="E8" s="153"/>
      <c r="F8" s="153"/>
      <c r="G8" s="153"/>
      <c r="H8" s="154"/>
    </row>
    <row r="9" spans="1:23" x14ac:dyDescent="0.25">
      <c r="A9" s="116" t="s">
        <v>103</v>
      </c>
      <c r="B9" s="117"/>
      <c r="C9" s="118"/>
      <c r="D9" s="122" t="s">
        <v>234</v>
      </c>
      <c r="E9" s="123"/>
      <c r="F9" s="123"/>
      <c r="G9" s="123"/>
      <c r="H9" s="124"/>
    </row>
    <row r="10" spans="1:23" x14ac:dyDescent="0.25">
      <c r="A10" s="116" t="s">
        <v>206</v>
      </c>
      <c r="B10" s="117"/>
      <c r="C10" s="118"/>
      <c r="D10" s="122" t="s">
        <v>229</v>
      </c>
      <c r="E10" s="123"/>
      <c r="F10" s="123"/>
      <c r="G10" s="123"/>
      <c r="H10" s="124"/>
    </row>
    <row r="11" spans="1:23" s="37" customFormat="1" ht="14.25" x14ac:dyDescent="0.2">
      <c r="A11" s="166" t="s">
        <v>1</v>
      </c>
      <c r="B11" s="167"/>
      <c r="C11" s="168"/>
      <c r="D11" s="149" t="s">
        <v>235</v>
      </c>
      <c r="E11" s="150"/>
      <c r="F11" s="150"/>
      <c r="G11" s="150"/>
      <c r="H11" s="151"/>
    </row>
    <row r="12" spans="1:23" x14ac:dyDescent="0.25">
      <c r="A12" s="116" t="s">
        <v>53</v>
      </c>
      <c r="B12" s="117"/>
      <c r="C12" s="118"/>
      <c r="D12" s="122" t="s">
        <v>236</v>
      </c>
      <c r="E12" s="123"/>
      <c r="F12" s="123"/>
      <c r="G12" s="123"/>
      <c r="H12" s="124"/>
    </row>
    <row r="13" spans="1:23" x14ac:dyDescent="0.25">
      <c r="A13" s="116" t="s">
        <v>110</v>
      </c>
      <c r="B13" s="117"/>
      <c r="C13" s="118"/>
      <c r="D13" s="122" t="s">
        <v>237</v>
      </c>
      <c r="E13" s="123"/>
      <c r="F13" s="123"/>
      <c r="G13" s="123"/>
      <c r="H13" s="124"/>
    </row>
    <row r="14" spans="1:23" x14ac:dyDescent="0.25">
      <c r="A14" s="116" t="s">
        <v>54</v>
      </c>
      <c r="B14" s="117"/>
      <c r="C14" s="118"/>
      <c r="D14" s="140" t="s">
        <v>238</v>
      </c>
      <c r="E14" s="141"/>
      <c r="F14" s="141"/>
      <c r="G14" s="141"/>
      <c r="H14" s="142"/>
      <c r="S14" s="42" t="s">
        <v>115</v>
      </c>
      <c r="T14" s="42" t="s">
        <v>116</v>
      </c>
      <c r="U14" s="42" t="s">
        <v>117</v>
      </c>
      <c r="V14" s="42" t="s">
        <v>118</v>
      </c>
      <c r="W14" s="42" t="s">
        <v>119</v>
      </c>
    </row>
    <row r="15" spans="1:23" ht="15.75" customHeight="1" x14ac:dyDescent="0.25">
      <c r="A15" s="116" t="s">
        <v>55</v>
      </c>
      <c r="B15" s="117"/>
      <c r="C15" s="118"/>
      <c r="D15" s="165" t="s">
        <v>239</v>
      </c>
      <c r="E15" s="141"/>
      <c r="F15" s="141"/>
      <c r="G15" s="141"/>
      <c r="H15" s="142"/>
      <c r="S15" s="42" t="s">
        <v>121</v>
      </c>
      <c r="T15" s="42" t="s">
        <v>122</v>
      </c>
      <c r="U15" s="42" t="s">
        <v>123</v>
      </c>
      <c r="V15" s="42" t="s">
        <v>124</v>
      </c>
      <c r="W15" s="42" t="s">
        <v>125</v>
      </c>
    </row>
    <row r="16" spans="1:23" ht="47.25" customHeight="1" x14ac:dyDescent="0.25">
      <c r="A16" s="116" t="s">
        <v>6</v>
      </c>
      <c r="B16" s="117"/>
      <c r="C16" s="118"/>
      <c r="D16" s="152" t="str">
        <f>CONCATENATE((IF(OR(D11="",D11="NA"),"",D11)),", ",(IF(OR(A18="",A18="NA"),"",A18)),".",(IF(OR(D18="",D18="NA"),"",D18)),", near ",(IF(OR(D17="",D17="NA"),"",D17)),", ",(IF(OR(D19="",D19="NA"),"",D19)),", ",(IF(OR(D20="",D20="NA"),"",D20)),", ",(IF(OR(D21="",D21="NA"),"",D21)),", ",(IF(OR(D22="",D22="NA"),"",D22)),", ",(IF(OR(D23="",D23="NA"),"",D23))," - ",(IF(OR(D24="",D24="NA"),"",D24)),".")</f>
        <v>Swastik Legacy, CTS No.836(Pt), near Queens Park, Narayan Gajanan Acharya Marg, Subhash Nagar, Chembur , Chembur West, Kurla, Mumbai - 400071.</v>
      </c>
      <c r="E16" s="153"/>
      <c r="F16" s="153"/>
      <c r="G16" s="153"/>
      <c r="H16" s="154"/>
      <c r="S16" s="42" t="s">
        <v>135</v>
      </c>
      <c r="T16" s="42" t="s">
        <v>136</v>
      </c>
      <c r="U16" s="42" t="s">
        <v>117</v>
      </c>
      <c r="V16" s="42" t="s">
        <v>137</v>
      </c>
      <c r="W16" s="42" t="s">
        <v>138</v>
      </c>
    </row>
    <row r="17" spans="1:23" x14ac:dyDescent="0.25">
      <c r="A17" s="116" t="s">
        <v>7</v>
      </c>
      <c r="B17" s="117"/>
      <c r="C17" s="118"/>
      <c r="D17" s="140" t="s">
        <v>289</v>
      </c>
      <c r="E17" s="141"/>
      <c r="F17" s="141"/>
      <c r="G17" s="141"/>
      <c r="H17" s="142"/>
      <c r="S17" s="42"/>
      <c r="T17" s="42"/>
      <c r="U17" s="42"/>
      <c r="V17" s="42" t="s">
        <v>158</v>
      </c>
      <c r="W17" s="42" t="s">
        <v>159</v>
      </c>
    </row>
    <row r="18" spans="1:23" ht="15" customHeight="1" x14ac:dyDescent="0.25">
      <c r="A18" s="155" t="s">
        <v>112</v>
      </c>
      <c r="B18" s="156"/>
      <c r="C18" s="157"/>
      <c r="D18" s="140" t="s">
        <v>240</v>
      </c>
      <c r="E18" s="141"/>
      <c r="F18" s="141"/>
      <c r="G18" s="141"/>
      <c r="H18" s="142"/>
      <c r="S18" s="42" t="s">
        <v>139</v>
      </c>
      <c r="T18" s="42" t="s">
        <v>116</v>
      </c>
      <c r="U18" s="42"/>
      <c r="V18" s="42" t="s">
        <v>140</v>
      </c>
      <c r="W18" s="42" t="s">
        <v>141</v>
      </c>
    </row>
    <row r="19" spans="1:23" ht="15.75" customHeight="1" x14ac:dyDescent="0.25">
      <c r="A19" s="116" t="s">
        <v>56</v>
      </c>
      <c r="B19" s="117"/>
      <c r="C19" s="118"/>
      <c r="D19" s="122" t="s">
        <v>241</v>
      </c>
      <c r="E19" s="123"/>
      <c r="F19" s="123"/>
      <c r="G19" s="123"/>
      <c r="H19" s="124"/>
      <c r="S19" s="42" t="s">
        <v>142</v>
      </c>
      <c r="T19" s="42" t="s">
        <v>143</v>
      </c>
      <c r="U19" s="42"/>
      <c r="V19" s="42" t="s">
        <v>144</v>
      </c>
      <c r="W19" s="42" t="s">
        <v>145</v>
      </c>
    </row>
    <row r="20" spans="1:23" ht="15.75" customHeight="1" x14ac:dyDescent="0.25">
      <c r="A20" s="116" t="s">
        <v>57</v>
      </c>
      <c r="B20" s="117"/>
      <c r="C20" s="118"/>
      <c r="D20" s="122" t="s">
        <v>242</v>
      </c>
      <c r="E20" s="123"/>
      <c r="F20" s="123"/>
      <c r="G20" s="123"/>
      <c r="H20" s="124"/>
      <c r="S20" s="42" t="s">
        <v>146</v>
      </c>
      <c r="T20" s="42" t="s">
        <v>147</v>
      </c>
      <c r="U20" s="42"/>
      <c r="V20" s="42" t="s">
        <v>148</v>
      </c>
      <c r="W20" s="42" t="s">
        <v>149</v>
      </c>
    </row>
    <row r="21" spans="1:23" x14ac:dyDescent="0.25">
      <c r="A21" s="116" t="s">
        <v>58</v>
      </c>
      <c r="B21" s="117"/>
      <c r="C21" s="118"/>
      <c r="D21" s="122" t="s">
        <v>243</v>
      </c>
      <c r="E21" s="123"/>
      <c r="F21" s="123"/>
      <c r="G21" s="123"/>
      <c r="H21" s="124"/>
      <c r="J21" s="10" t="str">
        <f ca="1">OFFSET($S$14,1,MATCH($D23,$S$14:$W$14,0))</f>
        <v>Alibag</v>
      </c>
      <c r="S21" s="42"/>
      <c r="T21" s="42"/>
      <c r="U21" s="42"/>
      <c r="V21" s="42" t="s">
        <v>150</v>
      </c>
      <c r="W21" s="42" t="s">
        <v>151</v>
      </c>
    </row>
    <row r="22" spans="1:23" x14ac:dyDescent="0.25">
      <c r="A22" s="116" t="s">
        <v>60</v>
      </c>
      <c r="B22" s="117"/>
      <c r="C22" s="118"/>
      <c r="D22" s="122" t="s">
        <v>132</v>
      </c>
      <c r="E22" s="123"/>
      <c r="F22" s="123"/>
      <c r="G22" s="123"/>
      <c r="H22" s="124"/>
      <c r="S22" s="42"/>
      <c r="T22" s="42"/>
      <c r="U22" s="42"/>
      <c r="V22" s="42" t="s">
        <v>152</v>
      </c>
      <c r="W22" s="42" t="s">
        <v>153</v>
      </c>
    </row>
    <row r="23" spans="1:23" x14ac:dyDescent="0.25">
      <c r="A23" s="116" t="s">
        <v>59</v>
      </c>
      <c r="B23" s="117"/>
      <c r="C23" s="118"/>
      <c r="D23" s="122" t="s">
        <v>117</v>
      </c>
      <c r="E23" s="123" t="s">
        <v>59</v>
      </c>
      <c r="F23" s="123"/>
      <c r="G23" s="123"/>
      <c r="H23" s="124"/>
      <c r="S23" s="42"/>
      <c r="T23" s="42"/>
      <c r="U23" s="42"/>
      <c r="V23" s="42" t="s">
        <v>154</v>
      </c>
      <c r="W23" s="42" t="s">
        <v>155</v>
      </c>
    </row>
    <row r="24" spans="1:23" x14ac:dyDescent="0.25">
      <c r="A24" s="116" t="s">
        <v>61</v>
      </c>
      <c r="B24" s="117"/>
      <c r="C24" s="118"/>
      <c r="D24" s="119">
        <v>400071</v>
      </c>
      <c r="E24" s="120" t="s">
        <v>61</v>
      </c>
      <c r="F24" s="120"/>
      <c r="G24" s="120"/>
      <c r="H24" s="121"/>
      <c r="S24" s="42"/>
      <c r="T24" s="42"/>
      <c r="U24" s="42"/>
      <c r="V24" s="42" t="s">
        <v>156</v>
      </c>
      <c r="W24" s="42" t="s">
        <v>157</v>
      </c>
    </row>
    <row r="25" spans="1:23" ht="15.75" customHeight="1" x14ac:dyDescent="0.25">
      <c r="A25" s="116" t="s">
        <v>104</v>
      </c>
      <c r="B25" s="117"/>
      <c r="C25" s="118"/>
      <c r="D25" s="140" t="s">
        <v>245</v>
      </c>
      <c r="E25" s="141" t="s">
        <v>72</v>
      </c>
      <c r="F25" s="141"/>
      <c r="G25" s="141"/>
      <c r="H25" s="142"/>
      <c r="S25" s="42" t="s">
        <v>126</v>
      </c>
      <c r="T25" s="42" t="s">
        <v>127</v>
      </c>
      <c r="U25" s="42" t="s">
        <v>120</v>
      </c>
      <c r="V25" s="42" t="s">
        <v>128</v>
      </c>
      <c r="W25" s="42" t="s">
        <v>129</v>
      </c>
    </row>
    <row r="26" spans="1:23" ht="15.75" customHeight="1" x14ac:dyDescent="0.25">
      <c r="A26" s="116" t="s">
        <v>111</v>
      </c>
      <c r="B26" s="117"/>
      <c r="C26" s="118"/>
      <c r="D26" s="158" t="s">
        <v>246</v>
      </c>
      <c r="E26" s="159"/>
      <c r="F26" s="159"/>
      <c r="G26" s="159"/>
      <c r="H26" s="160"/>
      <c r="S26" s="42" t="s">
        <v>130</v>
      </c>
      <c r="T26" s="42" t="s">
        <v>131</v>
      </c>
      <c r="U26" s="42" t="s">
        <v>132</v>
      </c>
      <c r="V26" s="42" t="s">
        <v>133</v>
      </c>
      <c r="W26" s="42" t="s">
        <v>134</v>
      </c>
    </row>
    <row r="27" spans="1:23" x14ac:dyDescent="0.25">
      <c r="A27" s="116" t="s">
        <v>62</v>
      </c>
      <c r="B27" s="117"/>
      <c r="C27" s="118"/>
      <c r="D27" s="140" t="s">
        <v>244</v>
      </c>
      <c r="E27" s="141" t="s">
        <v>62</v>
      </c>
      <c r="F27" s="141"/>
      <c r="G27" s="141" t="s">
        <v>63</v>
      </c>
      <c r="H27" s="142"/>
      <c r="S27" s="42"/>
      <c r="T27" s="42"/>
      <c r="U27" s="42"/>
      <c r="V27" s="42" t="s">
        <v>160</v>
      </c>
      <c r="W27" s="42" t="s">
        <v>161</v>
      </c>
    </row>
    <row r="28" spans="1:23" ht="15" customHeight="1" x14ac:dyDescent="0.25">
      <c r="A28" s="116" t="s">
        <v>64</v>
      </c>
      <c r="B28" s="117"/>
      <c r="C28" s="118"/>
      <c r="D28" s="122" t="str">
        <f>IF(AND(D23="Mumbai"),"Upper Class","Middle Class")</f>
        <v>Upper Class</v>
      </c>
      <c r="E28" s="123"/>
      <c r="F28" s="123"/>
      <c r="G28" s="123"/>
      <c r="H28" s="124"/>
    </row>
    <row r="29" spans="1:23" ht="15" customHeight="1" x14ac:dyDescent="0.25">
      <c r="A29" s="116" t="s">
        <v>8</v>
      </c>
      <c r="B29" s="117"/>
      <c r="C29" s="118"/>
      <c r="D29" s="122" t="s">
        <v>11</v>
      </c>
      <c r="E29" s="123"/>
      <c r="F29" s="123"/>
      <c r="G29" s="123"/>
      <c r="H29" s="124"/>
      <c r="S29" s="42"/>
      <c r="T29" s="42"/>
      <c r="U29" s="42"/>
      <c r="V29" s="42" t="s">
        <v>162</v>
      </c>
      <c r="W29" s="42" t="s">
        <v>163</v>
      </c>
    </row>
    <row r="30" spans="1:23" ht="15.75" customHeight="1" x14ac:dyDescent="0.25">
      <c r="A30" s="116" t="s">
        <v>65</v>
      </c>
      <c r="B30" s="117"/>
      <c r="C30" s="118"/>
      <c r="D30" s="122" t="str">
        <f>IF(AND(D23="Mumbai"),"Developed","Developing")</f>
        <v>Developed</v>
      </c>
      <c r="E30" s="123"/>
      <c r="F30" s="123"/>
      <c r="G30" s="123"/>
      <c r="H30" s="124"/>
    </row>
    <row r="31" spans="1:23" x14ac:dyDescent="0.25">
      <c r="A31" s="240" t="s">
        <v>74</v>
      </c>
      <c r="B31" s="240"/>
      <c r="C31" s="240"/>
      <c r="D31" s="240"/>
      <c r="E31" s="240"/>
      <c r="F31" s="240"/>
      <c r="G31" s="240"/>
      <c r="H31" s="240"/>
    </row>
    <row r="32" spans="1:23" ht="30.75" customHeight="1" x14ac:dyDescent="0.25">
      <c r="A32" s="106" t="s">
        <v>75</v>
      </c>
      <c r="B32" s="106"/>
      <c r="C32" s="106"/>
      <c r="D32" s="143" t="s">
        <v>247</v>
      </c>
      <c r="E32" s="143"/>
      <c r="F32" s="143"/>
      <c r="G32" s="65" t="s">
        <v>76</v>
      </c>
      <c r="H32" s="70">
        <v>45742</v>
      </c>
    </row>
    <row r="33" spans="1:9" ht="30.75" customHeight="1" x14ac:dyDescent="0.25">
      <c r="A33" s="144" t="s">
        <v>77</v>
      </c>
      <c r="B33" s="144"/>
      <c r="C33" s="144"/>
      <c r="D33" s="143" t="str">
        <f>D32</f>
        <v>MH/EE/(BP)/GM/MHADA-29/1320/2025/IOA/1/Amend</v>
      </c>
      <c r="E33" s="143"/>
      <c r="F33" s="143"/>
      <c r="G33" s="68" t="s">
        <v>76</v>
      </c>
      <c r="H33" s="70">
        <f>H32</f>
        <v>45742</v>
      </c>
    </row>
    <row r="34" spans="1:9" s="11" customFormat="1" x14ac:dyDescent="0.25">
      <c r="A34" s="125" t="s">
        <v>292</v>
      </c>
      <c r="B34" s="126"/>
      <c r="C34" s="127"/>
      <c r="D34" s="134" t="s">
        <v>248</v>
      </c>
      <c r="E34" s="135"/>
      <c r="F34" s="136"/>
      <c r="G34" s="65" t="s">
        <v>76</v>
      </c>
      <c r="H34" s="70">
        <v>45348</v>
      </c>
    </row>
    <row r="35" spans="1:9" s="11" customFormat="1" ht="30" x14ac:dyDescent="0.25">
      <c r="A35" s="128"/>
      <c r="B35" s="129"/>
      <c r="C35" s="130"/>
      <c r="D35" s="137"/>
      <c r="E35" s="138"/>
      <c r="F35" s="139"/>
      <c r="G35" s="68" t="s">
        <v>255</v>
      </c>
      <c r="H35" s="70">
        <v>46078</v>
      </c>
    </row>
    <row r="36" spans="1:9" s="11" customFormat="1" ht="56.25" customHeight="1" x14ac:dyDescent="0.25">
      <c r="A36" s="128"/>
      <c r="B36" s="129"/>
      <c r="C36" s="130"/>
      <c r="D36" s="131" t="s">
        <v>249</v>
      </c>
      <c r="E36" s="132"/>
      <c r="F36" s="132"/>
      <c r="G36" s="132"/>
      <c r="H36" s="133"/>
    </row>
    <row r="37" spans="1:9" s="11" customFormat="1" ht="32.25" customHeight="1" x14ac:dyDescent="0.25">
      <c r="A37" s="125" t="s">
        <v>250</v>
      </c>
      <c r="B37" s="126"/>
      <c r="C37" s="127"/>
      <c r="D37" s="133" t="s">
        <v>251</v>
      </c>
      <c r="E37" s="143"/>
      <c r="F37" s="143"/>
      <c r="G37" s="68" t="s">
        <v>76</v>
      </c>
      <c r="H37" s="70">
        <v>45573</v>
      </c>
    </row>
    <row r="38" spans="1:9" s="11" customFormat="1" x14ac:dyDescent="0.25">
      <c r="A38" s="230" t="s">
        <v>78</v>
      </c>
      <c r="B38" s="231"/>
      <c r="C38" s="232"/>
      <c r="D38" s="131" t="s">
        <v>252</v>
      </c>
      <c r="E38" s="132"/>
      <c r="F38" s="132"/>
      <c r="G38" s="132"/>
      <c r="H38" s="133"/>
    </row>
    <row r="39" spans="1:9" s="11" customFormat="1" ht="15" customHeight="1" x14ac:dyDescent="0.25">
      <c r="A39" s="125" t="s">
        <v>253</v>
      </c>
      <c r="B39" s="126"/>
      <c r="C39" s="127"/>
      <c r="D39" s="134" t="s">
        <v>254</v>
      </c>
      <c r="E39" s="135"/>
      <c r="F39" s="136"/>
      <c r="G39" s="68" t="s">
        <v>76</v>
      </c>
      <c r="H39" s="70">
        <v>43794</v>
      </c>
      <c r="I39" s="11">
        <f>57.13-3.986</f>
        <v>53.144000000000005</v>
      </c>
    </row>
    <row r="40" spans="1:9" s="11" customFormat="1" ht="30" x14ac:dyDescent="0.25">
      <c r="A40" s="128"/>
      <c r="B40" s="129"/>
      <c r="C40" s="130"/>
      <c r="D40" s="137"/>
      <c r="E40" s="138"/>
      <c r="F40" s="139"/>
      <c r="G40" s="68" t="s">
        <v>255</v>
      </c>
      <c r="H40" s="70">
        <v>46715</v>
      </c>
      <c r="I40" s="11" t="s">
        <v>256</v>
      </c>
    </row>
    <row r="41" spans="1:9" s="11" customFormat="1" ht="30" customHeight="1" x14ac:dyDescent="0.25">
      <c r="A41" s="230"/>
      <c r="B41" s="231"/>
      <c r="C41" s="232"/>
      <c r="D41" s="131" t="s">
        <v>257</v>
      </c>
      <c r="E41" s="132"/>
      <c r="F41" s="132"/>
      <c r="G41" s="132"/>
      <c r="H41" s="133"/>
    </row>
    <row r="42" spans="1:9" s="37" customFormat="1" ht="15.75" customHeight="1" x14ac:dyDescent="0.2">
      <c r="A42" s="161" t="s">
        <v>79</v>
      </c>
      <c r="B42" s="161"/>
      <c r="C42" s="161"/>
      <c r="D42" s="241" t="s">
        <v>80</v>
      </c>
      <c r="E42" s="241" t="s">
        <v>81</v>
      </c>
      <c r="F42" s="241"/>
      <c r="G42" s="36" t="s">
        <v>76</v>
      </c>
      <c r="H42" s="88" t="s">
        <v>71</v>
      </c>
    </row>
    <row r="43" spans="1:9" x14ac:dyDescent="0.25">
      <c r="A43" s="234" t="s">
        <v>82</v>
      </c>
      <c r="B43" s="234"/>
      <c r="C43" s="234"/>
      <c r="D43" s="234"/>
      <c r="E43" s="234"/>
      <c r="F43" s="234"/>
      <c r="G43" s="234"/>
      <c r="H43" s="234"/>
    </row>
    <row r="44" spans="1:9" ht="15" customHeight="1" x14ac:dyDescent="0.25">
      <c r="A44" s="116" t="s">
        <v>70</v>
      </c>
      <c r="B44" s="117"/>
      <c r="C44" s="118"/>
      <c r="D44" s="131" t="str">
        <f>IF(AND(ISNUMBER(SEARCH("Flat",D46)),ISNUMBER(SEARCH("Shop",D46)),ISNUMBER(SEARCH("Office",D46))),"Residential + Commercial",IF(AND(ISNUMBER(SEARCH("Flat",D46)),ISNUMBER(SEARCH("Shop",D46))),"Residential + Commercial",IF(AND(ISNUMBER(SEARCH("Flat",D46)),ISNUMBER(SEARCH("Office",D46))),"Residential + Commercial",IF(AND(ISNUMBER(SEARCH("Shop",D46)),ISNUMBER(SEARCH("Office",D46))),"Commercial",IF(ISNUMBER(SEARCH("Shop",D46)),"Commercial",IF(ISNUMBER(SEARCH("Office",D46)),"Commercial",IF(ISNUMBER(SEARCH("Flat",D46)),"Residential")))))))</f>
        <v>Residential + Commercial</v>
      </c>
      <c r="E44" s="132"/>
      <c r="F44" s="132"/>
      <c r="G44" s="132"/>
      <c r="H44" s="133"/>
    </row>
    <row r="45" spans="1:9" x14ac:dyDescent="0.25">
      <c r="A45" s="116" t="s">
        <v>73</v>
      </c>
      <c r="B45" s="117"/>
      <c r="C45" s="118"/>
      <c r="D45" s="140" t="s">
        <v>258</v>
      </c>
      <c r="E45" s="141"/>
      <c r="F45" s="141"/>
      <c r="G45" s="141"/>
      <c r="H45" s="142"/>
    </row>
    <row r="46" spans="1:9" ht="30.75" customHeight="1" x14ac:dyDescent="0.25">
      <c r="A46" s="143" t="s">
        <v>83</v>
      </c>
      <c r="B46" s="237"/>
      <c r="C46" s="237"/>
      <c r="D46" s="235" t="s">
        <v>290</v>
      </c>
      <c r="E46" s="238"/>
      <c r="F46" s="238"/>
      <c r="G46" s="238"/>
      <c r="H46" s="238"/>
      <c r="I46" s="12"/>
    </row>
    <row r="47" spans="1:9" ht="15.75" customHeight="1" x14ac:dyDescent="0.25">
      <c r="A47" s="134" t="s">
        <v>84</v>
      </c>
      <c r="B47" s="135"/>
      <c r="C47" s="136"/>
      <c r="D47" s="239" t="s">
        <v>261</v>
      </c>
      <c r="E47" s="239"/>
      <c r="F47" s="239"/>
      <c r="G47" s="239"/>
      <c r="H47" s="239"/>
    </row>
    <row r="48" spans="1:9" ht="15.75" customHeight="1" x14ac:dyDescent="0.25">
      <c r="A48" s="134" t="s">
        <v>85</v>
      </c>
      <c r="B48" s="135"/>
      <c r="C48" s="135"/>
      <c r="D48" s="227" t="s">
        <v>259</v>
      </c>
      <c r="E48" s="228"/>
      <c r="F48" s="228"/>
      <c r="G48" s="228"/>
      <c r="H48" s="229"/>
    </row>
    <row r="49" spans="1:9" ht="15.75" customHeight="1" thickBot="1" x14ac:dyDescent="0.3">
      <c r="A49" s="225"/>
      <c r="B49" s="226"/>
      <c r="C49" s="226"/>
      <c r="D49" s="227" t="s">
        <v>260</v>
      </c>
      <c r="E49" s="228"/>
      <c r="F49" s="228"/>
      <c r="G49" s="228"/>
      <c r="H49" s="229"/>
    </row>
    <row r="50" spans="1:9" s="24" customFormat="1" ht="15.75" customHeight="1" x14ac:dyDescent="0.25">
      <c r="A50" s="190" t="s">
        <v>25</v>
      </c>
      <c r="B50" s="191"/>
      <c r="C50" s="191"/>
      <c r="D50" s="191"/>
      <c r="E50" s="191"/>
      <c r="F50" s="191"/>
      <c r="G50" s="191"/>
      <c r="H50" s="192"/>
    </row>
    <row r="51" spans="1:9" s="24" customFormat="1" ht="15.75" customHeight="1" x14ac:dyDescent="0.25">
      <c r="A51" s="206" t="s">
        <v>13</v>
      </c>
      <c r="B51" s="203"/>
      <c r="C51" s="200" t="s">
        <v>92</v>
      </c>
      <c r="D51" s="200"/>
      <c r="E51" s="202" t="s">
        <v>14</v>
      </c>
      <c r="F51" s="202"/>
      <c r="G51" s="203" t="s">
        <v>15</v>
      </c>
      <c r="H51" s="207"/>
    </row>
    <row r="52" spans="1:9" s="24" customFormat="1" x14ac:dyDescent="0.25">
      <c r="A52" s="288" t="s">
        <v>264</v>
      </c>
      <c r="B52" s="288"/>
      <c r="C52" s="277">
        <f>COUNT(D69:D77,D79:D87)</f>
        <v>18</v>
      </c>
      <c r="D52" s="277"/>
      <c r="E52" s="277">
        <f t="shared" ref="E52" si="0">SUM(F69:F77,F79:F87)</f>
        <v>5008.3815599999989</v>
      </c>
      <c r="F52" s="277"/>
      <c r="G52" s="277">
        <f>SUM(H69:H77,H79:H87)</f>
        <v>7512.5723399999997</v>
      </c>
      <c r="H52" s="277"/>
      <c r="I52" s="73" t="s">
        <v>268</v>
      </c>
    </row>
    <row r="53" spans="1:9" s="24" customFormat="1" x14ac:dyDescent="0.25">
      <c r="A53" s="288" t="s">
        <v>265</v>
      </c>
      <c r="B53" s="288"/>
      <c r="C53" s="277">
        <f>COUNT(D78)</f>
        <v>1</v>
      </c>
      <c r="D53" s="277"/>
      <c r="E53" s="277">
        <f t="shared" ref="E53" si="1">SUM(F78)</f>
        <v>32.830199999999998</v>
      </c>
      <c r="F53" s="277"/>
      <c r="G53" s="277">
        <f>SUM(H78)</f>
        <v>49.2453</v>
      </c>
      <c r="H53" s="277"/>
      <c r="I53" s="73"/>
    </row>
    <row r="54" spans="1:9" s="24" customFormat="1" x14ac:dyDescent="0.25">
      <c r="A54" s="288" t="s">
        <v>267</v>
      </c>
      <c r="B54" s="288"/>
      <c r="C54" s="277">
        <f>COUNT(D89:D106)</f>
        <v>18</v>
      </c>
      <c r="D54" s="277"/>
      <c r="E54" s="277">
        <f t="shared" ref="E54" si="2">SUM(F89:F106)</f>
        <v>5904.3769200000006</v>
      </c>
      <c r="F54" s="277"/>
      <c r="G54" s="277">
        <f>SUM(H89:H106)</f>
        <v>8856.5653799999982</v>
      </c>
      <c r="H54" s="277"/>
      <c r="I54" s="73" t="s">
        <v>268</v>
      </c>
    </row>
    <row r="55" spans="1:9" s="24" customFormat="1" x14ac:dyDescent="0.25">
      <c r="A55" s="198" t="s">
        <v>269</v>
      </c>
      <c r="B55" s="198"/>
      <c r="C55" s="199">
        <f t="shared" ref="C55:G55" si="3">SUM(C52:D54)</f>
        <v>37</v>
      </c>
      <c r="D55" s="200"/>
      <c r="E55" s="201">
        <f t="shared" si="3"/>
        <v>10945.588680000001</v>
      </c>
      <c r="F55" s="202"/>
      <c r="G55" s="203">
        <f t="shared" si="3"/>
        <v>16418.383019999997</v>
      </c>
      <c r="H55" s="203"/>
      <c r="I55" s="73" t="s">
        <v>268</v>
      </c>
    </row>
    <row r="56" spans="1:9" s="24" customFormat="1" x14ac:dyDescent="0.25">
      <c r="A56" s="204" t="s">
        <v>12</v>
      </c>
      <c r="B56" s="198"/>
      <c r="C56" s="198"/>
      <c r="D56" s="198"/>
      <c r="E56" s="198"/>
      <c r="F56" s="198"/>
      <c r="G56" s="198"/>
      <c r="H56" s="205"/>
    </row>
    <row r="57" spans="1:9" s="24" customFormat="1" ht="15.75" customHeight="1" x14ac:dyDescent="0.25">
      <c r="A57" s="206" t="s">
        <v>13</v>
      </c>
      <c r="B57" s="203"/>
      <c r="C57" s="200" t="s">
        <v>92</v>
      </c>
      <c r="D57" s="200"/>
      <c r="E57" s="202" t="s">
        <v>14</v>
      </c>
      <c r="F57" s="202"/>
      <c r="G57" s="203" t="s">
        <v>15</v>
      </c>
      <c r="H57" s="207"/>
    </row>
    <row r="58" spans="1:9" s="24" customFormat="1" x14ac:dyDescent="0.25">
      <c r="A58" s="288" t="s">
        <v>270</v>
      </c>
      <c r="B58" s="288"/>
      <c r="C58" s="277">
        <f>COUNT(D113:D114)+COUNT(D116:D118)+COUNT(D120:D122)*8+COUNT(D125:D126)+COUNT(D128:D130)</f>
        <v>34</v>
      </c>
      <c r="D58" s="277"/>
      <c r="E58" s="277">
        <f t="shared" ref="E58" si="4">SUM(F113:F114)+SUM(F116:F118)+SUM(F120:F122)*8+SUM(F125:F126)+SUM(F128:F130)</f>
        <v>24284.01456</v>
      </c>
      <c r="F58" s="277"/>
      <c r="G58" s="277">
        <f>SUM(H113:H114)+SUM(H116:H118)+SUM(H120:H122)*8+SUM(H125:H126)+SUM(H128:H130)</f>
        <v>36426.021840000001</v>
      </c>
      <c r="H58" s="277"/>
      <c r="I58" s="73" t="s">
        <v>268</v>
      </c>
    </row>
    <row r="59" spans="1:9" s="24" customFormat="1" x14ac:dyDescent="0.25">
      <c r="A59" s="288" t="s">
        <v>271</v>
      </c>
      <c r="B59" s="288"/>
      <c r="C59" s="277">
        <f>COUNT(D134:D137)+COUNT(D139:D143)+COUNT(D145:D149)*8+COUNT(D152:D155)+COUNT(D157:D161)</f>
        <v>58</v>
      </c>
      <c r="D59" s="277"/>
      <c r="E59" s="277">
        <f t="shared" ref="E59" si="5">SUM(F134:F137)+SUM(F139:F143)+SUM(F145:F149)*8+SUM(F152:F155)+SUM(F157:F161)</f>
        <v>41307.818759999995</v>
      </c>
      <c r="F59" s="277"/>
      <c r="G59" s="277">
        <f>SUM(H134:H137)+SUM(H139:H143)+SUM(H145:H149)*8+SUM(H152:H155)+SUM(H157:H161)</f>
        <v>61961.728139999992</v>
      </c>
      <c r="H59" s="277"/>
      <c r="I59" s="73" t="s">
        <v>268</v>
      </c>
    </row>
    <row r="60" spans="1:9" s="24" customFormat="1" ht="15.75" thickBot="1" x14ac:dyDescent="0.3">
      <c r="A60" s="278" t="s">
        <v>269</v>
      </c>
      <c r="B60" s="278"/>
      <c r="C60" s="279">
        <f>SUM(C58:C59)</f>
        <v>92</v>
      </c>
      <c r="D60" s="280"/>
      <c r="E60" s="279">
        <f t="shared" ref="E60" si="6">SUM(E58:E59)</f>
        <v>65591.833319999991</v>
      </c>
      <c r="F60" s="280"/>
      <c r="G60" s="279">
        <f t="shared" ref="G60" si="7">SUM(G58:G59)</f>
        <v>98387.749979999993</v>
      </c>
      <c r="H60" s="280"/>
      <c r="I60" s="73" t="s">
        <v>268</v>
      </c>
    </row>
    <row r="61" spans="1:9" s="24" customFormat="1" ht="15.75" thickBot="1" x14ac:dyDescent="0.3">
      <c r="A61" s="281" t="s">
        <v>272</v>
      </c>
      <c r="B61" s="282"/>
      <c r="C61" s="283">
        <f>C55+C60</f>
        <v>129</v>
      </c>
      <c r="D61" s="284"/>
      <c r="E61" s="283">
        <f t="shared" ref="E61" si="8">E55+E60</f>
        <v>76537.421999999991</v>
      </c>
      <c r="F61" s="284"/>
      <c r="G61" s="283">
        <f t="shared" ref="G61" si="9">G55+G60</f>
        <v>114806.13299999999</v>
      </c>
      <c r="H61" s="284"/>
      <c r="I61" s="73" t="s">
        <v>268</v>
      </c>
    </row>
    <row r="62" spans="1:9" s="25" customFormat="1" x14ac:dyDescent="0.25">
      <c r="A62" s="180" t="s">
        <v>295</v>
      </c>
      <c r="B62" s="180"/>
      <c r="C62" s="180"/>
      <c r="D62" s="180"/>
      <c r="E62" s="180"/>
      <c r="F62" s="180"/>
      <c r="G62" s="180"/>
      <c r="H62" s="180"/>
    </row>
    <row r="63" spans="1:9" x14ac:dyDescent="0.25">
      <c r="A63" s="181" t="s">
        <v>296</v>
      </c>
      <c r="B63" s="181"/>
      <c r="C63" s="181"/>
      <c r="D63" s="181"/>
      <c r="E63" s="181"/>
      <c r="F63" s="181"/>
      <c r="G63" s="181"/>
      <c r="H63" s="181"/>
    </row>
    <row r="64" spans="1:9" s="39" customFormat="1" ht="47.25" customHeight="1" x14ac:dyDescent="0.25">
      <c r="A64" s="188" t="s">
        <v>93</v>
      </c>
      <c r="B64" s="96" t="s">
        <v>94</v>
      </c>
      <c r="C64" s="96" t="s">
        <v>2</v>
      </c>
      <c r="D64" s="96" t="s">
        <v>169</v>
      </c>
      <c r="E64" s="96" t="s">
        <v>170</v>
      </c>
      <c r="F64" s="96" t="s">
        <v>168</v>
      </c>
      <c r="G64" s="96" t="s">
        <v>171</v>
      </c>
      <c r="H64" s="75" t="s">
        <v>113</v>
      </c>
    </row>
    <row r="65" spans="1:14" s="40" customFormat="1" ht="15.75" x14ac:dyDescent="0.25">
      <c r="A65" s="189"/>
      <c r="B65" s="97"/>
      <c r="C65" s="97"/>
      <c r="D65" s="97"/>
      <c r="E65" s="97"/>
      <c r="F65" s="97"/>
      <c r="G65" s="97"/>
      <c r="H65" s="89">
        <v>0.5</v>
      </c>
    </row>
    <row r="66" spans="1:14" s="63" customFormat="1" x14ac:dyDescent="0.25">
      <c r="A66" s="271" t="s">
        <v>236</v>
      </c>
      <c r="B66" s="272"/>
      <c r="C66" s="272"/>
      <c r="D66" s="272"/>
      <c r="E66" s="272"/>
      <c r="F66" s="272"/>
      <c r="G66" s="272"/>
      <c r="H66" s="273"/>
    </row>
    <row r="67" spans="1:14" s="63" customFormat="1" x14ac:dyDescent="0.25">
      <c r="A67" s="274" t="s">
        <v>262</v>
      </c>
      <c r="B67" s="275"/>
      <c r="C67" s="275"/>
      <c r="D67" s="275"/>
      <c r="E67" s="275"/>
      <c r="F67" s="275"/>
      <c r="G67" s="275"/>
      <c r="H67" s="276"/>
    </row>
    <row r="68" spans="1:14" s="63" customFormat="1" x14ac:dyDescent="0.25">
      <c r="A68" s="274" t="s">
        <v>263</v>
      </c>
      <c r="B68" s="275"/>
      <c r="C68" s="275"/>
      <c r="D68" s="275"/>
      <c r="E68" s="275"/>
      <c r="F68" s="275"/>
      <c r="G68" s="275"/>
      <c r="H68" s="276"/>
    </row>
    <row r="69" spans="1:14" s="63" customFormat="1" x14ac:dyDescent="0.25">
      <c r="A69" s="177">
        <v>1</v>
      </c>
      <c r="B69" s="179"/>
      <c r="C69" s="76" t="s">
        <v>264</v>
      </c>
      <c r="D69" s="71">
        <f>(33.61)*(10.764)</f>
        <v>361.77803999999998</v>
      </c>
      <c r="E69" s="76">
        <v>0</v>
      </c>
      <c r="F69" s="76">
        <f>D69+(IF(E69&lt;201,E69,IF(E69&lt;301,E69/2,E69/3)))</f>
        <v>361.77803999999998</v>
      </c>
      <c r="G69" s="76">
        <v>0</v>
      </c>
      <c r="H69" s="76">
        <f>(F69+(IF(G69&lt;101,G69,IF(G69&lt;201,G69/2,IF(G69&lt;=301,G69/3,G69/4)))))*(($H$65)+1)</f>
        <v>542.66705999999999</v>
      </c>
      <c r="I69" s="27"/>
      <c r="L69" s="162"/>
      <c r="M69" s="162"/>
      <c r="N69" s="27"/>
    </row>
    <row r="70" spans="1:14" s="63" customFormat="1" x14ac:dyDescent="0.25">
      <c r="A70" s="177">
        <f t="shared" ref="A70:A87" si="10">A69+1</f>
        <v>2</v>
      </c>
      <c r="B70" s="179"/>
      <c r="C70" s="76" t="s">
        <v>264</v>
      </c>
      <c r="D70" s="71">
        <f>(23.98)*(10.764)</f>
        <v>258.12072000000001</v>
      </c>
      <c r="E70" s="76">
        <v>0</v>
      </c>
      <c r="F70" s="76">
        <f t="shared" ref="F70:F75" si="11">D70+(IF(E70&lt;201,E70,IF(E70&lt;301,E70/2,E70/3)))</f>
        <v>258.12072000000001</v>
      </c>
      <c r="G70" s="76">
        <v>0</v>
      </c>
      <c r="H70" s="76">
        <f t="shared" ref="H70:H87" si="12">(F70+(IF(G70&lt;101,G70,IF(G70&lt;201,G70/2,IF(G70&lt;=301,G70/3,G70/4)))))*(($H$65)+1)</f>
        <v>387.18108000000001</v>
      </c>
      <c r="I70" s="27"/>
      <c r="L70" s="162"/>
      <c r="M70" s="162"/>
      <c r="N70" s="27"/>
    </row>
    <row r="71" spans="1:14" s="63" customFormat="1" x14ac:dyDescent="0.25">
      <c r="A71" s="177">
        <f t="shared" si="10"/>
        <v>3</v>
      </c>
      <c r="B71" s="179"/>
      <c r="C71" s="76" t="s">
        <v>264</v>
      </c>
      <c r="D71" s="71">
        <f>(17.82)*(10.764)</f>
        <v>191.81448</v>
      </c>
      <c r="E71" s="76">
        <v>0</v>
      </c>
      <c r="F71" s="76">
        <f t="shared" si="11"/>
        <v>191.81448</v>
      </c>
      <c r="G71" s="76">
        <v>0</v>
      </c>
      <c r="H71" s="76">
        <f t="shared" si="12"/>
        <v>287.72172</v>
      </c>
      <c r="I71" s="27"/>
      <c r="L71" s="162"/>
      <c r="M71" s="162"/>
      <c r="N71" s="27"/>
    </row>
    <row r="72" spans="1:14" s="63" customFormat="1" x14ac:dyDescent="0.25">
      <c r="A72" s="177">
        <f t="shared" si="10"/>
        <v>4</v>
      </c>
      <c r="B72" s="179"/>
      <c r="C72" s="76" t="s">
        <v>264</v>
      </c>
      <c r="D72" s="71">
        <f>(23.19)*(10.764)</f>
        <v>249.61716000000001</v>
      </c>
      <c r="E72" s="76">
        <v>0</v>
      </c>
      <c r="F72" s="76">
        <f t="shared" si="11"/>
        <v>249.61716000000001</v>
      </c>
      <c r="G72" s="76">
        <v>0</v>
      </c>
      <c r="H72" s="76">
        <f t="shared" si="12"/>
        <v>374.42574000000002</v>
      </c>
      <c r="I72" s="27"/>
      <c r="L72" s="162"/>
      <c r="M72" s="162"/>
      <c r="N72" s="27"/>
    </row>
    <row r="73" spans="1:14" s="63" customFormat="1" x14ac:dyDescent="0.25">
      <c r="A73" s="169">
        <f t="shared" si="10"/>
        <v>5</v>
      </c>
      <c r="B73" s="170"/>
      <c r="C73" s="64" t="s">
        <v>264</v>
      </c>
      <c r="D73" s="72">
        <f>(41.6)*(10.764)</f>
        <v>447.7824</v>
      </c>
      <c r="E73" s="64">
        <v>0</v>
      </c>
      <c r="F73" s="64">
        <f t="shared" si="11"/>
        <v>447.7824</v>
      </c>
      <c r="G73" s="64">
        <v>0</v>
      </c>
      <c r="H73" s="76">
        <f t="shared" si="12"/>
        <v>671.67359999999996</v>
      </c>
      <c r="I73" s="27"/>
      <c r="L73" s="162"/>
      <c r="M73" s="162"/>
      <c r="N73" s="27"/>
    </row>
    <row r="74" spans="1:14" s="63" customFormat="1" x14ac:dyDescent="0.25">
      <c r="A74" s="169">
        <f t="shared" si="10"/>
        <v>6</v>
      </c>
      <c r="B74" s="170"/>
      <c r="C74" s="64" t="s">
        <v>264</v>
      </c>
      <c r="D74" s="72">
        <f>(35.49)*(10.764)</f>
        <v>382.01436000000001</v>
      </c>
      <c r="E74" s="64">
        <v>0</v>
      </c>
      <c r="F74" s="64">
        <f t="shared" si="11"/>
        <v>382.01436000000001</v>
      </c>
      <c r="G74" s="64">
        <v>0</v>
      </c>
      <c r="H74" s="76">
        <f t="shared" si="12"/>
        <v>573.02153999999996</v>
      </c>
      <c r="I74" s="27"/>
      <c r="L74" s="162"/>
      <c r="M74" s="162"/>
      <c r="N74" s="27"/>
    </row>
    <row r="75" spans="1:14" s="63" customFormat="1" x14ac:dyDescent="0.25">
      <c r="A75" s="169">
        <f t="shared" si="10"/>
        <v>7</v>
      </c>
      <c r="B75" s="170"/>
      <c r="C75" s="64" t="s">
        <v>264</v>
      </c>
      <c r="D75" s="72">
        <f>(35.9)*(10.764)</f>
        <v>386.42759999999998</v>
      </c>
      <c r="E75" s="64">
        <v>0</v>
      </c>
      <c r="F75" s="64">
        <f t="shared" si="11"/>
        <v>386.42759999999998</v>
      </c>
      <c r="G75" s="64">
        <v>0</v>
      </c>
      <c r="H75" s="76">
        <f t="shared" si="12"/>
        <v>579.64139999999998</v>
      </c>
      <c r="I75" s="27"/>
      <c r="L75" s="162"/>
      <c r="M75" s="162"/>
      <c r="N75" s="27"/>
    </row>
    <row r="76" spans="1:14" s="63" customFormat="1" x14ac:dyDescent="0.25">
      <c r="A76" s="169">
        <f t="shared" si="10"/>
        <v>8</v>
      </c>
      <c r="B76" s="170"/>
      <c r="C76" s="64" t="s">
        <v>264</v>
      </c>
      <c r="D76" s="72">
        <f>(38.42)*(10.764)</f>
        <v>413.55288000000002</v>
      </c>
      <c r="E76" s="64">
        <v>0</v>
      </c>
      <c r="F76" s="64">
        <f>D76+(IF(E76&lt;201,E76,IF(E76&lt;301,E76/2,E76/3)))</f>
        <v>413.55288000000002</v>
      </c>
      <c r="G76" s="64">
        <v>0</v>
      </c>
      <c r="H76" s="76">
        <f t="shared" si="12"/>
        <v>620.32932000000005</v>
      </c>
      <c r="I76" s="27"/>
      <c r="L76" s="162"/>
      <c r="M76" s="162"/>
      <c r="N76" s="27"/>
    </row>
    <row r="77" spans="1:14" s="63" customFormat="1" x14ac:dyDescent="0.25">
      <c r="A77" s="169">
        <f t="shared" si="10"/>
        <v>9</v>
      </c>
      <c r="B77" s="170"/>
      <c r="C77" s="64" t="s">
        <v>264</v>
      </c>
      <c r="D77" s="72">
        <f>(24.51)*(10.764)</f>
        <v>263.82564000000002</v>
      </c>
      <c r="E77" s="64">
        <v>0</v>
      </c>
      <c r="F77" s="64">
        <f t="shared" ref="F77:F82" si="13">D77+(IF(E77&lt;201,E77,IF(E77&lt;301,E77/2,E77/3)))</f>
        <v>263.82564000000002</v>
      </c>
      <c r="G77" s="64">
        <v>0</v>
      </c>
      <c r="H77" s="76">
        <f t="shared" si="12"/>
        <v>395.73846000000003</v>
      </c>
      <c r="I77" s="27"/>
      <c r="L77" s="162"/>
      <c r="M77" s="162"/>
      <c r="N77" s="27"/>
    </row>
    <row r="78" spans="1:14" s="63" customFormat="1" x14ac:dyDescent="0.25">
      <c r="A78" s="169">
        <f t="shared" si="10"/>
        <v>10</v>
      </c>
      <c r="B78" s="170"/>
      <c r="C78" s="64" t="s">
        <v>265</v>
      </c>
      <c r="D78" s="72">
        <f>(3.05)*(10.764)</f>
        <v>32.830199999999998</v>
      </c>
      <c r="E78" s="64">
        <v>0</v>
      </c>
      <c r="F78" s="64">
        <f t="shared" si="13"/>
        <v>32.830199999999998</v>
      </c>
      <c r="G78" s="64">
        <v>0</v>
      </c>
      <c r="H78" s="76">
        <f t="shared" si="12"/>
        <v>49.2453</v>
      </c>
      <c r="I78" s="27"/>
      <c r="L78" s="162"/>
      <c r="M78" s="162"/>
      <c r="N78" s="27"/>
    </row>
    <row r="79" spans="1:14" s="63" customFormat="1" x14ac:dyDescent="0.25">
      <c r="A79" s="169">
        <f t="shared" si="10"/>
        <v>11</v>
      </c>
      <c r="B79" s="170"/>
      <c r="C79" s="64" t="s">
        <v>264</v>
      </c>
      <c r="D79" s="72">
        <f>(36.16)*(10.764)</f>
        <v>389.22623999999996</v>
      </c>
      <c r="E79" s="64">
        <v>0</v>
      </c>
      <c r="F79" s="64">
        <f t="shared" si="13"/>
        <v>389.22623999999996</v>
      </c>
      <c r="G79" s="64">
        <v>0</v>
      </c>
      <c r="H79" s="76">
        <f t="shared" si="12"/>
        <v>583.83935999999994</v>
      </c>
      <c r="I79" s="27"/>
      <c r="L79" s="162"/>
      <c r="M79" s="162"/>
      <c r="N79" s="27"/>
    </row>
    <row r="80" spans="1:14" s="63" customFormat="1" x14ac:dyDescent="0.25">
      <c r="A80" s="169">
        <f t="shared" si="10"/>
        <v>12</v>
      </c>
      <c r="B80" s="170"/>
      <c r="C80" s="64" t="s">
        <v>264</v>
      </c>
      <c r="D80" s="72">
        <f>(36.16)*(10.764)</f>
        <v>389.22623999999996</v>
      </c>
      <c r="E80" s="64">
        <v>0</v>
      </c>
      <c r="F80" s="64">
        <f t="shared" si="13"/>
        <v>389.22623999999996</v>
      </c>
      <c r="G80" s="64">
        <v>0</v>
      </c>
      <c r="H80" s="76">
        <f t="shared" si="12"/>
        <v>583.83935999999994</v>
      </c>
      <c r="I80" s="27"/>
      <c r="L80" s="162"/>
      <c r="M80" s="162"/>
      <c r="N80" s="27"/>
    </row>
    <row r="81" spans="1:14" s="63" customFormat="1" x14ac:dyDescent="0.25">
      <c r="A81" s="169">
        <f t="shared" si="10"/>
        <v>13</v>
      </c>
      <c r="B81" s="170"/>
      <c r="C81" s="64" t="s">
        <v>264</v>
      </c>
      <c r="D81" s="72">
        <f>(23.34)*(10.764)</f>
        <v>251.23175999999998</v>
      </c>
      <c r="E81" s="64">
        <v>0</v>
      </c>
      <c r="F81" s="64">
        <f t="shared" si="13"/>
        <v>251.23175999999998</v>
      </c>
      <c r="G81" s="64">
        <v>0</v>
      </c>
      <c r="H81" s="76">
        <f t="shared" si="12"/>
        <v>376.84763999999996</v>
      </c>
      <c r="I81" s="27"/>
      <c r="L81" s="162"/>
      <c r="M81" s="162"/>
      <c r="N81" s="27"/>
    </row>
    <row r="82" spans="1:14" s="63" customFormat="1" x14ac:dyDescent="0.25">
      <c r="A82" s="169">
        <f t="shared" si="10"/>
        <v>14</v>
      </c>
      <c r="B82" s="170"/>
      <c r="C82" s="64" t="s">
        <v>264</v>
      </c>
      <c r="D82" s="72">
        <f>(24.1)*(10.764)</f>
        <v>259.41239999999999</v>
      </c>
      <c r="E82" s="64">
        <v>0</v>
      </c>
      <c r="F82" s="64">
        <f t="shared" si="13"/>
        <v>259.41239999999999</v>
      </c>
      <c r="G82" s="64">
        <v>0</v>
      </c>
      <c r="H82" s="76">
        <f t="shared" si="12"/>
        <v>389.11860000000001</v>
      </c>
      <c r="I82" s="27"/>
      <c r="L82" s="162"/>
      <c r="M82" s="162"/>
      <c r="N82" s="27"/>
    </row>
    <row r="83" spans="1:14" s="63" customFormat="1" x14ac:dyDescent="0.25">
      <c r="A83" s="169">
        <f t="shared" si="10"/>
        <v>15</v>
      </c>
      <c r="B83" s="170"/>
      <c r="C83" s="64" t="s">
        <v>264</v>
      </c>
      <c r="D83" s="72">
        <f>(17.71)*(10.764)</f>
        <v>190.63043999999999</v>
      </c>
      <c r="E83" s="64">
        <v>0</v>
      </c>
      <c r="F83" s="64">
        <f>D83+(IF(E83&lt;201,E83,IF(E83&lt;301,E83/2,E83/3)))</f>
        <v>190.63043999999999</v>
      </c>
      <c r="G83" s="64">
        <v>0</v>
      </c>
      <c r="H83" s="76">
        <f t="shared" si="12"/>
        <v>285.94565999999998</v>
      </c>
      <c r="I83" s="27"/>
      <c r="L83" s="162"/>
      <c r="M83" s="162"/>
      <c r="N83" s="27"/>
    </row>
    <row r="84" spans="1:14" s="63" customFormat="1" x14ac:dyDescent="0.25">
      <c r="A84" s="169">
        <f t="shared" si="10"/>
        <v>16</v>
      </c>
      <c r="B84" s="170"/>
      <c r="C84" s="64" t="s">
        <v>264</v>
      </c>
      <c r="D84" s="72">
        <f>(9.34)*(10.764)</f>
        <v>100.53576</v>
      </c>
      <c r="E84" s="64">
        <v>0</v>
      </c>
      <c r="F84" s="64">
        <f t="shared" ref="F84:F87" si="14">D84+(IF(E84&lt;201,E84,IF(E84&lt;301,E84/2,E84/3)))</f>
        <v>100.53576</v>
      </c>
      <c r="G84" s="64">
        <v>0</v>
      </c>
      <c r="H84" s="76">
        <f t="shared" si="12"/>
        <v>150.80364</v>
      </c>
      <c r="I84" s="27"/>
      <c r="L84" s="162"/>
      <c r="M84" s="162"/>
      <c r="N84" s="27"/>
    </row>
    <row r="85" spans="1:14" s="63" customFormat="1" x14ac:dyDescent="0.25">
      <c r="A85" s="169">
        <f t="shared" si="10"/>
        <v>17</v>
      </c>
      <c r="B85" s="170"/>
      <c r="C85" s="64" t="s">
        <v>264</v>
      </c>
      <c r="D85" s="72">
        <f>(16.96)*(10.764)</f>
        <v>182.55743999999999</v>
      </c>
      <c r="E85" s="64">
        <v>0</v>
      </c>
      <c r="F85" s="64">
        <f t="shared" si="14"/>
        <v>182.55743999999999</v>
      </c>
      <c r="G85" s="64">
        <v>0</v>
      </c>
      <c r="H85" s="76">
        <f t="shared" si="12"/>
        <v>273.83615999999995</v>
      </c>
      <c r="I85" s="27"/>
      <c r="L85" s="162"/>
      <c r="M85" s="162"/>
      <c r="N85" s="27"/>
    </row>
    <row r="86" spans="1:14" s="63" customFormat="1" x14ac:dyDescent="0.25">
      <c r="A86" s="169">
        <f t="shared" si="10"/>
        <v>18</v>
      </c>
      <c r="B86" s="170"/>
      <c r="C86" s="64" t="s">
        <v>264</v>
      </c>
      <c r="D86" s="72">
        <f>(18.86)*(10.764)</f>
        <v>203.00903999999997</v>
      </c>
      <c r="E86" s="64">
        <v>0</v>
      </c>
      <c r="F86" s="64">
        <f t="shared" si="14"/>
        <v>203.00903999999997</v>
      </c>
      <c r="G86" s="64">
        <v>0</v>
      </c>
      <c r="H86" s="76">
        <f t="shared" si="12"/>
        <v>304.51355999999998</v>
      </c>
      <c r="I86" s="27"/>
      <c r="L86" s="162"/>
      <c r="M86" s="162"/>
      <c r="N86" s="27"/>
    </row>
    <row r="87" spans="1:14" s="63" customFormat="1" x14ac:dyDescent="0.25">
      <c r="A87" s="169">
        <f t="shared" si="10"/>
        <v>19</v>
      </c>
      <c r="B87" s="170"/>
      <c r="C87" s="64" t="s">
        <v>264</v>
      </c>
      <c r="D87" s="72">
        <f>(8.14)*(10.764)</f>
        <v>87.618960000000001</v>
      </c>
      <c r="E87" s="64">
        <v>0</v>
      </c>
      <c r="F87" s="64">
        <f t="shared" si="14"/>
        <v>87.618960000000001</v>
      </c>
      <c r="G87" s="64">
        <v>0</v>
      </c>
      <c r="H87" s="76">
        <f t="shared" si="12"/>
        <v>131.42843999999999</v>
      </c>
      <c r="I87" s="27"/>
      <c r="L87" s="162"/>
      <c r="M87" s="162"/>
      <c r="N87" s="27"/>
    </row>
    <row r="88" spans="1:14" s="63" customFormat="1" x14ac:dyDescent="0.25">
      <c r="A88" s="285" t="s">
        <v>266</v>
      </c>
      <c r="B88" s="286"/>
      <c r="C88" s="286"/>
      <c r="D88" s="286"/>
      <c r="E88" s="286"/>
      <c r="F88" s="286"/>
      <c r="G88" s="286"/>
      <c r="H88" s="287"/>
    </row>
    <row r="89" spans="1:14" s="63" customFormat="1" x14ac:dyDescent="0.25">
      <c r="A89" s="169">
        <v>1</v>
      </c>
      <c r="B89" s="170"/>
      <c r="C89" s="64" t="s">
        <v>267</v>
      </c>
      <c r="D89" s="72">
        <f>(66.84)*(10.764)</f>
        <v>719.46576000000005</v>
      </c>
      <c r="E89" s="64">
        <v>0</v>
      </c>
      <c r="F89" s="64">
        <f>D89+(IF(E89&lt;201,E89,IF(E89&lt;301,E89/2,E89/3)))</f>
        <v>719.46576000000005</v>
      </c>
      <c r="G89" s="64">
        <v>0</v>
      </c>
      <c r="H89" s="64">
        <f>(F89+(IF(G89&lt;101,G89,IF(G89&lt;201,G89/2,IF(G89&lt;=301,G89/3,G89/4)))))*(($H$65)+1)</f>
        <v>1079.1986400000001</v>
      </c>
      <c r="I89" s="27"/>
      <c r="L89" s="162"/>
      <c r="M89" s="162"/>
      <c r="N89" s="27"/>
    </row>
    <row r="90" spans="1:14" s="63" customFormat="1" x14ac:dyDescent="0.25">
      <c r="A90" s="169">
        <f t="shared" ref="A90:A106" si="15">A89+1</f>
        <v>2</v>
      </c>
      <c r="B90" s="170"/>
      <c r="C90" s="64" t="s">
        <v>267</v>
      </c>
      <c r="D90" s="72">
        <f>(45.78)*(10.764)</f>
        <v>492.77591999999999</v>
      </c>
      <c r="E90" s="64">
        <v>0</v>
      </c>
      <c r="F90" s="64">
        <f t="shared" ref="F90:F95" si="16">D90+(IF(E90&lt;201,E90,IF(E90&lt;301,E90/2,E90/3)))</f>
        <v>492.77591999999999</v>
      </c>
      <c r="G90" s="64">
        <v>0</v>
      </c>
      <c r="H90" s="64">
        <f t="shared" ref="H90:H106" si="17">(F90+(IF(G90&lt;101,G90,IF(G90&lt;201,G90/2,IF(G90&lt;=301,G90/3,G90/4)))))*(($H$65)+1)</f>
        <v>739.16387999999995</v>
      </c>
      <c r="I90" s="27"/>
      <c r="L90" s="162"/>
      <c r="M90" s="162"/>
      <c r="N90" s="27"/>
    </row>
    <row r="91" spans="1:14" s="63" customFormat="1" x14ac:dyDescent="0.25">
      <c r="A91" s="169">
        <f t="shared" si="15"/>
        <v>3</v>
      </c>
      <c r="B91" s="170"/>
      <c r="C91" s="64" t="s">
        <v>267</v>
      </c>
      <c r="D91" s="72">
        <f>(21.99)*(10.764)</f>
        <v>236.70035999999996</v>
      </c>
      <c r="E91" s="64">
        <v>0</v>
      </c>
      <c r="F91" s="64">
        <f t="shared" si="16"/>
        <v>236.70035999999996</v>
      </c>
      <c r="G91" s="64">
        <v>0</v>
      </c>
      <c r="H91" s="64">
        <f t="shared" si="17"/>
        <v>355.05053999999996</v>
      </c>
      <c r="I91" s="27"/>
      <c r="L91" s="162"/>
      <c r="M91" s="162"/>
      <c r="N91" s="27"/>
    </row>
    <row r="92" spans="1:14" s="63" customFormat="1" x14ac:dyDescent="0.25">
      <c r="A92" s="169">
        <f t="shared" si="15"/>
        <v>4</v>
      </c>
      <c r="B92" s="170"/>
      <c r="C92" s="64" t="s">
        <v>267</v>
      </c>
      <c r="D92" s="72">
        <f>(27.24)*(10.764)</f>
        <v>293.21135999999996</v>
      </c>
      <c r="E92" s="64">
        <v>0</v>
      </c>
      <c r="F92" s="64">
        <f t="shared" si="16"/>
        <v>293.21135999999996</v>
      </c>
      <c r="G92" s="64">
        <v>0</v>
      </c>
      <c r="H92" s="64">
        <f t="shared" si="17"/>
        <v>439.81703999999991</v>
      </c>
      <c r="I92" s="27"/>
      <c r="L92" s="162"/>
      <c r="M92" s="162"/>
      <c r="N92" s="27"/>
    </row>
    <row r="93" spans="1:14" s="63" customFormat="1" x14ac:dyDescent="0.25">
      <c r="A93" s="169">
        <f t="shared" si="15"/>
        <v>5</v>
      </c>
      <c r="B93" s="170"/>
      <c r="C93" s="64" t="s">
        <v>267</v>
      </c>
      <c r="D93" s="72">
        <f>(32.6)*(10.764)</f>
        <v>350.90640000000002</v>
      </c>
      <c r="E93" s="64">
        <v>0</v>
      </c>
      <c r="F93" s="64">
        <f t="shared" si="16"/>
        <v>350.90640000000002</v>
      </c>
      <c r="G93" s="64">
        <v>0</v>
      </c>
      <c r="H93" s="64">
        <f t="shared" si="17"/>
        <v>526.3596</v>
      </c>
      <c r="I93" s="27"/>
      <c r="L93" s="162"/>
      <c r="M93" s="162"/>
      <c r="N93" s="27"/>
    </row>
    <row r="94" spans="1:14" s="63" customFormat="1" x14ac:dyDescent="0.25">
      <c r="A94" s="169">
        <f t="shared" si="15"/>
        <v>6</v>
      </c>
      <c r="B94" s="170"/>
      <c r="C94" s="64" t="s">
        <v>267</v>
      </c>
      <c r="D94" s="72">
        <f>(33.75)*(10.764)</f>
        <v>363.28499999999997</v>
      </c>
      <c r="E94" s="64">
        <v>0</v>
      </c>
      <c r="F94" s="64">
        <f t="shared" si="16"/>
        <v>363.28499999999997</v>
      </c>
      <c r="G94" s="64">
        <v>0</v>
      </c>
      <c r="H94" s="64">
        <f t="shared" si="17"/>
        <v>544.92750000000001</v>
      </c>
      <c r="I94" s="27"/>
      <c r="L94" s="162"/>
      <c r="M94" s="162"/>
      <c r="N94" s="27"/>
    </row>
    <row r="95" spans="1:14" s="63" customFormat="1" x14ac:dyDescent="0.25">
      <c r="A95" s="169">
        <f t="shared" si="15"/>
        <v>7</v>
      </c>
      <c r="B95" s="170"/>
      <c r="C95" s="64" t="s">
        <v>267</v>
      </c>
      <c r="D95" s="72">
        <f>(40.01)*(10.764)</f>
        <v>430.66763999999995</v>
      </c>
      <c r="E95" s="64">
        <v>0</v>
      </c>
      <c r="F95" s="64">
        <f t="shared" si="16"/>
        <v>430.66763999999995</v>
      </c>
      <c r="G95" s="64">
        <v>0</v>
      </c>
      <c r="H95" s="64">
        <f t="shared" si="17"/>
        <v>646.00145999999995</v>
      </c>
      <c r="I95" s="27"/>
      <c r="L95" s="162"/>
      <c r="M95" s="162"/>
      <c r="N95" s="27"/>
    </row>
    <row r="96" spans="1:14" s="63" customFormat="1" x14ac:dyDescent="0.25">
      <c r="A96" s="169">
        <f t="shared" si="15"/>
        <v>8</v>
      </c>
      <c r="B96" s="170"/>
      <c r="C96" s="64" t="s">
        <v>267</v>
      </c>
      <c r="D96" s="72">
        <f>(8.57)*(10.764)</f>
        <v>92.247479999999996</v>
      </c>
      <c r="E96" s="64">
        <v>0</v>
      </c>
      <c r="F96" s="64">
        <f>D96+(IF(E96&lt;201,E96,IF(E96&lt;301,E96/2,E96/3)))</f>
        <v>92.247479999999996</v>
      </c>
      <c r="G96" s="64">
        <v>0</v>
      </c>
      <c r="H96" s="64">
        <f t="shared" si="17"/>
        <v>138.37121999999999</v>
      </c>
      <c r="I96" s="27"/>
      <c r="L96" s="162"/>
      <c r="M96" s="162"/>
      <c r="N96" s="27"/>
    </row>
    <row r="97" spans="1:14" s="63" customFormat="1" x14ac:dyDescent="0.25">
      <c r="A97" s="169">
        <f t="shared" si="15"/>
        <v>9</v>
      </c>
      <c r="B97" s="170"/>
      <c r="C97" s="64" t="s">
        <v>267</v>
      </c>
      <c r="D97" s="72">
        <f>(8.57)*(10.764)</f>
        <v>92.247479999999996</v>
      </c>
      <c r="E97" s="64">
        <v>0</v>
      </c>
      <c r="F97" s="64">
        <f t="shared" ref="F97:F102" si="18">D97+(IF(E97&lt;201,E97,IF(E97&lt;301,E97/2,E97/3)))</f>
        <v>92.247479999999996</v>
      </c>
      <c r="G97" s="64">
        <v>0</v>
      </c>
      <c r="H97" s="64">
        <f t="shared" si="17"/>
        <v>138.37121999999999</v>
      </c>
      <c r="I97" s="27"/>
      <c r="L97" s="162"/>
      <c r="M97" s="162"/>
      <c r="N97" s="27"/>
    </row>
    <row r="98" spans="1:14" s="63" customFormat="1" x14ac:dyDescent="0.25">
      <c r="A98" s="169">
        <f t="shared" si="15"/>
        <v>10</v>
      </c>
      <c r="B98" s="170"/>
      <c r="C98" s="64" t="s">
        <v>267</v>
      </c>
      <c r="D98" s="72">
        <f>(26.85)*(10.764)</f>
        <v>289.01339999999999</v>
      </c>
      <c r="E98" s="64">
        <v>0</v>
      </c>
      <c r="F98" s="64">
        <f t="shared" si="18"/>
        <v>289.01339999999999</v>
      </c>
      <c r="G98" s="64">
        <v>0</v>
      </c>
      <c r="H98" s="64">
        <f t="shared" si="17"/>
        <v>433.52009999999996</v>
      </c>
      <c r="I98" s="27"/>
      <c r="L98" s="162"/>
      <c r="M98" s="162"/>
      <c r="N98" s="27"/>
    </row>
    <row r="99" spans="1:14" s="63" customFormat="1" x14ac:dyDescent="0.25">
      <c r="A99" s="169">
        <f t="shared" si="15"/>
        <v>11</v>
      </c>
      <c r="B99" s="170"/>
      <c r="C99" s="64" t="s">
        <v>267</v>
      </c>
      <c r="D99" s="72">
        <f>(7.03)*(10.764)</f>
        <v>75.670919999999995</v>
      </c>
      <c r="E99" s="64">
        <v>0</v>
      </c>
      <c r="F99" s="64">
        <f t="shared" si="18"/>
        <v>75.670919999999995</v>
      </c>
      <c r="G99" s="64">
        <v>0</v>
      </c>
      <c r="H99" s="64">
        <f t="shared" si="17"/>
        <v>113.50637999999999</v>
      </c>
      <c r="I99" s="27"/>
      <c r="L99" s="162"/>
      <c r="M99" s="162"/>
      <c r="N99" s="27"/>
    </row>
    <row r="100" spans="1:14" s="63" customFormat="1" x14ac:dyDescent="0.25">
      <c r="A100" s="169">
        <f t="shared" si="15"/>
        <v>12</v>
      </c>
      <c r="B100" s="170"/>
      <c r="C100" s="64" t="s">
        <v>267</v>
      </c>
      <c r="D100" s="72">
        <f>(8.49)*(10.764)</f>
        <v>91.386359999999996</v>
      </c>
      <c r="E100" s="64">
        <v>0</v>
      </c>
      <c r="F100" s="64">
        <f t="shared" si="18"/>
        <v>91.386359999999996</v>
      </c>
      <c r="G100" s="64">
        <v>0</v>
      </c>
      <c r="H100" s="64">
        <f t="shared" si="17"/>
        <v>137.07954000000001</v>
      </c>
      <c r="I100" s="27"/>
      <c r="L100" s="162"/>
      <c r="M100" s="162"/>
      <c r="N100" s="27"/>
    </row>
    <row r="101" spans="1:14" s="63" customFormat="1" x14ac:dyDescent="0.25">
      <c r="A101" s="169">
        <f t="shared" si="15"/>
        <v>13</v>
      </c>
      <c r="B101" s="170"/>
      <c r="C101" s="64" t="s">
        <v>267</v>
      </c>
      <c r="D101" s="72">
        <f>(26.83)*(10.764)</f>
        <v>288.79811999999998</v>
      </c>
      <c r="E101" s="64">
        <v>0</v>
      </c>
      <c r="F101" s="64">
        <f t="shared" si="18"/>
        <v>288.79811999999998</v>
      </c>
      <c r="G101" s="64">
        <v>0</v>
      </c>
      <c r="H101" s="64">
        <f t="shared" si="17"/>
        <v>433.19718</v>
      </c>
      <c r="I101" s="27"/>
      <c r="L101" s="162"/>
      <c r="M101" s="162"/>
      <c r="N101" s="27"/>
    </row>
    <row r="102" spans="1:14" s="63" customFormat="1" x14ac:dyDescent="0.25">
      <c r="A102" s="169">
        <f t="shared" si="15"/>
        <v>14</v>
      </c>
      <c r="B102" s="170"/>
      <c r="C102" s="64" t="s">
        <v>267</v>
      </c>
      <c r="D102" s="72">
        <f>(8.45)*(10.764)</f>
        <v>90.955799999999982</v>
      </c>
      <c r="E102" s="64">
        <v>0</v>
      </c>
      <c r="F102" s="64">
        <f t="shared" si="18"/>
        <v>90.955799999999982</v>
      </c>
      <c r="G102" s="64">
        <v>0</v>
      </c>
      <c r="H102" s="64">
        <f t="shared" si="17"/>
        <v>136.43369999999999</v>
      </c>
      <c r="I102" s="27"/>
      <c r="L102" s="162"/>
      <c r="M102" s="162"/>
      <c r="N102" s="27"/>
    </row>
    <row r="103" spans="1:14" s="63" customFormat="1" x14ac:dyDescent="0.25">
      <c r="A103" s="169">
        <f t="shared" si="15"/>
        <v>15</v>
      </c>
      <c r="B103" s="170"/>
      <c r="C103" s="64" t="s">
        <v>267</v>
      </c>
      <c r="D103" s="72">
        <f>(44)*(10.764)</f>
        <v>473.61599999999999</v>
      </c>
      <c r="E103" s="64">
        <v>0</v>
      </c>
      <c r="F103" s="64">
        <f>D103+(IF(E103&lt;201,E103,IF(E103&lt;301,E103/2,E103/3)))</f>
        <v>473.61599999999999</v>
      </c>
      <c r="G103" s="64">
        <v>0</v>
      </c>
      <c r="H103" s="64">
        <f t="shared" si="17"/>
        <v>710.42399999999998</v>
      </c>
      <c r="I103" s="27"/>
      <c r="L103" s="162"/>
      <c r="M103" s="162"/>
      <c r="N103" s="27"/>
    </row>
    <row r="104" spans="1:14" s="63" customFormat="1" x14ac:dyDescent="0.25">
      <c r="A104" s="169">
        <f t="shared" si="15"/>
        <v>16</v>
      </c>
      <c r="B104" s="170"/>
      <c r="C104" s="64" t="s">
        <v>267</v>
      </c>
      <c r="D104" s="72">
        <f>(83.64)*(10.764)</f>
        <v>900.30095999999992</v>
      </c>
      <c r="E104" s="64">
        <v>0</v>
      </c>
      <c r="F104" s="64">
        <f t="shared" ref="F104:F106" si="19">D104+(IF(E104&lt;201,E104,IF(E104&lt;301,E104/2,E104/3)))</f>
        <v>900.30095999999992</v>
      </c>
      <c r="G104" s="64">
        <v>0</v>
      </c>
      <c r="H104" s="64">
        <f t="shared" si="17"/>
        <v>1350.4514399999998</v>
      </c>
      <c r="I104" s="27"/>
      <c r="L104" s="162"/>
      <c r="M104" s="162"/>
      <c r="N104" s="27"/>
    </row>
    <row r="105" spans="1:14" s="63" customFormat="1" x14ac:dyDescent="0.25">
      <c r="A105" s="177">
        <f t="shared" si="15"/>
        <v>17</v>
      </c>
      <c r="B105" s="179"/>
      <c r="C105" s="76" t="s">
        <v>267</v>
      </c>
      <c r="D105" s="71">
        <f>(13.14)*(10.764)</f>
        <v>141.43896000000001</v>
      </c>
      <c r="E105" s="76">
        <v>0</v>
      </c>
      <c r="F105" s="76">
        <f t="shared" si="19"/>
        <v>141.43896000000001</v>
      </c>
      <c r="G105" s="76">
        <v>0</v>
      </c>
      <c r="H105" s="64">
        <f t="shared" si="17"/>
        <v>212.15844000000001</v>
      </c>
      <c r="I105" s="27"/>
      <c r="L105" s="162"/>
      <c r="M105" s="162"/>
      <c r="N105" s="27"/>
    </row>
    <row r="106" spans="1:14" s="63" customFormat="1" x14ac:dyDescent="0.25">
      <c r="A106" s="177">
        <f t="shared" si="15"/>
        <v>18</v>
      </c>
      <c r="B106" s="179"/>
      <c r="C106" s="76" t="s">
        <v>267</v>
      </c>
      <c r="D106" s="71">
        <f>(44.75)*(10.764)</f>
        <v>481.68899999999996</v>
      </c>
      <c r="E106" s="76">
        <v>0</v>
      </c>
      <c r="F106" s="76">
        <f t="shared" si="19"/>
        <v>481.68899999999996</v>
      </c>
      <c r="G106" s="76">
        <v>0</v>
      </c>
      <c r="H106" s="64">
        <f t="shared" si="17"/>
        <v>722.5335</v>
      </c>
      <c r="I106" s="27"/>
      <c r="L106" s="162"/>
      <c r="M106" s="162"/>
      <c r="N106" s="27"/>
    </row>
    <row r="107" spans="1:14" s="26" customFormat="1" x14ac:dyDescent="0.25">
      <c r="A107" s="169"/>
      <c r="B107" s="172"/>
      <c r="C107" s="172"/>
      <c r="D107" s="172"/>
      <c r="E107" s="172"/>
      <c r="F107" s="172"/>
      <c r="G107" s="172"/>
      <c r="H107" s="170"/>
      <c r="I107" s="27"/>
      <c r="N107" s="27"/>
    </row>
    <row r="108" spans="1:14" s="39" customFormat="1" ht="47.25" customHeight="1" x14ac:dyDescent="0.25">
      <c r="A108" s="173" t="s">
        <v>284</v>
      </c>
      <c r="B108" s="173" t="s">
        <v>95</v>
      </c>
      <c r="C108" s="96" t="s">
        <v>2</v>
      </c>
      <c r="D108" s="96" t="s">
        <v>169</v>
      </c>
      <c r="E108" s="96" t="s">
        <v>167</v>
      </c>
      <c r="F108" s="96" t="s">
        <v>168</v>
      </c>
      <c r="G108" s="96" t="s">
        <v>3</v>
      </c>
      <c r="H108" s="75" t="s">
        <v>113</v>
      </c>
      <c r="I108" s="38"/>
    </row>
    <row r="109" spans="1:14" s="40" customFormat="1" ht="15.75" x14ac:dyDescent="0.25">
      <c r="A109" s="174"/>
      <c r="B109" s="174"/>
      <c r="C109" s="97"/>
      <c r="D109" s="97"/>
      <c r="E109" s="97"/>
      <c r="F109" s="97"/>
      <c r="G109" s="97"/>
      <c r="H109" s="89">
        <v>0.5</v>
      </c>
      <c r="I109" s="38"/>
    </row>
    <row r="110" spans="1:14" s="63" customFormat="1" x14ac:dyDescent="0.25">
      <c r="A110" s="175" t="s">
        <v>270</v>
      </c>
      <c r="B110" s="175"/>
      <c r="C110" s="175"/>
      <c r="D110" s="175"/>
      <c r="E110" s="175"/>
      <c r="F110" s="175"/>
      <c r="G110" s="175"/>
      <c r="H110" s="175"/>
      <c r="I110" s="27"/>
      <c r="L110" s="162"/>
      <c r="M110" s="162"/>
    </row>
    <row r="111" spans="1:14" s="63" customFormat="1" x14ac:dyDescent="0.25">
      <c r="A111" s="176" t="s">
        <v>273</v>
      </c>
      <c r="B111" s="176"/>
      <c r="C111" s="176"/>
      <c r="D111" s="176"/>
      <c r="E111" s="176"/>
      <c r="F111" s="176"/>
      <c r="G111" s="176"/>
      <c r="H111" s="176"/>
      <c r="I111" s="27">
        <f>1</f>
        <v>1</v>
      </c>
      <c r="L111" s="162"/>
      <c r="M111" s="162"/>
    </row>
    <row r="112" spans="1:14" s="63" customFormat="1" ht="15.75" customHeight="1" x14ac:dyDescent="0.25">
      <c r="A112" s="171">
        <v>1</v>
      </c>
      <c r="B112" s="171"/>
      <c r="C112" s="177" t="s">
        <v>274</v>
      </c>
      <c r="D112" s="178"/>
      <c r="E112" s="178"/>
      <c r="F112" s="178"/>
      <c r="G112" s="178"/>
      <c r="H112" s="179"/>
      <c r="I112" s="27"/>
      <c r="N112" s="27"/>
    </row>
    <row r="113" spans="1:14" s="63" customFormat="1" x14ac:dyDescent="0.25">
      <c r="A113" s="171">
        <f>A112+1</f>
        <v>2</v>
      </c>
      <c r="B113" s="171"/>
      <c r="C113" s="76" t="s">
        <v>275</v>
      </c>
      <c r="D113" s="77">
        <f>(82.13)*(10.764)</f>
        <v>884.0473199999999</v>
      </c>
      <c r="E113" s="76">
        <v>0</v>
      </c>
      <c r="F113" s="76">
        <f t="shared" ref="F113:F114" si="20">D113+E113</f>
        <v>884.0473199999999</v>
      </c>
      <c r="G113" s="76">
        <v>0</v>
      </c>
      <c r="H113" s="76">
        <f>F113*(($H$109)+1)+(IF(G113&lt;101,G113,IF(G113&lt;201,G113/2,IF(G113&lt;=301,G113/3,G113/4))))</f>
        <v>1326.07098</v>
      </c>
      <c r="I113" s="27"/>
      <c r="N113" s="27"/>
    </row>
    <row r="114" spans="1:14" s="63" customFormat="1" x14ac:dyDescent="0.25">
      <c r="A114" s="171">
        <f>A113+1</f>
        <v>3</v>
      </c>
      <c r="B114" s="171"/>
      <c r="C114" s="76" t="s">
        <v>276</v>
      </c>
      <c r="D114" s="77">
        <f>(58.13)*(10.764)</f>
        <v>625.71132</v>
      </c>
      <c r="E114" s="76">
        <v>0</v>
      </c>
      <c r="F114" s="76">
        <f t="shared" si="20"/>
        <v>625.71132</v>
      </c>
      <c r="G114" s="76">
        <v>0</v>
      </c>
      <c r="H114" s="76">
        <f>F114*(($H$109)+1)+(IF(G114&lt;101,G114,IF(G114&lt;201,G114/2,IF(G114&lt;=301,G114/3,G114/4))))</f>
        <v>938.56698000000006</v>
      </c>
      <c r="I114" s="27"/>
      <c r="N114" s="27"/>
    </row>
    <row r="115" spans="1:14" s="63" customFormat="1" x14ac:dyDescent="0.25">
      <c r="A115" s="164" t="s">
        <v>277</v>
      </c>
      <c r="B115" s="164"/>
      <c r="C115" s="164"/>
      <c r="D115" s="164"/>
      <c r="E115" s="164"/>
      <c r="F115" s="164"/>
      <c r="G115" s="164"/>
      <c r="H115" s="164"/>
      <c r="I115" s="27">
        <f>1</f>
        <v>1</v>
      </c>
      <c r="L115" s="162"/>
      <c r="M115" s="162"/>
    </row>
    <row r="116" spans="1:14" s="63" customFormat="1" ht="15.75" customHeight="1" x14ac:dyDescent="0.25">
      <c r="A116" s="163">
        <v>1</v>
      </c>
      <c r="B116" s="163"/>
      <c r="C116" s="64" t="s">
        <v>276</v>
      </c>
      <c r="D116" s="78">
        <f>(57.9)*(10.764)</f>
        <v>623.23559999999998</v>
      </c>
      <c r="E116" s="64">
        <v>0</v>
      </c>
      <c r="F116" s="64">
        <f t="shared" ref="F116:F118" si="21">D116+E116</f>
        <v>623.23559999999998</v>
      </c>
      <c r="G116" s="64">
        <v>0</v>
      </c>
      <c r="H116" s="76">
        <f t="shared" ref="H116:H122" si="22">F116*(($H$109)+1)+(IF(G116&lt;101,G116,IF(G116&lt;201,G116/2,IF(G116&lt;=301,G116/3,G116/4))))</f>
        <v>934.85339999999997</v>
      </c>
      <c r="I116" s="27"/>
      <c r="N116" s="27"/>
    </row>
    <row r="117" spans="1:14" s="63" customFormat="1" x14ac:dyDescent="0.25">
      <c r="A117" s="163">
        <f>A116+1</f>
        <v>2</v>
      </c>
      <c r="B117" s="163"/>
      <c r="C117" s="64" t="s">
        <v>275</v>
      </c>
      <c r="D117" s="78">
        <f>(82.13)*(10.764)</f>
        <v>884.0473199999999</v>
      </c>
      <c r="E117" s="64">
        <v>0</v>
      </c>
      <c r="F117" s="64">
        <f t="shared" si="21"/>
        <v>884.0473199999999</v>
      </c>
      <c r="G117" s="64">
        <v>0</v>
      </c>
      <c r="H117" s="76">
        <f t="shared" si="22"/>
        <v>1326.07098</v>
      </c>
      <c r="I117" s="27"/>
      <c r="N117" s="27"/>
    </row>
    <row r="118" spans="1:14" s="63" customFormat="1" x14ac:dyDescent="0.25">
      <c r="A118" s="163">
        <f>A117+1</f>
        <v>3</v>
      </c>
      <c r="B118" s="163"/>
      <c r="C118" s="64" t="s">
        <v>276</v>
      </c>
      <c r="D118" s="78">
        <f>(58.13)*(10.764)</f>
        <v>625.71132</v>
      </c>
      <c r="E118" s="64">
        <v>0</v>
      </c>
      <c r="F118" s="64">
        <f t="shared" si="21"/>
        <v>625.71132</v>
      </c>
      <c r="G118" s="64">
        <v>0</v>
      </c>
      <c r="H118" s="76">
        <f t="shared" si="22"/>
        <v>938.56698000000006</v>
      </c>
      <c r="I118" s="27"/>
      <c r="N118" s="27"/>
    </row>
    <row r="119" spans="1:14" s="63" customFormat="1" x14ac:dyDescent="0.25">
      <c r="A119" s="164" t="s">
        <v>278</v>
      </c>
      <c r="B119" s="164"/>
      <c r="C119" s="164"/>
      <c r="D119" s="164"/>
      <c r="E119" s="164"/>
      <c r="F119" s="164"/>
      <c r="G119" s="164"/>
      <c r="H119" s="164"/>
      <c r="I119" s="27">
        <f>4+4</f>
        <v>8</v>
      </c>
      <c r="L119" s="162"/>
      <c r="M119" s="162"/>
    </row>
    <row r="120" spans="1:14" s="63" customFormat="1" ht="15.75" customHeight="1" x14ac:dyDescent="0.25">
      <c r="A120" s="163">
        <v>1</v>
      </c>
      <c r="B120" s="163"/>
      <c r="C120" s="64" t="s">
        <v>276</v>
      </c>
      <c r="D120" s="78">
        <f>(57.9)*(10.764)</f>
        <v>623.23559999999998</v>
      </c>
      <c r="E120" s="64">
        <v>0</v>
      </c>
      <c r="F120" s="64">
        <f t="shared" ref="F120:F122" si="23">D120+E120</f>
        <v>623.23559999999998</v>
      </c>
      <c r="G120" s="64">
        <v>0</v>
      </c>
      <c r="H120" s="76">
        <f t="shared" si="22"/>
        <v>934.85339999999997</v>
      </c>
      <c r="I120" s="27"/>
      <c r="N120" s="27"/>
    </row>
    <row r="121" spans="1:14" s="63" customFormat="1" x14ac:dyDescent="0.25">
      <c r="A121" s="163">
        <f>A120+1</f>
        <v>2</v>
      </c>
      <c r="B121" s="163"/>
      <c r="C121" s="64" t="s">
        <v>275</v>
      </c>
      <c r="D121" s="78">
        <f>(82.13)*(10.764)</f>
        <v>884.0473199999999</v>
      </c>
      <c r="E121" s="64">
        <v>0</v>
      </c>
      <c r="F121" s="64">
        <f t="shared" si="23"/>
        <v>884.0473199999999</v>
      </c>
      <c r="G121" s="64">
        <v>0</v>
      </c>
      <c r="H121" s="76">
        <f t="shared" si="22"/>
        <v>1326.07098</v>
      </c>
      <c r="I121" s="27"/>
      <c r="N121" s="27"/>
    </row>
    <row r="122" spans="1:14" s="63" customFormat="1" x14ac:dyDescent="0.25">
      <c r="A122" s="163">
        <f>A121+1</f>
        <v>3</v>
      </c>
      <c r="B122" s="163"/>
      <c r="C122" s="64" t="s">
        <v>276</v>
      </c>
      <c r="D122" s="78">
        <f>(58.13)*(10.764)</f>
        <v>625.71132</v>
      </c>
      <c r="E122" s="64">
        <v>0</v>
      </c>
      <c r="F122" s="64">
        <f t="shared" si="23"/>
        <v>625.71132</v>
      </c>
      <c r="G122" s="64">
        <v>0</v>
      </c>
      <c r="H122" s="76">
        <f t="shared" si="22"/>
        <v>938.56698000000006</v>
      </c>
      <c r="I122" s="27"/>
      <c r="N122" s="27"/>
    </row>
    <row r="123" spans="1:14" s="63" customFormat="1" x14ac:dyDescent="0.25">
      <c r="A123" s="164" t="s">
        <v>279</v>
      </c>
      <c r="B123" s="164"/>
      <c r="C123" s="164"/>
      <c r="D123" s="164"/>
      <c r="E123" s="164"/>
      <c r="F123" s="164"/>
      <c r="G123" s="164"/>
      <c r="H123" s="164"/>
      <c r="I123" s="27">
        <f>1</f>
        <v>1</v>
      </c>
      <c r="L123" s="162"/>
      <c r="M123" s="162"/>
    </row>
    <row r="124" spans="1:14" s="63" customFormat="1" ht="15.75" customHeight="1" x14ac:dyDescent="0.25">
      <c r="A124" s="163">
        <v>1</v>
      </c>
      <c r="B124" s="163"/>
      <c r="C124" s="169" t="s">
        <v>280</v>
      </c>
      <c r="D124" s="172"/>
      <c r="E124" s="172"/>
      <c r="F124" s="172"/>
      <c r="G124" s="172"/>
      <c r="H124" s="170"/>
      <c r="I124" s="27"/>
      <c r="N124" s="27"/>
    </row>
    <row r="125" spans="1:14" s="63" customFormat="1" x14ac:dyDescent="0.25">
      <c r="A125" s="163">
        <f>A124+1</f>
        <v>2</v>
      </c>
      <c r="B125" s="163"/>
      <c r="C125" s="64" t="s">
        <v>276</v>
      </c>
      <c r="D125" s="78">
        <f>(65.83)*(10.764)</f>
        <v>708.59411999999998</v>
      </c>
      <c r="E125" s="64">
        <v>0</v>
      </c>
      <c r="F125" s="64">
        <f t="shared" ref="F125:F126" si="24">D125+E125</f>
        <v>708.59411999999998</v>
      </c>
      <c r="G125" s="64">
        <v>0</v>
      </c>
      <c r="H125" s="76">
        <f t="shared" ref="H125:H126" si="25">F125*(($H$109)+1)+(IF(G125&lt;101,G125,IF(G125&lt;201,G125/2,IF(G125&lt;=301,G125/3,G125/4))))</f>
        <v>1062.8911800000001</v>
      </c>
      <c r="I125" s="27"/>
      <c r="N125" s="27"/>
    </row>
    <row r="126" spans="1:14" s="63" customFormat="1" x14ac:dyDescent="0.25">
      <c r="A126" s="163">
        <f>A125+1</f>
        <v>3</v>
      </c>
      <c r="B126" s="163"/>
      <c r="C126" s="64" t="s">
        <v>276</v>
      </c>
      <c r="D126" s="78">
        <f>(58.13)*(10.764)</f>
        <v>625.71132</v>
      </c>
      <c r="E126" s="64">
        <v>0</v>
      </c>
      <c r="F126" s="64">
        <f t="shared" si="24"/>
        <v>625.71132</v>
      </c>
      <c r="G126" s="64">
        <v>0</v>
      </c>
      <c r="H126" s="76">
        <f t="shared" si="25"/>
        <v>938.56698000000006</v>
      </c>
      <c r="I126" s="79">
        <f>15800000-(15800000*0.12)/H126</f>
        <v>15797979.899101075</v>
      </c>
      <c r="N126" s="27"/>
    </row>
    <row r="127" spans="1:14" s="63" customFormat="1" x14ac:dyDescent="0.25">
      <c r="A127" s="164" t="s">
        <v>281</v>
      </c>
      <c r="B127" s="164"/>
      <c r="C127" s="164"/>
      <c r="D127" s="164"/>
      <c r="E127" s="164"/>
      <c r="F127" s="164"/>
      <c r="G127" s="164"/>
      <c r="H127" s="164"/>
      <c r="I127" s="27">
        <f>1</f>
        <v>1</v>
      </c>
      <c r="L127" s="162"/>
      <c r="M127" s="162"/>
    </row>
    <row r="128" spans="1:14" s="63" customFormat="1" ht="15.75" customHeight="1" x14ac:dyDescent="0.25">
      <c r="A128" s="163">
        <v>1</v>
      </c>
      <c r="B128" s="163"/>
      <c r="C128" s="64" t="s">
        <v>276</v>
      </c>
      <c r="D128" s="78">
        <f>(64.69)*(10.764)</f>
        <v>696.32315999999992</v>
      </c>
      <c r="E128" s="64">
        <v>0</v>
      </c>
      <c r="F128" s="64">
        <f t="shared" ref="F128:F130" si="26">D128+E128</f>
        <v>696.32315999999992</v>
      </c>
      <c r="G128" s="64">
        <v>0</v>
      </c>
      <c r="H128" s="76">
        <f t="shared" ref="H128:H130" si="27">F128*(($H$109)+1)+(IF(G128&lt;101,G128,IF(G128&lt;201,G128/2,IF(G128&lt;=301,G128/3,G128/4))))</f>
        <v>1044.4847399999999</v>
      </c>
      <c r="I128" s="27"/>
      <c r="N128" s="27"/>
    </row>
    <row r="129" spans="1:14" s="63" customFormat="1" x14ac:dyDescent="0.25">
      <c r="A129" s="163">
        <f>A128+1</f>
        <v>2</v>
      </c>
      <c r="B129" s="163"/>
      <c r="C129" s="64" t="s">
        <v>275</v>
      </c>
      <c r="D129" s="78">
        <f>(82.13)*(10.764)</f>
        <v>884.0473199999999</v>
      </c>
      <c r="E129" s="64">
        <v>0</v>
      </c>
      <c r="F129" s="64">
        <f t="shared" si="26"/>
        <v>884.0473199999999</v>
      </c>
      <c r="G129" s="64">
        <v>0</v>
      </c>
      <c r="H129" s="76">
        <f t="shared" si="27"/>
        <v>1326.07098</v>
      </c>
      <c r="I129" s="79" t="s">
        <v>282</v>
      </c>
      <c r="N129" s="27"/>
    </row>
    <row r="130" spans="1:14" s="63" customFormat="1" x14ac:dyDescent="0.25">
      <c r="A130" s="163">
        <f>A129+1</f>
        <v>3</v>
      </c>
      <c r="B130" s="163"/>
      <c r="C130" s="64" t="s">
        <v>276</v>
      </c>
      <c r="D130" s="78">
        <f>(61.56)*(10.764)</f>
        <v>662.63184000000001</v>
      </c>
      <c r="E130" s="64">
        <v>0</v>
      </c>
      <c r="F130" s="64">
        <f t="shared" si="26"/>
        <v>662.63184000000001</v>
      </c>
      <c r="G130" s="64">
        <v>0</v>
      </c>
      <c r="H130" s="76">
        <f t="shared" si="27"/>
        <v>993.94776000000002</v>
      </c>
      <c r="I130" s="79">
        <f>(16400000-(16400000*0.012))/H130</f>
        <v>16301.86278602811</v>
      </c>
      <c r="N130" s="27"/>
    </row>
    <row r="131" spans="1:14" s="63" customFormat="1" x14ac:dyDescent="0.25">
      <c r="A131" s="289" t="s">
        <v>271</v>
      </c>
      <c r="B131" s="289"/>
      <c r="C131" s="289"/>
      <c r="D131" s="289"/>
      <c r="E131" s="289"/>
      <c r="F131" s="289"/>
      <c r="G131" s="289"/>
      <c r="H131" s="289"/>
      <c r="I131" s="27"/>
      <c r="L131" s="162"/>
      <c r="M131" s="162"/>
    </row>
    <row r="132" spans="1:14" s="63" customFormat="1" ht="15" customHeight="1" x14ac:dyDescent="0.25">
      <c r="A132" s="164" t="s">
        <v>273</v>
      </c>
      <c r="B132" s="164"/>
      <c r="C132" s="164"/>
      <c r="D132" s="164"/>
      <c r="E132" s="164"/>
      <c r="F132" s="164"/>
      <c r="G132" s="164"/>
      <c r="H132" s="164"/>
      <c r="I132" s="27">
        <f>1</f>
        <v>1</v>
      </c>
      <c r="L132" s="162"/>
      <c r="M132" s="162"/>
    </row>
    <row r="133" spans="1:14" s="63" customFormat="1" ht="15.75" customHeight="1" x14ac:dyDescent="0.25">
      <c r="A133" s="163">
        <v>1</v>
      </c>
      <c r="B133" s="163"/>
      <c r="C133" s="169" t="s">
        <v>274</v>
      </c>
      <c r="D133" s="172"/>
      <c r="E133" s="172"/>
      <c r="F133" s="172"/>
      <c r="G133" s="172"/>
      <c r="H133" s="170"/>
      <c r="I133" s="27"/>
      <c r="N133" s="27"/>
    </row>
    <row r="134" spans="1:14" s="63" customFormat="1" x14ac:dyDescent="0.25">
      <c r="A134" s="163">
        <f>A133+1</f>
        <v>2</v>
      </c>
      <c r="B134" s="163"/>
      <c r="C134" s="64" t="s">
        <v>275</v>
      </c>
      <c r="D134" s="78">
        <f>(85.66)*(10.764)</f>
        <v>922.04423999999995</v>
      </c>
      <c r="E134" s="64">
        <v>0</v>
      </c>
      <c r="F134" s="64">
        <f t="shared" ref="F134:F137" si="28">D134+E134</f>
        <v>922.04423999999995</v>
      </c>
      <c r="G134" s="64">
        <v>0</v>
      </c>
      <c r="H134" s="76">
        <f t="shared" ref="H134:H137" si="29">F134*(($H$109)+1)+(IF(G134&lt;101,G134,IF(G134&lt;201,G134/2,IF(G134&lt;=301,G134/3,G134/4))))</f>
        <v>1383.0663599999998</v>
      </c>
      <c r="I134" s="27"/>
      <c r="N134" s="27"/>
    </row>
    <row r="135" spans="1:14" s="63" customFormat="1" x14ac:dyDescent="0.25">
      <c r="A135" s="163">
        <f>A134+1</f>
        <v>3</v>
      </c>
      <c r="B135" s="163"/>
      <c r="C135" s="64" t="s">
        <v>283</v>
      </c>
      <c r="D135" s="78">
        <f>(70.33)*(10.764)</f>
        <v>757.03211999999996</v>
      </c>
      <c r="E135" s="64">
        <v>0</v>
      </c>
      <c r="F135" s="64">
        <f t="shared" si="28"/>
        <v>757.03211999999996</v>
      </c>
      <c r="G135" s="64">
        <v>0</v>
      </c>
      <c r="H135" s="76">
        <f t="shared" si="29"/>
        <v>1135.54818</v>
      </c>
      <c r="I135" s="27"/>
      <c r="N135" s="27"/>
    </row>
    <row r="136" spans="1:14" s="63" customFormat="1" x14ac:dyDescent="0.25">
      <c r="A136" s="163">
        <f>A135+1</f>
        <v>4</v>
      </c>
      <c r="B136" s="163"/>
      <c r="C136" s="64" t="s">
        <v>276</v>
      </c>
      <c r="D136" s="78">
        <f>(62.75)*(10.764)</f>
        <v>675.44099999999992</v>
      </c>
      <c r="E136" s="64">
        <v>0</v>
      </c>
      <c r="F136" s="64">
        <f t="shared" si="28"/>
        <v>675.44099999999992</v>
      </c>
      <c r="G136" s="64">
        <v>0</v>
      </c>
      <c r="H136" s="76">
        <f t="shared" si="29"/>
        <v>1013.1614999999999</v>
      </c>
      <c r="I136" s="27"/>
      <c r="N136" s="27"/>
    </row>
    <row r="137" spans="1:14" s="63" customFormat="1" x14ac:dyDescent="0.25">
      <c r="A137" s="163">
        <f>A136+1</f>
        <v>5</v>
      </c>
      <c r="B137" s="163"/>
      <c r="C137" s="64" t="s">
        <v>276</v>
      </c>
      <c r="D137" s="78">
        <f>(63.09)*(10.764)</f>
        <v>679.10076000000004</v>
      </c>
      <c r="E137" s="64">
        <v>0</v>
      </c>
      <c r="F137" s="64">
        <f t="shared" si="28"/>
        <v>679.10076000000004</v>
      </c>
      <c r="G137" s="64">
        <v>0</v>
      </c>
      <c r="H137" s="76">
        <f t="shared" si="29"/>
        <v>1018.6511400000001</v>
      </c>
      <c r="I137" s="27"/>
      <c r="N137" s="27"/>
    </row>
    <row r="138" spans="1:14" s="63" customFormat="1" x14ac:dyDescent="0.25">
      <c r="A138" s="164" t="s">
        <v>277</v>
      </c>
      <c r="B138" s="164"/>
      <c r="C138" s="164"/>
      <c r="D138" s="164"/>
      <c r="E138" s="164"/>
      <c r="F138" s="164"/>
      <c r="G138" s="164"/>
      <c r="H138" s="164"/>
      <c r="I138" s="27">
        <f>1</f>
        <v>1</v>
      </c>
      <c r="L138" s="162"/>
      <c r="M138" s="162"/>
    </row>
    <row r="139" spans="1:14" s="63" customFormat="1" x14ac:dyDescent="0.25">
      <c r="A139" s="163">
        <v>1</v>
      </c>
      <c r="B139" s="163"/>
      <c r="C139" s="64" t="s">
        <v>276</v>
      </c>
      <c r="D139" s="78">
        <f>(57.9)*(10.764)</f>
        <v>623.23559999999998</v>
      </c>
      <c r="E139" s="64">
        <v>0</v>
      </c>
      <c r="F139" s="64">
        <f t="shared" ref="F139:F143" si="30">D139+E139</f>
        <v>623.23559999999998</v>
      </c>
      <c r="G139" s="64">
        <v>0</v>
      </c>
      <c r="H139" s="76">
        <f t="shared" ref="H139:H143" si="31">F139*(($H$109)+1)+(IF(G139&lt;101,G139,IF(G139&lt;201,G139/2,IF(G139&lt;=301,G139/3,G139/4))))</f>
        <v>934.85339999999997</v>
      </c>
      <c r="I139" s="27"/>
      <c r="N139" s="27"/>
    </row>
    <row r="140" spans="1:14" s="63" customFormat="1" x14ac:dyDescent="0.25">
      <c r="A140" s="163">
        <f>A139+1</f>
        <v>2</v>
      </c>
      <c r="B140" s="163"/>
      <c r="C140" s="64" t="s">
        <v>275</v>
      </c>
      <c r="D140" s="78">
        <f>(85.66)*(10.764)</f>
        <v>922.04423999999995</v>
      </c>
      <c r="E140" s="64">
        <v>0</v>
      </c>
      <c r="F140" s="64">
        <f t="shared" si="30"/>
        <v>922.04423999999995</v>
      </c>
      <c r="G140" s="64">
        <v>0</v>
      </c>
      <c r="H140" s="76">
        <f t="shared" si="31"/>
        <v>1383.0663599999998</v>
      </c>
      <c r="I140" s="27"/>
      <c r="N140" s="27"/>
    </row>
    <row r="141" spans="1:14" s="63" customFormat="1" x14ac:dyDescent="0.25">
      <c r="A141" s="163">
        <f>A140+1</f>
        <v>3</v>
      </c>
      <c r="B141" s="163"/>
      <c r="C141" s="64" t="s">
        <v>276</v>
      </c>
      <c r="D141" s="78">
        <f>(58.13)*(10.764)</f>
        <v>625.71132</v>
      </c>
      <c r="E141" s="64">
        <v>0</v>
      </c>
      <c r="F141" s="64">
        <f t="shared" si="30"/>
        <v>625.71132</v>
      </c>
      <c r="G141" s="64">
        <v>0</v>
      </c>
      <c r="H141" s="76">
        <f t="shared" si="31"/>
        <v>938.56698000000006</v>
      </c>
      <c r="I141" s="27"/>
      <c r="N141" s="27"/>
    </row>
    <row r="142" spans="1:14" s="63" customFormat="1" x14ac:dyDescent="0.25">
      <c r="A142" s="163">
        <f>A141+1</f>
        <v>4</v>
      </c>
      <c r="B142" s="163"/>
      <c r="C142" s="64" t="s">
        <v>276</v>
      </c>
      <c r="D142" s="78">
        <f>(62.75)*(10.764)</f>
        <v>675.44099999999992</v>
      </c>
      <c r="E142" s="64">
        <v>0</v>
      </c>
      <c r="F142" s="64">
        <f t="shared" si="30"/>
        <v>675.44099999999992</v>
      </c>
      <c r="G142" s="64">
        <v>0</v>
      </c>
      <c r="H142" s="76">
        <f t="shared" si="31"/>
        <v>1013.1614999999999</v>
      </c>
      <c r="I142" s="27"/>
      <c r="N142" s="27"/>
    </row>
    <row r="143" spans="1:14" s="63" customFormat="1" x14ac:dyDescent="0.25">
      <c r="A143" s="163">
        <f>A142+1</f>
        <v>5</v>
      </c>
      <c r="B143" s="163"/>
      <c r="C143" s="64" t="s">
        <v>276</v>
      </c>
      <c r="D143" s="78">
        <f>(63.09)*(10.764)</f>
        <v>679.10076000000004</v>
      </c>
      <c r="E143" s="64">
        <v>0</v>
      </c>
      <c r="F143" s="64">
        <f t="shared" si="30"/>
        <v>679.10076000000004</v>
      </c>
      <c r="G143" s="64">
        <v>0</v>
      </c>
      <c r="H143" s="76">
        <f t="shared" si="31"/>
        <v>1018.6511400000001</v>
      </c>
      <c r="I143" s="79">
        <f>(16800000-(16800000*0.012))/H143</f>
        <v>16294.489200689452</v>
      </c>
      <c r="N143" s="27"/>
    </row>
    <row r="144" spans="1:14" s="63" customFormat="1" x14ac:dyDescent="0.25">
      <c r="A144" s="164" t="s">
        <v>278</v>
      </c>
      <c r="B144" s="164"/>
      <c r="C144" s="164"/>
      <c r="D144" s="164"/>
      <c r="E144" s="164"/>
      <c r="F144" s="164"/>
      <c r="G144" s="164"/>
      <c r="H144" s="164"/>
      <c r="I144" s="27">
        <f>4+4</f>
        <v>8</v>
      </c>
      <c r="K144" s="63">
        <v>16600</v>
      </c>
      <c r="L144" s="162"/>
      <c r="M144" s="162"/>
    </row>
    <row r="145" spans="1:14" s="63" customFormat="1" ht="15.75" customHeight="1" x14ac:dyDescent="0.25">
      <c r="A145" s="163">
        <v>1</v>
      </c>
      <c r="B145" s="163"/>
      <c r="C145" s="64" t="s">
        <v>276</v>
      </c>
      <c r="D145" s="78">
        <f>(57.9)*(10.764)</f>
        <v>623.23559999999998</v>
      </c>
      <c r="E145" s="64">
        <v>0</v>
      </c>
      <c r="F145" s="64">
        <f t="shared" ref="F145:F149" si="32">D145+E145</f>
        <v>623.23559999999998</v>
      </c>
      <c r="G145" s="64">
        <v>0</v>
      </c>
      <c r="H145" s="76">
        <f t="shared" ref="H145:H149" si="33">F145*(($H$109)+1)+(IF(G145&lt;101,G145,IF(G145&lt;201,G145/2,IF(G145&lt;=301,G145/3,G145/4))))</f>
        <v>934.85339999999997</v>
      </c>
      <c r="I145" s="27"/>
      <c r="K145" s="27">
        <f>$K$144*H145</f>
        <v>15518566.439999999</v>
      </c>
      <c r="N145" s="27"/>
    </row>
    <row r="146" spans="1:14" s="63" customFormat="1" x14ac:dyDescent="0.25">
      <c r="A146" s="163">
        <f>A145+1</f>
        <v>2</v>
      </c>
      <c r="B146" s="163"/>
      <c r="C146" s="64" t="s">
        <v>275</v>
      </c>
      <c r="D146" s="78">
        <f>(85.66)*(10.764)</f>
        <v>922.04423999999995</v>
      </c>
      <c r="E146" s="64">
        <v>0</v>
      </c>
      <c r="F146" s="64">
        <f t="shared" si="32"/>
        <v>922.04423999999995</v>
      </c>
      <c r="G146" s="64">
        <v>0</v>
      </c>
      <c r="H146" s="76">
        <f t="shared" si="33"/>
        <v>1383.0663599999998</v>
      </c>
      <c r="I146" s="27"/>
      <c r="K146" s="27">
        <f t="shared" ref="K146:K150" si="34">$K$144*H146</f>
        <v>22958901.575999998</v>
      </c>
      <c r="N146" s="27"/>
    </row>
    <row r="147" spans="1:14" s="63" customFormat="1" x14ac:dyDescent="0.25">
      <c r="A147" s="163">
        <f>A146+1</f>
        <v>3</v>
      </c>
      <c r="B147" s="163"/>
      <c r="C147" s="64" t="s">
        <v>276</v>
      </c>
      <c r="D147" s="78">
        <f>(58.13)*(10.764)</f>
        <v>625.71132</v>
      </c>
      <c r="E147" s="64">
        <v>0</v>
      </c>
      <c r="F147" s="64">
        <f t="shared" si="32"/>
        <v>625.71132</v>
      </c>
      <c r="G147" s="64">
        <v>0</v>
      </c>
      <c r="H147" s="76">
        <f t="shared" si="33"/>
        <v>938.56698000000006</v>
      </c>
      <c r="I147" s="79">
        <f>(15500000-(15500000*0.012))/H147</f>
        <v>16316.363484255538</v>
      </c>
      <c r="K147" s="27">
        <f t="shared" si="34"/>
        <v>15580211.868000001</v>
      </c>
      <c r="N147" s="27"/>
    </row>
    <row r="148" spans="1:14" s="63" customFormat="1" x14ac:dyDescent="0.25">
      <c r="A148" s="163">
        <f>A147+1</f>
        <v>4</v>
      </c>
      <c r="B148" s="163"/>
      <c r="C148" s="64" t="s">
        <v>276</v>
      </c>
      <c r="D148" s="78">
        <f>(62.75)*(10.764)</f>
        <v>675.44099999999992</v>
      </c>
      <c r="E148" s="64">
        <v>0</v>
      </c>
      <c r="F148" s="64">
        <f t="shared" si="32"/>
        <v>675.44099999999992</v>
      </c>
      <c r="G148" s="64">
        <v>0</v>
      </c>
      <c r="H148" s="76">
        <f t="shared" si="33"/>
        <v>1013.1614999999999</v>
      </c>
      <c r="I148" s="27"/>
      <c r="K148" s="27">
        <f t="shared" si="34"/>
        <v>16818480.899999999</v>
      </c>
      <c r="N148" s="27"/>
    </row>
    <row r="149" spans="1:14" s="63" customFormat="1" x14ac:dyDescent="0.25">
      <c r="A149" s="163">
        <f>A148+1</f>
        <v>5</v>
      </c>
      <c r="B149" s="163"/>
      <c r="C149" s="64" t="s">
        <v>276</v>
      </c>
      <c r="D149" s="78">
        <f>(63.09)*(10.764)</f>
        <v>679.10076000000004</v>
      </c>
      <c r="E149" s="64">
        <v>0</v>
      </c>
      <c r="F149" s="64">
        <f t="shared" si="32"/>
        <v>679.10076000000004</v>
      </c>
      <c r="G149" s="64">
        <v>0</v>
      </c>
      <c r="H149" s="76">
        <f t="shared" si="33"/>
        <v>1018.6511400000001</v>
      </c>
      <c r="I149" s="79">
        <f>(17200000-(17200000*0.012))/H149</f>
        <v>16682.453229277296</v>
      </c>
      <c r="K149" s="27">
        <f t="shared" si="34"/>
        <v>16909608.924000002</v>
      </c>
      <c r="N149" s="27"/>
    </row>
    <row r="150" spans="1:14" s="63" customFormat="1" ht="15" customHeight="1" x14ac:dyDescent="0.25">
      <c r="A150" s="164" t="s">
        <v>279</v>
      </c>
      <c r="B150" s="164"/>
      <c r="C150" s="164"/>
      <c r="D150" s="164"/>
      <c r="E150" s="164"/>
      <c r="F150" s="164"/>
      <c r="G150" s="164"/>
      <c r="H150" s="164"/>
      <c r="I150" s="27">
        <f>1</f>
        <v>1</v>
      </c>
      <c r="K150" s="27">
        <f t="shared" si="34"/>
        <v>0</v>
      </c>
      <c r="L150" s="162"/>
      <c r="M150" s="162"/>
    </row>
    <row r="151" spans="1:14" s="63" customFormat="1" ht="15.75" customHeight="1" x14ac:dyDescent="0.25">
      <c r="A151" s="163">
        <v>1</v>
      </c>
      <c r="B151" s="163"/>
      <c r="C151" s="169" t="s">
        <v>280</v>
      </c>
      <c r="D151" s="172"/>
      <c r="E151" s="172"/>
      <c r="F151" s="172"/>
      <c r="G151" s="172"/>
      <c r="H151" s="170"/>
      <c r="I151" s="27"/>
      <c r="N151" s="27"/>
    </row>
    <row r="152" spans="1:14" s="63" customFormat="1" x14ac:dyDescent="0.25">
      <c r="A152" s="163">
        <f>A151+1</f>
        <v>2</v>
      </c>
      <c r="B152" s="163"/>
      <c r="C152" s="64" t="s">
        <v>275</v>
      </c>
      <c r="D152" s="78">
        <f>(85.66)*(10.764)</f>
        <v>922.04423999999995</v>
      </c>
      <c r="E152" s="64">
        <v>0</v>
      </c>
      <c r="F152" s="64">
        <f t="shared" ref="F152:F155" si="35">D152+E152</f>
        <v>922.04423999999995</v>
      </c>
      <c r="G152" s="64">
        <v>0</v>
      </c>
      <c r="H152" s="76">
        <f t="shared" ref="H152:H155" si="36">F152*(($H$109)+1)+(IF(G152&lt;101,G152,IF(G152&lt;201,G152/2,IF(G152&lt;=301,G152/3,G152/4))))</f>
        <v>1383.0663599999998</v>
      </c>
      <c r="I152" s="27"/>
      <c r="N152" s="27"/>
    </row>
    <row r="153" spans="1:14" s="63" customFormat="1" x14ac:dyDescent="0.25">
      <c r="A153" s="163">
        <f>A152+1</f>
        <v>3</v>
      </c>
      <c r="B153" s="163"/>
      <c r="C153" s="64" t="s">
        <v>276</v>
      </c>
      <c r="D153" s="78">
        <f>(58.13)*(10.764)</f>
        <v>625.71132</v>
      </c>
      <c r="E153" s="64">
        <v>0</v>
      </c>
      <c r="F153" s="64">
        <f t="shared" si="35"/>
        <v>625.71132</v>
      </c>
      <c r="G153" s="64">
        <v>0</v>
      </c>
      <c r="H153" s="76">
        <f t="shared" si="36"/>
        <v>938.56698000000006</v>
      </c>
      <c r="I153" s="27"/>
      <c r="N153" s="27"/>
    </row>
    <row r="154" spans="1:14" s="63" customFormat="1" x14ac:dyDescent="0.25">
      <c r="A154" s="163">
        <f>A153+1</f>
        <v>4</v>
      </c>
      <c r="B154" s="163"/>
      <c r="C154" s="64" t="s">
        <v>276</v>
      </c>
      <c r="D154" s="78">
        <f>(62.75)*(10.764)</f>
        <v>675.44099999999992</v>
      </c>
      <c r="E154" s="64">
        <v>0</v>
      </c>
      <c r="F154" s="64">
        <f t="shared" si="35"/>
        <v>675.44099999999992</v>
      </c>
      <c r="G154" s="64">
        <v>0</v>
      </c>
      <c r="H154" s="76">
        <f t="shared" si="36"/>
        <v>1013.1614999999999</v>
      </c>
      <c r="I154" s="27"/>
      <c r="N154" s="27"/>
    </row>
    <row r="155" spans="1:14" s="63" customFormat="1" x14ac:dyDescent="0.25">
      <c r="A155" s="163">
        <f>A154+1</f>
        <v>5</v>
      </c>
      <c r="B155" s="163"/>
      <c r="C155" s="64" t="s">
        <v>276</v>
      </c>
      <c r="D155" s="78">
        <f>(63.09)*(10.764)</f>
        <v>679.10076000000004</v>
      </c>
      <c r="E155" s="64">
        <v>0</v>
      </c>
      <c r="F155" s="64">
        <f t="shared" si="35"/>
        <v>679.10076000000004</v>
      </c>
      <c r="G155" s="64">
        <v>0</v>
      </c>
      <c r="H155" s="76">
        <f t="shared" si="36"/>
        <v>1018.6511400000001</v>
      </c>
      <c r="I155" s="27"/>
      <c r="N155" s="27"/>
    </row>
    <row r="156" spans="1:14" s="63" customFormat="1" x14ac:dyDescent="0.25">
      <c r="A156" s="164" t="s">
        <v>281</v>
      </c>
      <c r="B156" s="164"/>
      <c r="C156" s="164"/>
      <c r="D156" s="164"/>
      <c r="E156" s="164"/>
      <c r="F156" s="164"/>
      <c r="G156" s="164"/>
      <c r="H156" s="164"/>
      <c r="I156" s="27">
        <f>1</f>
        <v>1</v>
      </c>
      <c r="L156" s="162"/>
      <c r="M156" s="162"/>
    </row>
    <row r="157" spans="1:14" s="63" customFormat="1" ht="15.75" customHeight="1" x14ac:dyDescent="0.25">
      <c r="A157" s="163">
        <v>1</v>
      </c>
      <c r="B157" s="163"/>
      <c r="C157" s="64" t="s">
        <v>276</v>
      </c>
      <c r="D157" s="78">
        <f>(64.85)*(10.764)</f>
        <v>698.04539999999986</v>
      </c>
      <c r="E157" s="64">
        <v>0</v>
      </c>
      <c r="F157" s="64">
        <f t="shared" ref="F157:F161" si="37">D157+E157</f>
        <v>698.04539999999986</v>
      </c>
      <c r="G157" s="64">
        <v>0</v>
      </c>
      <c r="H157" s="76">
        <f t="shared" ref="H157:H161" si="38">F157*(($H$109)+1)+(IF(G157&lt;101,G157,IF(G157&lt;201,G157/2,IF(G157&lt;=301,G157/3,G157/4))))</f>
        <v>1047.0680999999997</v>
      </c>
      <c r="I157" s="27"/>
      <c r="N157" s="27"/>
    </row>
    <row r="158" spans="1:14" s="63" customFormat="1" x14ac:dyDescent="0.25">
      <c r="A158" s="163">
        <f>A157+1</f>
        <v>2</v>
      </c>
      <c r="B158" s="163"/>
      <c r="C158" s="64" t="s">
        <v>275</v>
      </c>
      <c r="D158" s="78">
        <f>(85.66)*(10.764)</f>
        <v>922.04423999999995</v>
      </c>
      <c r="E158" s="64">
        <v>0</v>
      </c>
      <c r="F158" s="64">
        <f t="shared" si="37"/>
        <v>922.04423999999995</v>
      </c>
      <c r="G158" s="64">
        <v>0</v>
      </c>
      <c r="H158" s="76">
        <f t="shared" si="38"/>
        <v>1383.0663599999998</v>
      </c>
      <c r="I158" s="27"/>
      <c r="N158" s="27"/>
    </row>
    <row r="159" spans="1:14" s="63" customFormat="1" x14ac:dyDescent="0.25">
      <c r="A159" s="163">
        <f>A158+1</f>
        <v>3</v>
      </c>
      <c r="B159" s="163"/>
      <c r="C159" s="64" t="s">
        <v>276</v>
      </c>
      <c r="D159" s="78">
        <f>(62.01)*(10.764)</f>
        <v>667.47563999999988</v>
      </c>
      <c r="E159" s="64">
        <v>0</v>
      </c>
      <c r="F159" s="64">
        <f t="shared" si="37"/>
        <v>667.47563999999988</v>
      </c>
      <c r="G159" s="64">
        <v>0</v>
      </c>
      <c r="H159" s="76">
        <f t="shared" si="38"/>
        <v>1001.2134599999998</v>
      </c>
      <c r="I159" s="27"/>
      <c r="N159" s="27"/>
    </row>
    <row r="160" spans="1:14" s="63" customFormat="1" x14ac:dyDescent="0.25">
      <c r="A160" s="163">
        <f>A159+1</f>
        <v>4</v>
      </c>
      <c r="B160" s="163"/>
      <c r="C160" s="64" t="s">
        <v>276</v>
      </c>
      <c r="D160" s="78">
        <f>(62.75)*(10.764)</f>
        <v>675.44099999999992</v>
      </c>
      <c r="E160" s="64">
        <v>0</v>
      </c>
      <c r="F160" s="64">
        <f t="shared" si="37"/>
        <v>675.44099999999992</v>
      </c>
      <c r="G160" s="64">
        <v>0</v>
      </c>
      <c r="H160" s="76">
        <f t="shared" si="38"/>
        <v>1013.1614999999999</v>
      </c>
      <c r="I160" s="27"/>
      <c r="N160" s="27"/>
    </row>
    <row r="161" spans="1:14" s="63" customFormat="1" x14ac:dyDescent="0.25">
      <c r="A161" s="163">
        <f>A160+1</f>
        <v>5</v>
      </c>
      <c r="B161" s="163"/>
      <c r="C161" s="64" t="s">
        <v>276</v>
      </c>
      <c r="D161" s="78">
        <f>(63.09)*(10.764)</f>
        <v>679.10076000000004</v>
      </c>
      <c r="E161" s="64">
        <v>0</v>
      </c>
      <c r="F161" s="64">
        <f t="shared" si="37"/>
        <v>679.10076000000004</v>
      </c>
      <c r="G161" s="64">
        <v>0</v>
      </c>
      <c r="H161" s="76">
        <f t="shared" si="38"/>
        <v>1018.6511400000001</v>
      </c>
      <c r="I161" s="79">
        <f>(16800000-(16800000*0.012))/H161</f>
        <v>16294.489200689452</v>
      </c>
      <c r="N161" s="27"/>
    </row>
    <row r="162" spans="1:14" s="26" customFormat="1" ht="15" customHeight="1" x14ac:dyDescent="0.25">
      <c r="A162" s="169"/>
      <c r="B162" s="172"/>
      <c r="C162" s="172"/>
      <c r="D162" s="172"/>
      <c r="E162" s="172"/>
      <c r="F162" s="172"/>
      <c r="G162" s="172"/>
      <c r="H162" s="170"/>
      <c r="I162" s="27"/>
    </row>
    <row r="163" spans="1:14" ht="15.75" customHeight="1" x14ac:dyDescent="0.25">
      <c r="A163" s="116" t="s">
        <v>68</v>
      </c>
      <c r="B163" s="117"/>
      <c r="C163" s="118"/>
      <c r="D163" s="122" t="s">
        <v>69</v>
      </c>
      <c r="E163" s="123"/>
      <c r="F163" s="123"/>
      <c r="G163" s="123"/>
      <c r="H163" s="124"/>
    </row>
    <row r="164" spans="1:14" x14ac:dyDescent="0.25">
      <c r="A164" s="116" t="s">
        <v>66</v>
      </c>
      <c r="B164" s="117"/>
      <c r="C164" s="118"/>
      <c r="D164" s="122" t="s">
        <v>67</v>
      </c>
      <c r="E164" s="123"/>
      <c r="F164" s="123"/>
      <c r="G164" s="123"/>
      <c r="H164" s="124"/>
    </row>
    <row r="165" spans="1:14" ht="60" customHeight="1" thickBot="1" x14ac:dyDescent="0.3">
      <c r="A165" s="106" t="s">
        <v>105</v>
      </c>
      <c r="B165" s="106"/>
      <c r="C165" s="106"/>
      <c r="D165" s="242" t="s">
        <v>293</v>
      </c>
      <c r="E165" s="242"/>
      <c r="F165" s="242"/>
      <c r="G165" s="242"/>
      <c r="H165" s="242"/>
      <c r="I165" s="80" t="s">
        <v>285</v>
      </c>
    </row>
    <row r="166" spans="1:14" s="37" customFormat="1" ht="15.75" x14ac:dyDescent="0.2">
      <c r="A166" s="296" t="s">
        <v>172</v>
      </c>
      <c r="B166" s="297"/>
      <c r="C166" s="298"/>
      <c r="D166" s="299" t="s">
        <v>227</v>
      </c>
      <c r="E166" s="300"/>
      <c r="F166" s="300"/>
      <c r="G166" s="300"/>
      <c r="H166" s="301"/>
    </row>
    <row r="167" spans="1:14" ht="15.75" x14ac:dyDescent="0.25">
      <c r="A167" s="302" t="s">
        <v>164</v>
      </c>
      <c r="B167" s="303"/>
      <c r="C167" s="303"/>
      <c r="D167" s="290">
        <v>16600</v>
      </c>
      <c r="E167" s="291"/>
      <c r="F167" s="291"/>
      <c r="G167" s="291"/>
      <c r="H167" s="292"/>
    </row>
    <row r="168" spans="1:14" ht="15.75" hidden="1" x14ac:dyDescent="0.25">
      <c r="A168" s="302" t="s">
        <v>165</v>
      </c>
      <c r="B168" s="303"/>
      <c r="C168" s="303"/>
      <c r="D168" s="290"/>
      <c r="E168" s="291"/>
      <c r="F168" s="291"/>
      <c r="G168" s="291"/>
      <c r="H168" s="292"/>
    </row>
    <row r="169" spans="1:14" ht="15.75" hidden="1" x14ac:dyDescent="0.25">
      <c r="A169" s="302" t="s">
        <v>166</v>
      </c>
      <c r="B169" s="303"/>
      <c r="C169" s="303"/>
      <c r="D169" s="290"/>
      <c r="E169" s="291"/>
      <c r="F169" s="291"/>
      <c r="G169" s="291"/>
      <c r="H169" s="292"/>
    </row>
    <row r="170" spans="1:14" ht="15" hidden="1" customHeight="1" x14ac:dyDescent="0.25">
      <c r="A170" s="302" t="s">
        <v>87</v>
      </c>
      <c r="B170" s="303"/>
      <c r="C170" s="303"/>
      <c r="D170" s="290"/>
      <c r="E170" s="291"/>
      <c r="F170" s="291" t="s">
        <v>71</v>
      </c>
      <c r="G170" s="291"/>
      <c r="H170" s="292"/>
    </row>
    <row r="171" spans="1:14" ht="15" hidden="1" customHeight="1" x14ac:dyDescent="0.25">
      <c r="A171" s="302" t="s">
        <v>88</v>
      </c>
      <c r="B171" s="303"/>
      <c r="C171" s="303"/>
      <c r="D171" s="290"/>
      <c r="E171" s="291"/>
      <c r="F171" s="291" t="s">
        <v>71</v>
      </c>
      <c r="G171" s="291"/>
      <c r="H171" s="292"/>
    </row>
    <row r="172" spans="1:14" ht="15" hidden="1" customHeight="1" x14ac:dyDescent="0.25">
      <c r="A172" s="302" t="s">
        <v>89</v>
      </c>
      <c r="B172" s="303"/>
      <c r="C172" s="303"/>
      <c r="D172" s="290"/>
      <c r="E172" s="291"/>
      <c r="F172" s="291" t="s">
        <v>71</v>
      </c>
      <c r="G172" s="291"/>
      <c r="H172" s="292"/>
    </row>
    <row r="173" spans="1:14" ht="15" hidden="1" customHeight="1" x14ac:dyDescent="0.25">
      <c r="A173" s="302" t="s">
        <v>90</v>
      </c>
      <c r="B173" s="303"/>
      <c r="C173" s="303"/>
      <c r="D173" s="290"/>
      <c r="E173" s="291"/>
      <c r="F173" s="291" t="s">
        <v>71</v>
      </c>
      <c r="G173" s="291"/>
      <c r="H173" s="292"/>
    </row>
    <row r="174" spans="1:14" ht="16.5" thickBot="1" x14ac:dyDescent="0.3">
      <c r="A174" s="304" t="s">
        <v>91</v>
      </c>
      <c r="B174" s="305"/>
      <c r="C174" s="305"/>
      <c r="D174" s="293">
        <v>1000000</v>
      </c>
      <c r="E174" s="294"/>
      <c r="F174" s="294"/>
      <c r="G174" s="294"/>
      <c r="H174" s="295"/>
    </row>
    <row r="175" spans="1:14" s="37" customFormat="1" ht="14.25" customHeight="1" x14ac:dyDescent="0.2">
      <c r="A175" s="306" t="s">
        <v>226</v>
      </c>
      <c r="B175" s="307"/>
      <c r="C175" s="307"/>
      <c r="D175" s="307"/>
      <c r="E175" s="307"/>
      <c r="F175" s="307"/>
      <c r="G175" s="307"/>
      <c r="H175" s="308"/>
    </row>
    <row r="176" spans="1:14" ht="15.75" x14ac:dyDescent="0.25">
      <c r="A176" s="302" t="s">
        <v>224</v>
      </c>
      <c r="B176" s="303"/>
      <c r="C176" s="303"/>
      <c r="D176" s="290">
        <v>219120</v>
      </c>
      <c r="E176" s="291"/>
      <c r="F176" s="291"/>
      <c r="G176" s="291"/>
      <c r="H176" s="292"/>
    </row>
    <row r="177" spans="1:10" ht="15.75" hidden="1" x14ac:dyDescent="0.25">
      <c r="A177" s="302" t="s">
        <v>165</v>
      </c>
      <c r="B177" s="303"/>
      <c r="C177" s="303"/>
      <c r="D177" s="290"/>
      <c r="E177" s="291"/>
      <c r="F177" s="291"/>
      <c r="G177" s="291"/>
      <c r="H177" s="292"/>
    </row>
    <row r="178" spans="1:10" ht="15.75" hidden="1" x14ac:dyDescent="0.25">
      <c r="A178" s="302" t="s">
        <v>166</v>
      </c>
      <c r="B178" s="303"/>
      <c r="C178" s="303"/>
      <c r="D178" s="290"/>
      <c r="E178" s="291"/>
      <c r="F178" s="291"/>
      <c r="G178" s="291"/>
      <c r="H178" s="292"/>
    </row>
    <row r="179" spans="1:10" ht="15" hidden="1" customHeight="1" x14ac:dyDescent="0.25">
      <c r="A179" s="302" t="s">
        <v>87</v>
      </c>
      <c r="B179" s="303"/>
      <c r="C179" s="303"/>
      <c r="D179" s="290"/>
      <c r="E179" s="291"/>
      <c r="F179" s="291" t="s">
        <v>71</v>
      </c>
      <c r="G179" s="291"/>
      <c r="H179" s="292"/>
    </row>
    <row r="180" spans="1:10" ht="15" hidden="1" customHeight="1" x14ac:dyDescent="0.25">
      <c r="A180" s="302" t="s">
        <v>88</v>
      </c>
      <c r="B180" s="303"/>
      <c r="C180" s="303"/>
      <c r="D180" s="290"/>
      <c r="E180" s="291"/>
      <c r="F180" s="291" t="s">
        <v>71</v>
      </c>
      <c r="G180" s="291"/>
      <c r="H180" s="292"/>
    </row>
    <row r="181" spans="1:10" ht="15" hidden="1" customHeight="1" x14ac:dyDescent="0.25">
      <c r="A181" s="302" t="s">
        <v>89</v>
      </c>
      <c r="B181" s="303"/>
      <c r="C181" s="303"/>
      <c r="D181" s="290"/>
      <c r="E181" s="291"/>
      <c r="F181" s="291" t="s">
        <v>71</v>
      </c>
      <c r="G181" s="291"/>
      <c r="H181" s="292"/>
    </row>
    <row r="182" spans="1:10" ht="15" hidden="1" customHeight="1" x14ac:dyDescent="0.25">
      <c r="A182" s="302" t="s">
        <v>90</v>
      </c>
      <c r="B182" s="303"/>
      <c r="C182" s="303"/>
      <c r="D182" s="290"/>
      <c r="E182" s="291"/>
      <c r="F182" s="291" t="s">
        <v>71</v>
      </c>
      <c r="G182" s="291"/>
      <c r="H182" s="292"/>
    </row>
    <row r="183" spans="1:10" ht="16.5" thickBot="1" x14ac:dyDescent="0.3">
      <c r="A183" s="304" t="s">
        <v>225</v>
      </c>
      <c r="B183" s="305"/>
      <c r="C183" s="305"/>
      <c r="D183" s="293">
        <v>122550</v>
      </c>
      <c r="E183" s="294"/>
      <c r="F183" s="294"/>
      <c r="G183" s="294"/>
      <c r="H183" s="295"/>
    </row>
    <row r="184" spans="1:10" ht="15.75" thickBot="1" x14ac:dyDescent="0.3">
      <c r="A184" s="103" t="s">
        <v>297</v>
      </c>
      <c r="B184" s="104"/>
      <c r="C184" s="104"/>
      <c r="D184" s="104"/>
      <c r="E184" s="104"/>
      <c r="F184" s="104"/>
      <c r="G184" s="104"/>
      <c r="H184" s="105"/>
    </row>
    <row r="185" spans="1:10" ht="15.75" customHeight="1" x14ac:dyDescent="0.25">
      <c r="A185" s="109" t="s">
        <v>106</v>
      </c>
      <c r="B185" s="110"/>
      <c r="C185" s="111" t="str">
        <f>D48</f>
        <v>Wing A = 1B + G + 1st to 16th Floor</v>
      </c>
      <c r="D185" s="112"/>
      <c r="E185" s="112"/>
      <c r="F185" s="112"/>
      <c r="G185" s="112"/>
      <c r="H185" s="113"/>
      <c r="I185" s="6" t="str">
        <f ca="1">(IF(E189&gt;99%,"All work completed. Please provide OC.",IF(E189&gt;89.8%,"Plinth, RCC, Brick, Plaster, Flooring, Painting work Completed. Finishing work is in process.",IF(E189&lt;94%,(IF(C189=0,"Work not yet Started.",IF(D189=25%,"Piling work in process",IF(D189=50%,"Excavation work in process",IF(D189=100%,"Excavation work Completed. ","0")))&amp;(IF(C190=0%,"",IF(C190=J191,"Footing work is process",IF(C190=J192,"Footing work Completed",IF(C190=J193,"1st Basement Completed",IF(C190=J194,"1st &amp; 2nd Basement Completed",IF(C190=J195,"1st to 3rd Basement Completed",IF(C190=J196,"1st to 4th Basement Completed",IF(C190=J197,"Plinth work is process",IF(C190=J198,"Plinth work completed","0")))))))))))&amp;(IF(C191=(D186+F186+H186),", RCC Slab",IF(C191&gt;0,", RCC upto "&amp;C191&amp;" Slab",""))&amp;(IF(C192=H186,", Brickwork",IF(C192&gt;0,", Brickwork upto "&amp;C192&amp;" Floor",""))&amp;(IF(C193=H186,", Internal Plaster",IF(C193&gt;0,", Internal Plaster upto "&amp;C193&amp;" Floor",""))&amp;(IF(C194=H186,", External Plaster",IF(C194&gt;0,", External Plaster upto "&amp;C194&amp;" Floor",""))&amp;(IF(C195=H186,", Flooring",IF(C195&gt;0,", Flooring upto "&amp;C195&amp;" Floor",""))&amp;(IF(C196=H186,", Painting",IF(C196&gt;0,", Painting upto "&amp;C196&amp;" Floor",""))&amp;(IF(C197&gt;0,", Finishing upto "&amp;C197&amp;" Floor","")&amp;(IF(C191&gt;0.5," Completed",""))))))))))))))</f>
        <v>Excavation work Completed. Plinth work is process</v>
      </c>
      <c r="J185" s="14"/>
    </row>
    <row r="186" spans="1:10" s="26" customFormat="1" x14ac:dyDescent="0.25">
      <c r="A186" s="43" t="s">
        <v>16</v>
      </c>
      <c r="B186" s="84">
        <v>1</v>
      </c>
      <c r="C186" s="44" t="s">
        <v>18</v>
      </c>
      <c r="D186" s="44">
        <v>1</v>
      </c>
      <c r="E186" s="47" t="s">
        <v>17</v>
      </c>
      <c r="F186" s="85">
        <v>0</v>
      </c>
      <c r="G186" s="45" t="s">
        <v>26</v>
      </c>
      <c r="H186" s="46">
        <f ca="1">--TRIM(RIGHT(SUBSTITUTE(LEFT(C185,_xlfn.AGGREGATE(16,6,FIND({0,1,2,3,4,5,6,7,8,9},C185,ROW(INDIRECT("1:"&amp;LEN(C185)))),1))," ",REPT(" ",LEN(C185))),LEN(C185)))</f>
        <v>16</v>
      </c>
      <c r="I186" s="48"/>
      <c r="J186" s="49"/>
    </row>
    <row r="187" spans="1:10" ht="15.75" customHeight="1" x14ac:dyDescent="0.25">
      <c r="A187" s="114" t="s">
        <v>27</v>
      </c>
      <c r="B187" s="115"/>
      <c r="C187" s="211" t="str">
        <f ca="1">I185</f>
        <v>Excavation work Completed. Plinth work is process</v>
      </c>
      <c r="D187" s="212"/>
      <c r="E187" s="212"/>
      <c r="F187" s="212"/>
      <c r="G187" s="212"/>
      <c r="H187" s="213"/>
      <c r="I187" s="2" t="s">
        <v>31</v>
      </c>
      <c r="J187" s="15"/>
    </row>
    <row r="188" spans="1:10" ht="15.75" customHeight="1" x14ac:dyDescent="0.25">
      <c r="A188" s="107" t="s">
        <v>4</v>
      </c>
      <c r="B188" s="108"/>
      <c r="C188" s="16" t="s">
        <v>32</v>
      </c>
      <c r="D188" s="67" t="s">
        <v>28</v>
      </c>
      <c r="E188" s="193" t="s">
        <v>29</v>
      </c>
      <c r="F188" s="108"/>
      <c r="G188" s="193" t="s">
        <v>30</v>
      </c>
      <c r="H188" s="194"/>
      <c r="I188" s="1" t="s">
        <v>33</v>
      </c>
      <c r="J188" s="17">
        <f ca="1">H186*25%</f>
        <v>4</v>
      </c>
    </row>
    <row r="189" spans="1:10" x14ac:dyDescent="0.25">
      <c r="A189" s="107" t="s">
        <v>34</v>
      </c>
      <c r="B189" s="108"/>
      <c r="C189" s="81">
        <f ca="1">J190</f>
        <v>16</v>
      </c>
      <c r="D189" s="18">
        <f ca="1">((100/H186)*C189)/100</f>
        <v>1</v>
      </c>
      <c r="E189" s="182">
        <f ca="1">(((C190/H186*10)+(40/(D186+F186+H186)*C191)+(15/(H186)*C192)+(5/(H186)*C193)+(5/H186*C194)+(10/H186*C195)+(5/H186*C196)+(5/H186*C197)+(5/H186*C198))/100)</f>
        <v>7.4999999999999997E-2</v>
      </c>
      <c r="F189" s="195"/>
      <c r="G189" s="182">
        <f ca="1">((((C189/H186)*10)+((C190/H186)*20)+(30/(H186+F186+D186)*C191)+(15/H186*C192)+(5/H186*C193)+(5/H186*C194)+(5/H186*C195)+(5/H186*C196)+(2.5/H186*C197)+(2.5/H186*C198))/100)</f>
        <v>0.25</v>
      </c>
      <c r="H189" s="183"/>
      <c r="I189" s="1" t="s">
        <v>19</v>
      </c>
      <c r="J189" s="19">
        <f ca="1">H186*50%</f>
        <v>8</v>
      </c>
    </row>
    <row r="190" spans="1:10" x14ac:dyDescent="0.25">
      <c r="A190" s="107" t="s">
        <v>5</v>
      </c>
      <c r="B190" s="108"/>
      <c r="C190" s="82">
        <f ca="1">J197</f>
        <v>12</v>
      </c>
      <c r="D190" s="18">
        <f ca="1">((100/H186)*C190)/100</f>
        <v>0.75</v>
      </c>
      <c r="E190" s="184"/>
      <c r="F190" s="196"/>
      <c r="G190" s="184"/>
      <c r="H190" s="185"/>
      <c r="I190" s="1" t="s">
        <v>20</v>
      </c>
      <c r="J190" s="19">
        <f ca="1">H186</f>
        <v>16</v>
      </c>
    </row>
    <row r="191" spans="1:10" ht="15.75" customHeight="1" x14ac:dyDescent="0.25">
      <c r="A191" s="107" t="s">
        <v>35</v>
      </c>
      <c r="B191" s="108"/>
      <c r="C191" s="81">
        <v>0</v>
      </c>
      <c r="D191" s="18">
        <f ca="1">((100/(D186+F186+H186))*C191)/100</f>
        <v>0</v>
      </c>
      <c r="E191" s="184"/>
      <c r="F191" s="196"/>
      <c r="G191" s="184"/>
      <c r="H191" s="185"/>
      <c r="I191" s="1" t="s">
        <v>21</v>
      </c>
      <c r="J191" s="20">
        <f ca="1">(IF(B186&gt;1,(H186/(B186+2)),H186/4))</f>
        <v>4</v>
      </c>
    </row>
    <row r="192" spans="1:10" ht="15.75" customHeight="1" x14ac:dyDescent="0.25">
      <c r="A192" s="107" t="s">
        <v>36</v>
      </c>
      <c r="B192" s="108" t="s">
        <v>37</v>
      </c>
      <c r="C192" s="81">
        <v>0</v>
      </c>
      <c r="D192" s="18">
        <f ca="1">((100/H186)*C192)/100</f>
        <v>0</v>
      </c>
      <c r="E192" s="184"/>
      <c r="F192" s="196"/>
      <c r="G192" s="184"/>
      <c r="H192" s="185"/>
      <c r="I192" s="1" t="s">
        <v>22</v>
      </c>
      <c r="J192" s="20">
        <f ca="1">(IF(B186&gt;1,(H186/(B186+2)+J191),H186/4+J191))</f>
        <v>8</v>
      </c>
    </row>
    <row r="193" spans="1:10" ht="15.75" customHeight="1" x14ac:dyDescent="0.25">
      <c r="A193" s="107" t="s">
        <v>38</v>
      </c>
      <c r="B193" s="108" t="s">
        <v>37</v>
      </c>
      <c r="C193" s="81">
        <v>0</v>
      </c>
      <c r="D193" s="18">
        <f ca="1">((100/H186)*C193)/100</f>
        <v>0</v>
      </c>
      <c r="E193" s="184"/>
      <c r="F193" s="196"/>
      <c r="G193" s="184"/>
      <c r="H193" s="185"/>
      <c r="I193" s="1" t="s">
        <v>39</v>
      </c>
      <c r="J193" s="20">
        <f>(IF(B186&gt;1,(H186/(B186+2)+J192),0))</f>
        <v>0</v>
      </c>
    </row>
    <row r="194" spans="1:10" ht="15" customHeight="1" x14ac:dyDescent="0.25">
      <c r="A194" s="107" t="s">
        <v>40</v>
      </c>
      <c r="B194" s="108" t="s">
        <v>41</v>
      </c>
      <c r="C194" s="81">
        <v>0</v>
      </c>
      <c r="D194" s="18">
        <f ca="1">((100/(H186))*C194)/100</f>
        <v>0</v>
      </c>
      <c r="E194" s="184"/>
      <c r="F194" s="196"/>
      <c r="G194" s="184"/>
      <c r="H194" s="185"/>
      <c r="I194" s="1" t="s">
        <v>42</v>
      </c>
      <c r="J194" s="20">
        <f>(IF(B186&gt;2,(H186/(B186+2)+J193),0))</f>
        <v>0</v>
      </c>
    </row>
    <row r="195" spans="1:10" ht="15.75" customHeight="1" x14ac:dyDescent="0.25">
      <c r="A195" s="107" t="s">
        <v>43</v>
      </c>
      <c r="B195" s="108" t="s">
        <v>43</v>
      </c>
      <c r="C195" s="81">
        <v>0</v>
      </c>
      <c r="D195" s="18">
        <f ca="1">((100/H186)*C195)/100</f>
        <v>0</v>
      </c>
      <c r="E195" s="184"/>
      <c r="F195" s="196"/>
      <c r="G195" s="184"/>
      <c r="H195" s="185"/>
      <c r="I195" s="1" t="s">
        <v>44</v>
      </c>
      <c r="J195" s="21">
        <f>(IF(B186&gt;3,(H186/(B186+2)+J194),0))</f>
        <v>0</v>
      </c>
    </row>
    <row r="196" spans="1:10" ht="15.75" customHeight="1" x14ac:dyDescent="0.25">
      <c r="A196" s="107" t="s">
        <v>45</v>
      </c>
      <c r="B196" s="108"/>
      <c r="C196" s="81">
        <v>0</v>
      </c>
      <c r="D196" s="18">
        <f ca="1">((100/H186)*C196)/100</f>
        <v>0</v>
      </c>
      <c r="E196" s="184"/>
      <c r="F196" s="196"/>
      <c r="G196" s="184"/>
      <c r="H196" s="185"/>
      <c r="I196" s="1" t="s">
        <v>46</v>
      </c>
      <c r="J196" s="20">
        <f>(IF(B186&gt;4,(H186/(B186+2)+J195),0))</f>
        <v>0</v>
      </c>
    </row>
    <row r="197" spans="1:10" ht="15.75" customHeight="1" x14ac:dyDescent="0.25">
      <c r="A197" s="107" t="s">
        <v>47</v>
      </c>
      <c r="B197" s="108" t="s">
        <v>47</v>
      </c>
      <c r="C197" s="81">
        <v>0</v>
      </c>
      <c r="D197" s="18">
        <f ca="1">((100/(H186))*C197)/100</f>
        <v>0</v>
      </c>
      <c r="E197" s="184"/>
      <c r="F197" s="196"/>
      <c r="G197" s="184"/>
      <c r="H197" s="185"/>
      <c r="I197" s="1" t="s">
        <v>23</v>
      </c>
      <c r="J197" s="20">
        <f ca="1">(IF(B186=1,(H186/(B186+3)+J192),IF(B186=0,(H186/4+J192),IF(B186&gt;1,0))))</f>
        <v>12</v>
      </c>
    </row>
    <row r="198" spans="1:10" ht="15.75" thickBot="1" x14ac:dyDescent="0.3">
      <c r="A198" s="214" t="s">
        <v>48</v>
      </c>
      <c r="B198" s="215"/>
      <c r="C198" s="83">
        <v>0</v>
      </c>
      <c r="D198" s="22">
        <f ca="1">((100/(H186))*C198)/100</f>
        <v>0</v>
      </c>
      <c r="E198" s="186"/>
      <c r="F198" s="197"/>
      <c r="G198" s="186"/>
      <c r="H198" s="187"/>
      <c r="I198" s="9" t="s">
        <v>24</v>
      </c>
      <c r="J198" s="23">
        <f ca="1">(IF(B186&gt;1.5,(H186/(B186+2)+J192+MAX(0,J193-J192)+MAX(0,J194-J193)+MAX(0,J195-J194)+MAX(0,J196-J195)+MAX(0,J197-J196)),IF(B186=1,(H186/(B186+3)+J197),IF(B186=0,H186/4+J197))))</f>
        <v>16</v>
      </c>
    </row>
    <row r="199" spans="1:10" ht="15.75" customHeight="1" x14ac:dyDescent="0.25">
      <c r="A199" s="109" t="s">
        <v>106</v>
      </c>
      <c r="B199" s="110"/>
      <c r="C199" s="111" t="str">
        <f>D49</f>
        <v>Wing B = 1B + G + 1st to 16th Floor</v>
      </c>
      <c r="D199" s="112"/>
      <c r="E199" s="112"/>
      <c r="F199" s="112"/>
      <c r="G199" s="112"/>
      <c r="H199" s="113"/>
      <c r="I199" s="6" t="str">
        <f ca="1">(IF(E203&gt;99%,"All work completed. Please provide OC.",IF(E203&gt;89.8%,"Plinth, RCC, Brick, Plaster, Flooring, Painting work Completed. Finishing work is in process.",IF(E203&lt;94%,(IF(C203=0,"Work not yet Started.",IF(D203=25%,"Piling work in process",IF(D203=50%,"Excavation work in process",IF(D203=100%,"Excavation work Completed. ","0")))&amp;(IF(C204=0%,"",IF(C204=J205,"Footing work is process",IF(C204=J206,"Footing work Completed",IF(C204=J207,"1st Basement Completed",IF(C204=J208,"1st &amp; 2nd Basement Completed",IF(C204=J209,"1st to 3rd Basement Completed",IF(C204=J210,"1st to 4th Basement Completed",IF(C204=J211,"Plinth work is process",IF(C204=J212,"Plinth work completed","0")))))))))))&amp;(IF(C205=(D200+F200+H200),", RCC Slab",IF(C205&gt;0,", RCC upto "&amp;C205&amp;" Slab",""))&amp;(IF(C206=H200,", Brickwork",IF(C206&gt;0,", Brickwork upto "&amp;C206&amp;" Floor",""))&amp;(IF(C207=H200,", Internal Plaster",IF(C207&gt;0,", Internal Plaster upto "&amp;C207&amp;" Floor",""))&amp;(IF(C208=H200,", External Plaster",IF(C208&gt;0,", External Plaster upto "&amp;C208&amp;" Floor",""))&amp;(IF(C209=H200,", Flooring",IF(C209&gt;0,", Flooring upto "&amp;C209&amp;" Floor",""))&amp;(IF(C210=H200,", Painting",IF(C210&gt;0,", Painting upto "&amp;C210&amp;" Floor",""))&amp;(IF(C211&gt;0,", Finishing upto "&amp;C211&amp;" Floor","")&amp;(IF(C205&gt;0.5," Completed",""))))))))))))))</f>
        <v>Excavation work Completed. Plinth work is process</v>
      </c>
      <c r="J199" s="14"/>
    </row>
    <row r="200" spans="1:10" x14ac:dyDescent="0.25">
      <c r="A200" s="3" t="s">
        <v>16</v>
      </c>
      <c r="B200" s="87">
        <v>1</v>
      </c>
      <c r="C200" s="4" t="s">
        <v>18</v>
      </c>
      <c r="D200" s="4">
        <v>1</v>
      </c>
      <c r="E200" s="8" t="s">
        <v>17</v>
      </c>
      <c r="F200" s="86">
        <v>0</v>
      </c>
      <c r="G200" s="5" t="s">
        <v>26</v>
      </c>
      <c r="H200" s="7">
        <f ca="1">--TRIM(RIGHT(SUBSTITUTE(LEFT(C199,_xlfn.AGGREGATE(16,6,FIND({0,1,2,3,4,5,6,7,8,9},C199,ROW(INDIRECT("1:"&amp;LEN(C199)))),1))," ",REPT(" ",LEN(C199))),LEN(C199)))</f>
        <v>16</v>
      </c>
      <c r="I200" s="2"/>
      <c r="J200" s="15"/>
    </row>
    <row r="201" spans="1:10" x14ac:dyDescent="0.25">
      <c r="A201" s="114" t="s">
        <v>27</v>
      </c>
      <c r="B201" s="115"/>
      <c r="C201" s="211" t="str">
        <f ca="1">I199</f>
        <v>Excavation work Completed. Plinth work is process</v>
      </c>
      <c r="D201" s="212"/>
      <c r="E201" s="212"/>
      <c r="F201" s="212"/>
      <c r="G201" s="212"/>
      <c r="H201" s="213"/>
      <c r="I201" s="2" t="s">
        <v>31</v>
      </c>
      <c r="J201" s="15"/>
    </row>
    <row r="202" spans="1:10" ht="15.75" customHeight="1" x14ac:dyDescent="0.25">
      <c r="A202" s="107" t="s">
        <v>4</v>
      </c>
      <c r="B202" s="108"/>
      <c r="C202" s="16" t="s">
        <v>32</v>
      </c>
      <c r="D202" s="67" t="s">
        <v>28</v>
      </c>
      <c r="E202" s="193" t="s">
        <v>29</v>
      </c>
      <c r="F202" s="108"/>
      <c r="G202" s="193" t="s">
        <v>30</v>
      </c>
      <c r="H202" s="194"/>
      <c r="I202" s="1" t="s">
        <v>33</v>
      </c>
      <c r="J202" s="17">
        <f ca="1">H200*25%</f>
        <v>4</v>
      </c>
    </row>
    <row r="203" spans="1:10" x14ac:dyDescent="0.25">
      <c r="A203" s="107" t="s">
        <v>34</v>
      </c>
      <c r="B203" s="108"/>
      <c r="C203" s="81">
        <f ca="1">J204</f>
        <v>16</v>
      </c>
      <c r="D203" s="18">
        <f ca="1">((100/H200)*C203)/100</f>
        <v>1</v>
      </c>
      <c r="E203" s="182">
        <f ca="1">(((C204/H200*10)+(40/(D200+F200+H200)*C205)+(15/(H200)*C206)+(5/(H200)*C207)+(5/H200*C208)+(10/H200*C209)+(5/H200*C210)+(5/H200*C211)+(5/H200*C212))/100)</f>
        <v>7.4999999999999997E-2</v>
      </c>
      <c r="F203" s="195"/>
      <c r="G203" s="182">
        <f ca="1">((((C203/H200)*10)+((C204/H200)*20)+(30/(H200+F200+D200)*C205)+(15/H200*C206)+(5/H200*C207)+(5/H200*C208)+(5/H200*C209)+(5/H200*C210)+(2.5/H200*C211)+(2.5/H200*C212))/100)</f>
        <v>0.25</v>
      </c>
      <c r="H203" s="183"/>
      <c r="I203" s="1" t="s">
        <v>19</v>
      </c>
      <c r="J203" s="19">
        <f ca="1">H200*50%</f>
        <v>8</v>
      </c>
    </row>
    <row r="204" spans="1:10" x14ac:dyDescent="0.25">
      <c r="A204" s="107" t="s">
        <v>5</v>
      </c>
      <c r="B204" s="108"/>
      <c r="C204" s="82">
        <f ca="1">J211</f>
        <v>12</v>
      </c>
      <c r="D204" s="18">
        <f ca="1">((100/H200)*C204)/100</f>
        <v>0.75</v>
      </c>
      <c r="E204" s="184"/>
      <c r="F204" s="196"/>
      <c r="G204" s="184"/>
      <c r="H204" s="185"/>
      <c r="I204" s="1" t="s">
        <v>20</v>
      </c>
      <c r="J204" s="19">
        <f ca="1">H200</f>
        <v>16</v>
      </c>
    </row>
    <row r="205" spans="1:10" ht="15.75" customHeight="1" x14ac:dyDescent="0.25">
      <c r="A205" s="107" t="s">
        <v>35</v>
      </c>
      <c r="B205" s="108"/>
      <c r="C205" s="81">
        <v>0</v>
      </c>
      <c r="D205" s="18">
        <f ca="1">((100/(D200+F200+H200))*C205)/100</f>
        <v>0</v>
      </c>
      <c r="E205" s="184"/>
      <c r="F205" s="196"/>
      <c r="G205" s="184"/>
      <c r="H205" s="185"/>
      <c r="I205" s="1" t="s">
        <v>21</v>
      </c>
      <c r="J205" s="20">
        <f ca="1">(IF(B200&gt;1,(H200/(B200+2)),H200/4))</f>
        <v>4</v>
      </c>
    </row>
    <row r="206" spans="1:10" ht="15.75" customHeight="1" x14ac:dyDescent="0.25">
      <c r="A206" s="107" t="s">
        <v>36</v>
      </c>
      <c r="B206" s="108" t="s">
        <v>37</v>
      </c>
      <c r="C206" s="81">
        <v>0</v>
      </c>
      <c r="D206" s="18">
        <f ca="1">((100/H200)*C206)/100</f>
        <v>0</v>
      </c>
      <c r="E206" s="184"/>
      <c r="F206" s="196"/>
      <c r="G206" s="184"/>
      <c r="H206" s="185"/>
      <c r="I206" s="1" t="s">
        <v>22</v>
      </c>
      <c r="J206" s="20">
        <f ca="1">(IF(B200&gt;1,(H200/(B200+2)+J205),H200/4+J205))</f>
        <v>8</v>
      </c>
    </row>
    <row r="207" spans="1:10" ht="15.75" customHeight="1" x14ac:dyDescent="0.25">
      <c r="A207" s="107" t="s">
        <v>38</v>
      </c>
      <c r="B207" s="108" t="s">
        <v>37</v>
      </c>
      <c r="C207" s="81">
        <v>0</v>
      </c>
      <c r="D207" s="18">
        <f ca="1">((100/H200)*C207)/100</f>
        <v>0</v>
      </c>
      <c r="E207" s="184"/>
      <c r="F207" s="196"/>
      <c r="G207" s="184"/>
      <c r="H207" s="185"/>
      <c r="I207" s="1" t="s">
        <v>39</v>
      </c>
      <c r="J207" s="20">
        <f>(IF(B200&gt;1,(H200/(B200+2)+J206),0))</f>
        <v>0</v>
      </c>
    </row>
    <row r="208" spans="1:10" ht="15" customHeight="1" x14ac:dyDescent="0.25">
      <c r="A208" s="107" t="s">
        <v>40</v>
      </c>
      <c r="B208" s="108" t="s">
        <v>41</v>
      </c>
      <c r="C208" s="81">
        <v>0</v>
      </c>
      <c r="D208" s="18">
        <f ca="1">((100/(H200))*C208)/100</f>
        <v>0</v>
      </c>
      <c r="E208" s="184"/>
      <c r="F208" s="196"/>
      <c r="G208" s="184"/>
      <c r="H208" s="185"/>
      <c r="I208" s="1" t="s">
        <v>42</v>
      </c>
      <c r="J208" s="20">
        <f>(IF(B200&gt;2,(H200/(B200+2)+J207),0))</f>
        <v>0</v>
      </c>
    </row>
    <row r="209" spans="1:14" ht="15.75" customHeight="1" x14ac:dyDescent="0.25">
      <c r="A209" s="107" t="s">
        <v>43</v>
      </c>
      <c r="B209" s="108" t="s">
        <v>43</v>
      </c>
      <c r="C209" s="81">
        <v>0</v>
      </c>
      <c r="D209" s="18">
        <f ca="1">((100/H200)*C209)/100</f>
        <v>0</v>
      </c>
      <c r="E209" s="184"/>
      <c r="F209" s="196"/>
      <c r="G209" s="184"/>
      <c r="H209" s="185"/>
      <c r="I209" s="1" t="s">
        <v>44</v>
      </c>
      <c r="J209" s="21">
        <f>(IF(B200&gt;3,(H200/(B200+2)+J208),0))</f>
        <v>0</v>
      </c>
    </row>
    <row r="210" spans="1:14" ht="15.75" customHeight="1" x14ac:dyDescent="0.25">
      <c r="A210" s="107" t="s">
        <v>45</v>
      </c>
      <c r="B210" s="108"/>
      <c r="C210" s="81">
        <v>0</v>
      </c>
      <c r="D210" s="18">
        <f ca="1">((100/H200)*C210)/100</f>
        <v>0</v>
      </c>
      <c r="E210" s="184"/>
      <c r="F210" s="196"/>
      <c r="G210" s="184"/>
      <c r="H210" s="185"/>
      <c r="I210" s="1" t="s">
        <v>46</v>
      </c>
      <c r="J210" s="20">
        <f>(IF(B200&gt;4,(H200/(B200+2)+J209),0))</f>
        <v>0</v>
      </c>
    </row>
    <row r="211" spans="1:14" ht="15.75" customHeight="1" x14ac:dyDescent="0.25">
      <c r="A211" s="107" t="s">
        <v>47</v>
      </c>
      <c r="B211" s="108" t="s">
        <v>47</v>
      </c>
      <c r="C211" s="81">
        <v>0</v>
      </c>
      <c r="D211" s="18">
        <f ca="1">((100/(H200))*C211)/100</f>
        <v>0</v>
      </c>
      <c r="E211" s="184"/>
      <c r="F211" s="196"/>
      <c r="G211" s="184"/>
      <c r="H211" s="185"/>
      <c r="I211" s="1" t="s">
        <v>23</v>
      </c>
      <c r="J211" s="20">
        <f ca="1">(IF(B200=1,(H200/(B200+3)+J206),IF(B200=0,(H200/4+J206),IF(B200&gt;1,0))))</f>
        <v>12</v>
      </c>
    </row>
    <row r="212" spans="1:14" ht="15.75" thickBot="1" x14ac:dyDescent="0.3">
      <c r="A212" s="214" t="s">
        <v>48</v>
      </c>
      <c r="B212" s="215"/>
      <c r="C212" s="83">
        <v>0</v>
      </c>
      <c r="D212" s="22">
        <f ca="1">((100/(H200))*C212)/100</f>
        <v>0</v>
      </c>
      <c r="E212" s="186"/>
      <c r="F212" s="197"/>
      <c r="G212" s="186"/>
      <c r="H212" s="187"/>
      <c r="I212" s="9" t="s">
        <v>24</v>
      </c>
      <c r="J212" s="23">
        <f ca="1">(IF(B200&gt;1.5,(H200/(B200+2)+J206+MAX(0,J207-J206)+MAX(0,J208-J207)+MAX(0,J209-J208)+MAX(0,J210-J209)+MAX(0,J211-J210)),IF(B200=1,(H200/(B200+3)+J211),IF(B200=0,H200/4+J211))))</f>
        <v>16</v>
      </c>
    </row>
    <row r="213" spans="1:14" x14ac:dyDescent="0.25">
      <c r="A213" s="235" t="s">
        <v>9</v>
      </c>
      <c r="B213" s="235"/>
      <c r="C213" s="235"/>
      <c r="D213" s="236">
        <v>45348</v>
      </c>
      <c r="E213" s="101"/>
      <c r="F213" s="101"/>
      <c r="G213" s="101"/>
      <c r="H213" s="101"/>
    </row>
    <row r="214" spans="1:14" ht="15.75" customHeight="1" x14ac:dyDescent="0.25">
      <c r="A214" s="101" t="s">
        <v>86</v>
      </c>
      <c r="B214" s="101"/>
      <c r="C214" s="101"/>
      <c r="D214" s="143" t="s">
        <v>286</v>
      </c>
      <c r="E214" s="143"/>
      <c r="F214" s="143"/>
      <c r="G214" s="143"/>
      <c r="H214" s="143"/>
      <c r="J214" s="13"/>
      <c r="K214" s="12"/>
      <c r="N214" s="12"/>
    </row>
    <row r="215" spans="1:14" ht="15.75" customHeight="1" x14ac:dyDescent="0.25">
      <c r="A215" s="101" t="s">
        <v>208</v>
      </c>
      <c r="B215" s="101"/>
      <c r="C215" s="101"/>
      <c r="D215" s="102" t="str">
        <f>(IF(H42="NA","60 Years After Completion",IF(H42&lt;&gt;"NA",""&amp;60-ROUNDDOWN((D3-H42)/360,0)&amp;" Years"," ")))</f>
        <v>60 Years After Completion</v>
      </c>
      <c r="E215" s="102"/>
      <c r="F215" s="102"/>
      <c r="G215" s="102"/>
      <c r="H215" s="102"/>
      <c r="N215" s="12"/>
    </row>
    <row r="216" spans="1:14" s="24" customFormat="1" x14ac:dyDescent="0.25">
      <c r="A216" s="148" t="s">
        <v>96</v>
      </c>
      <c r="B216" s="148"/>
      <c r="C216" s="148"/>
      <c r="D216" s="148"/>
      <c r="E216" s="148"/>
      <c r="F216" s="148"/>
      <c r="G216" s="148"/>
      <c r="H216" s="148"/>
    </row>
    <row r="217" spans="1:14" s="24" customFormat="1" x14ac:dyDescent="0.25">
      <c r="A217" s="66" t="s">
        <v>107</v>
      </c>
      <c r="B217" s="98" t="s">
        <v>287</v>
      </c>
      <c r="C217" s="99"/>
      <c r="D217" s="99"/>
      <c r="E217" s="99"/>
      <c r="F217" s="99"/>
      <c r="G217" s="99"/>
      <c r="H217" s="100"/>
    </row>
    <row r="218" spans="1:14" s="24" customFormat="1" ht="15" customHeight="1" x14ac:dyDescent="0.25">
      <c r="A218" s="66" t="s">
        <v>107</v>
      </c>
      <c r="B218" s="98" t="str">
        <f>(IF(H108="Saleable area Loading :","We have considered Saleable area of Commercial as per our Calculation.","We considered Saleable area of Commercial as per Builder area Sheet."))</f>
        <v>We have considered Saleable area of Commercial as per our Calculation.</v>
      </c>
      <c r="C218" s="99"/>
      <c r="D218" s="99"/>
      <c r="E218" s="99"/>
      <c r="F218" s="99"/>
      <c r="G218" s="99"/>
      <c r="H218" s="100"/>
    </row>
    <row r="219" spans="1:14" s="24" customFormat="1" ht="15" customHeight="1" x14ac:dyDescent="0.25">
      <c r="A219" s="66" t="s">
        <v>107</v>
      </c>
      <c r="B219" s="98" t="str">
        <f>(IF(H108="Saleable area Loading :","We have considered Saleable area of Flats as per our Calculation.","We considered Saleable area of Flat as per Builder area Sheet."))</f>
        <v>We have considered Saleable area of Flats as per our Calculation.</v>
      </c>
      <c r="C219" s="99"/>
      <c r="D219" s="99"/>
      <c r="E219" s="99"/>
      <c r="F219" s="99"/>
      <c r="G219" s="99"/>
      <c r="H219" s="100"/>
    </row>
    <row r="220" spans="1:14" s="24" customFormat="1" ht="15" customHeight="1" x14ac:dyDescent="0.25">
      <c r="A220" s="66" t="s">
        <v>107</v>
      </c>
      <c r="B220" s="98" t="s">
        <v>97</v>
      </c>
      <c r="C220" s="99"/>
      <c r="D220" s="99"/>
      <c r="E220" s="99"/>
      <c r="F220" s="99"/>
      <c r="G220" s="99"/>
      <c r="H220" s="100"/>
    </row>
    <row r="221" spans="1:14" s="24" customFormat="1" ht="15" customHeight="1" x14ac:dyDescent="0.25">
      <c r="A221" s="66" t="s">
        <v>107</v>
      </c>
      <c r="B221" s="98" t="s">
        <v>288</v>
      </c>
      <c r="C221" s="99"/>
      <c r="D221" s="99"/>
      <c r="E221" s="99"/>
      <c r="F221" s="99"/>
      <c r="G221" s="99"/>
      <c r="H221" s="100"/>
    </row>
    <row r="222" spans="1:14" s="24" customFormat="1" x14ac:dyDescent="0.25">
      <c r="A222" s="66" t="s">
        <v>107</v>
      </c>
      <c r="B222" s="93" t="s">
        <v>98</v>
      </c>
      <c r="C222" s="94"/>
      <c r="D222" s="94"/>
      <c r="E222" s="94"/>
      <c r="F222" s="94"/>
      <c r="G222" s="94"/>
      <c r="H222" s="95"/>
    </row>
    <row r="223" spans="1:14" s="24" customFormat="1" ht="27" customHeight="1" x14ac:dyDescent="0.25">
      <c r="A223" s="66" t="s">
        <v>107</v>
      </c>
      <c r="B223" s="93" t="s">
        <v>108</v>
      </c>
      <c r="C223" s="94"/>
      <c r="D223" s="94"/>
      <c r="E223" s="94"/>
      <c r="F223" s="94"/>
      <c r="G223" s="94"/>
      <c r="H223" s="95"/>
    </row>
    <row r="224" spans="1:14" s="24" customFormat="1" x14ac:dyDescent="0.25">
      <c r="A224" s="66" t="s">
        <v>107</v>
      </c>
      <c r="B224" s="93" t="s">
        <v>99</v>
      </c>
      <c r="C224" s="94"/>
      <c r="D224" s="94"/>
      <c r="E224" s="94"/>
      <c r="F224" s="94"/>
      <c r="G224" s="94"/>
      <c r="H224" s="95"/>
    </row>
    <row r="225" spans="1:8" s="24" customFormat="1" hidden="1" x14ac:dyDescent="0.25">
      <c r="A225" s="66" t="s">
        <v>107</v>
      </c>
      <c r="B225" s="145" t="s">
        <v>100</v>
      </c>
      <c r="C225" s="146"/>
      <c r="D225" s="146"/>
      <c r="E225" s="146"/>
      <c r="F225" s="146"/>
      <c r="G225" s="146"/>
      <c r="H225" s="147"/>
    </row>
    <row r="226" spans="1:8" s="24" customFormat="1" ht="32.25" customHeight="1" thickBot="1" x14ac:dyDescent="0.3">
      <c r="A226" s="66" t="s">
        <v>107</v>
      </c>
      <c r="B226" s="208" t="s">
        <v>187</v>
      </c>
      <c r="C226" s="209"/>
      <c r="D226" s="209"/>
      <c r="E226" s="209"/>
      <c r="F226" s="209"/>
      <c r="G226" s="209"/>
      <c r="H226" s="210"/>
    </row>
    <row r="227" spans="1:8" s="24" customFormat="1" ht="34.5" hidden="1" customHeight="1" x14ac:dyDescent="0.25">
      <c r="A227" s="66" t="s">
        <v>107</v>
      </c>
      <c r="B227" s="216" t="s">
        <v>209</v>
      </c>
      <c r="C227" s="217"/>
      <c r="D227" s="217"/>
      <c r="E227" s="217"/>
      <c r="F227" s="217"/>
      <c r="G227" s="217"/>
      <c r="H227" s="218"/>
    </row>
    <row r="228" spans="1:8" s="24" customFormat="1" ht="15" hidden="1" customHeight="1" x14ac:dyDescent="0.25">
      <c r="A228" s="66" t="s">
        <v>107</v>
      </c>
      <c r="B228" s="216" t="s">
        <v>210</v>
      </c>
      <c r="C228" s="217"/>
      <c r="D228" s="217"/>
      <c r="E228" s="217"/>
      <c r="F228" s="217"/>
      <c r="G228" s="217"/>
      <c r="H228" s="218"/>
    </row>
    <row r="229" spans="1:8" s="24" customFormat="1" ht="15" hidden="1" customHeight="1" thickBot="1" x14ac:dyDescent="0.3">
      <c r="A229" s="74" t="s">
        <v>107</v>
      </c>
      <c r="B229" s="219" t="str">
        <f ca="1">IF(H34&gt;EDATE(D3,-48),"NO REMARK FOR CC","REMARK FOR CC")</f>
        <v>NO REMARK FOR CC</v>
      </c>
      <c r="C229" s="220"/>
      <c r="D229" s="220"/>
      <c r="E229" s="220"/>
      <c r="F229" s="220"/>
      <c r="G229" s="220"/>
      <c r="H229" s="221"/>
    </row>
    <row r="230" spans="1:8" s="24" customFormat="1" ht="15" customHeight="1" x14ac:dyDescent="0.25">
      <c r="A230" s="246" t="s">
        <v>211</v>
      </c>
      <c r="B230" s="247"/>
      <c r="C230" s="249"/>
      <c r="D230" s="249"/>
      <c r="E230" s="249"/>
      <c r="F230" s="249"/>
      <c r="G230" s="249"/>
      <c r="H230" s="250"/>
    </row>
    <row r="231" spans="1:8" s="24" customFormat="1" ht="23.25" customHeight="1" x14ac:dyDescent="0.25">
      <c r="A231" s="248"/>
      <c r="B231" s="148"/>
      <c r="C231" s="251"/>
      <c r="D231" s="251"/>
      <c r="E231" s="251"/>
      <c r="F231" s="251"/>
      <c r="G231" s="251"/>
      <c r="H231" s="252"/>
    </row>
    <row r="232" spans="1:8" s="24" customFormat="1" ht="15" customHeight="1" x14ac:dyDescent="0.25">
      <c r="A232" s="248" t="s">
        <v>212</v>
      </c>
      <c r="B232" s="148"/>
      <c r="C232" s="253" t="s">
        <v>228</v>
      </c>
      <c r="D232" s="253"/>
      <c r="E232" s="253"/>
      <c r="F232" s="253"/>
      <c r="G232" s="253"/>
      <c r="H232" s="254"/>
    </row>
    <row r="233" spans="1:8" s="24" customFormat="1" ht="15.75" customHeight="1" x14ac:dyDescent="0.25">
      <c r="A233" s="248"/>
      <c r="B233" s="148"/>
      <c r="C233" s="255"/>
      <c r="D233" s="255"/>
      <c r="E233" s="255"/>
      <c r="F233" s="255"/>
      <c r="G233" s="255"/>
      <c r="H233" s="256"/>
    </row>
    <row r="234" spans="1:8" s="24" customFormat="1" ht="15" customHeight="1" x14ac:dyDescent="0.25">
      <c r="A234" s="248" t="s">
        <v>213</v>
      </c>
      <c r="B234" s="148"/>
      <c r="C234" s="257" t="s">
        <v>291</v>
      </c>
      <c r="D234" s="257"/>
      <c r="E234" s="257"/>
      <c r="F234" s="257"/>
      <c r="G234" s="257"/>
      <c r="H234" s="258"/>
    </row>
    <row r="235" spans="1:8" s="24" customFormat="1" ht="19.5" customHeight="1" x14ac:dyDescent="0.25">
      <c r="A235" s="248"/>
      <c r="B235" s="148"/>
      <c r="C235" s="259"/>
      <c r="D235" s="259"/>
      <c r="E235" s="259"/>
      <c r="F235" s="259"/>
      <c r="G235" s="259"/>
      <c r="H235" s="260"/>
    </row>
    <row r="236" spans="1:8" s="24" customFormat="1" ht="15" hidden="1" customHeight="1" x14ac:dyDescent="0.25">
      <c r="A236" s="261" t="s">
        <v>214</v>
      </c>
      <c r="B236" s="262"/>
      <c r="C236" s="265"/>
      <c r="D236" s="265"/>
      <c r="E236" s="265"/>
      <c r="F236" s="265"/>
      <c r="G236" s="265"/>
      <c r="H236" s="266"/>
    </row>
    <row r="237" spans="1:8" s="24" customFormat="1" ht="15" hidden="1" customHeight="1" thickBot="1" x14ac:dyDescent="0.3">
      <c r="A237" s="263"/>
      <c r="B237" s="264"/>
      <c r="C237" s="267"/>
      <c r="D237" s="267"/>
      <c r="E237" s="267"/>
      <c r="F237" s="267"/>
      <c r="G237" s="267"/>
      <c r="H237" s="268"/>
    </row>
    <row r="238" spans="1:8" s="24" customFormat="1" ht="15" customHeight="1" x14ac:dyDescent="0.25">
      <c r="A238" s="61"/>
      <c r="B238" s="61"/>
      <c r="C238" s="90"/>
      <c r="D238" s="90"/>
      <c r="E238" s="90"/>
      <c r="F238" s="90"/>
      <c r="G238" s="90"/>
      <c r="H238" s="90"/>
    </row>
    <row r="239" spans="1:8" s="24" customFormat="1" ht="15" customHeight="1" x14ac:dyDescent="0.25">
      <c r="A239" s="269" t="s">
        <v>215</v>
      </c>
      <c r="B239" s="269"/>
      <c r="C239" s="269"/>
      <c r="D239" s="269"/>
      <c r="E239" s="269"/>
      <c r="F239" s="269"/>
      <c r="G239" s="269"/>
      <c r="H239" s="269"/>
    </row>
    <row r="240" spans="1:8" s="24" customFormat="1" ht="15" customHeight="1" x14ac:dyDescent="0.25">
      <c r="A240" s="91"/>
      <c r="B240" s="91"/>
      <c r="C240" s="91"/>
      <c r="D240" s="91"/>
      <c r="E240" s="91"/>
      <c r="F240" s="91"/>
      <c r="G240" s="91"/>
      <c r="H240" s="91"/>
    </row>
    <row r="241" spans="1:10" s="24" customFormat="1" ht="119.25" customHeight="1" x14ac:dyDescent="0.25">
      <c r="A241" s="243" t="s">
        <v>294</v>
      </c>
      <c r="B241" s="243"/>
      <c r="C241" s="243"/>
      <c r="D241" s="243"/>
      <c r="E241" s="243"/>
      <c r="F241" s="243"/>
      <c r="G241" s="243"/>
      <c r="H241" s="243"/>
    </row>
    <row r="242" spans="1:10" s="24" customFormat="1" ht="15" customHeight="1" x14ac:dyDescent="0.25">
      <c r="A242" s="92"/>
      <c r="B242" s="92"/>
      <c r="C242" s="92"/>
      <c r="D242" s="92"/>
      <c r="E242" s="92"/>
      <c r="F242" s="92"/>
      <c r="G242" s="92"/>
      <c r="H242" s="92"/>
    </row>
    <row r="243" spans="1:10" s="24" customFormat="1" ht="15" customHeight="1" x14ac:dyDescent="0.25">
      <c r="A243" s="61"/>
      <c r="B243" s="61"/>
      <c r="C243" s="90"/>
      <c r="D243" s="90"/>
      <c r="E243" s="90"/>
      <c r="F243" s="90"/>
      <c r="G243" s="90"/>
      <c r="H243" s="90"/>
    </row>
    <row r="244" spans="1:10" s="29" customFormat="1" x14ac:dyDescent="0.25">
      <c r="A244" s="270" t="s">
        <v>218</v>
      </c>
      <c r="B244" s="270"/>
      <c r="C244" s="270"/>
      <c r="D244" s="270"/>
      <c r="E244" s="270"/>
      <c r="F244" s="270"/>
      <c r="G244" s="270"/>
      <c r="H244" s="270"/>
      <c r="I244" s="28"/>
      <c r="J244" s="28"/>
    </row>
    <row r="245" spans="1:10" s="29" customFormat="1" x14ac:dyDescent="0.25">
      <c r="A245" s="244" t="s">
        <v>216</v>
      </c>
      <c r="B245" s="244"/>
      <c r="C245" s="244"/>
      <c r="D245" s="244"/>
      <c r="E245" s="244"/>
      <c r="F245" s="244"/>
      <c r="G245" s="244"/>
      <c r="H245" s="244"/>
      <c r="I245" s="30"/>
      <c r="J245" s="30"/>
    </row>
    <row r="246" spans="1:10" s="29" customFormat="1" x14ac:dyDescent="0.25">
      <c r="A246" s="244" t="s">
        <v>217</v>
      </c>
      <c r="B246" s="244"/>
      <c r="C246" s="244"/>
      <c r="D246" s="244"/>
      <c r="E246" s="244"/>
      <c r="F246" s="244"/>
      <c r="G246" s="244"/>
      <c r="H246" s="244"/>
      <c r="I246" s="31"/>
      <c r="J246" s="31"/>
    </row>
    <row r="247" spans="1:10" s="29" customFormat="1" ht="15" customHeight="1" x14ac:dyDescent="0.25">
      <c r="A247" s="69"/>
      <c r="B247" s="69"/>
      <c r="C247" s="69"/>
      <c r="D247" s="69"/>
      <c r="E247" s="69"/>
      <c r="F247" s="69"/>
      <c r="G247" s="69"/>
      <c r="H247" s="69"/>
      <c r="I247" s="31"/>
      <c r="J247" s="31"/>
    </row>
    <row r="248" spans="1:10" s="29" customFormat="1" ht="15" customHeight="1" x14ac:dyDescent="0.25">
      <c r="A248" s="69" t="s">
        <v>219</v>
      </c>
      <c r="B248" s="244" t="s">
        <v>220</v>
      </c>
      <c r="C248" s="244"/>
      <c r="D248" s="69"/>
      <c r="E248" s="245" t="s">
        <v>222</v>
      </c>
      <c r="F248" s="245"/>
      <c r="G248" s="245"/>
      <c r="H248" s="245"/>
      <c r="I248" s="31"/>
      <c r="J248" s="31"/>
    </row>
    <row r="249" spans="1:10" s="29" customFormat="1" ht="15" customHeight="1" x14ac:dyDescent="0.25">
      <c r="A249" s="69"/>
      <c r="B249" s="69"/>
      <c r="C249" s="69"/>
      <c r="D249" s="69"/>
      <c r="E249" s="245"/>
      <c r="F249" s="245"/>
      <c r="G249" s="245"/>
      <c r="H249" s="245"/>
      <c r="I249" s="31"/>
      <c r="J249" s="31"/>
    </row>
    <row r="250" spans="1:10" s="29" customFormat="1" ht="15" customHeight="1" x14ac:dyDescent="0.25">
      <c r="A250" s="69" t="s">
        <v>221</v>
      </c>
      <c r="B250" s="62" t="str">
        <f ca="1">D3</f>
        <v>05/07/2025</v>
      </c>
      <c r="C250" s="69"/>
      <c r="D250" s="69"/>
      <c r="E250" s="245"/>
      <c r="F250" s="245"/>
      <c r="G250" s="245"/>
      <c r="H250" s="245"/>
      <c r="I250" s="31"/>
      <c r="J250" s="31"/>
    </row>
    <row r="251" spans="1:10" s="29" customFormat="1" ht="15" customHeight="1" x14ac:dyDescent="0.25">
      <c r="A251" s="69"/>
      <c r="B251" s="69"/>
      <c r="C251" s="69"/>
      <c r="D251" s="69"/>
      <c r="E251" s="245"/>
      <c r="F251" s="245"/>
      <c r="G251" s="245"/>
      <c r="H251" s="245"/>
      <c r="I251" s="31"/>
      <c r="J251" s="31"/>
    </row>
    <row r="252" spans="1:10" x14ac:dyDescent="0.25">
      <c r="A252" s="32" t="s">
        <v>101</v>
      </c>
      <c r="B252" s="33"/>
      <c r="C252" s="33"/>
      <c r="D252" s="32" t="str">
        <f>D11</f>
        <v>Swastik Legacy</v>
      </c>
      <c r="F252" s="33"/>
      <c r="G252" s="33"/>
      <c r="H252" s="33"/>
    </row>
    <row r="253" spans="1:10" x14ac:dyDescent="0.25">
      <c r="A253" s="33"/>
      <c r="B253" s="33"/>
      <c r="C253" s="33"/>
      <c r="D253" s="33"/>
      <c r="E253" s="33"/>
      <c r="F253" s="33"/>
      <c r="G253" s="33"/>
      <c r="H253" s="33"/>
    </row>
    <row r="254" spans="1:10" x14ac:dyDescent="0.25">
      <c r="A254" s="33"/>
      <c r="B254" s="33"/>
      <c r="C254" s="33"/>
      <c r="D254" s="33"/>
      <c r="E254" s="33"/>
      <c r="F254" s="33"/>
      <c r="G254" s="33"/>
      <c r="H254" s="33"/>
    </row>
    <row r="255" spans="1:10" ht="15" customHeight="1" x14ac:dyDescent="0.25"/>
    <row r="299" spans="1:8" x14ac:dyDescent="0.25">
      <c r="A299" s="32" t="s">
        <v>114</v>
      </c>
      <c r="B299" s="33"/>
      <c r="C299" s="33"/>
      <c r="D299" s="32"/>
      <c r="F299" s="33"/>
      <c r="G299" s="33"/>
      <c r="H299" s="33"/>
    </row>
    <row r="300" spans="1:8" x14ac:dyDescent="0.25">
      <c r="A300" s="33"/>
      <c r="B300" s="33"/>
      <c r="C300" s="33"/>
      <c r="D300" s="33"/>
      <c r="E300" s="33"/>
      <c r="F300" s="33"/>
      <c r="G300" s="33"/>
      <c r="H300" s="33"/>
    </row>
    <row r="301" spans="1:8" x14ac:dyDescent="0.25">
      <c r="A301" s="33"/>
      <c r="B301" s="33"/>
      <c r="C301" s="33"/>
      <c r="D301" s="33"/>
      <c r="E301" s="33"/>
      <c r="F301" s="33"/>
      <c r="G301" s="33"/>
      <c r="H301" s="33"/>
    </row>
    <row r="302" spans="1:8" ht="15" customHeight="1" x14ac:dyDescent="0.25"/>
    <row r="344" spans="1:8" x14ac:dyDescent="0.25">
      <c r="A344" s="32" t="s">
        <v>223</v>
      </c>
      <c r="B344" s="33"/>
      <c r="C344" s="33"/>
      <c r="D344" s="33"/>
      <c r="E344" s="33"/>
      <c r="F344" s="33"/>
      <c r="G344" s="33"/>
      <c r="H344" s="33"/>
    </row>
    <row r="345" spans="1:8" x14ac:dyDescent="0.25">
      <c r="A345" s="33"/>
      <c r="B345" s="33"/>
      <c r="C345" s="33"/>
      <c r="D345" s="33"/>
      <c r="E345" s="33"/>
      <c r="F345" s="33"/>
      <c r="G345" s="33"/>
      <c r="H345" s="33"/>
    </row>
    <row r="346" spans="1:8" ht="15" customHeight="1" x14ac:dyDescent="0.25">
      <c r="A346" s="33"/>
    </row>
    <row r="387" spans="1:16130" s="34" customFormat="1" x14ac:dyDescent="0.25">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c r="IK387" s="10"/>
      <c r="IL387" s="10"/>
      <c r="IM387" s="10"/>
      <c r="IN387" s="10"/>
      <c r="IO387" s="10"/>
      <c r="IP387" s="10"/>
      <c r="IQ387" s="10"/>
      <c r="IR387" s="10"/>
      <c r="IS387" s="10"/>
      <c r="IT387" s="10"/>
      <c r="IU387" s="10"/>
      <c r="IV387" s="10"/>
      <c r="IW387" s="10"/>
      <c r="IX387" s="10"/>
      <c r="IY387" s="10"/>
      <c r="IZ387" s="10"/>
      <c r="JA387" s="10"/>
      <c r="JB387" s="10"/>
      <c r="JC387" s="10"/>
      <c r="JD387" s="10"/>
      <c r="JE387" s="10"/>
      <c r="JF387" s="10"/>
      <c r="JG387" s="10"/>
      <c r="JH387" s="10"/>
      <c r="JI387" s="10"/>
      <c r="JJ387" s="10"/>
      <c r="JK387" s="10"/>
      <c r="JL387" s="10"/>
      <c r="JM387" s="10"/>
      <c r="JN387" s="10"/>
      <c r="JO387" s="10"/>
      <c r="JP387" s="10"/>
      <c r="JQ387" s="10"/>
      <c r="JR387" s="10"/>
      <c r="JS387" s="10"/>
      <c r="JT387" s="10"/>
      <c r="JU387" s="10"/>
      <c r="JV387" s="10"/>
      <c r="JW387" s="10"/>
      <c r="JX387" s="10"/>
      <c r="JY387" s="10"/>
      <c r="JZ387" s="10"/>
      <c r="KA387" s="10"/>
      <c r="KB387" s="10"/>
      <c r="KC387" s="10"/>
      <c r="KD387" s="10"/>
      <c r="KE387" s="10"/>
      <c r="KF387" s="10"/>
      <c r="KG387" s="10"/>
      <c r="KH387" s="10"/>
      <c r="KI387" s="10"/>
      <c r="KJ387" s="10"/>
      <c r="KK387" s="10"/>
      <c r="KL387" s="10"/>
      <c r="KM387" s="10"/>
      <c r="KN387" s="10"/>
      <c r="KO387" s="10"/>
      <c r="KP387" s="10"/>
      <c r="KQ387" s="10"/>
      <c r="KR387" s="10"/>
      <c r="KS387" s="10"/>
      <c r="KT387" s="10"/>
      <c r="KU387" s="10"/>
      <c r="KV387" s="10"/>
      <c r="KW387" s="10"/>
      <c r="KX387" s="10"/>
      <c r="KY387" s="10"/>
      <c r="KZ387" s="10"/>
      <c r="LA387" s="10"/>
      <c r="LB387" s="10"/>
      <c r="LC387" s="10"/>
      <c r="LD387" s="10"/>
      <c r="LE387" s="10"/>
      <c r="LF387" s="10"/>
      <c r="LG387" s="10"/>
      <c r="LH387" s="10"/>
      <c r="LI387" s="10"/>
      <c r="LJ387" s="10"/>
      <c r="LK387" s="10"/>
      <c r="LL387" s="10"/>
      <c r="LM387" s="10"/>
      <c r="LN387" s="10"/>
      <c r="LO387" s="10"/>
      <c r="LP387" s="10"/>
      <c r="LQ387" s="10"/>
      <c r="LR387" s="10"/>
      <c r="LS387" s="10"/>
      <c r="LT387" s="10"/>
      <c r="LU387" s="10"/>
      <c r="LV387" s="10"/>
      <c r="LW387" s="10"/>
      <c r="LX387" s="10"/>
      <c r="LY387" s="10"/>
      <c r="LZ387" s="10"/>
      <c r="MA387" s="10"/>
      <c r="MB387" s="10"/>
      <c r="MC387" s="10"/>
      <c r="MD387" s="10"/>
      <c r="ME387" s="10"/>
      <c r="MF387" s="10"/>
      <c r="MG387" s="10"/>
      <c r="MH387" s="10"/>
      <c r="MI387" s="10"/>
      <c r="MJ387" s="10"/>
      <c r="MK387" s="10"/>
      <c r="ML387" s="10"/>
      <c r="MM387" s="10"/>
      <c r="MN387" s="10"/>
      <c r="MO387" s="10"/>
      <c r="MP387" s="10"/>
      <c r="MQ387" s="10"/>
      <c r="MR387" s="10"/>
      <c r="MS387" s="10"/>
      <c r="MT387" s="10"/>
      <c r="MU387" s="10"/>
      <c r="MV387" s="10"/>
      <c r="MW387" s="10"/>
      <c r="MX387" s="10"/>
      <c r="MY387" s="10"/>
      <c r="MZ387" s="10"/>
      <c r="NA387" s="10"/>
      <c r="NB387" s="10"/>
      <c r="NC387" s="10"/>
      <c r="ND387" s="10"/>
      <c r="NE387" s="10"/>
      <c r="NF387" s="10"/>
      <c r="NG387" s="10"/>
      <c r="NH387" s="10"/>
      <c r="NI387" s="10"/>
      <c r="NJ387" s="10"/>
      <c r="NK387" s="10"/>
      <c r="NL387" s="10"/>
      <c r="NM387" s="10"/>
      <c r="NN387" s="10"/>
      <c r="NO387" s="10"/>
      <c r="NP387" s="10"/>
      <c r="NQ387" s="10"/>
      <c r="NR387" s="10"/>
      <c r="NS387" s="10"/>
      <c r="NT387" s="10"/>
      <c r="NU387" s="10"/>
      <c r="NV387" s="10"/>
      <c r="NW387" s="10"/>
      <c r="NX387" s="10"/>
      <c r="NY387" s="10"/>
      <c r="NZ387" s="10"/>
      <c r="OA387" s="10"/>
      <c r="OB387" s="10"/>
      <c r="OC387" s="10"/>
      <c r="OD387" s="10"/>
      <c r="OE387" s="10"/>
      <c r="OF387" s="10"/>
      <c r="OG387" s="10"/>
      <c r="OH387" s="10"/>
      <c r="OI387" s="10"/>
      <c r="OJ387" s="10"/>
      <c r="OK387" s="10"/>
      <c r="OL387" s="10"/>
      <c r="OM387" s="10"/>
      <c r="ON387" s="10"/>
      <c r="OO387" s="10"/>
      <c r="OP387" s="10"/>
      <c r="OQ387" s="10"/>
      <c r="OR387" s="10"/>
      <c r="OS387" s="10"/>
      <c r="OT387" s="10"/>
      <c r="OU387" s="10"/>
      <c r="OV387" s="10"/>
      <c r="OW387" s="10"/>
      <c r="OX387" s="10"/>
      <c r="OY387" s="10"/>
      <c r="OZ387" s="10"/>
      <c r="PA387" s="10"/>
      <c r="PB387" s="10"/>
      <c r="PC387" s="10"/>
      <c r="PD387" s="10"/>
      <c r="PE387" s="10"/>
      <c r="PF387" s="10"/>
      <c r="PG387" s="10"/>
      <c r="PH387" s="10"/>
      <c r="PI387" s="10"/>
      <c r="PJ387" s="10"/>
      <c r="PK387" s="10"/>
      <c r="PL387" s="10"/>
      <c r="PM387" s="10"/>
      <c r="PN387" s="10"/>
      <c r="PO387" s="10"/>
      <c r="PP387" s="10"/>
      <c r="PQ387" s="10"/>
      <c r="PR387" s="10"/>
      <c r="PS387" s="10"/>
      <c r="PT387" s="10"/>
      <c r="PU387" s="10"/>
      <c r="PV387" s="10"/>
      <c r="PW387" s="10"/>
      <c r="PX387" s="10"/>
      <c r="PY387" s="10"/>
      <c r="PZ387" s="10"/>
      <c r="QA387" s="10"/>
      <c r="QB387" s="10"/>
      <c r="QC387" s="10"/>
      <c r="QD387" s="10"/>
      <c r="QE387" s="10"/>
      <c r="QF387" s="10"/>
      <c r="QG387" s="10"/>
      <c r="QH387" s="10"/>
      <c r="QI387" s="10"/>
      <c r="QJ387" s="10"/>
      <c r="QK387" s="10"/>
      <c r="QL387" s="10"/>
      <c r="QM387" s="10"/>
      <c r="QN387" s="10"/>
      <c r="QO387" s="10"/>
      <c r="QP387" s="10"/>
      <c r="QQ387" s="10"/>
      <c r="QR387" s="10"/>
      <c r="QS387" s="10"/>
      <c r="QT387" s="10"/>
      <c r="QU387" s="10"/>
      <c r="QV387" s="10"/>
      <c r="QW387" s="10"/>
      <c r="QX387" s="10"/>
      <c r="QY387" s="10"/>
      <c r="QZ387" s="10"/>
      <c r="RA387" s="10"/>
      <c r="RB387" s="10"/>
      <c r="RC387" s="10"/>
      <c r="RD387" s="10"/>
      <c r="RE387" s="10"/>
      <c r="RF387" s="10"/>
      <c r="RG387" s="10"/>
      <c r="RH387" s="10"/>
      <c r="RI387" s="10"/>
      <c r="RJ387" s="10"/>
      <c r="RK387" s="10"/>
      <c r="RL387" s="10"/>
      <c r="RM387" s="10"/>
      <c r="RN387" s="10"/>
      <c r="RO387" s="10"/>
      <c r="RP387" s="10"/>
      <c r="RQ387" s="10"/>
      <c r="RR387" s="10"/>
      <c r="RS387" s="10"/>
      <c r="RT387" s="10"/>
      <c r="RU387" s="10"/>
      <c r="RV387" s="10"/>
      <c r="RW387" s="10"/>
      <c r="RX387" s="10"/>
      <c r="RY387" s="10"/>
      <c r="RZ387" s="10"/>
      <c r="SA387" s="10"/>
      <c r="SB387" s="10"/>
      <c r="SC387" s="10"/>
      <c r="SD387" s="10"/>
      <c r="SE387" s="10"/>
      <c r="SF387" s="10"/>
      <c r="SG387" s="10"/>
      <c r="SH387" s="10"/>
      <c r="SI387" s="10"/>
      <c r="SJ387" s="10"/>
      <c r="SK387" s="10"/>
      <c r="SL387" s="10"/>
      <c r="SM387" s="10"/>
      <c r="SN387" s="10"/>
      <c r="SO387" s="10"/>
      <c r="SP387" s="10"/>
      <c r="SQ387" s="10"/>
      <c r="SR387" s="10"/>
      <c r="SS387" s="10"/>
      <c r="ST387" s="10"/>
      <c r="SU387" s="10"/>
      <c r="SV387" s="10"/>
      <c r="SW387" s="10"/>
      <c r="SX387" s="10"/>
      <c r="SY387" s="10"/>
      <c r="SZ387" s="10"/>
      <c r="TA387" s="10"/>
      <c r="TB387" s="10"/>
      <c r="TC387" s="10"/>
      <c r="TD387" s="10"/>
      <c r="TE387" s="10"/>
      <c r="TF387" s="10"/>
      <c r="TG387" s="10"/>
      <c r="TH387" s="10"/>
      <c r="TI387" s="10"/>
      <c r="TJ387" s="10"/>
      <c r="TK387" s="10"/>
      <c r="TL387" s="10"/>
      <c r="TM387" s="10"/>
      <c r="TN387" s="10"/>
      <c r="TO387" s="10"/>
      <c r="TP387" s="10"/>
      <c r="TQ387" s="10"/>
      <c r="TR387" s="10"/>
      <c r="TS387" s="10"/>
      <c r="TT387" s="10"/>
      <c r="TU387" s="10"/>
      <c r="TV387" s="10"/>
      <c r="TW387" s="10"/>
      <c r="TX387" s="10"/>
      <c r="TY387" s="10"/>
      <c r="TZ387" s="10"/>
      <c r="UA387" s="10"/>
      <c r="UB387" s="10"/>
      <c r="UC387" s="10"/>
      <c r="UD387" s="10"/>
      <c r="UE387" s="10"/>
      <c r="UF387" s="10"/>
      <c r="UG387" s="10"/>
      <c r="UH387" s="10"/>
      <c r="UI387" s="10"/>
      <c r="UJ387" s="10"/>
      <c r="UK387" s="10"/>
      <c r="UL387" s="10"/>
      <c r="UM387" s="10"/>
      <c r="UN387" s="10"/>
      <c r="UO387" s="10"/>
      <c r="UP387" s="10"/>
      <c r="UQ387" s="10"/>
      <c r="UR387" s="10"/>
      <c r="US387" s="10"/>
      <c r="UT387" s="10"/>
      <c r="UU387" s="10"/>
      <c r="UV387" s="10"/>
      <c r="UW387" s="10"/>
      <c r="UX387" s="10"/>
      <c r="UY387" s="10"/>
      <c r="UZ387" s="10"/>
      <c r="VA387" s="10"/>
      <c r="VB387" s="10"/>
      <c r="VC387" s="10"/>
      <c r="VD387" s="10"/>
      <c r="VE387" s="10"/>
      <c r="VF387" s="10"/>
      <c r="VG387" s="10"/>
      <c r="VH387" s="10"/>
      <c r="VI387" s="10"/>
      <c r="VJ387" s="10"/>
      <c r="VK387" s="10"/>
      <c r="VL387" s="10"/>
      <c r="VM387" s="10"/>
      <c r="VN387" s="10"/>
      <c r="VO387" s="10"/>
      <c r="VP387" s="10"/>
      <c r="VQ387" s="10"/>
      <c r="VR387" s="10"/>
      <c r="VS387" s="10"/>
      <c r="VT387" s="10"/>
      <c r="VU387" s="10"/>
      <c r="VV387" s="10"/>
      <c r="VW387" s="10"/>
      <c r="VX387" s="10"/>
      <c r="VY387" s="10"/>
      <c r="VZ387" s="10"/>
      <c r="WA387" s="10"/>
      <c r="WB387" s="10"/>
      <c r="WC387" s="10"/>
      <c r="WD387" s="10"/>
      <c r="WE387" s="10"/>
      <c r="WF387" s="10"/>
      <c r="WG387" s="10"/>
      <c r="WH387" s="10"/>
      <c r="WI387" s="10"/>
      <c r="WJ387" s="10"/>
      <c r="WK387" s="10"/>
      <c r="WL387" s="10"/>
      <c r="WM387" s="10"/>
      <c r="WN387" s="10"/>
      <c r="WO387" s="10"/>
      <c r="WP387" s="10"/>
      <c r="WQ387" s="10"/>
      <c r="WR387" s="10"/>
      <c r="WS387" s="10"/>
      <c r="WT387" s="10"/>
      <c r="WU387" s="10"/>
      <c r="WV387" s="10"/>
      <c r="WW387" s="10"/>
      <c r="WX387" s="10"/>
      <c r="WY387" s="10"/>
      <c r="WZ387" s="10"/>
      <c r="XA387" s="10"/>
      <c r="XB387" s="10"/>
      <c r="XC387" s="10"/>
      <c r="XD387" s="10"/>
      <c r="XE387" s="10"/>
      <c r="XF387" s="10"/>
      <c r="XG387" s="10"/>
      <c r="XH387" s="10"/>
      <c r="XI387" s="10"/>
      <c r="XJ387" s="10"/>
      <c r="XK387" s="10"/>
      <c r="XL387" s="10"/>
      <c r="XM387" s="10"/>
      <c r="XN387" s="10"/>
      <c r="XO387" s="10"/>
      <c r="XP387" s="10"/>
      <c r="XQ387" s="10"/>
      <c r="XR387" s="10"/>
      <c r="XS387" s="10"/>
      <c r="XT387" s="10"/>
      <c r="XU387" s="10"/>
      <c r="XV387" s="10"/>
      <c r="XW387" s="10"/>
      <c r="XX387" s="10"/>
      <c r="XY387" s="10"/>
      <c r="XZ387" s="10"/>
      <c r="YA387" s="10"/>
      <c r="YB387" s="10"/>
      <c r="YC387" s="10"/>
      <c r="YD387" s="10"/>
      <c r="YE387" s="10"/>
      <c r="YF387" s="10"/>
      <c r="YG387" s="10"/>
      <c r="YH387" s="10"/>
      <c r="YI387" s="10"/>
      <c r="YJ387" s="10"/>
      <c r="YK387" s="10"/>
      <c r="YL387" s="10"/>
      <c r="YM387" s="10"/>
      <c r="YN387" s="10"/>
      <c r="YO387" s="10"/>
      <c r="YP387" s="10"/>
      <c r="YQ387" s="10"/>
      <c r="YR387" s="10"/>
      <c r="YS387" s="10"/>
      <c r="YT387" s="10"/>
      <c r="YU387" s="10"/>
      <c r="YV387" s="10"/>
      <c r="YW387" s="10"/>
      <c r="YX387" s="10"/>
      <c r="YY387" s="10"/>
      <c r="YZ387" s="10"/>
      <c r="ZA387" s="10"/>
      <c r="ZB387" s="10"/>
      <c r="ZC387" s="10"/>
      <c r="ZD387" s="10"/>
      <c r="ZE387" s="10"/>
      <c r="ZF387" s="10"/>
      <c r="ZG387" s="10"/>
      <c r="ZH387" s="10"/>
      <c r="ZI387" s="10"/>
      <c r="ZJ387" s="10"/>
      <c r="ZK387" s="10"/>
      <c r="ZL387" s="10"/>
      <c r="ZM387" s="10"/>
      <c r="ZN387" s="10"/>
      <c r="ZO387" s="10"/>
      <c r="ZP387" s="10"/>
      <c r="ZQ387" s="10"/>
      <c r="ZR387" s="10"/>
      <c r="ZS387" s="10"/>
      <c r="ZT387" s="10"/>
      <c r="ZU387" s="10"/>
      <c r="ZV387" s="10"/>
      <c r="ZW387" s="10"/>
      <c r="ZX387" s="10"/>
      <c r="ZY387" s="10"/>
      <c r="ZZ387" s="10"/>
      <c r="AAA387" s="10"/>
      <c r="AAB387" s="10"/>
      <c r="AAC387" s="10"/>
      <c r="AAD387" s="10"/>
      <c r="AAE387" s="10"/>
      <c r="AAF387" s="10"/>
      <c r="AAG387" s="10"/>
      <c r="AAH387" s="10"/>
      <c r="AAI387" s="10"/>
      <c r="AAJ387" s="10"/>
      <c r="AAK387" s="10"/>
      <c r="AAL387" s="10"/>
      <c r="AAM387" s="10"/>
      <c r="AAN387" s="10"/>
      <c r="AAO387" s="10"/>
      <c r="AAP387" s="10"/>
      <c r="AAQ387" s="10"/>
      <c r="AAR387" s="10"/>
      <c r="AAS387" s="10"/>
      <c r="AAT387" s="10"/>
      <c r="AAU387" s="10"/>
      <c r="AAV387" s="10"/>
      <c r="AAW387" s="10"/>
      <c r="AAX387" s="10"/>
      <c r="AAY387" s="10"/>
      <c r="AAZ387" s="10"/>
      <c r="ABA387" s="10"/>
      <c r="ABB387" s="10"/>
      <c r="ABC387" s="10"/>
      <c r="ABD387" s="10"/>
      <c r="ABE387" s="10"/>
      <c r="ABF387" s="10"/>
      <c r="ABG387" s="10"/>
      <c r="ABH387" s="10"/>
      <c r="ABI387" s="10"/>
      <c r="ABJ387" s="10"/>
      <c r="ABK387" s="10"/>
      <c r="ABL387" s="10"/>
      <c r="ABM387" s="10"/>
      <c r="ABN387" s="10"/>
      <c r="ABO387" s="10"/>
      <c r="ABP387" s="10"/>
      <c r="ABQ387" s="10"/>
      <c r="ABR387" s="10"/>
      <c r="ABS387" s="10"/>
      <c r="ABT387" s="10"/>
      <c r="ABU387" s="10"/>
      <c r="ABV387" s="10"/>
      <c r="ABW387" s="10"/>
      <c r="ABX387" s="10"/>
      <c r="ABY387" s="10"/>
      <c r="ABZ387" s="10"/>
      <c r="ACA387" s="10"/>
      <c r="ACB387" s="10"/>
      <c r="ACC387" s="10"/>
      <c r="ACD387" s="10"/>
      <c r="ACE387" s="10"/>
      <c r="ACF387" s="10"/>
      <c r="ACG387" s="10"/>
      <c r="ACH387" s="10"/>
      <c r="ACI387" s="10"/>
      <c r="ACJ387" s="10"/>
      <c r="ACK387" s="10"/>
      <c r="ACL387" s="10"/>
      <c r="ACM387" s="10"/>
      <c r="ACN387" s="10"/>
      <c r="ACO387" s="10"/>
      <c r="ACP387" s="10"/>
      <c r="ACQ387" s="10"/>
      <c r="ACR387" s="10"/>
      <c r="ACS387" s="10"/>
      <c r="ACT387" s="10"/>
      <c r="ACU387" s="10"/>
      <c r="ACV387" s="10"/>
      <c r="ACW387" s="10"/>
      <c r="ACX387" s="10"/>
      <c r="ACY387" s="10"/>
      <c r="ACZ387" s="10"/>
      <c r="ADA387" s="10"/>
      <c r="ADB387" s="10"/>
      <c r="ADC387" s="10"/>
      <c r="ADD387" s="10"/>
      <c r="ADE387" s="10"/>
      <c r="ADF387" s="10"/>
      <c r="ADG387" s="10"/>
      <c r="ADH387" s="10"/>
      <c r="ADI387" s="10"/>
      <c r="ADJ387" s="10"/>
      <c r="ADK387" s="10"/>
      <c r="ADL387" s="10"/>
      <c r="ADM387" s="10"/>
      <c r="ADN387" s="10"/>
      <c r="ADO387" s="10"/>
      <c r="ADP387" s="10"/>
      <c r="ADQ387" s="10"/>
      <c r="ADR387" s="10"/>
      <c r="ADS387" s="10"/>
      <c r="ADT387" s="10"/>
      <c r="ADU387" s="10"/>
      <c r="ADV387" s="10"/>
      <c r="ADW387" s="10"/>
      <c r="ADX387" s="10"/>
      <c r="ADY387" s="10"/>
      <c r="ADZ387" s="10"/>
      <c r="AEA387" s="10"/>
      <c r="AEB387" s="10"/>
      <c r="AEC387" s="10"/>
      <c r="AED387" s="10"/>
      <c r="AEE387" s="10"/>
      <c r="AEF387" s="10"/>
      <c r="AEG387" s="10"/>
      <c r="AEH387" s="10"/>
      <c r="AEI387" s="10"/>
      <c r="AEJ387" s="10"/>
      <c r="AEK387" s="10"/>
      <c r="AEL387" s="10"/>
      <c r="AEM387" s="10"/>
      <c r="AEN387" s="10"/>
      <c r="AEO387" s="10"/>
      <c r="AEP387" s="10"/>
      <c r="AEQ387" s="10"/>
      <c r="AER387" s="10"/>
      <c r="AES387" s="10"/>
      <c r="AET387" s="10"/>
      <c r="AEU387" s="10"/>
      <c r="AEV387" s="10"/>
      <c r="AEW387" s="10"/>
      <c r="AEX387" s="10"/>
      <c r="AEY387" s="10"/>
      <c r="AEZ387" s="10"/>
      <c r="AFA387" s="10"/>
      <c r="AFB387" s="10"/>
      <c r="AFC387" s="10"/>
      <c r="AFD387" s="10"/>
      <c r="AFE387" s="10"/>
      <c r="AFF387" s="10"/>
      <c r="AFG387" s="10"/>
      <c r="AFH387" s="10"/>
      <c r="AFI387" s="10"/>
      <c r="AFJ387" s="10"/>
      <c r="AFK387" s="10"/>
      <c r="AFL387" s="10"/>
      <c r="AFM387" s="10"/>
      <c r="AFN387" s="10"/>
      <c r="AFO387" s="10"/>
      <c r="AFP387" s="10"/>
      <c r="AFQ387" s="10"/>
      <c r="AFR387" s="10"/>
      <c r="AFS387" s="10"/>
      <c r="AFT387" s="10"/>
      <c r="AFU387" s="10"/>
      <c r="AFV387" s="10"/>
      <c r="AFW387" s="10"/>
      <c r="AFX387" s="10"/>
      <c r="AFY387" s="10"/>
      <c r="AFZ387" s="10"/>
      <c r="AGA387" s="10"/>
      <c r="AGB387" s="10"/>
      <c r="AGC387" s="10"/>
      <c r="AGD387" s="10"/>
      <c r="AGE387" s="10"/>
      <c r="AGF387" s="10"/>
      <c r="AGG387" s="10"/>
      <c r="AGH387" s="10"/>
      <c r="AGI387" s="10"/>
      <c r="AGJ387" s="10"/>
      <c r="AGK387" s="10"/>
      <c r="AGL387" s="10"/>
      <c r="AGM387" s="10"/>
      <c r="AGN387" s="10"/>
      <c r="AGO387" s="10"/>
      <c r="AGP387" s="10"/>
      <c r="AGQ387" s="10"/>
      <c r="AGR387" s="10"/>
      <c r="AGS387" s="10"/>
      <c r="AGT387" s="10"/>
      <c r="AGU387" s="10"/>
      <c r="AGV387" s="10"/>
      <c r="AGW387" s="10"/>
      <c r="AGX387" s="10"/>
      <c r="AGY387" s="10"/>
      <c r="AGZ387" s="10"/>
      <c r="AHA387" s="10"/>
      <c r="AHB387" s="10"/>
      <c r="AHC387" s="10"/>
      <c r="AHD387" s="10"/>
      <c r="AHE387" s="10"/>
      <c r="AHF387" s="10"/>
      <c r="AHG387" s="10"/>
      <c r="AHH387" s="10"/>
      <c r="AHI387" s="10"/>
      <c r="AHJ387" s="10"/>
      <c r="AHK387" s="10"/>
      <c r="AHL387" s="10"/>
      <c r="AHM387" s="10"/>
      <c r="AHN387" s="10"/>
      <c r="AHO387" s="10"/>
      <c r="AHP387" s="10"/>
      <c r="AHQ387" s="10"/>
      <c r="AHR387" s="10"/>
      <c r="AHS387" s="10"/>
      <c r="AHT387" s="10"/>
      <c r="AHU387" s="10"/>
      <c r="AHV387" s="10"/>
      <c r="AHW387" s="10"/>
      <c r="AHX387" s="10"/>
      <c r="AHY387" s="10"/>
      <c r="AHZ387" s="10"/>
      <c r="AIA387" s="10"/>
      <c r="AIB387" s="10"/>
      <c r="AIC387" s="10"/>
      <c r="AID387" s="10"/>
      <c r="AIE387" s="10"/>
      <c r="AIF387" s="10"/>
      <c r="AIG387" s="10"/>
      <c r="AIH387" s="10"/>
      <c r="AII387" s="10"/>
      <c r="AIJ387" s="10"/>
      <c r="AIK387" s="10"/>
      <c r="AIL387" s="10"/>
      <c r="AIM387" s="10"/>
      <c r="AIN387" s="10"/>
      <c r="AIO387" s="10"/>
      <c r="AIP387" s="10"/>
      <c r="AIQ387" s="10"/>
      <c r="AIR387" s="10"/>
      <c r="AIS387" s="10"/>
      <c r="AIT387" s="10"/>
      <c r="AIU387" s="10"/>
      <c r="AIV387" s="10"/>
      <c r="AIW387" s="10"/>
      <c r="AIX387" s="10"/>
      <c r="AIY387" s="10"/>
      <c r="AIZ387" s="10"/>
      <c r="AJA387" s="10"/>
      <c r="AJB387" s="10"/>
      <c r="AJC387" s="10"/>
      <c r="AJD387" s="10"/>
      <c r="AJE387" s="10"/>
      <c r="AJF387" s="10"/>
      <c r="AJG387" s="10"/>
      <c r="AJH387" s="10"/>
      <c r="AJI387" s="10"/>
      <c r="AJJ387" s="10"/>
      <c r="AJK387" s="10"/>
      <c r="AJL387" s="10"/>
      <c r="AJM387" s="10"/>
      <c r="AJN387" s="10"/>
      <c r="AJO387" s="10"/>
      <c r="AJP387" s="10"/>
      <c r="AJQ387" s="10"/>
      <c r="AJR387" s="10"/>
      <c r="AJS387" s="10"/>
      <c r="AJT387" s="10"/>
      <c r="AJU387" s="10"/>
      <c r="AJV387" s="10"/>
      <c r="AJW387" s="10"/>
      <c r="AJX387" s="10"/>
      <c r="AJY387" s="10"/>
      <c r="AJZ387" s="10"/>
      <c r="AKA387" s="10"/>
      <c r="AKB387" s="10"/>
      <c r="AKC387" s="10"/>
      <c r="AKD387" s="10"/>
      <c r="AKE387" s="10"/>
      <c r="AKF387" s="10"/>
      <c r="AKG387" s="10"/>
      <c r="AKH387" s="10"/>
      <c r="AKI387" s="10"/>
      <c r="AKJ387" s="10"/>
      <c r="AKK387" s="10"/>
      <c r="AKL387" s="10"/>
      <c r="AKM387" s="10"/>
      <c r="AKN387" s="10"/>
      <c r="AKO387" s="10"/>
      <c r="AKP387" s="10"/>
      <c r="AKQ387" s="10"/>
      <c r="AKR387" s="10"/>
      <c r="AKS387" s="10"/>
      <c r="AKT387" s="10"/>
      <c r="AKU387" s="10"/>
      <c r="AKV387" s="10"/>
      <c r="AKW387" s="10"/>
      <c r="AKX387" s="10"/>
      <c r="AKY387" s="10"/>
      <c r="AKZ387" s="10"/>
      <c r="ALA387" s="10"/>
      <c r="ALB387" s="10"/>
      <c r="ALC387" s="10"/>
      <c r="ALD387" s="10"/>
      <c r="ALE387" s="10"/>
      <c r="ALF387" s="10"/>
      <c r="ALG387" s="10"/>
      <c r="ALH387" s="10"/>
      <c r="ALI387" s="10"/>
      <c r="ALJ387" s="10"/>
      <c r="ALK387" s="10"/>
      <c r="ALL387" s="10"/>
      <c r="ALM387" s="10"/>
      <c r="ALN387" s="10"/>
      <c r="ALO387" s="10"/>
      <c r="ALP387" s="10"/>
      <c r="ALQ387" s="10"/>
      <c r="ALR387" s="10"/>
      <c r="ALS387" s="10"/>
      <c r="ALT387" s="10"/>
      <c r="ALU387" s="10"/>
      <c r="ALV387" s="10"/>
      <c r="ALW387" s="10"/>
      <c r="ALX387" s="10"/>
      <c r="ALY387" s="10"/>
      <c r="ALZ387" s="10"/>
      <c r="AMA387" s="10"/>
      <c r="AMB387" s="10"/>
      <c r="AMC387" s="10"/>
      <c r="AMD387" s="10"/>
      <c r="AME387" s="10"/>
      <c r="AMF387" s="10"/>
      <c r="AMG387" s="10"/>
      <c r="AMH387" s="10"/>
      <c r="AMI387" s="10"/>
      <c r="AMJ387" s="10"/>
      <c r="AMK387" s="10"/>
      <c r="AML387" s="10"/>
      <c r="AMM387" s="10"/>
      <c r="AMN387" s="10"/>
      <c r="AMO387" s="10"/>
      <c r="AMP387" s="10"/>
      <c r="AMQ387" s="10"/>
      <c r="AMR387" s="10"/>
      <c r="AMS387" s="10"/>
      <c r="AMT387" s="10"/>
      <c r="AMU387" s="10"/>
      <c r="AMV387" s="10"/>
      <c r="AMW387" s="10"/>
      <c r="AMX387" s="10"/>
      <c r="AMY387" s="10"/>
      <c r="AMZ387" s="10"/>
      <c r="ANA387" s="10"/>
      <c r="ANB387" s="10"/>
      <c r="ANC387" s="10"/>
      <c r="AND387" s="10"/>
      <c r="ANE387" s="10"/>
      <c r="ANF387" s="10"/>
      <c r="ANG387" s="10"/>
      <c r="ANH387" s="10"/>
      <c r="ANI387" s="10"/>
      <c r="ANJ387" s="10"/>
      <c r="ANK387" s="10"/>
      <c r="ANL387" s="10"/>
      <c r="ANM387" s="10"/>
      <c r="ANN387" s="10"/>
      <c r="ANO387" s="10"/>
      <c r="ANP387" s="10"/>
      <c r="ANQ387" s="10"/>
      <c r="ANR387" s="10"/>
      <c r="ANS387" s="10"/>
      <c r="ANT387" s="10"/>
      <c r="ANU387" s="10"/>
      <c r="ANV387" s="10"/>
      <c r="ANW387" s="10"/>
      <c r="ANX387" s="10"/>
      <c r="ANY387" s="10"/>
      <c r="ANZ387" s="10"/>
      <c r="AOA387" s="10"/>
      <c r="AOB387" s="10"/>
      <c r="AOC387" s="10"/>
      <c r="AOD387" s="10"/>
      <c r="AOE387" s="10"/>
      <c r="AOF387" s="10"/>
      <c r="AOG387" s="10"/>
      <c r="AOH387" s="10"/>
      <c r="AOI387" s="10"/>
      <c r="AOJ387" s="10"/>
      <c r="AOK387" s="10"/>
      <c r="AOL387" s="10"/>
      <c r="AOM387" s="10"/>
      <c r="AON387" s="10"/>
      <c r="AOO387" s="10"/>
      <c r="AOP387" s="10"/>
      <c r="AOQ387" s="10"/>
      <c r="AOR387" s="10"/>
      <c r="AOS387" s="10"/>
      <c r="AOT387" s="10"/>
      <c r="AOU387" s="10"/>
      <c r="AOV387" s="10"/>
      <c r="AOW387" s="10"/>
      <c r="AOX387" s="10"/>
      <c r="AOY387" s="10"/>
      <c r="AOZ387" s="10"/>
      <c r="APA387" s="10"/>
      <c r="APB387" s="10"/>
      <c r="APC387" s="10"/>
      <c r="APD387" s="10"/>
      <c r="APE387" s="10"/>
      <c r="APF387" s="10"/>
      <c r="APG387" s="10"/>
      <c r="APH387" s="10"/>
      <c r="API387" s="10"/>
      <c r="APJ387" s="10"/>
      <c r="APK387" s="10"/>
      <c r="APL387" s="10"/>
      <c r="APM387" s="10"/>
      <c r="APN387" s="10"/>
      <c r="APO387" s="10"/>
      <c r="APP387" s="10"/>
      <c r="APQ387" s="10"/>
      <c r="APR387" s="10"/>
      <c r="APS387" s="10"/>
      <c r="APT387" s="10"/>
      <c r="APU387" s="10"/>
      <c r="APV387" s="10"/>
      <c r="APW387" s="10"/>
      <c r="APX387" s="10"/>
      <c r="APY387" s="10"/>
      <c r="APZ387" s="10"/>
      <c r="AQA387" s="10"/>
      <c r="AQB387" s="10"/>
      <c r="AQC387" s="10"/>
      <c r="AQD387" s="10"/>
      <c r="AQE387" s="10"/>
      <c r="AQF387" s="10"/>
      <c r="AQG387" s="10"/>
      <c r="AQH387" s="10"/>
      <c r="AQI387" s="10"/>
      <c r="AQJ387" s="10"/>
      <c r="AQK387" s="10"/>
      <c r="AQL387" s="10"/>
      <c r="AQM387" s="10"/>
      <c r="AQN387" s="10"/>
      <c r="AQO387" s="10"/>
      <c r="AQP387" s="10"/>
      <c r="AQQ387" s="10"/>
      <c r="AQR387" s="10"/>
      <c r="AQS387" s="10"/>
      <c r="AQT387" s="10"/>
      <c r="AQU387" s="10"/>
      <c r="AQV387" s="10"/>
      <c r="AQW387" s="10"/>
      <c r="AQX387" s="10"/>
      <c r="AQY387" s="10"/>
      <c r="AQZ387" s="10"/>
      <c r="ARA387" s="10"/>
      <c r="ARB387" s="10"/>
      <c r="ARC387" s="10"/>
      <c r="ARD387" s="10"/>
      <c r="ARE387" s="10"/>
      <c r="ARF387" s="10"/>
      <c r="ARG387" s="10"/>
      <c r="ARH387" s="10"/>
      <c r="ARI387" s="10"/>
      <c r="ARJ387" s="10"/>
      <c r="ARK387" s="10"/>
      <c r="ARL387" s="10"/>
      <c r="ARM387" s="10"/>
      <c r="ARN387" s="10"/>
      <c r="ARO387" s="10"/>
      <c r="ARP387" s="10"/>
      <c r="ARQ387" s="10"/>
      <c r="ARR387" s="10"/>
      <c r="ARS387" s="10"/>
      <c r="ART387" s="10"/>
      <c r="ARU387" s="10"/>
      <c r="ARV387" s="10"/>
      <c r="ARW387" s="10"/>
      <c r="ARX387" s="10"/>
      <c r="ARY387" s="10"/>
      <c r="ARZ387" s="10"/>
      <c r="ASA387" s="10"/>
      <c r="ASB387" s="10"/>
      <c r="ASC387" s="10"/>
      <c r="ASD387" s="10"/>
      <c r="ASE387" s="10"/>
      <c r="ASF387" s="10"/>
      <c r="ASG387" s="10"/>
      <c r="ASH387" s="10"/>
      <c r="ASI387" s="10"/>
      <c r="ASJ387" s="10"/>
      <c r="ASK387" s="10"/>
      <c r="ASL387" s="10"/>
      <c r="ASM387" s="10"/>
      <c r="ASN387" s="10"/>
      <c r="ASO387" s="10"/>
      <c r="ASP387" s="10"/>
      <c r="ASQ387" s="10"/>
      <c r="ASR387" s="10"/>
      <c r="ASS387" s="10"/>
      <c r="AST387" s="10"/>
      <c r="ASU387" s="10"/>
      <c r="ASV387" s="10"/>
      <c r="ASW387" s="10"/>
      <c r="ASX387" s="10"/>
      <c r="ASY387" s="10"/>
      <c r="ASZ387" s="10"/>
      <c r="ATA387" s="10"/>
      <c r="ATB387" s="10"/>
      <c r="ATC387" s="10"/>
      <c r="ATD387" s="10"/>
      <c r="ATE387" s="10"/>
      <c r="ATF387" s="10"/>
      <c r="ATG387" s="10"/>
      <c r="ATH387" s="10"/>
      <c r="ATI387" s="10"/>
      <c r="ATJ387" s="10"/>
      <c r="ATK387" s="10"/>
      <c r="ATL387" s="10"/>
      <c r="ATM387" s="10"/>
      <c r="ATN387" s="10"/>
      <c r="ATO387" s="10"/>
      <c r="ATP387" s="10"/>
      <c r="ATQ387" s="10"/>
      <c r="ATR387" s="10"/>
      <c r="ATS387" s="10"/>
      <c r="ATT387" s="10"/>
      <c r="ATU387" s="10"/>
      <c r="ATV387" s="10"/>
      <c r="ATW387" s="10"/>
      <c r="ATX387" s="10"/>
      <c r="ATY387" s="10"/>
      <c r="ATZ387" s="10"/>
      <c r="AUA387" s="10"/>
      <c r="AUB387" s="10"/>
      <c r="AUC387" s="10"/>
      <c r="AUD387" s="10"/>
      <c r="AUE387" s="10"/>
      <c r="AUF387" s="10"/>
      <c r="AUG387" s="10"/>
      <c r="AUH387" s="10"/>
      <c r="AUI387" s="10"/>
      <c r="AUJ387" s="10"/>
      <c r="AUK387" s="10"/>
      <c r="AUL387" s="10"/>
      <c r="AUM387" s="10"/>
      <c r="AUN387" s="10"/>
      <c r="AUO387" s="10"/>
      <c r="AUP387" s="10"/>
      <c r="AUQ387" s="10"/>
      <c r="AUR387" s="10"/>
      <c r="AUS387" s="10"/>
      <c r="AUT387" s="10"/>
      <c r="AUU387" s="10"/>
      <c r="AUV387" s="10"/>
      <c r="AUW387" s="10"/>
      <c r="AUX387" s="10"/>
      <c r="AUY387" s="10"/>
      <c r="AUZ387" s="10"/>
      <c r="AVA387" s="10"/>
      <c r="AVB387" s="10"/>
      <c r="AVC387" s="10"/>
      <c r="AVD387" s="10"/>
      <c r="AVE387" s="10"/>
      <c r="AVF387" s="10"/>
      <c r="AVG387" s="10"/>
      <c r="AVH387" s="10"/>
      <c r="AVI387" s="10"/>
      <c r="AVJ387" s="10"/>
      <c r="AVK387" s="10"/>
      <c r="AVL387" s="10"/>
      <c r="AVM387" s="10"/>
      <c r="AVN387" s="10"/>
      <c r="AVO387" s="10"/>
      <c r="AVP387" s="10"/>
      <c r="AVQ387" s="10"/>
      <c r="AVR387" s="10"/>
      <c r="AVS387" s="10"/>
      <c r="AVT387" s="10"/>
      <c r="AVU387" s="10"/>
      <c r="AVV387" s="10"/>
      <c r="AVW387" s="10"/>
      <c r="AVX387" s="10"/>
      <c r="AVY387" s="10"/>
      <c r="AVZ387" s="10"/>
      <c r="AWA387" s="10"/>
      <c r="AWB387" s="10"/>
      <c r="AWC387" s="10"/>
      <c r="AWD387" s="10"/>
      <c r="AWE387" s="10"/>
      <c r="AWF387" s="10"/>
      <c r="AWG387" s="10"/>
      <c r="AWH387" s="10"/>
      <c r="AWI387" s="10"/>
      <c r="AWJ387" s="10"/>
      <c r="AWK387" s="10"/>
      <c r="AWL387" s="10"/>
      <c r="AWM387" s="10"/>
      <c r="AWN387" s="10"/>
      <c r="AWO387" s="10"/>
      <c r="AWP387" s="10"/>
      <c r="AWQ387" s="10"/>
      <c r="AWR387" s="10"/>
      <c r="AWS387" s="10"/>
      <c r="AWT387" s="10"/>
      <c r="AWU387" s="10"/>
      <c r="AWV387" s="10"/>
      <c r="AWW387" s="10"/>
      <c r="AWX387" s="10"/>
      <c r="AWY387" s="10"/>
      <c r="AWZ387" s="10"/>
      <c r="AXA387" s="10"/>
      <c r="AXB387" s="10"/>
      <c r="AXC387" s="10"/>
      <c r="AXD387" s="10"/>
      <c r="AXE387" s="10"/>
      <c r="AXF387" s="10"/>
      <c r="AXG387" s="10"/>
      <c r="AXH387" s="10"/>
      <c r="AXI387" s="10"/>
      <c r="AXJ387" s="10"/>
      <c r="AXK387" s="10"/>
      <c r="AXL387" s="10"/>
      <c r="AXM387" s="10"/>
      <c r="AXN387" s="10"/>
      <c r="AXO387" s="10"/>
      <c r="AXP387" s="10"/>
      <c r="AXQ387" s="10"/>
      <c r="AXR387" s="10"/>
      <c r="AXS387" s="10"/>
      <c r="AXT387" s="10"/>
      <c r="AXU387" s="10"/>
      <c r="AXV387" s="10"/>
      <c r="AXW387" s="10"/>
      <c r="AXX387" s="10"/>
      <c r="AXY387" s="10"/>
      <c r="AXZ387" s="10"/>
      <c r="AYA387" s="10"/>
      <c r="AYB387" s="10"/>
      <c r="AYC387" s="10"/>
      <c r="AYD387" s="10"/>
      <c r="AYE387" s="10"/>
      <c r="AYF387" s="10"/>
      <c r="AYG387" s="10"/>
      <c r="AYH387" s="10"/>
      <c r="AYI387" s="10"/>
      <c r="AYJ387" s="10"/>
      <c r="AYK387" s="10"/>
      <c r="AYL387" s="10"/>
      <c r="AYM387" s="10"/>
      <c r="AYN387" s="10"/>
      <c r="AYO387" s="10"/>
      <c r="AYP387" s="10"/>
      <c r="AYQ387" s="10"/>
      <c r="AYR387" s="10"/>
      <c r="AYS387" s="10"/>
      <c r="AYT387" s="10"/>
      <c r="AYU387" s="10"/>
      <c r="AYV387" s="10"/>
      <c r="AYW387" s="10"/>
      <c r="AYX387" s="10"/>
      <c r="AYY387" s="10"/>
      <c r="AYZ387" s="10"/>
      <c r="AZA387" s="10"/>
      <c r="AZB387" s="10"/>
      <c r="AZC387" s="10"/>
      <c r="AZD387" s="10"/>
      <c r="AZE387" s="10"/>
      <c r="AZF387" s="10"/>
      <c r="AZG387" s="10"/>
      <c r="AZH387" s="10"/>
      <c r="AZI387" s="10"/>
      <c r="AZJ387" s="10"/>
      <c r="AZK387" s="10"/>
      <c r="AZL387" s="10"/>
      <c r="AZM387" s="10"/>
      <c r="AZN387" s="10"/>
      <c r="AZO387" s="10"/>
      <c r="AZP387" s="10"/>
      <c r="AZQ387" s="10"/>
      <c r="AZR387" s="10"/>
      <c r="AZS387" s="10"/>
      <c r="AZT387" s="10"/>
      <c r="AZU387" s="10"/>
      <c r="AZV387" s="10"/>
      <c r="AZW387" s="10"/>
      <c r="AZX387" s="10"/>
      <c r="AZY387" s="10"/>
      <c r="AZZ387" s="10"/>
      <c r="BAA387" s="10"/>
      <c r="BAB387" s="10"/>
      <c r="BAC387" s="10"/>
      <c r="BAD387" s="10"/>
      <c r="BAE387" s="10"/>
      <c r="BAF387" s="10"/>
      <c r="BAG387" s="10"/>
      <c r="BAH387" s="10"/>
      <c r="BAI387" s="10"/>
      <c r="BAJ387" s="10"/>
      <c r="BAK387" s="10"/>
      <c r="BAL387" s="10"/>
      <c r="BAM387" s="10"/>
      <c r="BAN387" s="10"/>
      <c r="BAO387" s="10"/>
      <c r="BAP387" s="10"/>
      <c r="BAQ387" s="10"/>
      <c r="BAR387" s="10"/>
      <c r="BAS387" s="10"/>
      <c r="BAT387" s="10"/>
      <c r="BAU387" s="10"/>
      <c r="BAV387" s="10"/>
      <c r="BAW387" s="10"/>
      <c r="BAX387" s="10"/>
      <c r="BAY387" s="10"/>
      <c r="BAZ387" s="10"/>
      <c r="BBA387" s="10"/>
      <c r="BBB387" s="10"/>
      <c r="BBC387" s="10"/>
      <c r="BBD387" s="10"/>
      <c r="BBE387" s="10"/>
      <c r="BBF387" s="10"/>
      <c r="BBG387" s="10"/>
      <c r="BBH387" s="10"/>
      <c r="BBI387" s="10"/>
      <c r="BBJ387" s="10"/>
      <c r="BBK387" s="10"/>
      <c r="BBL387" s="10"/>
      <c r="BBM387" s="10"/>
      <c r="BBN387" s="10"/>
      <c r="BBO387" s="10"/>
      <c r="BBP387" s="10"/>
      <c r="BBQ387" s="10"/>
      <c r="BBR387" s="10"/>
      <c r="BBS387" s="10"/>
      <c r="BBT387" s="10"/>
      <c r="BBU387" s="10"/>
      <c r="BBV387" s="10"/>
      <c r="BBW387" s="10"/>
      <c r="BBX387" s="10"/>
      <c r="BBY387" s="10"/>
      <c r="BBZ387" s="10"/>
      <c r="BCA387" s="10"/>
      <c r="BCB387" s="10"/>
      <c r="BCC387" s="10"/>
      <c r="BCD387" s="10"/>
      <c r="BCE387" s="10"/>
      <c r="BCF387" s="10"/>
      <c r="BCG387" s="10"/>
      <c r="BCH387" s="10"/>
      <c r="BCI387" s="10"/>
      <c r="BCJ387" s="10"/>
      <c r="BCK387" s="10"/>
      <c r="BCL387" s="10"/>
      <c r="BCM387" s="10"/>
      <c r="BCN387" s="10"/>
      <c r="BCO387" s="10"/>
      <c r="BCP387" s="10"/>
      <c r="BCQ387" s="10"/>
      <c r="BCR387" s="10"/>
      <c r="BCS387" s="10"/>
      <c r="BCT387" s="10"/>
      <c r="BCU387" s="10"/>
      <c r="BCV387" s="10"/>
      <c r="BCW387" s="10"/>
      <c r="BCX387" s="10"/>
      <c r="BCY387" s="10"/>
      <c r="BCZ387" s="10"/>
      <c r="BDA387" s="10"/>
      <c r="BDB387" s="10"/>
      <c r="BDC387" s="10"/>
      <c r="BDD387" s="10"/>
      <c r="BDE387" s="10"/>
      <c r="BDF387" s="10"/>
      <c r="BDG387" s="10"/>
      <c r="BDH387" s="10"/>
      <c r="BDI387" s="10"/>
      <c r="BDJ387" s="10"/>
      <c r="BDK387" s="10"/>
      <c r="BDL387" s="10"/>
      <c r="BDM387" s="10"/>
      <c r="BDN387" s="10"/>
      <c r="BDO387" s="10"/>
      <c r="BDP387" s="10"/>
      <c r="BDQ387" s="10"/>
      <c r="BDR387" s="10"/>
      <c r="BDS387" s="10"/>
      <c r="BDT387" s="10"/>
      <c r="BDU387" s="10"/>
      <c r="BDV387" s="10"/>
      <c r="BDW387" s="10"/>
      <c r="BDX387" s="10"/>
      <c r="BDY387" s="10"/>
      <c r="BDZ387" s="10"/>
      <c r="BEA387" s="10"/>
      <c r="BEB387" s="10"/>
      <c r="BEC387" s="10"/>
      <c r="BED387" s="10"/>
      <c r="BEE387" s="10"/>
      <c r="BEF387" s="10"/>
      <c r="BEG387" s="10"/>
      <c r="BEH387" s="10"/>
      <c r="BEI387" s="10"/>
      <c r="BEJ387" s="10"/>
      <c r="BEK387" s="10"/>
      <c r="BEL387" s="10"/>
      <c r="BEM387" s="10"/>
      <c r="BEN387" s="10"/>
      <c r="BEO387" s="10"/>
      <c r="BEP387" s="10"/>
      <c r="BEQ387" s="10"/>
      <c r="BER387" s="10"/>
      <c r="BES387" s="10"/>
      <c r="BET387" s="10"/>
      <c r="BEU387" s="10"/>
      <c r="BEV387" s="10"/>
      <c r="BEW387" s="10"/>
      <c r="BEX387" s="10"/>
      <c r="BEY387" s="10"/>
      <c r="BEZ387" s="10"/>
      <c r="BFA387" s="10"/>
      <c r="BFB387" s="10"/>
      <c r="BFC387" s="10"/>
      <c r="BFD387" s="10"/>
      <c r="BFE387" s="10"/>
      <c r="BFF387" s="10"/>
      <c r="BFG387" s="10"/>
      <c r="BFH387" s="10"/>
      <c r="BFI387" s="10"/>
      <c r="BFJ387" s="10"/>
      <c r="BFK387" s="10"/>
      <c r="BFL387" s="10"/>
      <c r="BFM387" s="10"/>
      <c r="BFN387" s="10"/>
      <c r="BFO387" s="10"/>
      <c r="BFP387" s="10"/>
      <c r="BFQ387" s="10"/>
      <c r="BFR387" s="10"/>
      <c r="BFS387" s="10"/>
      <c r="BFT387" s="10"/>
      <c r="BFU387" s="10"/>
      <c r="BFV387" s="10"/>
      <c r="BFW387" s="10"/>
      <c r="BFX387" s="10"/>
      <c r="BFY387" s="10"/>
      <c r="BFZ387" s="10"/>
      <c r="BGA387" s="10"/>
      <c r="BGB387" s="10"/>
      <c r="BGC387" s="10"/>
      <c r="BGD387" s="10"/>
      <c r="BGE387" s="10"/>
      <c r="BGF387" s="10"/>
      <c r="BGG387" s="10"/>
      <c r="BGH387" s="10"/>
      <c r="BGI387" s="10"/>
      <c r="BGJ387" s="10"/>
      <c r="BGK387" s="10"/>
      <c r="BGL387" s="10"/>
      <c r="BGM387" s="10"/>
      <c r="BGN387" s="10"/>
      <c r="BGO387" s="10"/>
      <c r="BGP387" s="10"/>
      <c r="BGQ387" s="10"/>
      <c r="BGR387" s="10"/>
      <c r="BGS387" s="10"/>
      <c r="BGT387" s="10"/>
      <c r="BGU387" s="10"/>
      <c r="BGV387" s="10"/>
      <c r="BGW387" s="10"/>
      <c r="BGX387" s="10"/>
      <c r="BGY387" s="10"/>
      <c r="BGZ387" s="10"/>
      <c r="BHA387" s="10"/>
      <c r="BHB387" s="10"/>
      <c r="BHC387" s="10"/>
      <c r="BHD387" s="10"/>
      <c r="BHE387" s="10"/>
      <c r="BHF387" s="10"/>
      <c r="BHG387" s="10"/>
      <c r="BHH387" s="10"/>
      <c r="BHI387" s="10"/>
      <c r="BHJ387" s="10"/>
      <c r="BHK387" s="10"/>
      <c r="BHL387" s="10"/>
      <c r="BHM387" s="10"/>
      <c r="BHN387" s="10"/>
      <c r="BHO387" s="10"/>
      <c r="BHP387" s="10"/>
      <c r="BHQ387" s="10"/>
      <c r="BHR387" s="10"/>
      <c r="BHS387" s="10"/>
      <c r="BHT387" s="10"/>
      <c r="BHU387" s="10"/>
      <c r="BHV387" s="10"/>
      <c r="BHW387" s="10"/>
      <c r="BHX387" s="10"/>
      <c r="BHY387" s="10"/>
      <c r="BHZ387" s="10"/>
      <c r="BIA387" s="10"/>
      <c r="BIB387" s="10"/>
      <c r="BIC387" s="10"/>
      <c r="BID387" s="10"/>
      <c r="BIE387" s="10"/>
      <c r="BIF387" s="10"/>
      <c r="BIG387" s="10"/>
      <c r="BIH387" s="10"/>
      <c r="BII387" s="10"/>
      <c r="BIJ387" s="10"/>
      <c r="BIK387" s="10"/>
      <c r="BIL387" s="10"/>
      <c r="BIM387" s="10"/>
      <c r="BIN387" s="10"/>
      <c r="BIO387" s="10"/>
      <c r="BIP387" s="10"/>
      <c r="BIQ387" s="10"/>
      <c r="BIR387" s="10"/>
      <c r="BIS387" s="10"/>
      <c r="BIT387" s="10"/>
      <c r="BIU387" s="10"/>
      <c r="BIV387" s="10"/>
      <c r="BIW387" s="10"/>
      <c r="BIX387" s="10"/>
      <c r="BIY387" s="10"/>
      <c r="BIZ387" s="10"/>
      <c r="BJA387" s="10"/>
      <c r="BJB387" s="10"/>
      <c r="BJC387" s="10"/>
      <c r="BJD387" s="10"/>
      <c r="BJE387" s="10"/>
      <c r="BJF387" s="10"/>
      <c r="BJG387" s="10"/>
      <c r="BJH387" s="10"/>
      <c r="BJI387" s="10"/>
      <c r="BJJ387" s="10"/>
      <c r="BJK387" s="10"/>
      <c r="BJL387" s="10"/>
      <c r="BJM387" s="10"/>
      <c r="BJN387" s="10"/>
      <c r="BJO387" s="10"/>
      <c r="BJP387" s="10"/>
      <c r="BJQ387" s="10"/>
      <c r="BJR387" s="10"/>
      <c r="BJS387" s="10"/>
      <c r="BJT387" s="10"/>
      <c r="BJU387" s="10"/>
      <c r="BJV387" s="10"/>
      <c r="BJW387" s="10"/>
      <c r="BJX387" s="10"/>
      <c r="BJY387" s="10"/>
      <c r="BJZ387" s="10"/>
      <c r="BKA387" s="10"/>
      <c r="BKB387" s="10"/>
      <c r="BKC387" s="10"/>
      <c r="BKD387" s="10"/>
      <c r="BKE387" s="10"/>
      <c r="BKF387" s="10"/>
      <c r="BKG387" s="10"/>
      <c r="BKH387" s="10"/>
      <c r="BKI387" s="10"/>
      <c r="BKJ387" s="10"/>
      <c r="BKK387" s="10"/>
      <c r="BKL387" s="10"/>
      <c r="BKM387" s="10"/>
      <c r="BKN387" s="10"/>
      <c r="BKO387" s="10"/>
      <c r="BKP387" s="10"/>
      <c r="BKQ387" s="10"/>
      <c r="BKR387" s="10"/>
      <c r="BKS387" s="10"/>
      <c r="BKT387" s="10"/>
      <c r="BKU387" s="10"/>
      <c r="BKV387" s="10"/>
      <c r="BKW387" s="10"/>
      <c r="BKX387" s="10"/>
      <c r="BKY387" s="10"/>
      <c r="BKZ387" s="10"/>
      <c r="BLA387" s="10"/>
      <c r="BLB387" s="10"/>
      <c r="BLC387" s="10"/>
      <c r="BLD387" s="10"/>
      <c r="BLE387" s="10"/>
      <c r="BLF387" s="10"/>
      <c r="BLG387" s="10"/>
      <c r="BLH387" s="10"/>
      <c r="BLI387" s="10"/>
      <c r="BLJ387" s="10"/>
      <c r="BLK387" s="10"/>
      <c r="BLL387" s="10"/>
      <c r="BLM387" s="10"/>
      <c r="BLN387" s="10"/>
      <c r="BLO387" s="10"/>
      <c r="BLP387" s="10"/>
      <c r="BLQ387" s="10"/>
      <c r="BLR387" s="10"/>
      <c r="BLS387" s="10"/>
      <c r="BLT387" s="10"/>
      <c r="BLU387" s="10"/>
      <c r="BLV387" s="10"/>
      <c r="BLW387" s="10"/>
      <c r="BLX387" s="10"/>
      <c r="BLY387" s="10"/>
      <c r="BLZ387" s="10"/>
      <c r="BMA387" s="10"/>
      <c r="BMB387" s="10"/>
      <c r="BMC387" s="10"/>
      <c r="BMD387" s="10"/>
      <c r="BME387" s="10"/>
      <c r="BMF387" s="10"/>
      <c r="BMG387" s="10"/>
      <c r="BMH387" s="10"/>
      <c r="BMI387" s="10"/>
      <c r="BMJ387" s="10"/>
      <c r="BMK387" s="10"/>
      <c r="BML387" s="10"/>
      <c r="BMM387" s="10"/>
      <c r="BMN387" s="10"/>
      <c r="BMO387" s="10"/>
      <c r="BMP387" s="10"/>
      <c r="BMQ387" s="10"/>
      <c r="BMR387" s="10"/>
      <c r="BMS387" s="10"/>
      <c r="BMT387" s="10"/>
      <c r="BMU387" s="10"/>
      <c r="BMV387" s="10"/>
      <c r="BMW387" s="10"/>
      <c r="BMX387" s="10"/>
      <c r="BMY387" s="10"/>
      <c r="BMZ387" s="10"/>
      <c r="BNA387" s="10"/>
      <c r="BNB387" s="10"/>
      <c r="BNC387" s="10"/>
      <c r="BND387" s="10"/>
      <c r="BNE387" s="10"/>
      <c r="BNF387" s="10"/>
      <c r="BNG387" s="10"/>
      <c r="BNH387" s="10"/>
      <c r="BNI387" s="10"/>
      <c r="BNJ387" s="10"/>
      <c r="BNK387" s="10"/>
      <c r="BNL387" s="10"/>
      <c r="BNM387" s="10"/>
      <c r="BNN387" s="10"/>
      <c r="BNO387" s="10"/>
      <c r="BNP387" s="10"/>
      <c r="BNQ387" s="10"/>
      <c r="BNR387" s="10"/>
      <c r="BNS387" s="10"/>
      <c r="BNT387" s="10"/>
      <c r="BNU387" s="10"/>
      <c r="BNV387" s="10"/>
      <c r="BNW387" s="10"/>
      <c r="BNX387" s="10"/>
      <c r="BNY387" s="10"/>
      <c r="BNZ387" s="10"/>
      <c r="BOA387" s="10"/>
      <c r="BOB387" s="10"/>
      <c r="BOC387" s="10"/>
      <c r="BOD387" s="10"/>
      <c r="BOE387" s="10"/>
      <c r="BOF387" s="10"/>
      <c r="BOG387" s="10"/>
      <c r="BOH387" s="10"/>
      <c r="BOI387" s="10"/>
      <c r="BOJ387" s="10"/>
      <c r="BOK387" s="10"/>
      <c r="BOL387" s="10"/>
      <c r="BOM387" s="10"/>
      <c r="BON387" s="10"/>
      <c r="BOO387" s="10"/>
      <c r="BOP387" s="10"/>
      <c r="BOQ387" s="10"/>
      <c r="BOR387" s="10"/>
      <c r="BOS387" s="10"/>
      <c r="BOT387" s="10"/>
      <c r="BOU387" s="10"/>
      <c r="BOV387" s="10"/>
      <c r="BOW387" s="10"/>
      <c r="BOX387" s="10"/>
      <c r="BOY387" s="10"/>
      <c r="BOZ387" s="10"/>
      <c r="BPA387" s="10"/>
      <c r="BPB387" s="10"/>
      <c r="BPC387" s="10"/>
      <c r="BPD387" s="10"/>
      <c r="BPE387" s="10"/>
      <c r="BPF387" s="10"/>
      <c r="BPG387" s="10"/>
      <c r="BPH387" s="10"/>
      <c r="BPI387" s="10"/>
      <c r="BPJ387" s="10"/>
      <c r="BPK387" s="10"/>
      <c r="BPL387" s="10"/>
      <c r="BPM387" s="10"/>
      <c r="BPN387" s="10"/>
      <c r="BPO387" s="10"/>
      <c r="BPP387" s="10"/>
      <c r="BPQ387" s="10"/>
      <c r="BPR387" s="10"/>
      <c r="BPS387" s="10"/>
      <c r="BPT387" s="10"/>
      <c r="BPU387" s="10"/>
      <c r="BPV387" s="10"/>
      <c r="BPW387" s="10"/>
      <c r="BPX387" s="10"/>
      <c r="BPY387" s="10"/>
      <c r="BPZ387" s="10"/>
      <c r="BQA387" s="10"/>
      <c r="BQB387" s="10"/>
      <c r="BQC387" s="10"/>
      <c r="BQD387" s="10"/>
      <c r="BQE387" s="10"/>
      <c r="BQF387" s="10"/>
      <c r="BQG387" s="10"/>
      <c r="BQH387" s="10"/>
      <c r="BQI387" s="10"/>
      <c r="BQJ387" s="10"/>
      <c r="BQK387" s="10"/>
      <c r="BQL387" s="10"/>
      <c r="BQM387" s="10"/>
      <c r="BQN387" s="10"/>
      <c r="BQO387" s="10"/>
      <c r="BQP387" s="10"/>
      <c r="BQQ387" s="10"/>
      <c r="BQR387" s="10"/>
      <c r="BQS387" s="10"/>
      <c r="BQT387" s="10"/>
      <c r="BQU387" s="10"/>
      <c r="BQV387" s="10"/>
      <c r="BQW387" s="10"/>
      <c r="BQX387" s="10"/>
      <c r="BQY387" s="10"/>
      <c r="BQZ387" s="10"/>
      <c r="BRA387" s="10"/>
      <c r="BRB387" s="10"/>
      <c r="BRC387" s="10"/>
      <c r="BRD387" s="10"/>
      <c r="BRE387" s="10"/>
      <c r="BRF387" s="10"/>
      <c r="BRG387" s="10"/>
      <c r="BRH387" s="10"/>
      <c r="BRI387" s="10"/>
      <c r="BRJ387" s="10"/>
      <c r="BRK387" s="10"/>
      <c r="BRL387" s="10"/>
      <c r="BRM387" s="10"/>
      <c r="BRN387" s="10"/>
      <c r="BRO387" s="10"/>
      <c r="BRP387" s="10"/>
      <c r="BRQ387" s="10"/>
      <c r="BRR387" s="10"/>
      <c r="BRS387" s="10"/>
      <c r="BRT387" s="10"/>
      <c r="BRU387" s="10"/>
      <c r="BRV387" s="10"/>
      <c r="BRW387" s="10"/>
      <c r="BRX387" s="10"/>
      <c r="BRY387" s="10"/>
      <c r="BRZ387" s="10"/>
      <c r="BSA387" s="10"/>
      <c r="BSB387" s="10"/>
      <c r="BSC387" s="10"/>
      <c r="BSD387" s="10"/>
      <c r="BSE387" s="10"/>
      <c r="BSF387" s="10"/>
      <c r="BSG387" s="10"/>
      <c r="BSH387" s="10"/>
      <c r="BSI387" s="10"/>
      <c r="BSJ387" s="10"/>
      <c r="BSK387" s="10"/>
      <c r="BSL387" s="10"/>
      <c r="BSM387" s="10"/>
      <c r="BSN387" s="10"/>
      <c r="BSO387" s="10"/>
      <c r="BSP387" s="10"/>
      <c r="BSQ387" s="10"/>
      <c r="BSR387" s="10"/>
      <c r="BSS387" s="10"/>
      <c r="BST387" s="10"/>
      <c r="BSU387" s="10"/>
      <c r="BSV387" s="10"/>
      <c r="BSW387" s="10"/>
      <c r="BSX387" s="10"/>
      <c r="BSY387" s="10"/>
      <c r="BSZ387" s="10"/>
      <c r="BTA387" s="10"/>
      <c r="BTB387" s="10"/>
      <c r="BTC387" s="10"/>
      <c r="BTD387" s="10"/>
      <c r="BTE387" s="10"/>
      <c r="BTF387" s="10"/>
      <c r="BTG387" s="10"/>
      <c r="BTH387" s="10"/>
      <c r="BTI387" s="10"/>
      <c r="BTJ387" s="10"/>
      <c r="BTK387" s="10"/>
      <c r="BTL387" s="10"/>
      <c r="BTM387" s="10"/>
      <c r="BTN387" s="10"/>
      <c r="BTO387" s="10"/>
      <c r="BTP387" s="10"/>
      <c r="BTQ387" s="10"/>
      <c r="BTR387" s="10"/>
      <c r="BTS387" s="10"/>
      <c r="BTT387" s="10"/>
      <c r="BTU387" s="10"/>
      <c r="BTV387" s="10"/>
      <c r="BTW387" s="10"/>
      <c r="BTX387" s="10"/>
      <c r="BTY387" s="10"/>
      <c r="BTZ387" s="10"/>
      <c r="BUA387" s="10"/>
      <c r="BUB387" s="10"/>
      <c r="BUC387" s="10"/>
      <c r="BUD387" s="10"/>
      <c r="BUE387" s="10"/>
      <c r="BUF387" s="10"/>
      <c r="BUG387" s="10"/>
      <c r="BUH387" s="10"/>
      <c r="BUI387" s="10"/>
      <c r="BUJ387" s="10"/>
      <c r="BUK387" s="10"/>
      <c r="BUL387" s="10"/>
      <c r="BUM387" s="10"/>
      <c r="BUN387" s="10"/>
      <c r="BUO387" s="10"/>
      <c r="BUP387" s="10"/>
      <c r="BUQ387" s="10"/>
      <c r="BUR387" s="10"/>
      <c r="BUS387" s="10"/>
      <c r="BUT387" s="10"/>
      <c r="BUU387" s="10"/>
      <c r="BUV387" s="10"/>
      <c r="BUW387" s="10"/>
      <c r="BUX387" s="10"/>
      <c r="BUY387" s="10"/>
      <c r="BUZ387" s="10"/>
      <c r="BVA387" s="10"/>
      <c r="BVB387" s="10"/>
      <c r="BVC387" s="10"/>
      <c r="BVD387" s="10"/>
      <c r="BVE387" s="10"/>
      <c r="BVF387" s="10"/>
      <c r="BVG387" s="10"/>
      <c r="BVH387" s="10"/>
      <c r="BVI387" s="10"/>
      <c r="BVJ387" s="10"/>
      <c r="BVK387" s="10"/>
      <c r="BVL387" s="10"/>
      <c r="BVM387" s="10"/>
      <c r="BVN387" s="10"/>
      <c r="BVO387" s="10"/>
      <c r="BVP387" s="10"/>
      <c r="BVQ387" s="10"/>
      <c r="BVR387" s="10"/>
      <c r="BVS387" s="10"/>
      <c r="BVT387" s="10"/>
      <c r="BVU387" s="10"/>
      <c r="BVV387" s="10"/>
      <c r="BVW387" s="10"/>
      <c r="BVX387" s="10"/>
      <c r="BVY387" s="10"/>
      <c r="BVZ387" s="10"/>
      <c r="BWA387" s="10"/>
      <c r="BWB387" s="10"/>
      <c r="BWC387" s="10"/>
      <c r="BWD387" s="10"/>
      <c r="BWE387" s="10"/>
      <c r="BWF387" s="10"/>
      <c r="BWG387" s="10"/>
      <c r="BWH387" s="10"/>
      <c r="BWI387" s="10"/>
      <c r="BWJ387" s="10"/>
      <c r="BWK387" s="10"/>
      <c r="BWL387" s="10"/>
      <c r="BWM387" s="10"/>
      <c r="BWN387" s="10"/>
      <c r="BWO387" s="10"/>
      <c r="BWP387" s="10"/>
      <c r="BWQ387" s="10"/>
      <c r="BWR387" s="10"/>
      <c r="BWS387" s="10"/>
      <c r="BWT387" s="10"/>
      <c r="BWU387" s="10"/>
      <c r="BWV387" s="10"/>
      <c r="BWW387" s="10"/>
      <c r="BWX387" s="10"/>
      <c r="BWY387" s="10"/>
      <c r="BWZ387" s="10"/>
      <c r="BXA387" s="10"/>
      <c r="BXB387" s="10"/>
      <c r="BXC387" s="10"/>
      <c r="BXD387" s="10"/>
      <c r="BXE387" s="10"/>
      <c r="BXF387" s="10"/>
      <c r="BXG387" s="10"/>
      <c r="BXH387" s="10"/>
      <c r="BXI387" s="10"/>
      <c r="BXJ387" s="10"/>
      <c r="BXK387" s="10"/>
      <c r="BXL387" s="10"/>
      <c r="BXM387" s="10"/>
      <c r="BXN387" s="10"/>
      <c r="BXO387" s="10"/>
      <c r="BXP387" s="10"/>
      <c r="BXQ387" s="10"/>
      <c r="BXR387" s="10"/>
      <c r="BXS387" s="10"/>
      <c r="BXT387" s="10"/>
      <c r="BXU387" s="10"/>
      <c r="BXV387" s="10"/>
      <c r="BXW387" s="10"/>
      <c r="BXX387" s="10"/>
      <c r="BXY387" s="10"/>
      <c r="BXZ387" s="10"/>
      <c r="BYA387" s="10"/>
      <c r="BYB387" s="10"/>
      <c r="BYC387" s="10"/>
      <c r="BYD387" s="10"/>
      <c r="BYE387" s="10"/>
      <c r="BYF387" s="10"/>
      <c r="BYG387" s="10"/>
      <c r="BYH387" s="10"/>
      <c r="BYI387" s="10"/>
      <c r="BYJ387" s="10"/>
      <c r="BYK387" s="10"/>
      <c r="BYL387" s="10"/>
      <c r="BYM387" s="10"/>
      <c r="BYN387" s="10"/>
      <c r="BYO387" s="10"/>
      <c r="BYP387" s="10"/>
      <c r="BYQ387" s="10"/>
      <c r="BYR387" s="10"/>
      <c r="BYS387" s="10"/>
      <c r="BYT387" s="10"/>
      <c r="BYU387" s="10"/>
      <c r="BYV387" s="10"/>
      <c r="BYW387" s="10"/>
      <c r="BYX387" s="10"/>
      <c r="BYY387" s="10"/>
      <c r="BYZ387" s="10"/>
      <c r="BZA387" s="10"/>
      <c r="BZB387" s="10"/>
      <c r="BZC387" s="10"/>
      <c r="BZD387" s="10"/>
      <c r="BZE387" s="10"/>
      <c r="BZF387" s="10"/>
      <c r="BZG387" s="10"/>
      <c r="BZH387" s="10"/>
      <c r="BZI387" s="10"/>
      <c r="BZJ387" s="10"/>
      <c r="BZK387" s="10"/>
      <c r="BZL387" s="10"/>
      <c r="BZM387" s="10"/>
      <c r="BZN387" s="10"/>
      <c r="BZO387" s="10"/>
      <c r="BZP387" s="10"/>
      <c r="BZQ387" s="10"/>
      <c r="BZR387" s="10"/>
      <c r="BZS387" s="10"/>
      <c r="BZT387" s="10"/>
      <c r="BZU387" s="10"/>
      <c r="BZV387" s="10"/>
      <c r="BZW387" s="10"/>
      <c r="BZX387" s="10"/>
      <c r="BZY387" s="10"/>
      <c r="BZZ387" s="10"/>
      <c r="CAA387" s="10"/>
      <c r="CAB387" s="10"/>
      <c r="CAC387" s="10"/>
      <c r="CAD387" s="10"/>
      <c r="CAE387" s="10"/>
      <c r="CAF387" s="10"/>
      <c r="CAG387" s="10"/>
      <c r="CAH387" s="10"/>
      <c r="CAI387" s="10"/>
      <c r="CAJ387" s="10"/>
      <c r="CAK387" s="10"/>
      <c r="CAL387" s="10"/>
      <c r="CAM387" s="10"/>
      <c r="CAN387" s="10"/>
      <c r="CAO387" s="10"/>
      <c r="CAP387" s="10"/>
      <c r="CAQ387" s="10"/>
      <c r="CAR387" s="10"/>
      <c r="CAS387" s="10"/>
      <c r="CAT387" s="10"/>
      <c r="CAU387" s="10"/>
      <c r="CAV387" s="10"/>
      <c r="CAW387" s="10"/>
      <c r="CAX387" s="10"/>
      <c r="CAY387" s="10"/>
      <c r="CAZ387" s="10"/>
      <c r="CBA387" s="10"/>
      <c r="CBB387" s="10"/>
      <c r="CBC387" s="10"/>
      <c r="CBD387" s="10"/>
      <c r="CBE387" s="10"/>
      <c r="CBF387" s="10"/>
      <c r="CBG387" s="10"/>
      <c r="CBH387" s="10"/>
      <c r="CBI387" s="10"/>
      <c r="CBJ387" s="10"/>
      <c r="CBK387" s="10"/>
      <c r="CBL387" s="10"/>
      <c r="CBM387" s="10"/>
      <c r="CBN387" s="10"/>
      <c r="CBO387" s="10"/>
      <c r="CBP387" s="10"/>
      <c r="CBQ387" s="10"/>
      <c r="CBR387" s="10"/>
      <c r="CBS387" s="10"/>
      <c r="CBT387" s="10"/>
      <c r="CBU387" s="10"/>
      <c r="CBV387" s="10"/>
      <c r="CBW387" s="10"/>
      <c r="CBX387" s="10"/>
      <c r="CBY387" s="10"/>
      <c r="CBZ387" s="10"/>
      <c r="CCA387" s="10"/>
      <c r="CCB387" s="10"/>
      <c r="CCC387" s="10"/>
      <c r="CCD387" s="10"/>
      <c r="CCE387" s="10"/>
      <c r="CCF387" s="10"/>
      <c r="CCG387" s="10"/>
      <c r="CCH387" s="10"/>
      <c r="CCI387" s="10"/>
      <c r="CCJ387" s="10"/>
      <c r="CCK387" s="10"/>
      <c r="CCL387" s="10"/>
      <c r="CCM387" s="10"/>
      <c r="CCN387" s="10"/>
      <c r="CCO387" s="10"/>
      <c r="CCP387" s="10"/>
      <c r="CCQ387" s="10"/>
      <c r="CCR387" s="10"/>
      <c r="CCS387" s="10"/>
      <c r="CCT387" s="10"/>
      <c r="CCU387" s="10"/>
      <c r="CCV387" s="10"/>
      <c r="CCW387" s="10"/>
      <c r="CCX387" s="10"/>
      <c r="CCY387" s="10"/>
      <c r="CCZ387" s="10"/>
      <c r="CDA387" s="10"/>
      <c r="CDB387" s="10"/>
      <c r="CDC387" s="10"/>
      <c r="CDD387" s="10"/>
      <c r="CDE387" s="10"/>
      <c r="CDF387" s="10"/>
      <c r="CDG387" s="10"/>
      <c r="CDH387" s="10"/>
      <c r="CDI387" s="10"/>
      <c r="CDJ387" s="10"/>
      <c r="CDK387" s="10"/>
      <c r="CDL387" s="10"/>
      <c r="CDM387" s="10"/>
      <c r="CDN387" s="10"/>
      <c r="CDO387" s="10"/>
      <c r="CDP387" s="10"/>
      <c r="CDQ387" s="10"/>
      <c r="CDR387" s="10"/>
      <c r="CDS387" s="10"/>
      <c r="CDT387" s="10"/>
      <c r="CDU387" s="10"/>
      <c r="CDV387" s="10"/>
      <c r="CDW387" s="10"/>
      <c r="CDX387" s="10"/>
      <c r="CDY387" s="10"/>
      <c r="CDZ387" s="10"/>
      <c r="CEA387" s="10"/>
      <c r="CEB387" s="10"/>
      <c r="CEC387" s="10"/>
      <c r="CED387" s="10"/>
      <c r="CEE387" s="10"/>
      <c r="CEF387" s="10"/>
      <c r="CEG387" s="10"/>
      <c r="CEH387" s="10"/>
      <c r="CEI387" s="10"/>
      <c r="CEJ387" s="10"/>
      <c r="CEK387" s="10"/>
      <c r="CEL387" s="10"/>
      <c r="CEM387" s="10"/>
      <c r="CEN387" s="10"/>
      <c r="CEO387" s="10"/>
      <c r="CEP387" s="10"/>
      <c r="CEQ387" s="10"/>
      <c r="CER387" s="10"/>
      <c r="CES387" s="10"/>
      <c r="CET387" s="10"/>
      <c r="CEU387" s="10"/>
      <c r="CEV387" s="10"/>
      <c r="CEW387" s="10"/>
      <c r="CEX387" s="10"/>
      <c r="CEY387" s="10"/>
      <c r="CEZ387" s="10"/>
      <c r="CFA387" s="10"/>
      <c r="CFB387" s="10"/>
      <c r="CFC387" s="10"/>
      <c r="CFD387" s="10"/>
      <c r="CFE387" s="10"/>
      <c r="CFF387" s="10"/>
      <c r="CFG387" s="10"/>
      <c r="CFH387" s="10"/>
      <c r="CFI387" s="10"/>
      <c r="CFJ387" s="10"/>
      <c r="CFK387" s="10"/>
      <c r="CFL387" s="10"/>
      <c r="CFM387" s="10"/>
      <c r="CFN387" s="10"/>
      <c r="CFO387" s="10"/>
      <c r="CFP387" s="10"/>
      <c r="CFQ387" s="10"/>
      <c r="CFR387" s="10"/>
      <c r="CFS387" s="10"/>
      <c r="CFT387" s="10"/>
      <c r="CFU387" s="10"/>
      <c r="CFV387" s="10"/>
      <c r="CFW387" s="10"/>
      <c r="CFX387" s="10"/>
      <c r="CFY387" s="10"/>
      <c r="CFZ387" s="10"/>
      <c r="CGA387" s="10"/>
      <c r="CGB387" s="10"/>
      <c r="CGC387" s="10"/>
      <c r="CGD387" s="10"/>
      <c r="CGE387" s="10"/>
      <c r="CGF387" s="10"/>
      <c r="CGG387" s="10"/>
      <c r="CGH387" s="10"/>
      <c r="CGI387" s="10"/>
      <c r="CGJ387" s="10"/>
      <c r="CGK387" s="10"/>
      <c r="CGL387" s="10"/>
      <c r="CGM387" s="10"/>
      <c r="CGN387" s="10"/>
      <c r="CGO387" s="10"/>
      <c r="CGP387" s="10"/>
      <c r="CGQ387" s="10"/>
      <c r="CGR387" s="10"/>
      <c r="CGS387" s="10"/>
      <c r="CGT387" s="10"/>
      <c r="CGU387" s="10"/>
      <c r="CGV387" s="10"/>
      <c r="CGW387" s="10"/>
      <c r="CGX387" s="10"/>
      <c r="CGY387" s="10"/>
      <c r="CGZ387" s="10"/>
      <c r="CHA387" s="10"/>
      <c r="CHB387" s="10"/>
      <c r="CHC387" s="10"/>
      <c r="CHD387" s="10"/>
      <c r="CHE387" s="10"/>
      <c r="CHF387" s="10"/>
      <c r="CHG387" s="10"/>
      <c r="CHH387" s="10"/>
      <c r="CHI387" s="10"/>
      <c r="CHJ387" s="10"/>
      <c r="CHK387" s="10"/>
      <c r="CHL387" s="10"/>
      <c r="CHM387" s="10"/>
      <c r="CHN387" s="10"/>
      <c r="CHO387" s="10"/>
      <c r="CHP387" s="10"/>
      <c r="CHQ387" s="10"/>
      <c r="CHR387" s="10"/>
      <c r="CHS387" s="10"/>
      <c r="CHT387" s="10"/>
      <c r="CHU387" s="10"/>
      <c r="CHV387" s="10"/>
      <c r="CHW387" s="10"/>
      <c r="CHX387" s="10"/>
      <c r="CHY387" s="10"/>
      <c r="CHZ387" s="10"/>
      <c r="CIA387" s="10"/>
      <c r="CIB387" s="10"/>
      <c r="CIC387" s="10"/>
      <c r="CID387" s="10"/>
      <c r="CIE387" s="10"/>
      <c r="CIF387" s="10"/>
      <c r="CIG387" s="10"/>
      <c r="CIH387" s="10"/>
      <c r="CII387" s="10"/>
      <c r="CIJ387" s="10"/>
      <c r="CIK387" s="10"/>
      <c r="CIL387" s="10"/>
      <c r="CIM387" s="10"/>
      <c r="CIN387" s="10"/>
      <c r="CIO387" s="10"/>
      <c r="CIP387" s="10"/>
      <c r="CIQ387" s="10"/>
      <c r="CIR387" s="10"/>
      <c r="CIS387" s="10"/>
      <c r="CIT387" s="10"/>
      <c r="CIU387" s="10"/>
      <c r="CIV387" s="10"/>
      <c r="CIW387" s="10"/>
      <c r="CIX387" s="10"/>
      <c r="CIY387" s="10"/>
      <c r="CIZ387" s="10"/>
      <c r="CJA387" s="10"/>
      <c r="CJB387" s="10"/>
      <c r="CJC387" s="10"/>
      <c r="CJD387" s="10"/>
      <c r="CJE387" s="10"/>
      <c r="CJF387" s="10"/>
      <c r="CJG387" s="10"/>
      <c r="CJH387" s="10"/>
      <c r="CJI387" s="10"/>
      <c r="CJJ387" s="10"/>
      <c r="CJK387" s="10"/>
      <c r="CJL387" s="10"/>
      <c r="CJM387" s="10"/>
      <c r="CJN387" s="10"/>
      <c r="CJO387" s="10"/>
      <c r="CJP387" s="10"/>
      <c r="CJQ387" s="10"/>
      <c r="CJR387" s="10"/>
      <c r="CJS387" s="10"/>
      <c r="CJT387" s="10"/>
      <c r="CJU387" s="10"/>
      <c r="CJV387" s="10"/>
      <c r="CJW387" s="10"/>
      <c r="CJX387" s="10"/>
      <c r="CJY387" s="10"/>
      <c r="CJZ387" s="10"/>
      <c r="CKA387" s="10"/>
      <c r="CKB387" s="10"/>
      <c r="CKC387" s="10"/>
      <c r="CKD387" s="10"/>
      <c r="CKE387" s="10"/>
      <c r="CKF387" s="10"/>
      <c r="CKG387" s="10"/>
      <c r="CKH387" s="10"/>
      <c r="CKI387" s="10"/>
      <c r="CKJ387" s="10"/>
      <c r="CKK387" s="10"/>
      <c r="CKL387" s="10"/>
      <c r="CKM387" s="10"/>
      <c r="CKN387" s="10"/>
      <c r="CKO387" s="10"/>
      <c r="CKP387" s="10"/>
      <c r="CKQ387" s="10"/>
      <c r="CKR387" s="10"/>
      <c r="CKS387" s="10"/>
      <c r="CKT387" s="10"/>
      <c r="CKU387" s="10"/>
      <c r="CKV387" s="10"/>
      <c r="CKW387" s="10"/>
      <c r="CKX387" s="10"/>
      <c r="CKY387" s="10"/>
      <c r="CKZ387" s="10"/>
      <c r="CLA387" s="10"/>
      <c r="CLB387" s="10"/>
      <c r="CLC387" s="10"/>
      <c r="CLD387" s="10"/>
      <c r="CLE387" s="10"/>
      <c r="CLF387" s="10"/>
      <c r="CLG387" s="10"/>
      <c r="CLH387" s="10"/>
      <c r="CLI387" s="10"/>
      <c r="CLJ387" s="10"/>
      <c r="CLK387" s="10"/>
      <c r="CLL387" s="10"/>
      <c r="CLM387" s="10"/>
      <c r="CLN387" s="10"/>
      <c r="CLO387" s="10"/>
      <c r="CLP387" s="10"/>
      <c r="CLQ387" s="10"/>
      <c r="CLR387" s="10"/>
      <c r="CLS387" s="10"/>
      <c r="CLT387" s="10"/>
      <c r="CLU387" s="10"/>
      <c r="CLV387" s="10"/>
      <c r="CLW387" s="10"/>
      <c r="CLX387" s="10"/>
      <c r="CLY387" s="10"/>
      <c r="CLZ387" s="10"/>
      <c r="CMA387" s="10"/>
      <c r="CMB387" s="10"/>
      <c r="CMC387" s="10"/>
      <c r="CMD387" s="10"/>
      <c r="CME387" s="10"/>
      <c r="CMF387" s="10"/>
      <c r="CMG387" s="10"/>
      <c r="CMH387" s="10"/>
      <c r="CMI387" s="10"/>
      <c r="CMJ387" s="10"/>
      <c r="CMK387" s="10"/>
      <c r="CML387" s="10"/>
      <c r="CMM387" s="10"/>
      <c r="CMN387" s="10"/>
      <c r="CMO387" s="10"/>
      <c r="CMP387" s="10"/>
      <c r="CMQ387" s="10"/>
      <c r="CMR387" s="10"/>
      <c r="CMS387" s="10"/>
      <c r="CMT387" s="10"/>
      <c r="CMU387" s="10"/>
      <c r="CMV387" s="10"/>
      <c r="CMW387" s="10"/>
      <c r="CMX387" s="10"/>
      <c r="CMY387" s="10"/>
      <c r="CMZ387" s="10"/>
      <c r="CNA387" s="10"/>
      <c r="CNB387" s="10"/>
      <c r="CNC387" s="10"/>
      <c r="CND387" s="10"/>
      <c r="CNE387" s="10"/>
      <c r="CNF387" s="10"/>
      <c r="CNG387" s="10"/>
      <c r="CNH387" s="10"/>
      <c r="CNI387" s="10"/>
      <c r="CNJ387" s="10"/>
      <c r="CNK387" s="10"/>
      <c r="CNL387" s="10"/>
      <c r="CNM387" s="10"/>
      <c r="CNN387" s="10"/>
      <c r="CNO387" s="10"/>
      <c r="CNP387" s="10"/>
      <c r="CNQ387" s="10"/>
      <c r="CNR387" s="10"/>
      <c r="CNS387" s="10"/>
      <c r="CNT387" s="10"/>
      <c r="CNU387" s="10"/>
      <c r="CNV387" s="10"/>
      <c r="CNW387" s="10"/>
      <c r="CNX387" s="10"/>
      <c r="CNY387" s="10"/>
      <c r="CNZ387" s="10"/>
      <c r="COA387" s="10"/>
      <c r="COB387" s="10"/>
      <c r="COC387" s="10"/>
      <c r="COD387" s="10"/>
      <c r="COE387" s="10"/>
      <c r="COF387" s="10"/>
      <c r="COG387" s="10"/>
      <c r="COH387" s="10"/>
      <c r="COI387" s="10"/>
      <c r="COJ387" s="10"/>
      <c r="COK387" s="10"/>
      <c r="COL387" s="10"/>
      <c r="COM387" s="10"/>
      <c r="CON387" s="10"/>
      <c r="COO387" s="10"/>
      <c r="COP387" s="10"/>
      <c r="COQ387" s="10"/>
      <c r="COR387" s="10"/>
      <c r="COS387" s="10"/>
      <c r="COT387" s="10"/>
      <c r="COU387" s="10"/>
      <c r="COV387" s="10"/>
      <c r="COW387" s="10"/>
      <c r="COX387" s="10"/>
      <c r="COY387" s="10"/>
      <c r="COZ387" s="10"/>
      <c r="CPA387" s="10"/>
      <c r="CPB387" s="10"/>
      <c r="CPC387" s="10"/>
      <c r="CPD387" s="10"/>
      <c r="CPE387" s="10"/>
      <c r="CPF387" s="10"/>
      <c r="CPG387" s="10"/>
      <c r="CPH387" s="10"/>
      <c r="CPI387" s="10"/>
      <c r="CPJ387" s="10"/>
      <c r="CPK387" s="10"/>
      <c r="CPL387" s="10"/>
      <c r="CPM387" s="10"/>
      <c r="CPN387" s="10"/>
      <c r="CPO387" s="10"/>
      <c r="CPP387" s="10"/>
      <c r="CPQ387" s="10"/>
      <c r="CPR387" s="10"/>
      <c r="CPS387" s="10"/>
      <c r="CPT387" s="10"/>
      <c r="CPU387" s="10"/>
      <c r="CPV387" s="10"/>
      <c r="CPW387" s="10"/>
      <c r="CPX387" s="10"/>
      <c r="CPY387" s="10"/>
      <c r="CPZ387" s="10"/>
      <c r="CQA387" s="10"/>
      <c r="CQB387" s="10"/>
      <c r="CQC387" s="10"/>
      <c r="CQD387" s="10"/>
      <c r="CQE387" s="10"/>
      <c r="CQF387" s="10"/>
      <c r="CQG387" s="10"/>
      <c r="CQH387" s="10"/>
      <c r="CQI387" s="10"/>
      <c r="CQJ387" s="10"/>
      <c r="CQK387" s="10"/>
      <c r="CQL387" s="10"/>
      <c r="CQM387" s="10"/>
      <c r="CQN387" s="10"/>
      <c r="CQO387" s="10"/>
      <c r="CQP387" s="10"/>
      <c r="CQQ387" s="10"/>
      <c r="CQR387" s="10"/>
      <c r="CQS387" s="10"/>
      <c r="CQT387" s="10"/>
      <c r="CQU387" s="10"/>
      <c r="CQV387" s="10"/>
      <c r="CQW387" s="10"/>
      <c r="CQX387" s="10"/>
      <c r="CQY387" s="10"/>
      <c r="CQZ387" s="10"/>
      <c r="CRA387" s="10"/>
      <c r="CRB387" s="10"/>
      <c r="CRC387" s="10"/>
      <c r="CRD387" s="10"/>
      <c r="CRE387" s="10"/>
      <c r="CRF387" s="10"/>
      <c r="CRG387" s="10"/>
      <c r="CRH387" s="10"/>
      <c r="CRI387" s="10"/>
      <c r="CRJ387" s="10"/>
      <c r="CRK387" s="10"/>
      <c r="CRL387" s="10"/>
      <c r="CRM387" s="10"/>
      <c r="CRN387" s="10"/>
      <c r="CRO387" s="10"/>
      <c r="CRP387" s="10"/>
      <c r="CRQ387" s="10"/>
      <c r="CRR387" s="10"/>
      <c r="CRS387" s="10"/>
      <c r="CRT387" s="10"/>
      <c r="CRU387" s="10"/>
      <c r="CRV387" s="10"/>
      <c r="CRW387" s="10"/>
      <c r="CRX387" s="10"/>
      <c r="CRY387" s="10"/>
      <c r="CRZ387" s="10"/>
      <c r="CSA387" s="10"/>
      <c r="CSB387" s="10"/>
      <c r="CSC387" s="10"/>
      <c r="CSD387" s="10"/>
      <c r="CSE387" s="10"/>
      <c r="CSF387" s="10"/>
      <c r="CSG387" s="10"/>
      <c r="CSH387" s="10"/>
      <c r="CSI387" s="10"/>
      <c r="CSJ387" s="10"/>
      <c r="CSK387" s="10"/>
      <c r="CSL387" s="10"/>
      <c r="CSM387" s="10"/>
      <c r="CSN387" s="10"/>
      <c r="CSO387" s="10"/>
      <c r="CSP387" s="10"/>
      <c r="CSQ387" s="10"/>
      <c r="CSR387" s="10"/>
      <c r="CSS387" s="10"/>
      <c r="CST387" s="10"/>
      <c r="CSU387" s="10"/>
      <c r="CSV387" s="10"/>
      <c r="CSW387" s="10"/>
      <c r="CSX387" s="10"/>
      <c r="CSY387" s="10"/>
      <c r="CSZ387" s="10"/>
      <c r="CTA387" s="10"/>
      <c r="CTB387" s="10"/>
      <c r="CTC387" s="10"/>
      <c r="CTD387" s="10"/>
      <c r="CTE387" s="10"/>
      <c r="CTF387" s="10"/>
      <c r="CTG387" s="10"/>
      <c r="CTH387" s="10"/>
      <c r="CTI387" s="10"/>
      <c r="CTJ387" s="10"/>
      <c r="CTK387" s="10"/>
      <c r="CTL387" s="10"/>
      <c r="CTM387" s="10"/>
      <c r="CTN387" s="10"/>
      <c r="CTO387" s="10"/>
      <c r="CTP387" s="10"/>
      <c r="CTQ387" s="10"/>
      <c r="CTR387" s="10"/>
      <c r="CTS387" s="10"/>
      <c r="CTT387" s="10"/>
      <c r="CTU387" s="10"/>
      <c r="CTV387" s="10"/>
      <c r="CTW387" s="10"/>
      <c r="CTX387" s="10"/>
      <c r="CTY387" s="10"/>
      <c r="CTZ387" s="10"/>
      <c r="CUA387" s="10"/>
      <c r="CUB387" s="10"/>
      <c r="CUC387" s="10"/>
      <c r="CUD387" s="10"/>
      <c r="CUE387" s="10"/>
      <c r="CUF387" s="10"/>
      <c r="CUG387" s="10"/>
      <c r="CUH387" s="10"/>
      <c r="CUI387" s="10"/>
      <c r="CUJ387" s="10"/>
      <c r="CUK387" s="10"/>
      <c r="CUL387" s="10"/>
      <c r="CUM387" s="10"/>
      <c r="CUN387" s="10"/>
      <c r="CUO387" s="10"/>
      <c r="CUP387" s="10"/>
      <c r="CUQ387" s="10"/>
      <c r="CUR387" s="10"/>
      <c r="CUS387" s="10"/>
      <c r="CUT387" s="10"/>
      <c r="CUU387" s="10"/>
      <c r="CUV387" s="10"/>
      <c r="CUW387" s="10"/>
      <c r="CUX387" s="10"/>
      <c r="CUY387" s="10"/>
      <c r="CUZ387" s="10"/>
      <c r="CVA387" s="10"/>
      <c r="CVB387" s="10"/>
      <c r="CVC387" s="10"/>
      <c r="CVD387" s="10"/>
      <c r="CVE387" s="10"/>
      <c r="CVF387" s="10"/>
      <c r="CVG387" s="10"/>
      <c r="CVH387" s="10"/>
      <c r="CVI387" s="10"/>
      <c r="CVJ387" s="10"/>
      <c r="CVK387" s="10"/>
      <c r="CVL387" s="10"/>
      <c r="CVM387" s="10"/>
      <c r="CVN387" s="10"/>
      <c r="CVO387" s="10"/>
      <c r="CVP387" s="10"/>
      <c r="CVQ387" s="10"/>
      <c r="CVR387" s="10"/>
      <c r="CVS387" s="10"/>
      <c r="CVT387" s="10"/>
      <c r="CVU387" s="10"/>
      <c r="CVV387" s="10"/>
      <c r="CVW387" s="10"/>
      <c r="CVX387" s="10"/>
      <c r="CVY387" s="10"/>
      <c r="CVZ387" s="10"/>
      <c r="CWA387" s="10"/>
      <c r="CWB387" s="10"/>
      <c r="CWC387" s="10"/>
      <c r="CWD387" s="10"/>
      <c r="CWE387" s="10"/>
      <c r="CWF387" s="10"/>
      <c r="CWG387" s="10"/>
      <c r="CWH387" s="10"/>
      <c r="CWI387" s="10"/>
      <c r="CWJ387" s="10"/>
      <c r="CWK387" s="10"/>
      <c r="CWL387" s="10"/>
      <c r="CWM387" s="10"/>
      <c r="CWN387" s="10"/>
      <c r="CWO387" s="10"/>
      <c r="CWP387" s="10"/>
      <c r="CWQ387" s="10"/>
      <c r="CWR387" s="10"/>
      <c r="CWS387" s="10"/>
      <c r="CWT387" s="10"/>
      <c r="CWU387" s="10"/>
      <c r="CWV387" s="10"/>
      <c r="CWW387" s="10"/>
      <c r="CWX387" s="10"/>
      <c r="CWY387" s="10"/>
      <c r="CWZ387" s="10"/>
      <c r="CXA387" s="10"/>
      <c r="CXB387" s="10"/>
      <c r="CXC387" s="10"/>
      <c r="CXD387" s="10"/>
      <c r="CXE387" s="10"/>
      <c r="CXF387" s="10"/>
      <c r="CXG387" s="10"/>
      <c r="CXH387" s="10"/>
      <c r="CXI387" s="10"/>
      <c r="CXJ387" s="10"/>
      <c r="CXK387" s="10"/>
      <c r="CXL387" s="10"/>
      <c r="CXM387" s="10"/>
      <c r="CXN387" s="10"/>
      <c r="CXO387" s="10"/>
      <c r="CXP387" s="10"/>
      <c r="CXQ387" s="10"/>
      <c r="CXR387" s="10"/>
      <c r="CXS387" s="10"/>
      <c r="CXT387" s="10"/>
      <c r="CXU387" s="10"/>
      <c r="CXV387" s="10"/>
      <c r="CXW387" s="10"/>
      <c r="CXX387" s="10"/>
      <c r="CXY387" s="10"/>
      <c r="CXZ387" s="10"/>
      <c r="CYA387" s="10"/>
      <c r="CYB387" s="10"/>
      <c r="CYC387" s="10"/>
      <c r="CYD387" s="10"/>
      <c r="CYE387" s="10"/>
      <c r="CYF387" s="10"/>
      <c r="CYG387" s="10"/>
      <c r="CYH387" s="10"/>
      <c r="CYI387" s="10"/>
      <c r="CYJ387" s="10"/>
      <c r="CYK387" s="10"/>
      <c r="CYL387" s="10"/>
      <c r="CYM387" s="10"/>
      <c r="CYN387" s="10"/>
      <c r="CYO387" s="10"/>
      <c r="CYP387" s="10"/>
      <c r="CYQ387" s="10"/>
      <c r="CYR387" s="10"/>
      <c r="CYS387" s="10"/>
      <c r="CYT387" s="10"/>
      <c r="CYU387" s="10"/>
      <c r="CYV387" s="10"/>
      <c r="CYW387" s="10"/>
      <c r="CYX387" s="10"/>
      <c r="CYY387" s="10"/>
      <c r="CYZ387" s="10"/>
      <c r="CZA387" s="10"/>
      <c r="CZB387" s="10"/>
      <c r="CZC387" s="10"/>
      <c r="CZD387" s="10"/>
      <c r="CZE387" s="10"/>
      <c r="CZF387" s="10"/>
      <c r="CZG387" s="10"/>
      <c r="CZH387" s="10"/>
      <c r="CZI387" s="10"/>
      <c r="CZJ387" s="10"/>
      <c r="CZK387" s="10"/>
      <c r="CZL387" s="10"/>
      <c r="CZM387" s="10"/>
      <c r="CZN387" s="10"/>
      <c r="CZO387" s="10"/>
      <c r="CZP387" s="10"/>
      <c r="CZQ387" s="10"/>
      <c r="CZR387" s="10"/>
      <c r="CZS387" s="10"/>
      <c r="CZT387" s="10"/>
      <c r="CZU387" s="10"/>
      <c r="CZV387" s="10"/>
      <c r="CZW387" s="10"/>
      <c r="CZX387" s="10"/>
      <c r="CZY387" s="10"/>
      <c r="CZZ387" s="10"/>
      <c r="DAA387" s="10"/>
      <c r="DAB387" s="10"/>
      <c r="DAC387" s="10"/>
      <c r="DAD387" s="10"/>
      <c r="DAE387" s="10"/>
      <c r="DAF387" s="10"/>
      <c r="DAG387" s="10"/>
      <c r="DAH387" s="10"/>
      <c r="DAI387" s="10"/>
      <c r="DAJ387" s="10"/>
      <c r="DAK387" s="10"/>
      <c r="DAL387" s="10"/>
      <c r="DAM387" s="10"/>
      <c r="DAN387" s="10"/>
      <c r="DAO387" s="10"/>
      <c r="DAP387" s="10"/>
      <c r="DAQ387" s="10"/>
      <c r="DAR387" s="10"/>
      <c r="DAS387" s="10"/>
      <c r="DAT387" s="10"/>
      <c r="DAU387" s="10"/>
      <c r="DAV387" s="10"/>
      <c r="DAW387" s="10"/>
      <c r="DAX387" s="10"/>
      <c r="DAY387" s="10"/>
      <c r="DAZ387" s="10"/>
      <c r="DBA387" s="10"/>
      <c r="DBB387" s="10"/>
      <c r="DBC387" s="10"/>
      <c r="DBD387" s="10"/>
      <c r="DBE387" s="10"/>
      <c r="DBF387" s="10"/>
      <c r="DBG387" s="10"/>
      <c r="DBH387" s="10"/>
      <c r="DBI387" s="10"/>
      <c r="DBJ387" s="10"/>
      <c r="DBK387" s="10"/>
      <c r="DBL387" s="10"/>
      <c r="DBM387" s="10"/>
      <c r="DBN387" s="10"/>
      <c r="DBO387" s="10"/>
      <c r="DBP387" s="10"/>
      <c r="DBQ387" s="10"/>
      <c r="DBR387" s="10"/>
      <c r="DBS387" s="10"/>
      <c r="DBT387" s="10"/>
      <c r="DBU387" s="10"/>
      <c r="DBV387" s="10"/>
      <c r="DBW387" s="10"/>
      <c r="DBX387" s="10"/>
      <c r="DBY387" s="10"/>
      <c r="DBZ387" s="10"/>
      <c r="DCA387" s="10"/>
      <c r="DCB387" s="10"/>
      <c r="DCC387" s="10"/>
      <c r="DCD387" s="10"/>
      <c r="DCE387" s="10"/>
      <c r="DCF387" s="10"/>
      <c r="DCG387" s="10"/>
      <c r="DCH387" s="10"/>
      <c r="DCI387" s="10"/>
      <c r="DCJ387" s="10"/>
      <c r="DCK387" s="10"/>
      <c r="DCL387" s="10"/>
      <c r="DCM387" s="10"/>
      <c r="DCN387" s="10"/>
      <c r="DCO387" s="10"/>
      <c r="DCP387" s="10"/>
      <c r="DCQ387" s="10"/>
      <c r="DCR387" s="10"/>
      <c r="DCS387" s="10"/>
      <c r="DCT387" s="10"/>
      <c r="DCU387" s="10"/>
      <c r="DCV387" s="10"/>
      <c r="DCW387" s="10"/>
      <c r="DCX387" s="10"/>
      <c r="DCY387" s="10"/>
      <c r="DCZ387" s="10"/>
      <c r="DDA387" s="10"/>
      <c r="DDB387" s="10"/>
      <c r="DDC387" s="10"/>
      <c r="DDD387" s="10"/>
      <c r="DDE387" s="10"/>
      <c r="DDF387" s="10"/>
      <c r="DDG387" s="10"/>
      <c r="DDH387" s="10"/>
      <c r="DDI387" s="10"/>
      <c r="DDJ387" s="10"/>
      <c r="DDK387" s="10"/>
      <c r="DDL387" s="10"/>
      <c r="DDM387" s="10"/>
      <c r="DDN387" s="10"/>
      <c r="DDO387" s="10"/>
      <c r="DDP387" s="10"/>
      <c r="DDQ387" s="10"/>
      <c r="DDR387" s="10"/>
      <c r="DDS387" s="10"/>
      <c r="DDT387" s="10"/>
      <c r="DDU387" s="10"/>
      <c r="DDV387" s="10"/>
      <c r="DDW387" s="10"/>
      <c r="DDX387" s="10"/>
      <c r="DDY387" s="10"/>
      <c r="DDZ387" s="10"/>
      <c r="DEA387" s="10"/>
      <c r="DEB387" s="10"/>
      <c r="DEC387" s="10"/>
      <c r="DED387" s="10"/>
      <c r="DEE387" s="10"/>
      <c r="DEF387" s="10"/>
      <c r="DEG387" s="10"/>
      <c r="DEH387" s="10"/>
      <c r="DEI387" s="10"/>
      <c r="DEJ387" s="10"/>
      <c r="DEK387" s="10"/>
      <c r="DEL387" s="10"/>
      <c r="DEM387" s="10"/>
      <c r="DEN387" s="10"/>
      <c r="DEO387" s="10"/>
      <c r="DEP387" s="10"/>
      <c r="DEQ387" s="10"/>
      <c r="DER387" s="10"/>
      <c r="DES387" s="10"/>
      <c r="DET387" s="10"/>
      <c r="DEU387" s="10"/>
      <c r="DEV387" s="10"/>
      <c r="DEW387" s="10"/>
      <c r="DEX387" s="10"/>
      <c r="DEY387" s="10"/>
      <c r="DEZ387" s="10"/>
      <c r="DFA387" s="10"/>
      <c r="DFB387" s="10"/>
      <c r="DFC387" s="10"/>
      <c r="DFD387" s="10"/>
      <c r="DFE387" s="10"/>
      <c r="DFF387" s="10"/>
      <c r="DFG387" s="10"/>
      <c r="DFH387" s="10"/>
      <c r="DFI387" s="10"/>
      <c r="DFJ387" s="10"/>
      <c r="DFK387" s="10"/>
      <c r="DFL387" s="10"/>
      <c r="DFM387" s="10"/>
      <c r="DFN387" s="10"/>
      <c r="DFO387" s="10"/>
      <c r="DFP387" s="10"/>
      <c r="DFQ387" s="10"/>
      <c r="DFR387" s="10"/>
      <c r="DFS387" s="10"/>
      <c r="DFT387" s="10"/>
      <c r="DFU387" s="10"/>
      <c r="DFV387" s="10"/>
      <c r="DFW387" s="10"/>
      <c r="DFX387" s="10"/>
      <c r="DFY387" s="10"/>
      <c r="DFZ387" s="10"/>
      <c r="DGA387" s="10"/>
      <c r="DGB387" s="10"/>
      <c r="DGC387" s="10"/>
      <c r="DGD387" s="10"/>
      <c r="DGE387" s="10"/>
      <c r="DGF387" s="10"/>
      <c r="DGG387" s="10"/>
      <c r="DGH387" s="10"/>
      <c r="DGI387" s="10"/>
      <c r="DGJ387" s="10"/>
      <c r="DGK387" s="10"/>
      <c r="DGL387" s="10"/>
      <c r="DGM387" s="10"/>
      <c r="DGN387" s="10"/>
      <c r="DGO387" s="10"/>
      <c r="DGP387" s="10"/>
      <c r="DGQ387" s="10"/>
      <c r="DGR387" s="10"/>
      <c r="DGS387" s="10"/>
      <c r="DGT387" s="10"/>
      <c r="DGU387" s="10"/>
      <c r="DGV387" s="10"/>
      <c r="DGW387" s="10"/>
      <c r="DGX387" s="10"/>
      <c r="DGY387" s="10"/>
      <c r="DGZ387" s="10"/>
      <c r="DHA387" s="10"/>
      <c r="DHB387" s="10"/>
      <c r="DHC387" s="10"/>
      <c r="DHD387" s="10"/>
      <c r="DHE387" s="10"/>
      <c r="DHF387" s="10"/>
      <c r="DHG387" s="10"/>
      <c r="DHH387" s="10"/>
      <c r="DHI387" s="10"/>
      <c r="DHJ387" s="10"/>
      <c r="DHK387" s="10"/>
      <c r="DHL387" s="10"/>
      <c r="DHM387" s="10"/>
      <c r="DHN387" s="10"/>
      <c r="DHO387" s="10"/>
      <c r="DHP387" s="10"/>
      <c r="DHQ387" s="10"/>
      <c r="DHR387" s="10"/>
      <c r="DHS387" s="10"/>
      <c r="DHT387" s="10"/>
      <c r="DHU387" s="10"/>
      <c r="DHV387" s="10"/>
      <c r="DHW387" s="10"/>
      <c r="DHX387" s="10"/>
      <c r="DHY387" s="10"/>
      <c r="DHZ387" s="10"/>
      <c r="DIA387" s="10"/>
      <c r="DIB387" s="10"/>
      <c r="DIC387" s="10"/>
      <c r="DID387" s="10"/>
      <c r="DIE387" s="10"/>
      <c r="DIF387" s="10"/>
      <c r="DIG387" s="10"/>
      <c r="DIH387" s="10"/>
      <c r="DII387" s="10"/>
      <c r="DIJ387" s="10"/>
      <c r="DIK387" s="10"/>
      <c r="DIL387" s="10"/>
      <c r="DIM387" s="10"/>
      <c r="DIN387" s="10"/>
      <c r="DIO387" s="10"/>
      <c r="DIP387" s="10"/>
      <c r="DIQ387" s="10"/>
      <c r="DIR387" s="10"/>
      <c r="DIS387" s="10"/>
      <c r="DIT387" s="10"/>
      <c r="DIU387" s="10"/>
      <c r="DIV387" s="10"/>
      <c r="DIW387" s="10"/>
      <c r="DIX387" s="10"/>
      <c r="DIY387" s="10"/>
      <c r="DIZ387" s="10"/>
      <c r="DJA387" s="10"/>
      <c r="DJB387" s="10"/>
      <c r="DJC387" s="10"/>
      <c r="DJD387" s="10"/>
      <c r="DJE387" s="10"/>
      <c r="DJF387" s="10"/>
      <c r="DJG387" s="10"/>
      <c r="DJH387" s="10"/>
      <c r="DJI387" s="10"/>
      <c r="DJJ387" s="10"/>
      <c r="DJK387" s="10"/>
      <c r="DJL387" s="10"/>
      <c r="DJM387" s="10"/>
      <c r="DJN387" s="10"/>
      <c r="DJO387" s="10"/>
      <c r="DJP387" s="10"/>
      <c r="DJQ387" s="10"/>
      <c r="DJR387" s="10"/>
      <c r="DJS387" s="10"/>
      <c r="DJT387" s="10"/>
      <c r="DJU387" s="10"/>
      <c r="DJV387" s="10"/>
      <c r="DJW387" s="10"/>
      <c r="DJX387" s="10"/>
      <c r="DJY387" s="10"/>
      <c r="DJZ387" s="10"/>
      <c r="DKA387" s="10"/>
      <c r="DKB387" s="10"/>
      <c r="DKC387" s="10"/>
      <c r="DKD387" s="10"/>
      <c r="DKE387" s="10"/>
      <c r="DKF387" s="10"/>
      <c r="DKG387" s="10"/>
      <c r="DKH387" s="10"/>
      <c r="DKI387" s="10"/>
      <c r="DKJ387" s="10"/>
      <c r="DKK387" s="10"/>
      <c r="DKL387" s="10"/>
      <c r="DKM387" s="10"/>
      <c r="DKN387" s="10"/>
      <c r="DKO387" s="10"/>
      <c r="DKP387" s="10"/>
      <c r="DKQ387" s="10"/>
      <c r="DKR387" s="10"/>
      <c r="DKS387" s="10"/>
      <c r="DKT387" s="10"/>
      <c r="DKU387" s="10"/>
      <c r="DKV387" s="10"/>
      <c r="DKW387" s="10"/>
      <c r="DKX387" s="10"/>
      <c r="DKY387" s="10"/>
      <c r="DKZ387" s="10"/>
      <c r="DLA387" s="10"/>
      <c r="DLB387" s="10"/>
      <c r="DLC387" s="10"/>
      <c r="DLD387" s="10"/>
      <c r="DLE387" s="10"/>
      <c r="DLF387" s="10"/>
      <c r="DLG387" s="10"/>
      <c r="DLH387" s="10"/>
      <c r="DLI387" s="10"/>
      <c r="DLJ387" s="10"/>
      <c r="DLK387" s="10"/>
      <c r="DLL387" s="10"/>
      <c r="DLM387" s="10"/>
      <c r="DLN387" s="10"/>
      <c r="DLO387" s="10"/>
      <c r="DLP387" s="10"/>
      <c r="DLQ387" s="10"/>
      <c r="DLR387" s="10"/>
      <c r="DLS387" s="10"/>
      <c r="DLT387" s="10"/>
      <c r="DLU387" s="10"/>
      <c r="DLV387" s="10"/>
      <c r="DLW387" s="10"/>
      <c r="DLX387" s="10"/>
      <c r="DLY387" s="10"/>
      <c r="DLZ387" s="10"/>
      <c r="DMA387" s="10"/>
      <c r="DMB387" s="10"/>
      <c r="DMC387" s="10"/>
      <c r="DMD387" s="10"/>
      <c r="DME387" s="10"/>
      <c r="DMF387" s="10"/>
      <c r="DMG387" s="10"/>
      <c r="DMH387" s="10"/>
      <c r="DMI387" s="10"/>
      <c r="DMJ387" s="10"/>
      <c r="DMK387" s="10"/>
      <c r="DML387" s="10"/>
      <c r="DMM387" s="10"/>
      <c r="DMN387" s="10"/>
      <c r="DMO387" s="10"/>
      <c r="DMP387" s="10"/>
      <c r="DMQ387" s="10"/>
      <c r="DMR387" s="10"/>
      <c r="DMS387" s="10"/>
      <c r="DMT387" s="10"/>
      <c r="DMU387" s="10"/>
      <c r="DMV387" s="10"/>
      <c r="DMW387" s="10"/>
      <c r="DMX387" s="10"/>
      <c r="DMY387" s="10"/>
      <c r="DMZ387" s="10"/>
      <c r="DNA387" s="10"/>
      <c r="DNB387" s="10"/>
      <c r="DNC387" s="10"/>
      <c r="DND387" s="10"/>
      <c r="DNE387" s="10"/>
      <c r="DNF387" s="10"/>
      <c r="DNG387" s="10"/>
      <c r="DNH387" s="10"/>
      <c r="DNI387" s="10"/>
      <c r="DNJ387" s="10"/>
      <c r="DNK387" s="10"/>
      <c r="DNL387" s="10"/>
      <c r="DNM387" s="10"/>
      <c r="DNN387" s="10"/>
      <c r="DNO387" s="10"/>
      <c r="DNP387" s="10"/>
      <c r="DNQ387" s="10"/>
      <c r="DNR387" s="10"/>
      <c r="DNS387" s="10"/>
      <c r="DNT387" s="10"/>
      <c r="DNU387" s="10"/>
      <c r="DNV387" s="10"/>
      <c r="DNW387" s="10"/>
      <c r="DNX387" s="10"/>
      <c r="DNY387" s="10"/>
      <c r="DNZ387" s="10"/>
      <c r="DOA387" s="10"/>
      <c r="DOB387" s="10"/>
      <c r="DOC387" s="10"/>
      <c r="DOD387" s="10"/>
      <c r="DOE387" s="10"/>
      <c r="DOF387" s="10"/>
      <c r="DOG387" s="10"/>
      <c r="DOH387" s="10"/>
      <c r="DOI387" s="10"/>
      <c r="DOJ387" s="10"/>
      <c r="DOK387" s="10"/>
      <c r="DOL387" s="10"/>
      <c r="DOM387" s="10"/>
      <c r="DON387" s="10"/>
      <c r="DOO387" s="10"/>
      <c r="DOP387" s="10"/>
      <c r="DOQ387" s="10"/>
      <c r="DOR387" s="10"/>
      <c r="DOS387" s="10"/>
      <c r="DOT387" s="10"/>
      <c r="DOU387" s="10"/>
      <c r="DOV387" s="10"/>
      <c r="DOW387" s="10"/>
      <c r="DOX387" s="10"/>
      <c r="DOY387" s="10"/>
      <c r="DOZ387" s="10"/>
      <c r="DPA387" s="10"/>
      <c r="DPB387" s="10"/>
      <c r="DPC387" s="10"/>
      <c r="DPD387" s="10"/>
      <c r="DPE387" s="10"/>
      <c r="DPF387" s="10"/>
      <c r="DPG387" s="10"/>
      <c r="DPH387" s="10"/>
      <c r="DPI387" s="10"/>
      <c r="DPJ387" s="10"/>
      <c r="DPK387" s="10"/>
      <c r="DPL387" s="10"/>
      <c r="DPM387" s="10"/>
      <c r="DPN387" s="10"/>
      <c r="DPO387" s="10"/>
      <c r="DPP387" s="10"/>
      <c r="DPQ387" s="10"/>
      <c r="DPR387" s="10"/>
      <c r="DPS387" s="10"/>
      <c r="DPT387" s="10"/>
      <c r="DPU387" s="10"/>
      <c r="DPV387" s="10"/>
      <c r="DPW387" s="10"/>
      <c r="DPX387" s="10"/>
      <c r="DPY387" s="10"/>
      <c r="DPZ387" s="10"/>
      <c r="DQA387" s="10"/>
      <c r="DQB387" s="10"/>
      <c r="DQC387" s="10"/>
      <c r="DQD387" s="10"/>
      <c r="DQE387" s="10"/>
      <c r="DQF387" s="10"/>
      <c r="DQG387" s="10"/>
      <c r="DQH387" s="10"/>
      <c r="DQI387" s="10"/>
      <c r="DQJ387" s="10"/>
      <c r="DQK387" s="10"/>
      <c r="DQL387" s="10"/>
      <c r="DQM387" s="10"/>
      <c r="DQN387" s="10"/>
      <c r="DQO387" s="10"/>
      <c r="DQP387" s="10"/>
      <c r="DQQ387" s="10"/>
      <c r="DQR387" s="10"/>
      <c r="DQS387" s="10"/>
      <c r="DQT387" s="10"/>
      <c r="DQU387" s="10"/>
      <c r="DQV387" s="10"/>
      <c r="DQW387" s="10"/>
      <c r="DQX387" s="10"/>
      <c r="DQY387" s="10"/>
      <c r="DQZ387" s="10"/>
      <c r="DRA387" s="10"/>
      <c r="DRB387" s="10"/>
      <c r="DRC387" s="10"/>
      <c r="DRD387" s="10"/>
      <c r="DRE387" s="10"/>
      <c r="DRF387" s="10"/>
      <c r="DRG387" s="10"/>
      <c r="DRH387" s="10"/>
      <c r="DRI387" s="10"/>
      <c r="DRJ387" s="10"/>
      <c r="DRK387" s="10"/>
      <c r="DRL387" s="10"/>
      <c r="DRM387" s="10"/>
      <c r="DRN387" s="10"/>
      <c r="DRO387" s="10"/>
      <c r="DRP387" s="10"/>
      <c r="DRQ387" s="10"/>
      <c r="DRR387" s="10"/>
      <c r="DRS387" s="10"/>
      <c r="DRT387" s="10"/>
      <c r="DRU387" s="10"/>
      <c r="DRV387" s="10"/>
      <c r="DRW387" s="10"/>
      <c r="DRX387" s="10"/>
      <c r="DRY387" s="10"/>
      <c r="DRZ387" s="10"/>
      <c r="DSA387" s="10"/>
      <c r="DSB387" s="10"/>
      <c r="DSC387" s="10"/>
      <c r="DSD387" s="10"/>
      <c r="DSE387" s="10"/>
      <c r="DSF387" s="10"/>
      <c r="DSG387" s="10"/>
      <c r="DSH387" s="10"/>
      <c r="DSI387" s="10"/>
      <c r="DSJ387" s="10"/>
      <c r="DSK387" s="10"/>
      <c r="DSL387" s="10"/>
      <c r="DSM387" s="10"/>
      <c r="DSN387" s="10"/>
      <c r="DSO387" s="10"/>
      <c r="DSP387" s="10"/>
      <c r="DSQ387" s="10"/>
      <c r="DSR387" s="10"/>
      <c r="DSS387" s="10"/>
      <c r="DST387" s="10"/>
      <c r="DSU387" s="10"/>
      <c r="DSV387" s="10"/>
      <c r="DSW387" s="10"/>
      <c r="DSX387" s="10"/>
      <c r="DSY387" s="10"/>
      <c r="DSZ387" s="10"/>
      <c r="DTA387" s="10"/>
      <c r="DTB387" s="10"/>
      <c r="DTC387" s="10"/>
      <c r="DTD387" s="10"/>
      <c r="DTE387" s="10"/>
      <c r="DTF387" s="10"/>
      <c r="DTG387" s="10"/>
      <c r="DTH387" s="10"/>
      <c r="DTI387" s="10"/>
      <c r="DTJ387" s="10"/>
      <c r="DTK387" s="10"/>
      <c r="DTL387" s="10"/>
      <c r="DTM387" s="10"/>
      <c r="DTN387" s="10"/>
      <c r="DTO387" s="10"/>
      <c r="DTP387" s="10"/>
      <c r="DTQ387" s="10"/>
      <c r="DTR387" s="10"/>
      <c r="DTS387" s="10"/>
      <c r="DTT387" s="10"/>
      <c r="DTU387" s="10"/>
      <c r="DTV387" s="10"/>
      <c r="DTW387" s="10"/>
      <c r="DTX387" s="10"/>
      <c r="DTY387" s="10"/>
      <c r="DTZ387" s="10"/>
      <c r="DUA387" s="10"/>
      <c r="DUB387" s="10"/>
      <c r="DUC387" s="10"/>
      <c r="DUD387" s="10"/>
      <c r="DUE387" s="10"/>
      <c r="DUF387" s="10"/>
      <c r="DUG387" s="10"/>
      <c r="DUH387" s="10"/>
      <c r="DUI387" s="10"/>
      <c r="DUJ387" s="10"/>
      <c r="DUK387" s="10"/>
      <c r="DUL387" s="10"/>
      <c r="DUM387" s="10"/>
      <c r="DUN387" s="10"/>
      <c r="DUO387" s="10"/>
      <c r="DUP387" s="10"/>
      <c r="DUQ387" s="10"/>
      <c r="DUR387" s="10"/>
      <c r="DUS387" s="10"/>
      <c r="DUT387" s="10"/>
      <c r="DUU387" s="10"/>
      <c r="DUV387" s="10"/>
      <c r="DUW387" s="10"/>
      <c r="DUX387" s="10"/>
      <c r="DUY387" s="10"/>
      <c r="DUZ387" s="10"/>
      <c r="DVA387" s="10"/>
      <c r="DVB387" s="10"/>
      <c r="DVC387" s="10"/>
      <c r="DVD387" s="10"/>
      <c r="DVE387" s="10"/>
      <c r="DVF387" s="10"/>
      <c r="DVG387" s="10"/>
      <c r="DVH387" s="10"/>
      <c r="DVI387" s="10"/>
      <c r="DVJ387" s="10"/>
      <c r="DVK387" s="10"/>
      <c r="DVL387" s="10"/>
      <c r="DVM387" s="10"/>
      <c r="DVN387" s="10"/>
      <c r="DVO387" s="10"/>
      <c r="DVP387" s="10"/>
      <c r="DVQ387" s="10"/>
      <c r="DVR387" s="10"/>
      <c r="DVS387" s="10"/>
      <c r="DVT387" s="10"/>
      <c r="DVU387" s="10"/>
      <c r="DVV387" s="10"/>
      <c r="DVW387" s="10"/>
      <c r="DVX387" s="10"/>
      <c r="DVY387" s="10"/>
      <c r="DVZ387" s="10"/>
      <c r="DWA387" s="10"/>
      <c r="DWB387" s="10"/>
      <c r="DWC387" s="10"/>
      <c r="DWD387" s="10"/>
      <c r="DWE387" s="10"/>
      <c r="DWF387" s="10"/>
      <c r="DWG387" s="10"/>
      <c r="DWH387" s="10"/>
      <c r="DWI387" s="10"/>
      <c r="DWJ387" s="10"/>
      <c r="DWK387" s="10"/>
      <c r="DWL387" s="10"/>
      <c r="DWM387" s="10"/>
      <c r="DWN387" s="10"/>
      <c r="DWO387" s="10"/>
      <c r="DWP387" s="10"/>
      <c r="DWQ387" s="10"/>
      <c r="DWR387" s="10"/>
      <c r="DWS387" s="10"/>
      <c r="DWT387" s="10"/>
      <c r="DWU387" s="10"/>
      <c r="DWV387" s="10"/>
      <c r="DWW387" s="10"/>
      <c r="DWX387" s="10"/>
      <c r="DWY387" s="10"/>
      <c r="DWZ387" s="10"/>
      <c r="DXA387" s="10"/>
      <c r="DXB387" s="10"/>
      <c r="DXC387" s="10"/>
      <c r="DXD387" s="10"/>
      <c r="DXE387" s="10"/>
      <c r="DXF387" s="10"/>
      <c r="DXG387" s="10"/>
      <c r="DXH387" s="10"/>
      <c r="DXI387" s="10"/>
      <c r="DXJ387" s="10"/>
      <c r="DXK387" s="10"/>
      <c r="DXL387" s="10"/>
      <c r="DXM387" s="10"/>
      <c r="DXN387" s="10"/>
      <c r="DXO387" s="10"/>
      <c r="DXP387" s="10"/>
      <c r="DXQ387" s="10"/>
      <c r="DXR387" s="10"/>
      <c r="DXS387" s="10"/>
      <c r="DXT387" s="10"/>
      <c r="DXU387" s="10"/>
      <c r="DXV387" s="10"/>
      <c r="DXW387" s="10"/>
      <c r="DXX387" s="10"/>
      <c r="DXY387" s="10"/>
      <c r="DXZ387" s="10"/>
      <c r="DYA387" s="10"/>
      <c r="DYB387" s="10"/>
      <c r="DYC387" s="10"/>
      <c r="DYD387" s="10"/>
      <c r="DYE387" s="10"/>
      <c r="DYF387" s="10"/>
      <c r="DYG387" s="10"/>
      <c r="DYH387" s="10"/>
      <c r="DYI387" s="10"/>
      <c r="DYJ387" s="10"/>
      <c r="DYK387" s="10"/>
      <c r="DYL387" s="10"/>
      <c r="DYM387" s="10"/>
      <c r="DYN387" s="10"/>
      <c r="DYO387" s="10"/>
      <c r="DYP387" s="10"/>
      <c r="DYQ387" s="10"/>
      <c r="DYR387" s="10"/>
      <c r="DYS387" s="10"/>
      <c r="DYT387" s="10"/>
      <c r="DYU387" s="10"/>
      <c r="DYV387" s="10"/>
      <c r="DYW387" s="10"/>
      <c r="DYX387" s="10"/>
      <c r="DYY387" s="10"/>
      <c r="DYZ387" s="10"/>
      <c r="DZA387" s="10"/>
      <c r="DZB387" s="10"/>
      <c r="DZC387" s="10"/>
      <c r="DZD387" s="10"/>
      <c r="DZE387" s="10"/>
      <c r="DZF387" s="10"/>
      <c r="DZG387" s="10"/>
      <c r="DZH387" s="10"/>
      <c r="DZI387" s="10"/>
      <c r="DZJ387" s="10"/>
      <c r="DZK387" s="10"/>
      <c r="DZL387" s="10"/>
      <c r="DZM387" s="10"/>
      <c r="DZN387" s="10"/>
      <c r="DZO387" s="10"/>
      <c r="DZP387" s="10"/>
      <c r="DZQ387" s="10"/>
      <c r="DZR387" s="10"/>
      <c r="DZS387" s="10"/>
      <c r="DZT387" s="10"/>
      <c r="DZU387" s="10"/>
      <c r="DZV387" s="10"/>
      <c r="DZW387" s="10"/>
      <c r="DZX387" s="10"/>
      <c r="DZY387" s="10"/>
      <c r="DZZ387" s="10"/>
      <c r="EAA387" s="10"/>
      <c r="EAB387" s="10"/>
      <c r="EAC387" s="10"/>
      <c r="EAD387" s="10"/>
      <c r="EAE387" s="10"/>
      <c r="EAF387" s="10"/>
      <c r="EAG387" s="10"/>
      <c r="EAH387" s="10"/>
      <c r="EAI387" s="10"/>
      <c r="EAJ387" s="10"/>
      <c r="EAK387" s="10"/>
      <c r="EAL387" s="10"/>
      <c r="EAM387" s="10"/>
      <c r="EAN387" s="10"/>
      <c r="EAO387" s="10"/>
      <c r="EAP387" s="10"/>
      <c r="EAQ387" s="10"/>
      <c r="EAR387" s="10"/>
      <c r="EAS387" s="10"/>
      <c r="EAT387" s="10"/>
      <c r="EAU387" s="10"/>
      <c r="EAV387" s="10"/>
      <c r="EAW387" s="10"/>
      <c r="EAX387" s="10"/>
      <c r="EAY387" s="10"/>
      <c r="EAZ387" s="10"/>
      <c r="EBA387" s="10"/>
      <c r="EBB387" s="10"/>
      <c r="EBC387" s="10"/>
      <c r="EBD387" s="10"/>
      <c r="EBE387" s="10"/>
      <c r="EBF387" s="10"/>
      <c r="EBG387" s="10"/>
      <c r="EBH387" s="10"/>
      <c r="EBI387" s="10"/>
      <c r="EBJ387" s="10"/>
      <c r="EBK387" s="10"/>
      <c r="EBL387" s="10"/>
      <c r="EBM387" s="10"/>
      <c r="EBN387" s="10"/>
      <c r="EBO387" s="10"/>
      <c r="EBP387" s="10"/>
      <c r="EBQ387" s="10"/>
      <c r="EBR387" s="10"/>
      <c r="EBS387" s="10"/>
      <c r="EBT387" s="10"/>
      <c r="EBU387" s="10"/>
      <c r="EBV387" s="10"/>
      <c r="EBW387" s="10"/>
      <c r="EBX387" s="10"/>
      <c r="EBY387" s="10"/>
      <c r="EBZ387" s="10"/>
      <c r="ECA387" s="10"/>
      <c r="ECB387" s="10"/>
      <c r="ECC387" s="10"/>
      <c r="ECD387" s="10"/>
      <c r="ECE387" s="10"/>
      <c r="ECF387" s="10"/>
      <c r="ECG387" s="10"/>
      <c r="ECH387" s="10"/>
      <c r="ECI387" s="10"/>
      <c r="ECJ387" s="10"/>
      <c r="ECK387" s="10"/>
      <c r="ECL387" s="10"/>
      <c r="ECM387" s="10"/>
      <c r="ECN387" s="10"/>
      <c r="ECO387" s="10"/>
      <c r="ECP387" s="10"/>
      <c r="ECQ387" s="10"/>
      <c r="ECR387" s="10"/>
      <c r="ECS387" s="10"/>
      <c r="ECT387" s="10"/>
      <c r="ECU387" s="10"/>
      <c r="ECV387" s="10"/>
      <c r="ECW387" s="10"/>
      <c r="ECX387" s="10"/>
      <c r="ECY387" s="10"/>
      <c r="ECZ387" s="10"/>
      <c r="EDA387" s="10"/>
      <c r="EDB387" s="10"/>
      <c r="EDC387" s="10"/>
      <c r="EDD387" s="10"/>
      <c r="EDE387" s="10"/>
      <c r="EDF387" s="10"/>
      <c r="EDG387" s="10"/>
      <c r="EDH387" s="10"/>
      <c r="EDI387" s="10"/>
      <c r="EDJ387" s="10"/>
      <c r="EDK387" s="10"/>
      <c r="EDL387" s="10"/>
      <c r="EDM387" s="10"/>
      <c r="EDN387" s="10"/>
      <c r="EDO387" s="10"/>
      <c r="EDP387" s="10"/>
      <c r="EDQ387" s="10"/>
      <c r="EDR387" s="10"/>
      <c r="EDS387" s="10"/>
      <c r="EDT387" s="10"/>
      <c r="EDU387" s="10"/>
      <c r="EDV387" s="10"/>
      <c r="EDW387" s="10"/>
      <c r="EDX387" s="10"/>
      <c r="EDY387" s="10"/>
      <c r="EDZ387" s="10"/>
      <c r="EEA387" s="10"/>
      <c r="EEB387" s="10"/>
      <c r="EEC387" s="10"/>
      <c r="EED387" s="10"/>
      <c r="EEE387" s="10"/>
      <c r="EEF387" s="10"/>
      <c r="EEG387" s="10"/>
      <c r="EEH387" s="10"/>
      <c r="EEI387" s="10"/>
      <c r="EEJ387" s="10"/>
      <c r="EEK387" s="10"/>
      <c r="EEL387" s="10"/>
      <c r="EEM387" s="10"/>
      <c r="EEN387" s="10"/>
      <c r="EEO387" s="10"/>
      <c r="EEP387" s="10"/>
      <c r="EEQ387" s="10"/>
      <c r="EER387" s="10"/>
      <c r="EES387" s="10"/>
      <c r="EET387" s="10"/>
      <c r="EEU387" s="10"/>
      <c r="EEV387" s="10"/>
      <c r="EEW387" s="10"/>
      <c r="EEX387" s="10"/>
      <c r="EEY387" s="10"/>
      <c r="EEZ387" s="10"/>
      <c r="EFA387" s="10"/>
      <c r="EFB387" s="10"/>
      <c r="EFC387" s="10"/>
      <c r="EFD387" s="10"/>
      <c r="EFE387" s="10"/>
      <c r="EFF387" s="10"/>
      <c r="EFG387" s="10"/>
      <c r="EFH387" s="10"/>
      <c r="EFI387" s="10"/>
      <c r="EFJ387" s="10"/>
      <c r="EFK387" s="10"/>
      <c r="EFL387" s="10"/>
      <c r="EFM387" s="10"/>
      <c r="EFN387" s="10"/>
      <c r="EFO387" s="10"/>
      <c r="EFP387" s="10"/>
      <c r="EFQ387" s="10"/>
      <c r="EFR387" s="10"/>
      <c r="EFS387" s="10"/>
      <c r="EFT387" s="10"/>
      <c r="EFU387" s="10"/>
      <c r="EFV387" s="10"/>
      <c r="EFW387" s="10"/>
      <c r="EFX387" s="10"/>
      <c r="EFY387" s="10"/>
      <c r="EFZ387" s="10"/>
      <c r="EGA387" s="10"/>
      <c r="EGB387" s="10"/>
      <c r="EGC387" s="10"/>
      <c r="EGD387" s="10"/>
      <c r="EGE387" s="10"/>
      <c r="EGF387" s="10"/>
      <c r="EGG387" s="10"/>
      <c r="EGH387" s="10"/>
      <c r="EGI387" s="10"/>
      <c r="EGJ387" s="10"/>
      <c r="EGK387" s="10"/>
      <c r="EGL387" s="10"/>
      <c r="EGM387" s="10"/>
      <c r="EGN387" s="10"/>
      <c r="EGO387" s="10"/>
      <c r="EGP387" s="10"/>
      <c r="EGQ387" s="10"/>
      <c r="EGR387" s="10"/>
      <c r="EGS387" s="10"/>
      <c r="EGT387" s="10"/>
      <c r="EGU387" s="10"/>
      <c r="EGV387" s="10"/>
      <c r="EGW387" s="10"/>
      <c r="EGX387" s="10"/>
      <c r="EGY387" s="10"/>
      <c r="EGZ387" s="10"/>
      <c r="EHA387" s="10"/>
      <c r="EHB387" s="10"/>
      <c r="EHC387" s="10"/>
      <c r="EHD387" s="10"/>
      <c r="EHE387" s="10"/>
      <c r="EHF387" s="10"/>
      <c r="EHG387" s="10"/>
      <c r="EHH387" s="10"/>
      <c r="EHI387" s="10"/>
      <c r="EHJ387" s="10"/>
      <c r="EHK387" s="10"/>
      <c r="EHL387" s="10"/>
      <c r="EHM387" s="10"/>
      <c r="EHN387" s="10"/>
      <c r="EHO387" s="10"/>
      <c r="EHP387" s="10"/>
      <c r="EHQ387" s="10"/>
      <c r="EHR387" s="10"/>
      <c r="EHS387" s="10"/>
      <c r="EHT387" s="10"/>
      <c r="EHU387" s="10"/>
      <c r="EHV387" s="10"/>
      <c r="EHW387" s="10"/>
      <c r="EHX387" s="10"/>
      <c r="EHY387" s="10"/>
      <c r="EHZ387" s="10"/>
      <c r="EIA387" s="10"/>
      <c r="EIB387" s="10"/>
      <c r="EIC387" s="10"/>
      <c r="EID387" s="10"/>
      <c r="EIE387" s="10"/>
      <c r="EIF387" s="10"/>
      <c r="EIG387" s="10"/>
      <c r="EIH387" s="10"/>
      <c r="EII387" s="10"/>
      <c r="EIJ387" s="10"/>
      <c r="EIK387" s="10"/>
      <c r="EIL387" s="10"/>
      <c r="EIM387" s="10"/>
      <c r="EIN387" s="10"/>
      <c r="EIO387" s="10"/>
      <c r="EIP387" s="10"/>
      <c r="EIQ387" s="10"/>
      <c r="EIR387" s="10"/>
      <c r="EIS387" s="10"/>
      <c r="EIT387" s="10"/>
      <c r="EIU387" s="10"/>
      <c r="EIV387" s="10"/>
      <c r="EIW387" s="10"/>
      <c r="EIX387" s="10"/>
      <c r="EIY387" s="10"/>
      <c r="EIZ387" s="10"/>
      <c r="EJA387" s="10"/>
      <c r="EJB387" s="10"/>
      <c r="EJC387" s="10"/>
      <c r="EJD387" s="10"/>
      <c r="EJE387" s="10"/>
      <c r="EJF387" s="10"/>
      <c r="EJG387" s="10"/>
      <c r="EJH387" s="10"/>
      <c r="EJI387" s="10"/>
      <c r="EJJ387" s="10"/>
      <c r="EJK387" s="10"/>
      <c r="EJL387" s="10"/>
      <c r="EJM387" s="10"/>
      <c r="EJN387" s="10"/>
      <c r="EJO387" s="10"/>
      <c r="EJP387" s="10"/>
      <c r="EJQ387" s="10"/>
      <c r="EJR387" s="10"/>
      <c r="EJS387" s="10"/>
      <c r="EJT387" s="10"/>
      <c r="EJU387" s="10"/>
      <c r="EJV387" s="10"/>
      <c r="EJW387" s="10"/>
      <c r="EJX387" s="10"/>
      <c r="EJY387" s="10"/>
      <c r="EJZ387" s="10"/>
      <c r="EKA387" s="10"/>
      <c r="EKB387" s="10"/>
      <c r="EKC387" s="10"/>
      <c r="EKD387" s="10"/>
      <c r="EKE387" s="10"/>
      <c r="EKF387" s="10"/>
      <c r="EKG387" s="10"/>
      <c r="EKH387" s="10"/>
      <c r="EKI387" s="10"/>
      <c r="EKJ387" s="10"/>
      <c r="EKK387" s="10"/>
      <c r="EKL387" s="10"/>
      <c r="EKM387" s="10"/>
      <c r="EKN387" s="10"/>
      <c r="EKO387" s="10"/>
      <c r="EKP387" s="10"/>
      <c r="EKQ387" s="10"/>
      <c r="EKR387" s="10"/>
      <c r="EKS387" s="10"/>
      <c r="EKT387" s="10"/>
      <c r="EKU387" s="10"/>
      <c r="EKV387" s="10"/>
      <c r="EKW387" s="10"/>
      <c r="EKX387" s="10"/>
      <c r="EKY387" s="10"/>
      <c r="EKZ387" s="10"/>
      <c r="ELA387" s="10"/>
      <c r="ELB387" s="10"/>
      <c r="ELC387" s="10"/>
      <c r="ELD387" s="10"/>
      <c r="ELE387" s="10"/>
      <c r="ELF387" s="10"/>
      <c r="ELG387" s="10"/>
      <c r="ELH387" s="10"/>
      <c r="ELI387" s="10"/>
      <c r="ELJ387" s="10"/>
      <c r="ELK387" s="10"/>
      <c r="ELL387" s="10"/>
      <c r="ELM387" s="10"/>
      <c r="ELN387" s="10"/>
      <c r="ELO387" s="10"/>
      <c r="ELP387" s="10"/>
      <c r="ELQ387" s="10"/>
      <c r="ELR387" s="10"/>
      <c r="ELS387" s="10"/>
      <c r="ELT387" s="10"/>
      <c r="ELU387" s="10"/>
      <c r="ELV387" s="10"/>
      <c r="ELW387" s="10"/>
      <c r="ELX387" s="10"/>
      <c r="ELY387" s="10"/>
      <c r="ELZ387" s="10"/>
      <c r="EMA387" s="10"/>
      <c r="EMB387" s="10"/>
      <c r="EMC387" s="10"/>
      <c r="EMD387" s="10"/>
      <c r="EME387" s="10"/>
      <c r="EMF387" s="10"/>
      <c r="EMG387" s="10"/>
      <c r="EMH387" s="10"/>
      <c r="EMI387" s="10"/>
      <c r="EMJ387" s="10"/>
      <c r="EMK387" s="10"/>
      <c r="EML387" s="10"/>
      <c r="EMM387" s="10"/>
      <c r="EMN387" s="10"/>
      <c r="EMO387" s="10"/>
      <c r="EMP387" s="10"/>
      <c r="EMQ387" s="10"/>
      <c r="EMR387" s="10"/>
      <c r="EMS387" s="10"/>
      <c r="EMT387" s="10"/>
      <c r="EMU387" s="10"/>
      <c r="EMV387" s="10"/>
      <c r="EMW387" s="10"/>
      <c r="EMX387" s="10"/>
      <c r="EMY387" s="10"/>
      <c r="EMZ387" s="10"/>
      <c r="ENA387" s="10"/>
      <c r="ENB387" s="10"/>
      <c r="ENC387" s="10"/>
      <c r="END387" s="10"/>
      <c r="ENE387" s="10"/>
      <c r="ENF387" s="10"/>
      <c r="ENG387" s="10"/>
      <c r="ENH387" s="10"/>
      <c r="ENI387" s="10"/>
      <c r="ENJ387" s="10"/>
      <c r="ENK387" s="10"/>
      <c r="ENL387" s="10"/>
      <c r="ENM387" s="10"/>
      <c r="ENN387" s="10"/>
      <c r="ENO387" s="10"/>
      <c r="ENP387" s="10"/>
      <c r="ENQ387" s="10"/>
      <c r="ENR387" s="10"/>
      <c r="ENS387" s="10"/>
      <c r="ENT387" s="10"/>
      <c r="ENU387" s="10"/>
      <c r="ENV387" s="10"/>
      <c r="ENW387" s="10"/>
      <c r="ENX387" s="10"/>
      <c r="ENY387" s="10"/>
      <c r="ENZ387" s="10"/>
      <c r="EOA387" s="10"/>
      <c r="EOB387" s="10"/>
      <c r="EOC387" s="10"/>
      <c r="EOD387" s="10"/>
      <c r="EOE387" s="10"/>
      <c r="EOF387" s="10"/>
      <c r="EOG387" s="10"/>
      <c r="EOH387" s="10"/>
      <c r="EOI387" s="10"/>
      <c r="EOJ387" s="10"/>
      <c r="EOK387" s="10"/>
      <c r="EOL387" s="10"/>
      <c r="EOM387" s="10"/>
      <c r="EON387" s="10"/>
      <c r="EOO387" s="10"/>
      <c r="EOP387" s="10"/>
      <c r="EOQ387" s="10"/>
      <c r="EOR387" s="10"/>
      <c r="EOS387" s="10"/>
      <c r="EOT387" s="10"/>
      <c r="EOU387" s="10"/>
      <c r="EOV387" s="10"/>
      <c r="EOW387" s="10"/>
      <c r="EOX387" s="10"/>
      <c r="EOY387" s="10"/>
      <c r="EOZ387" s="10"/>
      <c r="EPA387" s="10"/>
      <c r="EPB387" s="10"/>
      <c r="EPC387" s="10"/>
      <c r="EPD387" s="10"/>
      <c r="EPE387" s="10"/>
      <c r="EPF387" s="10"/>
      <c r="EPG387" s="10"/>
      <c r="EPH387" s="10"/>
      <c r="EPI387" s="10"/>
      <c r="EPJ387" s="10"/>
      <c r="EPK387" s="10"/>
      <c r="EPL387" s="10"/>
      <c r="EPM387" s="10"/>
      <c r="EPN387" s="10"/>
      <c r="EPO387" s="10"/>
      <c r="EPP387" s="10"/>
      <c r="EPQ387" s="10"/>
      <c r="EPR387" s="10"/>
      <c r="EPS387" s="10"/>
      <c r="EPT387" s="10"/>
      <c r="EPU387" s="10"/>
      <c r="EPV387" s="10"/>
      <c r="EPW387" s="10"/>
      <c r="EPX387" s="10"/>
      <c r="EPY387" s="10"/>
      <c r="EPZ387" s="10"/>
      <c r="EQA387" s="10"/>
      <c r="EQB387" s="10"/>
      <c r="EQC387" s="10"/>
      <c r="EQD387" s="10"/>
      <c r="EQE387" s="10"/>
      <c r="EQF387" s="10"/>
      <c r="EQG387" s="10"/>
      <c r="EQH387" s="10"/>
      <c r="EQI387" s="10"/>
      <c r="EQJ387" s="10"/>
      <c r="EQK387" s="10"/>
      <c r="EQL387" s="10"/>
      <c r="EQM387" s="10"/>
      <c r="EQN387" s="10"/>
      <c r="EQO387" s="10"/>
      <c r="EQP387" s="10"/>
      <c r="EQQ387" s="10"/>
      <c r="EQR387" s="10"/>
      <c r="EQS387" s="10"/>
      <c r="EQT387" s="10"/>
      <c r="EQU387" s="10"/>
      <c r="EQV387" s="10"/>
      <c r="EQW387" s="10"/>
      <c r="EQX387" s="10"/>
      <c r="EQY387" s="10"/>
      <c r="EQZ387" s="10"/>
      <c r="ERA387" s="10"/>
      <c r="ERB387" s="10"/>
      <c r="ERC387" s="10"/>
      <c r="ERD387" s="10"/>
      <c r="ERE387" s="10"/>
      <c r="ERF387" s="10"/>
      <c r="ERG387" s="10"/>
      <c r="ERH387" s="10"/>
      <c r="ERI387" s="10"/>
      <c r="ERJ387" s="10"/>
      <c r="ERK387" s="10"/>
      <c r="ERL387" s="10"/>
      <c r="ERM387" s="10"/>
      <c r="ERN387" s="10"/>
      <c r="ERO387" s="10"/>
      <c r="ERP387" s="10"/>
      <c r="ERQ387" s="10"/>
      <c r="ERR387" s="10"/>
      <c r="ERS387" s="10"/>
      <c r="ERT387" s="10"/>
      <c r="ERU387" s="10"/>
      <c r="ERV387" s="10"/>
      <c r="ERW387" s="10"/>
      <c r="ERX387" s="10"/>
      <c r="ERY387" s="10"/>
      <c r="ERZ387" s="10"/>
      <c r="ESA387" s="10"/>
      <c r="ESB387" s="10"/>
      <c r="ESC387" s="10"/>
      <c r="ESD387" s="10"/>
      <c r="ESE387" s="10"/>
      <c r="ESF387" s="10"/>
      <c r="ESG387" s="10"/>
      <c r="ESH387" s="10"/>
      <c r="ESI387" s="10"/>
      <c r="ESJ387" s="10"/>
      <c r="ESK387" s="10"/>
      <c r="ESL387" s="10"/>
      <c r="ESM387" s="10"/>
      <c r="ESN387" s="10"/>
      <c r="ESO387" s="10"/>
      <c r="ESP387" s="10"/>
      <c r="ESQ387" s="10"/>
      <c r="ESR387" s="10"/>
      <c r="ESS387" s="10"/>
      <c r="EST387" s="10"/>
      <c r="ESU387" s="10"/>
      <c r="ESV387" s="10"/>
      <c r="ESW387" s="10"/>
      <c r="ESX387" s="10"/>
      <c r="ESY387" s="10"/>
      <c r="ESZ387" s="10"/>
      <c r="ETA387" s="10"/>
      <c r="ETB387" s="10"/>
      <c r="ETC387" s="10"/>
      <c r="ETD387" s="10"/>
      <c r="ETE387" s="10"/>
      <c r="ETF387" s="10"/>
      <c r="ETG387" s="10"/>
      <c r="ETH387" s="10"/>
      <c r="ETI387" s="10"/>
      <c r="ETJ387" s="10"/>
      <c r="ETK387" s="10"/>
      <c r="ETL387" s="10"/>
      <c r="ETM387" s="10"/>
      <c r="ETN387" s="10"/>
      <c r="ETO387" s="10"/>
      <c r="ETP387" s="10"/>
      <c r="ETQ387" s="10"/>
      <c r="ETR387" s="10"/>
      <c r="ETS387" s="10"/>
      <c r="ETT387" s="10"/>
      <c r="ETU387" s="10"/>
      <c r="ETV387" s="10"/>
      <c r="ETW387" s="10"/>
      <c r="ETX387" s="10"/>
      <c r="ETY387" s="10"/>
      <c r="ETZ387" s="10"/>
      <c r="EUA387" s="10"/>
      <c r="EUB387" s="10"/>
      <c r="EUC387" s="10"/>
      <c r="EUD387" s="10"/>
      <c r="EUE387" s="10"/>
      <c r="EUF387" s="10"/>
      <c r="EUG387" s="10"/>
      <c r="EUH387" s="10"/>
      <c r="EUI387" s="10"/>
      <c r="EUJ387" s="10"/>
      <c r="EUK387" s="10"/>
      <c r="EUL387" s="10"/>
      <c r="EUM387" s="10"/>
      <c r="EUN387" s="10"/>
      <c r="EUO387" s="10"/>
      <c r="EUP387" s="10"/>
      <c r="EUQ387" s="10"/>
      <c r="EUR387" s="10"/>
      <c r="EUS387" s="10"/>
      <c r="EUT387" s="10"/>
      <c r="EUU387" s="10"/>
      <c r="EUV387" s="10"/>
      <c r="EUW387" s="10"/>
      <c r="EUX387" s="10"/>
      <c r="EUY387" s="10"/>
      <c r="EUZ387" s="10"/>
      <c r="EVA387" s="10"/>
      <c r="EVB387" s="10"/>
      <c r="EVC387" s="10"/>
      <c r="EVD387" s="10"/>
      <c r="EVE387" s="10"/>
      <c r="EVF387" s="10"/>
      <c r="EVG387" s="10"/>
      <c r="EVH387" s="10"/>
      <c r="EVI387" s="10"/>
      <c r="EVJ387" s="10"/>
      <c r="EVK387" s="10"/>
      <c r="EVL387" s="10"/>
      <c r="EVM387" s="10"/>
      <c r="EVN387" s="10"/>
      <c r="EVO387" s="10"/>
      <c r="EVP387" s="10"/>
      <c r="EVQ387" s="10"/>
      <c r="EVR387" s="10"/>
      <c r="EVS387" s="10"/>
      <c r="EVT387" s="10"/>
      <c r="EVU387" s="10"/>
      <c r="EVV387" s="10"/>
      <c r="EVW387" s="10"/>
      <c r="EVX387" s="10"/>
      <c r="EVY387" s="10"/>
      <c r="EVZ387" s="10"/>
      <c r="EWA387" s="10"/>
      <c r="EWB387" s="10"/>
      <c r="EWC387" s="10"/>
      <c r="EWD387" s="10"/>
      <c r="EWE387" s="10"/>
      <c r="EWF387" s="10"/>
      <c r="EWG387" s="10"/>
      <c r="EWH387" s="10"/>
      <c r="EWI387" s="10"/>
      <c r="EWJ387" s="10"/>
      <c r="EWK387" s="10"/>
      <c r="EWL387" s="10"/>
      <c r="EWM387" s="10"/>
      <c r="EWN387" s="10"/>
      <c r="EWO387" s="10"/>
      <c r="EWP387" s="10"/>
      <c r="EWQ387" s="10"/>
      <c r="EWR387" s="10"/>
      <c r="EWS387" s="10"/>
      <c r="EWT387" s="10"/>
      <c r="EWU387" s="10"/>
      <c r="EWV387" s="10"/>
      <c r="EWW387" s="10"/>
      <c r="EWX387" s="10"/>
      <c r="EWY387" s="10"/>
      <c r="EWZ387" s="10"/>
      <c r="EXA387" s="10"/>
      <c r="EXB387" s="10"/>
      <c r="EXC387" s="10"/>
      <c r="EXD387" s="10"/>
      <c r="EXE387" s="10"/>
      <c r="EXF387" s="10"/>
      <c r="EXG387" s="10"/>
      <c r="EXH387" s="10"/>
      <c r="EXI387" s="10"/>
      <c r="EXJ387" s="10"/>
      <c r="EXK387" s="10"/>
      <c r="EXL387" s="10"/>
      <c r="EXM387" s="10"/>
      <c r="EXN387" s="10"/>
      <c r="EXO387" s="10"/>
      <c r="EXP387" s="10"/>
      <c r="EXQ387" s="10"/>
      <c r="EXR387" s="10"/>
      <c r="EXS387" s="10"/>
      <c r="EXT387" s="10"/>
      <c r="EXU387" s="10"/>
      <c r="EXV387" s="10"/>
      <c r="EXW387" s="10"/>
      <c r="EXX387" s="10"/>
      <c r="EXY387" s="10"/>
      <c r="EXZ387" s="10"/>
      <c r="EYA387" s="10"/>
      <c r="EYB387" s="10"/>
      <c r="EYC387" s="10"/>
      <c r="EYD387" s="10"/>
      <c r="EYE387" s="10"/>
      <c r="EYF387" s="10"/>
      <c r="EYG387" s="10"/>
      <c r="EYH387" s="10"/>
      <c r="EYI387" s="10"/>
      <c r="EYJ387" s="10"/>
      <c r="EYK387" s="10"/>
      <c r="EYL387" s="10"/>
      <c r="EYM387" s="10"/>
      <c r="EYN387" s="10"/>
      <c r="EYO387" s="10"/>
      <c r="EYP387" s="10"/>
      <c r="EYQ387" s="10"/>
      <c r="EYR387" s="10"/>
      <c r="EYS387" s="10"/>
      <c r="EYT387" s="10"/>
      <c r="EYU387" s="10"/>
      <c r="EYV387" s="10"/>
      <c r="EYW387" s="10"/>
      <c r="EYX387" s="10"/>
      <c r="EYY387" s="10"/>
      <c r="EYZ387" s="10"/>
      <c r="EZA387" s="10"/>
      <c r="EZB387" s="10"/>
      <c r="EZC387" s="10"/>
      <c r="EZD387" s="10"/>
      <c r="EZE387" s="10"/>
      <c r="EZF387" s="10"/>
      <c r="EZG387" s="10"/>
      <c r="EZH387" s="10"/>
      <c r="EZI387" s="10"/>
      <c r="EZJ387" s="10"/>
      <c r="EZK387" s="10"/>
      <c r="EZL387" s="10"/>
      <c r="EZM387" s="10"/>
      <c r="EZN387" s="10"/>
      <c r="EZO387" s="10"/>
      <c r="EZP387" s="10"/>
      <c r="EZQ387" s="10"/>
      <c r="EZR387" s="10"/>
      <c r="EZS387" s="10"/>
      <c r="EZT387" s="10"/>
      <c r="EZU387" s="10"/>
      <c r="EZV387" s="10"/>
      <c r="EZW387" s="10"/>
      <c r="EZX387" s="10"/>
      <c r="EZY387" s="10"/>
      <c r="EZZ387" s="10"/>
      <c r="FAA387" s="10"/>
      <c r="FAB387" s="10"/>
      <c r="FAC387" s="10"/>
      <c r="FAD387" s="10"/>
      <c r="FAE387" s="10"/>
      <c r="FAF387" s="10"/>
      <c r="FAG387" s="10"/>
      <c r="FAH387" s="10"/>
      <c r="FAI387" s="10"/>
      <c r="FAJ387" s="10"/>
      <c r="FAK387" s="10"/>
      <c r="FAL387" s="10"/>
      <c r="FAM387" s="10"/>
      <c r="FAN387" s="10"/>
      <c r="FAO387" s="10"/>
      <c r="FAP387" s="10"/>
      <c r="FAQ387" s="10"/>
      <c r="FAR387" s="10"/>
      <c r="FAS387" s="10"/>
      <c r="FAT387" s="10"/>
      <c r="FAU387" s="10"/>
      <c r="FAV387" s="10"/>
      <c r="FAW387" s="10"/>
      <c r="FAX387" s="10"/>
      <c r="FAY387" s="10"/>
      <c r="FAZ387" s="10"/>
      <c r="FBA387" s="10"/>
      <c r="FBB387" s="10"/>
      <c r="FBC387" s="10"/>
      <c r="FBD387" s="10"/>
      <c r="FBE387" s="10"/>
      <c r="FBF387" s="10"/>
      <c r="FBG387" s="10"/>
      <c r="FBH387" s="10"/>
      <c r="FBI387" s="10"/>
      <c r="FBJ387" s="10"/>
      <c r="FBK387" s="10"/>
      <c r="FBL387" s="10"/>
      <c r="FBM387" s="10"/>
      <c r="FBN387" s="10"/>
      <c r="FBO387" s="10"/>
      <c r="FBP387" s="10"/>
      <c r="FBQ387" s="10"/>
      <c r="FBR387" s="10"/>
      <c r="FBS387" s="10"/>
      <c r="FBT387" s="10"/>
      <c r="FBU387" s="10"/>
      <c r="FBV387" s="10"/>
      <c r="FBW387" s="10"/>
      <c r="FBX387" s="10"/>
      <c r="FBY387" s="10"/>
      <c r="FBZ387" s="10"/>
      <c r="FCA387" s="10"/>
      <c r="FCB387" s="10"/>
      <c r="FCC387" s="10"/>
      <c r="FCD387" s="10"/>
      <c r="FCE387" s="10"/>
      <c r="FCF387" s="10"/>
      <c r="FCG387" s="10"/>
      <c r="FCH387" s="10"/>
      <c r="FCI387" s="10"/>
      <c r="FCJ387" s="10"/>
      <c r="FCK387" s="10"/>
      <c r="FCL387" s="10"/>
      <c r="FCM387" s="10"/>
      <c r="FCN387" s="10"/>
      <c r="FCO387" s="10"/>
      <c r="FCP387" s="10"/>
      <c r="FCQ387" s="10"/>
      <c r="FCR387" s="10"/>
      <c r="FCS387" s="10"/>
      <c r="FCT387" s="10"/>
      <c r="FCU387" s="10"/>
      <c r="FCV387" s="10"/>
      <c r="FCW387" s="10"/>
      <c r="FCX387" s="10"/>
      <c r="FCY387" s="10"/>
      <c r="FCZ387" s="10"/>
      <c r="FDA387" s="10"/>
      <c r="FDB387" s="10"/>
      <c r="FDC387" s="10"/>
      <c r="FDD387" s="10"/>
      <c r="FDE387" s="10"/>
      <c r="FDF387" s="10"/>
      <c r="FDG387" s="10"/>
      <c r="FDH387" s="10"/>
      <c r="FDI387" s="10"/>
      <c r="FDJ387" s="10"/>
      <c r="FDK387" s="10"/>
      <c r="FDL387" s="10"/>
      <c r="FDM387" s="10"/>
      <c r="FDN387" s="10"/>
      <c r="FDO387" s="10"/>
      <c r="FDP387" s="10"/>
      <c r="FDQ387" s="10"/>
      <c r="FDR387" s="10"/>
      <c r="FDS387" s="10"/>
      <c r="FDT387" s="10"/>
      <c r="FDU387" s="10"/>
      <c r="FDV387" s="10"/>
      <c r="FDW387" s="10"/>
      <c r="FDX387" s="10"/>
      <c r="FDY387" s="10"/>
      <c r="FDZ387" s="10"/>
      <c r="FEA387" s="10"/>
      <c r="FEB387" s="10"/>
      <c r="FEC387" s="10"/>
      <c r="FED387" s="10"/>
      <c r="FEE387" s="10"/>
      <c r="FEF387" s="10"/>
      <c r="FEG387" s="10"/>
      <c r="FEH387" s="10"/>
      <c r="FEI387" s="10"/>
      <c r="FEJ387" s="10"/>
      <c r="FEK387" s="10"/>
      <c r="FEL387" s="10"/>
      <c r="FEM387" s="10"/>
      <c r="FEN387" s="10"/>
      <c r="FEO387" s="10"/>
      <c r="FEP387" s="10"/>
      <c r="FEQ387" s="10"/>
      <c r="FER387" s="10"/>
      <c r="FES387" s="10"/>
      <c r="FET387" s="10"/>
      <c r="FEU387" s="10"/>
      <c r="FEV387" s="10"/>
      <c r="FEW387" s="10"/>
      <c r="FEX387" s="10"/>
      <c r="FEY387" s="10"/>
      <c r="FEZ387" s="10"/>
      <c r="FFA387" s="10"/>
      <c r="FFB387" s="10"/>
      <c r="FFC387" s="10"/>
      <c r="FFD387" s="10"/>
      <c r="FFE387" s="10"/>
      <c r="FFF387" s="10"/>
      <c r="FFG387" s="10"/>
      <c r="FFH387" s="10"/>
      <c r="FFI387" s="10"/>
      <c r="FFJ387" s="10"/>
      <c r="FFK387" s="10"/>
      <c r="FFL387" s="10"/>
      <c r="FFM387" s="10"/>
      <c r="FFN387" s="10"/>
      <c r="FFO387" s="10"/>
      <c r="FFP387" s="10"/>
      <c r="FFQ387" s="10"/>
      <c r="FFR387" s="10"/>
      <c r="FFS387" s="10"/>
      <c r="FFT387" s="10"/>
      <c r="FFU387" s="10"/>
      <c r="FFV387" s="10"/>
      <c r="FFW387" s="10"/>
      <c r="FFX387" s="10"/>
      <c r="FFY387" s="10"/>
      <c r="FFZ387" s="10"/>
      <c r="FGA387" s="10"/>
      <c r="FGB387" s="10"/>
      <c r="FGC387" s="10"/>
      <c r="FGD387" s="10"/>
      <c r="FGE387" s="10"/>
      <c r="FGF387" s="10"/>
      <c r="FGG387" s="10"/>
      <c r="FGH387" s="10"/>
      <c r="FGI387" s="10"/>
      <c r="FGJ387" s="10"/>
      <c r="FGK387" s="10"/>
      <c r="FGL387" s="10"/>
      <c r="FGM387" s="10"/>
      <c r="FGN387" s="10"/>
      <c r="FGO387" s="10"/>
      <c r="FGP387" s="10"/>
      <c r="FGQ387" s="10"/>
      <c r="FGR387" s="10"/>
      <c r="FGS387" s="10"/>
      <c r="FGT387" s="10"/>
      <c r="FGU387" s="10"/>
      <c r="FGV387" s="10"/>
      <c r="FGW387" s="10"/>
      <c r="FGX387" s="10"/>
      <c r="FGY387" s="10"/>
      <c r="FGZ387" s="10"/>
      <c r="FHA387" s="10"/>
      <c r="FHB387" s="10"/>
      <c r="FHC387" s="10"/>
      <c r="FHD387" s="10"/>
      <c r="FHE387" s="10"/>
      <c r="FHF387" s="10"/>
      <c r="FHG387" s="10"/>
      <c r="FHH387" s="10"/>
      <c r="FHI387" s="10"/>
      <c r="FHJ387" s="10"/>
      <c r="FHK387" s="10"/>
      <c r="FHL387" s="10"/>
      <c r="FHM387" s="10"/>
      <c r="FHN387" s="10"/>
      <c r="FHO387" s="10"/>
      <c r="FHP387" s="10"/>
      <c r="FHQ387" s="10"/>
      <c r="FHR387" s="10"/>
      <c r="FHS387" s="10"/>
      <c r="FHT387" s="10"/>
      <c r="FHU387" s="10"/>
      <c r="FHV387" s="10"/>
      <c r="FHW387" s="10"/>
      <c r="FHX387" s="10"/>
      <c r="FHY387" s="10"/>
      <c r="FHZ387" s="10"/>
      <c r="FIA387" s="10"/>
      <c r="FIB387" s="10"/>
      <c r="FIC387" s="10"/>
      <c r="FID387" s="10"/>
      <c r="FIE387" s="10"/>
      <c r="FIF387" s="10"/>
      <c r="FIG387" s="10"/>
      <c r="FIH387" s="10"/>
      <c r="FII387" s="10"/>
      <c r="FIJ387" s="10"/>
      <c r="FIK387" s="10"/>
      <c r="FIL387" s="10"/>
      <c r="FIM387" s="10"/>
      <c r="FIN387" s="10"/>
      <c r="FIO387" s="10"/>
      <c r="FIP387" s="10"/>
      <c r="FIQ387" s="10"/>
      <c r="FIR387" s="10"/>
      <c r="FIS387" s="10"/>
      <c r="FIT387" s="10"/>
      <c r="FIU387" s="10"/>
      <c r="FIV387" s="10"/>
      <c r="FIW387" s="10"/>
      <c r="FIX387" s="10"/>
      <c r="FIY387" s="10"/>
      <c r="FIZ387" s="10"/>
      <c r="FJA387" s="10"/>
      <c r="FJB387" s="10"/>
      <c r="FJC387" s="10"/>
      <c r="FJD387" s="10"/>
      <c r="FJE387" s="10"/>
      <c r="FJF387" s="10"/>
      <c r="FJG387" s="10"/>
      <c r="FJH387" s="10"/>
      <c r="FJI387" s="10"/>
      <c r="FJJ387" s="10"/>
      <c r="FJK387" s="10"/>
      <c r="FJL387" s="10"/>
      <c r="FJM387" s="10"/>
      <c r="FJN387" s="10"/>
      <c r="FJO387" s="10"/>
      <c r="FJP387" s="10"/>
      <c r="FJQ387" s="10"/>
      <c r="FJR387" s="10"/>
      <c r="FJS387" s="10"/>
      <c r="FJT387" s="10"/>
      <c r="FJU387" s="10"/>
      <c r="FJV387" s="10"/>
      <c r="FJW387" s="10"/>
      <c r="FJX387" s="10"/>
      <c r="FJY387" s="10"/>
      <c r="FJZ387" s="10"/>
      <c r="FKA387" s="10"/>
      <c r="FKB387" s="10"/>
      <c r="FKC387" s="10"/>
      <c r="FKD387" s="10"/>
      <c r="FKE387" s="10"/>
      <c r="FKF387" s="10"/>
      <c r="FKG387" s="10"/>
      <c r="FKH387" s="10"/>
      <c r="FKI387" s="10"/>
      <c r="FKJ387" s="10"/>
      <c r="FKK387" s="10"/>
      <c r="FKL387" s="10"/>
      <c r="FKM387" s="10"/>
      <c r="FKN387" s="10"/>
      <c r="FKO387" s="10"/>
      <c r="FKP387" s="10"/>
      <c r="FKQ387" s="10"/>
      <c r="FKR387" s="10"/>
      <c r="FKS387" s="10"/>
      <c r="FKT387" s="10"/>
      <c r="FKU387" s="10"/>
      <c r="FKV387" s="10"/>
      <c r="FKW387" s="10"/>
      <c r="FKX387" s="10"/>
      <c r="FKY387" s="10"/>
      <c r="FKZ387" s="10"/>
      <c r="FLA387" s="10"/>
      <c r="FLB387" s="10"/>
      <c r="FLC387" s="10"/>
      <c r="FLD387" s="10"/>
      <c r="FLE387" s="10"/>
      <c r="FLF387" s="10"/>
      <c r="FLG387" s="10"/>
      <c r="FLH387" s="10"/>
      <c r="FLI387" s="10"/>
      <c r="FLJ387" s="10"/>
      <c r="FLK387" s="10"/>
      <c r="FLL387" s="10"/>
      <c r="FLM387" s="10"/>
      <c r="FLN387" s="10"/>
      <c r="FLO387" s="10"/>
      <c r="FLP387" s="10"/>
      <c r="FLQ387" s="10"/>
      <c r="FLR387" s="10"/>
      <c r="FLS387" s="10"/>
      <c r="FLT387" s="10"/>
      <c r="FLU387" s="10"/>
      <c r="FLV387" s="10"/>
      <c r="FLW387" s="10"/>
      <c r="FLX387" s="10"/>
      <c r="FLY387" s="10"/>
      <c r="FLZ387" s="10"/>
      <c r="FMA387" s="10"/>
      <c r="FMB387" s="10"/>
      <c r="FMC387" s="10"/>
      <c r="FMD387" s="10"/>
      <c r="FME387" s="10"/>
      <c r="FMF387" s="10"/>
      <c r="FMG387" s="10"/>
      <c r="FMH387" s="10"/>
      <c r="FMI387" s="10"/>
      <c r="FMJ387" s="10"/>
      <c r="FMK387" s="10"/>
      <c r="FML387" s="10"/>
      <c r="FMM387" s="10"/>
      <c r="FMN387" s="10"/>
      <c r="FMO387" s="10"/>
      <c r="FMP387" s="10"/>
      <c r="FMQ387" s="10"/>
      <c r="FMR387" s="10"/>
      <c r="FMS387" s="10"/>
      <c r="FMT387" s="10"/>
      <c r="FMU387" s="10"/>
      <c r="FMV387" s="10"/>
      <c r="FMW387" s="10"/>
      <c r="FMX387" s="10"/>
      <c r="FMY387" s="10"/>
      <c r="FMZ387" s="10"/>
      <c r="FNA387" s="10"/>
      <c r="FNB387" s="10"/>
      <c r="FNC387" s="10"/>
      <c r="FND387" s="10"/>
      <c r="FNE387" s="10"/>
      <c r="FNF387" s="10"/>
      <c r="FNG387" s="10"/>
      <c r="FNH387" s="10"/>
      <c r="FNI387" s="10"/>
      <c r="FNJ387" s="10"/>
      <c r="FNK387" s="10"/>
      <c r="FNL387" s="10"/>
      <c r="FNM387" s="10"/>
      <c r="FNN387" s="10"/>
      <c r="FNO387" s="10"/>
      <c r="FNP387" s="10"/>
      <c r="FNQ387" s="10"/>
      <c r="FNR387" s="10"/>
      <c r="FNS387" s="10"/>
      <c r="FNT387" s="10"/>
      <c r="FNU387" s="10"/>
      <c r="FNV387" s="10"/>
      <c r="FNW387" s="10"/>
      <c r="FNX387" s="10"/>
      <c r="FNY387" s="10"/>
      <c r="FNZ387" s="10"/>
      <c r="FOA387" s="10"/>
      <c r="FOB387" s="10"/>
      <c r="FOC387" s="10"/>
      <c r="FOD387" s="10"/>
      <c r="FOE387" s="10"/>
      <c r="FOF387" s="10"/>
      <c r="FOG387" s="10"/>
      <c r="FOH387" s="10"/>
      <c r="FOI387" s="10"/>
      <c r="FOJ387" s="10"/>
      <c r="FOK387" s="10"/>
      <c r="FOL387" s="10"/>
      <c r="FOM387" s="10"/>
      <c r="FON387" s="10"/>
      <c r="FOO387" s="10"/>
      <c r="FOP387" s="10"/>
      <c r="FOQ387" s="10"/>
      <c r="FOR387" s="10"/>
      <c r="FOS387" s="10"/>
      <c r="FOT387" s="10"/>
      <c r="FOU387" s="10"/>
      <c r="FOV387" s="10"/>
      <c r="FOW387" s="10"/>
      <c r="FOX387" s="10"/>
      <c r="FOY387" s="10"/>
      <c r="FOZ387" s="10"/>
      <c r="FPA387" s="10"/>
      <c r="FPB387" s="10"/>
      <c r="FPC387" s="10"/>
      <c r="FPD387" s="10"/>
      <c r="FPE387" s="10"/>
      <c r="FPF387" s="10"/>
      <c r="FPG387" s="10"/>
      <c r="FPH387" s="10"/>
      <c r="FPI387" s="10"/>
      <c r="FPJ387" s="10"/>
      <c r="FPK387" s="10"/>
      <c r="FPL387" s="10"/>
      <c r="FPM387" s="10"/>
      <c r="FPN387" s="10"/>
      <c r="FPO387" s="10"/>
      <c r="FPP387" s="10"/>
      <c r="FPQ387" s="10"/>
      <c r="FPR387" s="10"/>
      <c r="FPS387" s="10"/>
      <c r="FPT387" s="10"/>
      <c r="FPU387" s="10"/>
      <c r="FPV387" s="10"/>
      <c r="FPW387" s="10"/>
      <c r="FPX387" s="10"/>
      <c r="FPY387" s="10"/>
      <c r="FPZ387" s="10"/>
      <c r="FQA387" s="10"/>
      <c r="FQB387" s="10"/>
      <c r="FQC387" s="10"/>
      <c r="FQD387" s="10"/>
      <c r="FQE387" s="10"/>
      <c r="FQF387" s="10"/>
      <c r="FQG387" s="10"/>
      <c r="FQH387" s="10"/>
      <c r="FQI387" s="10"/>
      <c r="FQJ387" s="10"/>
      <c r="FQK387" s="10"/>
      <c r="FQL387" s="10"/>
      <c r="FQM387" s="10"/>
      <c r="FQN387" s="10"/>
      <c r="FQO387" s="10"/>
      <c r="FQP387" s="10"/>
      <c r="FQQ387" s="10"/>
      <c r="FQR387" s="10"/>
      <c r="FQS387" s="10"/>
      <c r="FQT387" s="10"/>
      <c r="FQU387" s="10"/>
      <c r="FQV387" s="10"/>
      <c r="FQW387" s="10"/>
      <c r="FQX387" s="10"/>
      <c r="FQY387" s="10"/>
      <c r="FQZ387" s="10"/>
      <c r="FRA387" s="10"/>
      <c r="FRB387" s="10"/>
      <c r="FRC387" s="10"/>
      <c r="FRD387" s="10"/>
      <c r="FRE387" s="10"/>
      <c r="FRF387" s="10"/>
      <c r="FRG387" s="10"/>
      <c r="FRH387" s="10"/>
      <c r="FRI387" s="10"/>
      <c r="FRJ387" s="10"/>
      <c r="FRK387" s="10"/>
      <c r="FRL387" s="10"/>
      <c r="FRM387" s="10"/>
      <c r="FRN387" s="10"/>
      <c r="FRO387" s="10"/>
      <c r="FRP387" s="10"/>
      <c r="FRQ387" s="10"/>
      <c r="FRR387" s="10"/>
      <c r="FRS387" s="10"/>
      <c r="FRT387" s="10"/>
      <c r="FRU387" s="10"/>
      <c r="FRV387" s="10"/>
      <c r="FRW387" s="10"/>
      <c r="FRX387" s="10"/>
      <c r="FRY387" s="10"/>
      <c r="FRZ387" s="10"/>
      <c r="FSA387" s="10"/>
      <c r="FSB387" s="10"/>
      <c r="FSC387" s="10"/>
      <c r="FSD387" s="10"/>
      <c r="FSE387" s="10"/>
      <c r="FSF387" s="10"/>
      <c r="FSG387" s="10"/>
      <c r="FSH387" s="10"/>
      <c r="FSI387" s="10"/>
      <c r="FSJ387" s="10"/>
      <c r="FSK387" s="10"/>
      <c r="FSL387" s="10"/>
      <c r="FSM387" s="10"/>
      <c r="FSN387" s="10"/>
      <c r="FSO387" s="10"/>
      <c r="FSP387" s="10"/>
      <c r="FSQ387" s="10"/>
      <c r="FSR387" s="10"/>
      <c r="FSS387" s="10"/>
      <c r="FST387" s="10"/>
      <c r="FSU387" s="10"/>
      <c r="FSV387" s="10"/>
      <c r="FSW387" s="10"/>
      <c r="FSX387" s="10"/>
      <c r="FSY387" s="10"/>
      <c r="FSZ387" s="10"/>
      <c r="FTA387" s="10"/>
      <c r="FTB387" s="10"/>
      <c r="FTC387" s="10"/>
      <c r="FTD387" s="10"/>
      <c r="FTE387" s="10"/>
      <c r="FTF387" s="10"/>
      <c r="FTG387" s="10"/>
      <c r="FTH387" s="10"/>
      <c r="FTI387" s="10"/>
      <c r="FTJ387" s="10"/>
      <c r="FTK387" s="10"/>
      <c r="FTL387" s="10"/>
      <c r="FTM387" s="10"/>
      <c r="FTN387" s="10"/>
      <c r="FTO387" s="10"/>
      <c r="FTP387" s="10"/>
      <c r="FTQ387" s="10"/>
      <c r="FTR387" s="10"/>
      <c r="FTS387" s="10"/>
      <c r="FTT387" s="10"/>
      <c r="FTU387" s="10"/>
      <c r="FTV387" s="10"/>
      <c r="FTW387" s="10"/>
      <c r="FTX387" s="10"/>
      <c r="FTY387" s="10"/>
      <c r="FTZ387" s="10"/>
      <c r="FUA387" s="10"/>
      <c r="FUB387" s="10"/>
      <c r="FUC387" s="10"/>
      <c r="FUD387" s="10"/>
      <c r="FUE387" s="10"/>
      <c r="FUF387" s="10"/>
      <c r="FUG387" s="10"/>
      <c r="FUH387" s="10"/>
      <c r="FUI387" s="10"/>
      <c r="FUJ387" s="10"/>
      <c r="FUK387" s="10"/>
      <c r="FUL387" s="10"/>
      <c r="FUM387" s="10"/>
      <c r="FUN387" s="10"/>
      <c r="FUO387" s="10"/>
      <c r="FUP387" s="10"/>
      <c r="FUQ387" s="10"/>
      <c r="FUR387" s="10"/>
      <c r="FUS387" s="10"/>
      <c r="FUT387" s="10"/>
      <c r="FUU387" s="10"/>
      <c r="FUV387" s="10"/>
      <c r="FUW387" s="10"/>
      <c r="FUX387" s="10"/>
      <c r="FUY387" s="10"/>
      <c r="FUZ387" s="10"/>
      <c r="FVA387" s="10"/>
      <c r="FVB387" s="10"/>
      <c r="FVC387" s="10"/>
      <c r="FVD387" s="10"/>
      <c r="FVE387" s="10"/>
      <c r="FVF387" s="10"/>
      <c r="FVG387" s="10"/>
      <c r="FVH387" s="10"/>
      <c r="FVI387" s="10"/>
      <c r="FVJ387" s="10"/>
      <c r="FVK387" s="10"/>
      <c r="FVL387" s="10"/>
      <c r="FVM387" s="10"/>
      <c r="FVN387" s="10"/>
      <c r="FVO387" s="10"/>
      <c r="FVP387" s="10"/>
      <c r="FVQ387" s="10"/>
      <c r="FVR387" s="10"/>
      <c r="FVS387" s="10"/>
      <c r="FVT387" s="10"/>
      <c r="FVU387" s="10"/>
      <c r="FVV387" s="10"/>
      <c r="FVW387" s="10"/>
      <c r="FVX387" s="10"/>
      <c r="FVY387" s="10"/>
      <c r="FVZ387" s="10"/>
      <c r="FWA387" s="10"/>
      <c r="FWB387" s="10"/>
      <c r="FWC387" s="10"/>
      <c r="FWD387" s="10"/>
      <c r="FWE387" s="10"/>
      <c r="FWF387" s="10"/>
      <c r="FWG387" s="10"/>
      <c r="FWH387" s="10"/>
      <c r="FWI387" s="10"/>
      <c r="FWJ387" s="10"/>
      <c r="FWK387" s="10"/>
      <c r="FWL387" s="10"/>
      <c r="FWM387" s="10"/>
      <c r="FWN387" s="10"/>
      <c r="FWO387" s="10"/>
      <c r="FWP387" s="10"/>
      <c r="FWQ387" s="10"/>
      <c r="FWR387" s="10"/>
      <c r="FWS387" s="10"/>
      <c r="FWT387" s="10"/>
      <c r="FWU387" s="10"/>
      <c r="FWV387" s="10"/>
      <c r="FWW387" s="10"/>
      <c r="FWX387" s="10"/>
      <c r="FWY387" s="10"/>
      <c r="FWZ387" s="10"/>
      <c r="FXA387" s="10"/>
      <c r="FXB387" s="10"/>
      <c r="FXC387" s="10"/>
      <c r="FXD387" s="10"/>
      <c r="FXE387" s="10"/>
      <c r="FXF387" s="10"/>
      <c r="FXG387" s="10"/>
      <c r="FXH387" s="10"/>
      <c r="FXI387" s="10"/>
      <c r="FXJ387" s="10"/>
      <c r="FXK387" s="10"/>
      <c r="FXL387" s="10"/>
      <c r="FXM387" s="10"/>
      <c r="FXN387" s="10"/>
      <c r="FXO387" s="10"/>
      <c r="FXP387" s="10"/>
      <c r="FXQ387" s="10"/>
      <c r="FXR387" s="10"/>
      <c r="FXS387" s="10"/>
      <c r="FXT387" s="10"/>
      <c r="FXU387" s="10"/>
      <c r="FXV387" s="10"/>
      <c r="FXW387" s="10"/>
      <c r="FXX387" s="10"/>
      <c r="FXY387" s="10"/>
      <c r="FXZ387" s="10"/>
      <c r="FYA387" s="10"/>
      <c r="FYB387" s="10"/>
      <c r="FYC387" s="10"/>
      <c r="FYD387" s="10"/>
      <c r="FYE387" s="10"/>
      <c r="FYF387" s="10"/>
      <c r="FYG387" s="10"/>
      <c r="FYH387" s="10"/>
      <c r="FYI387" s="10"/>
      <c r="FYJ387" s="10"/>
      <c r="FYK387" s="10"/>
      <c r="FYL387" s="10"/>
      <c r="FYM387" s="10"/>
      <c r="FYN387" s="10"/>
      <c r="FYO387" s="10"/>
      <c r="FYP387" s="10"/>
      <c r="FYQ387" s="10"/>
      <c r="FYR387" s="10"/>
      <c r="FYS387" s="10"/>
      <c r="FYT387" s="10"/>
      <c r="FYU387" s="10"/>
      <c r="FYV387" s="10"/>
      <c r="FYW387" s="10"/>
      <c r="FYX387" s="10"/>
      <c r="FYY387" s="10"/>
      <c r="FYZ387" s="10"/>
      <c r="FZA387" s="10"/>
      <c r="FZB387" s="10"/>
      <c r="FZC387" s="10"/>
      <c r="FZD387" s="10"/>
      <c r="FZE387" s="10"/>
      <c r="FZF387" s="10"/>
      <c r="FZG387" s="10"/>
      <c r="FZH387" s="10"/>
      <c r="FZI387" s="10"/>
      <c r="FZJ387" s="10"/>
      <c r="FZK387" s="10"/>
      <c r="FZL387" s="10"/>
      <c r="FZM387" s="10"/>
      <c r="FZN387" s="10"/>
      <c r="FZO387" s="10"/>
      <c r="FZP387" s="10"/>
      <c r="FZQ387" s="10"/>
      <c r="FZR387" s="10"/>
      <c r="FZS387" s="10"/>
      <c r="FZT387" s="10"/>
      <c r="FZU387" s="10"/>
      <c r="FZV387" s="10"/>
      <c r="FZW387" s="10"/>
      <c r="FZX387" s="10"/>
      <c r="FZY387" s="10"/>
      <c r="FZZ387" s="10"/>
      <c r="GAA387" s="10"/>
      <c r="GAB387" s="10"/>
      <c r="GAC387" s="10"/>
      <c r="GAD387" s="10"/>
      <c r="GAE387" s="10"/>
      <c r="GAF387" s="10"/>
      <c r="GAG387" s="10"/>
      <c r="GAH387" s="10"/>
      <c r="GAI387" s="10"/>
      <c r="GAJ387" s="10"/>
      <c r="GAK387" s="10"/>
      <c r="GAL387" s="10"/>
      <c r="GAM387" s="10"/>
      <c r="GAN387" s="10"/>
      <c r="GAO387" s="10"/>
      <c r="GAP387" s="10"/>
      <c r="GAQ387" s="10"/>
      <c r="GAR387" s="10"/>
      <c r="GAS387" s="10"/>
      <c r="GAT387" s="10"/>
      <c r="GAU387" s="10"/>
      <c r="GAV387" s="10"/>
      <c r="GAW387" s="10"/>
      <c r="GAX387" s="10"/>
      <c r="GAY387" s="10"/>
      <c r="GAZ387" s="10"/>
      <c r="GBA387" s="10"/>
      <c r="GBB387" s="10"/>
      <c r="GBC387" s="10"/>
      <c r="GBD387" s="10"/>
      <c r="GBE387" s="10"/>
      <c r="GBF387" s="10"/>
      <c r="GBG387" s="10"/>
      <c r="GBH387" s="10"/>
      <c r="GBI387" s="10"/>
      <c r="GBJ387" s="10"/>
      <c r="GBK387" s="10"/>
      <c r="GBL387" s="10"/>
      <c r="GBM387" s="10"/>
      <c r="GBN387" s="10"/>
      <c r="GBO387" s="10"/>
      <c r="GBP387" s="10"/>
      <c r="GBQ387" s="10"/>
      <c r="GBR387" s="10"/>
      <c r="GBS387" s="10"/>
      <c r="GBT387" s="10"/>
      <c r="GBU387" s="10"/>
      <c r="GBV387" s="10"/>
      <c r="GBW387" s="10"/>
      <c r="GBX387" s="10"/>
      <c r="GBY387" s="10"/>
      <c r="GBZ387" s="10"/>
      <c r="GCA387" s="10"/>
      <c r="GCB387" s="10"/>
      <c r="GCC387" s="10"/>
      <c r="GCD387" s="10"/>
      <c r="GCE387" s="10"/>
      <c r="GCF387" s="10"/>
      <c r="GCG387" s="10"/>
      <c r="GCH387" s="10"/>
      <c r="GCI387" s="10"/>
      <c r="GCJ387" s="10"/>
      <c r="GCK387" s="10"/>
      <c r="GCL387" s="10"/>
      <c r="GCM387" s="10"/>
      <c r="GCN387" s="10"/>
      <c r="GCO387" s="10"/>
      <c r="GCP387" s="10"/>
      <c r="GCQ387" s="10"/>
      <c r="GCR387" s="10"/>
      <c r="GCS387" s="10"/>
      <c r="GCT387" s="10"/>
      <c r="GCU387" s="10"/>
      <c r="GCV387" s="10"/>
      <c r="GCW387" s="10"/>
      <c r="GCX387" s="10"/>
      <c r="GCY387" s="10"/>
      <c r="GCZ387" s="10"/>
      <c r="GDA387" s="10"/>
      <c r="GDB387" s="10"/>
      <c r="GDC387" s="10"/>
      <c r="GDD387" s="10"/>
      <c r="GDE387" s="10"/>
      <c r="GDF387" s="10"/>
      <c r="GDG387" s="10"/>
      <c r="GDH387" s="10"/>
      <c r="GDI387" s="10"/>
      <c r="GDJ387" s="10"/>
      <c r="GDK387" s="10"/>
      <c r="GDL387" s="10"/>
      <c r="GDM387" s="10"/>
      <c r="GDN387" s="10"/>
      <c r="GDO387" s="10"/>
      <c r="GDP387" s="10"/>
      <c r="GDQ387" s="10"/>
      <c r="GDR387" s="10"/>
      <c r="GDS387" s="10"/>
      <c r="GDT387" s="10"/>
      <c r="GDU387" s="10"/>
      <c r="GDV387" s="10"/>
      <c r="GDW387" s="10"/>
      <c r="GDX387" s="10"/>
      <c r="GDY387" s="10"/>
      <c r="GDZ387" s="10"/>
      <c r="GEA387" s="10"/>
      <c r="GEB387" s="10"/>
      <c r="GEC387" s="10"/>
      <c r="GED387" s="10"/>
      <c r="GEE387" s="10"/>
      <c r="GEF387" s="10"/>
      <c r="GEG387" s="10"/>
      <c r="GEH387" s="10"/>
      <c r="GEI387" s="10"/>
      <c r="GEJ387" s="10"/>
      <c r="GEK387" s="10"/>
      <c r="GEL387" s="10"/>
      <c r="GEM387" s="10"/>
      <c r="GEN387" s="10"/>
      <c r="GEO387" s="10"/>
      <c r="GEP387" s="10"/>
      <c r="GEQ387" s="10"/>
      <c r="GER387" s="10"/>
      <c r="GES387" s="10"/>
      <c r="GET387" s="10"/>
      <c r="GEU387" s="10"/>
      <c r="GEV387" s="10"/>
      <c r="GEW387" s="10"/>
      <c r="GEX387" s="10"/>
      <c r="GEY387" s="10"/>
      <c r="GEZ387" s="10"/>
      <c r="GFA387" s="10"/>
      <c r="GFB387" s="10"/>
      <c r="GFC387" s="10"/>
      <c r="GFD387" s="10"/>
      <c r="GFE387" s="10"/>
      <c r="GFF387" s="10"/>
      <c r="GFG387" s="10"/>
      <c r="GFH387" s="10"/>
      <c r="GFI387" s="10"/>
      <c r="GFJ387" s="10"/>
      <c r="GFK387" s="10"/>
      <c r="GFL387" s="10"/>
      <c r="GFM387" s="10"/>
      <c r="GFN387" s="10"/>
      <c r="GFO387" s="10"/>
      <c r="GFP387" s="10"/>
      <c r="GFQ387" s="10"/>
      <c r="GFR387" s="10"/>
      <c r="GFS387" s="10"/>
      <c r="GFT387" s="10"/>
      <c r="GFU387" s="10"/>
      <c r="GFV387" s="10"/>
      <c r="GFW387" s="10"/>
      <c r="GFX387" s="10"/>
      <c r="GFY387" s="10"/>
      <c r="GFZ387" s="10"/>
      <c r="GGA387" s="10"/>
      <c r="GGB387" s="10"/>
      <c r="GGC387" s="10"/>
      <c r="GGD387" s="10"/>
      <c r="GGE387" s="10"/>
      <c r="GGF387" s="10"/>
      <c r="GGG387" s="10"/>
      <c r="GGH387" s="10"/>
      <c r="GGI387" s="10"/>
      <c r="GGJ387" s="10"/>
      <c r="GGK387" s="10"/>
      <c r="GGL387" s="10"/>
      <c r="GGM387" s="10"/>
      <c r="GGN387" s="10"/>
      <c r="GGO387" s="10"/>
      <c r="GGP387" s="10"/>
      <c r="GGQ387" s="10"/>
      <c r="GGR387" s="10"/>
      <c r="GGS387" s="10"/>
      <c r="GGT387" s="10"/>
      <c r="GGU387" s="10"/>
      <c r="GGV387" s="10"/>
      <c r="GGW387" s="10"/>
      <c r="GGX387" s="10"/>
      <c r="GGY387" s="10"/>
      <c r="GGZ387" s="10"/>
      <c r="GHA387" s="10"/>
      <c r="GHB387" s="10"/>
      <c r="GHC387" s="10"/>
      <c r="GHD387" s="10"/>
      <c r="GHE387" s="10"/>
      <c r="GHF387" s="10"/>
      <c r="GHG387" s="10"/>
      <c r="GHH387" s="10"/>
      <c r="GHI387" s="10"/>
      <c r="GHJ387" s="10"/>
      <c r="GHK387" s="10"/>
      <c r="GHL387" s="10"/>
      <c r="GHM387" s="10"/>
      <c r="GHN387" s="10"/>
      <c r="GHO387" s="10"/>
      <c r="GHP387" s="10"/>
      <c r="GHQ387" s="10"/>
      <c r="GHR387" s="10"/>
      <c r="GHS387" s="10"/>
      <c r="GHT387" s="10"/>
      <c r="GHU387" s="10"/>
      <c r="GHV387" s="10"/>
      <c r="GHW387" s="10"/>
      <c r="GHX387" s="10"/>
      <c r="GHY387" s="10"/>
      <c r="GHZ387" s="10"/>
      <c r="GIA387" s="10"/>
      <c r="GIB387" s="10"/>
      <c r="GIC387" s="10"/>
      <c r="GID387" s="10"/>
      <c r="GIE387" s="10"/>
      <c r="GIF387" s="10"/>
      <c r="GIG387" s="10"/>
      <c r="GIH387" s="10"/>
      <c r="GII387" s="10"/>
      <c r="GIJ387" s="10"/>
      <c r="GIK387" s="10"/>
      <c r="GIL387" s="10"/>
      <c r="GIM387" s="10"/>
      <c r="GIN387" s="10"/>
      <c r="GIO387" s="10"/>
      <c r="GIP387" s="10"/>
      <c r="GIQ387" s="10"/>
      <c r="GIR387" s="10"/>
      <c r="GIS387" s="10"/>
      <c r="GIT387" s="10"/>
      <c r="GIU387" s="10"/>
      <c r="GIV387" s="10"/>
      <c r="GIW387" s="10"/>
      <c r="GIX387" s="10"/>
      <c r="GIY387" s="10"/>
      <c r="GIZ387" s="10"/>
      <c r="GJA387" s="10"/>
      <c r="GJB387" s="10"/>
      <c r="GJC387" s="10"/>
      <c r="GJD387" s="10"/>
      <c r="GJE387" s="10"/>
      <c r="GJF387" s="10"/>
      <c r="GJG387" s="10"/>
      <c r="GJH387" s="10"/>
      <c r="GJI387" s="10"/>
      <c r="GJJ387" s="10"/>
      <c r="GJK387" s="10"/>
      <c r="GJL387" s="10"/>
      <c r="GJM387" s="10"/>
      <c r="GJN387" s="10"/>
      <c r="GJO387" s="10"/>
      <c r="GJP387" s="10"/>
      <c r="GJQ387" s="10"/>
      <c r="GJR387" s="10"/>
      <c r="GJS387" s="10"/>
      <c r="GJT387" s="10"/>
      <c r="GJU387" s="10"/>
      <c r="GJV387" s="10"/>
      <c r="GJW387" s="10"/>
      <c r="GJX387" s="10"/>
      <c r="GJY387" s="10"/>
      <c r="GJZ387" s="10"/>
      <c r="GKA387" s="10"/>
      <c r="GKB387" s="10"/>
      <c r="GKC387" s="10"/>
      <c r="GKD387" s="10"/>
      <c r="GKE387" s="10"/>
      <c r="GKF387" s="10"/>
      <c r="GKG387" s="10"/>
      <c r="GKH387" s="10"/>
      <c r="GKI387" s="10"/>
      <c r="GKJ387" s="10"/>
      <c r="GKK387" s="10"/>
      <c r="GKL387" s="10"/>
      <c r="GKM387" s="10"/>
      <c r="GKN387" s="10"/>
      <c r="GKO387" s="10"/>
      <c r="GKP387" s="10"/>
      <c r="GKQ387" s="10"/>
      <c r="GKR387" s="10"/>
      <c r="GKS387" s="10"/>
      <c r="GKT387" s="10"/>
      <c r="GKU387" s="10"/>
      <c r="GKV387" s="10"/>
      <c r="GKW387" s="10"/>
      <c r="GKX387" s="10"/>
      <c r="GKY387" s="10"/>
      <c r="GKZ387" s="10"/>
      <c r="GLA387" s="10"/>
      <c r="GLB387" s="10"/>
      <c r="GLC387" s="10"/>
      <c r="GLD387" s="10"/>
      <c r="GLE387" s="10"/>
      <c r="GLF387" s="10"/>
      <c r="GLG387" s="10"/>
      <c r="GLH387" s="10"/>
      <c r="GLI387" s="10"/>
      <c r="GLJ387" s="10"/>
      <c r="GLK387" s="10"/>
      <c r="GLL387" s="10"/>
      <c r="GLM387" s="10"/>
      <c r="GLN387" s="10"/>
      <c r="GLO387" s="10"/>
      <c r="GLP387" s="10"/>
      <c r="GLQ387" s="10"/>
      <c r="GLR387" s="10"/>
      <c r="GLS387" s="10"/>
      <c r="GLT387" s="10"/>
      <c r="GLU387" s="10"/>
      <c r="GLV387" s="10"/>
      <c r="GLW387" s="10"/>
      <c r="GLX387" s="10"/>
      <c r="GLY387" s="10"/>
      <c r="GLZ387" s="10"/>
      <c r="GMA387" s="10"/>
      <c r="GMB387" s="10"/>
      <c r="GMC387" s="10"/>
      <c r="GMD387" s="10"/>
      <c r="GME387" s="10"/>
      <c r="GMF387" s="10"/>
      <c r="GMG387" s="10"/>
      <c r="GMH387" s="10"/>
      <c r="GMI387" s="10"/>
      <c r="GMJ387" s="10"/>
      <c r="GMK387" s="10"/>
      <c r="GML387" s="10"/>
      <c r="GMM387" s="10"/>
      <c r="GMN387" s="10"/>
      <c r="GMO387" s="10"/>
      <c r="GMP387" s="10"/>
      <c r="GMQ387" s="10"/>
      <c r="GMR387" s="10"/>
      <c r="GMS387" s="10"/>
      <c r="GMT387" s="10"/>
      <c r="GMU387" s="10"/>
      <c r="GMV387" s="10"/>
      <c r="GMW387" s="10"/>
      <c r="GMX387" s="10"/>
      <c r="GMY387" s="10"/>
      <c r="GMZ387" s="10"/>
      <c r="GNA387" s="10"/>
      <c r="GNB387" s="10"/>
      <c r="GNC387" s="10"/>
      <c r="GND387" s="10"/>
      <c r="GNE387" s="10"/>
      <c r="GNF387" s="10"/>
      <c r="GNG387" s="10"/>
      <c r="GNH387" s="10"/>
      <c r="GNI387" s="10"/>
      <c r="GNJ387" s="10"/>
      <c r="GNK387" s="10"/>
      <c r="GNL387" s="10"/>
      <c r="GNM387" s="10"/>
      <c r="GNN387" s="10"/>
      <c r="GNO387" s="10"/>
      <c r="GNP387" s="10"/>
      <c r="GNQ387" s="10"/>
      <c r="GNR387" s="10"/>
      <c r="GNS387" s="10"/>
      <c r="GNT387" s="10"/>
      <c r="GNU387" s="10"/>
      <c r="GNV387" s="10"/>
      <c r="GNW387" s="10"/>
      <c r="GNX387" s="10"/>
      <c r="GNY387" s="10"/>
      <c r="GNZ387" s="10"/>
      <c r="GOA387" s="10"/>
      <c r="GOB387" s="10"/>
      <c r="GOC387" s="10"/>
      <c r="GOD387" s="10"/>
      <c r="GOE387" s="10"/>
      <c r="GOF387" s="10"/>
      <c r="GOG387" s="10"/>
      <c r="GOH387" s="10"/>
      <c r="GOI387" s="10"/>
      <c r="GOJ387" s="10"/>
      <c r="GOK387" s="10"/>
      <c r="GOL387" s="10"/>
      <c r="GOM387" s="10"/>
      <c r="GON387" s="10"/>
      <c r="GOO387" s="10"/>
      <c r="GOP387" s="10"/>
      <c r="GOQ387" s="10"/>
      <c r="GOR387" s="10"/>
      <c r="GOS387" s="10"/>
      <c r="GOT387" s="10"/>
      <c r="GOU387" s="10"/>
      <c r="GOV387" s="10"/>
      <c r="GOW387" s="10"/>
      <c r="GOX387" s="10"/>
      <c r="GOY387" s="10"/>
      <c r="GOZ387" s="10"/>
      <c r="GPA387" s="10"/>
      <c r="GPB387" s="10"/>
      <c r="GPC387" s="10"/>
      <c r="GPD387" s="10"/>
      <c r="GPE387" s="10"/>
      <c r="GPF387" s="10"/>
      <c r="GPG387" s="10"/>
      <c r="GPH387" s="10"/>
      <c r="GPI387" s="10"/>
      <c r="GPJ387" s="10"/>
      <c r="GPK387" s="10"/>
      <c r="GPL387" s="10"/>
      <c r="GPM387" s="10"/>
      <c r="GPN387" s="10"/>
      <c r="GPO387" s="10"/>
      <c r="GPP387" s="10"/>
      <c r="GPQ387" s="10"/>
      <c r="GPR387" s="10"/>
      <c r="GPS387" s="10"/>
      <c r="GPT387" s="10"/>
      <c r="GPU387" s="10"/>
      <c r="GPV387" s="10"/>
      <c r="GPW387" s="10"/>
      <c r="GPX387" s="10"/>
      <c r="GPY387" s="10"/>
      <c r="GPZ387" s="10"/>
      <c r="GQA387" s="10"/>
      <c r="GQB387" s="10"/>
      <c r="GQC387" s="10"/>
      <c r="GQD387" s="10"/>
      <c r="GQE387" s="10"/>
      <c r="GQF387" s="10"/>
      <c r="GQG387" s="10"/>
      <c r="GQH387" s="10"/>
      <c r="GQI387" s="10"/>
      <c r="GQJ387" s="10"/>
      <c r="GQK387" s="10"/>
      <c r="GQL387" s="10"/>
      <c r="GQM387" s="10"/>
      <c r="GQN387" s="10"/>
      <c r="GQO387" s="10"/>
      <c r="GQP387" s="10"/>
      <c r="GQQ387" s="10"/>
      <c r="GQR387" s="10"/>
      <c r="GQS387" s="10"/>
      <c r="GQT387" s="10"/>
      <c r="GQU387" s="10"/>
      <c r="GQV387" s="10"/>
      <c r="GQW387" s="10"/>
      <c r="GQX387" s="10"/>
      <c r="GQY387" s="10"/>
      <c r="GQZ387" s="10"/>
      <c r="GRA387" s="10"/>
      <c r="GRB387" s="10"/>
      <c r="GRC387" s="10"/>
      <c r="GRD387" s="10"/>
      <c r="GRE387" s="10"/>
      <c r="GRF387" s="10"/>
      <c r="GRG387" s="10"/>
      <c r="GRH387" s="10"/>
      <c r="GRI387" s="10"/>
      <c r="GRJ387" s="10"/>
      <c r="GRK387" s="10"/>
      <c r="GRL387" s="10"/>
      <c r="GRM387" s="10"/>
      <c r="GRN387" s="10"/>
      <c r="GRO387" s="10"/>
      <c r="GRP387" s="10"/>
      <c r="GRQ387" s="10"/>
      <c r="GRR387" s="10"/>
      <c r="GRS387" s="10"/>
      <c r="GRT387" s="10"/>
      <c r="GRU387" s="10"/>
      <c r="GRV387" s="10"/>
      <c r="GRW387" s="10"/>
      <c r="GRX387" s="10"/>
      <c r="GRY387" s="10"/>
      <c r="GRZ387" s="10"/>
      <c r="GSA387" s="10"/>
      <c r="GSB387" s="10"/>
      <c r="GSC387" s="10"/>
      <c r="GSD387" s="10"/>
      <c r="GSE387" s="10"/>
      <c r="GSF387" s="10"/>
      <c r="GSG387" s="10"/>
      <c r="GSH387" s="10"/>
      <c r="GSI387" s="10"/>
      <c r="GSJ387" s="10"/>
      <c r="GSK387" s="10"/>
      <c r="GSL387" s="10"/>
      <c r="GSM387" s="10"/>
      <c r="GSN387" s="10"/>
      <c r="GSO387" s="10"/>
      <c r="GSP387" s="10"/>
      <c r="GSQ387" s="10"/>
      <c r="GSR387" s="10"/>
      <c r="GSS387" s="10"/>
      <c r="GST387" s="10"/>
      <c r="GSU387" s="10"/>
      <c r="GSV387" s="10"/>
      <c r="GSW387" s="10"/>
      <c r="GSX387" s="10"/>
      <c r="GSY387" s="10"/>
      <c r="GSZ387" s="10"/>
      <c r="GTA387" s="10"/>
      <c r="GTB387" s="10"/>
      <c r="GTC387" s="10"/>
      <c r="GTD387" s="10"/>
      <c r="GTE387" s="10"/>
      <c r="GTF387" s="10"/>
      <c r="GTG387" s="10"/>
      <c r="GTH387" s="10"/>
      <c r="GTI387" s="10"/>
      <c r="GTJ387" s="10"/>
      <c r="GTK387" s="10"/>
      <c r="GTL387" s="10"/>
      <c r="GTM387" s="10"/>
      <c r="GTN387" s="10"/>
      <c r="GTO387" s="10"/>
      <c r="GTP387" s="10"/>
      <c r="GTQ387" s="10"/>
      <c r="GTR387" s="10"/>
      <c r="GTS387" s="10"/>
      <c r="GTT387" s="10"/>
      <c r="GTU387" s="10"/>
      <c r="GTV387" s="10"/>
      <c r="GTW387" s="10"/>
      <c r="GTX387" s="10"/>
      <c r="GTY387" s="10"/>
      <c r="GTZ387" s="10"/>
      <c r="GUA387" s="10"/>
      <c r="GUB387" s="10"/>
      <c r="GUC387" s="10"/>
      <c r="GUD387" s="10"/>
      <c r="GUE387" s="10"/>
      <c r="GUF387" s="10"/>
      <c r="GUG387" s="10"/>
      <c r="GUH387" s="10"/>
      <c r="GUI387" s="10"/>
      <c r="GUJ387" s="10"/>
      <c r="GUK387" s="10"/>
      <c r="GUL387" s="10"/>
      <c r="GUM387" s="10"/>
      <c r="GUN387" s="10"/>
      <c r="GUO387" s="10"/>
      <c r="GUP387" s="10"/>
      <c r="GUQ387" s="10"/>
      <c r="GUR387" s="10"/>
      <c r="GUS387" s="10"/>
      <c r="GUT387" s="10"/>
      <c r="GUU387" s="10"/>
      <c r="GUV387" s="10"/>
      <c r="GUW387" s="10"/>
      <c r="GUX387" s="10"/>
      <c r="GUY387" s="10"/>
      <c r="GUZ387" s="10"/>
      <c r="GVA387" s="10"/>
      <c r="GVB387" s="10"/>
      <c r="GVC387" s="10"/>
      <c r="GVD387" s="10"/>
      <c r="GVE387" s="10"/>
      <c r="GVF387" s="10"/>
      <c r="GVG387" s="10"/>
      <c r="GVH387" s="10"/>
      <c r="GVI387" s="10"/>
      <c r="GVJ387" s="10"/>
      <c r="GVK387" s="10"/>
      <c r="GVL387" s="10"/>
      <c r="GVM387" s="10"/>
      <c r="GVN387" s="10"/>
      <c r="GVO387" s="10"/>
      <c r="GVP387" s="10"/>
      <c r="GVQ387" s="10"/>
      <c r="GVR387" s="10"/>
      <c r="GVS387" s="10"/>
      <c r="GVT387" s="10"/>
      <c r="GVU387" s="10"/>
      <c r="GVV387" s="10"/>
      <c r="GVW387" s="10"/>
      <c r="GVX387" s="10"/>
      <c r="GVY387" s="10"/>
      <c r="GVZ387" s="10"/>
      <c r="GWA387" s="10"/>
      <c r="GWB387" s="10"/>
      <c r="GWC387" s="10"/>
      <c r="GWD387" s="10"/>
      <c r="GWE387" s="10"/>
      <c r="GWF387" s="10"/>
      <c r="GWG387" s="10"/>
      <c r="GWH387" s="10"/>
      <c r="GWI387" s="10"/>
      <c r="GWJ387" s="10"/>
      <c r="GWK387" s="10"/>
      <c r="GWL387" s="10"/>
      <c r="GWM387" s="10"/>
      <c r="GWN387" s="10"/>
      <c r="GWO387" s="10"/>
      <c r="GWP387" s="10"/>
      <c r="GWQ387" s="10"/>
      <c r="GWR387" s="10"/>
      <c r="GWS387" s="10"/>
      <c r="GWT387" s="10"/>
      <c r="GWU387" s="10"/>
      <c r="GWV387" s="10"/>
      <c r="GWW387" s="10"/>
      <c r="GWX387" s="10"/>
      <c r="GWY387" s="10"/>
      <c r="GWZ387" s="10"/>
      <c r="GXA387" s="10"/>
      <c r="GXB387" s="10"/>
      <c r="GXC387" s="10"/>
      <c r="GXD387" s="10"/>
      <c r="GXE387" s="10"/>
      <c r="GXF387" s="10"/>
      <c r="GXG387" s="10"/>
      <c r="GXH387" s="10"/>
      <c r="GXI387" s="10"/>
      <c r="GXJ387" s="10"/>
      <c r="GXK387" s="10"/>
      <c r="GXL387" s="10"/>
      <c r="GXM387" s="10"/>
      <c r="GXN387" s="10"/>
      <c r="GXO387" s="10"/>
      <c r="GXP387" s="10"/>
      <c r="GXQ387" s="10"/>
      <c r="GXR387" s="10"/>
      <c r="GXS387" s="10"/>
      <c r="GXT387" s="10"/>
      <c r="GXU387" s="10"/>
      <c r="GXV387" s="10"/>
      <c r="GXW387" s="10"/>
      <c r="GXX387" s="10"/>
      <c r="GXY387" s="10"/>
      <c r="GXZ387" s="10"/>
      <c r="GYA387" s="10"/>
      <c r="GYB387" s="10"/>
      <c r="GYC387" s="10"/>
      <c r="GYD387" s="10"/>
      <c r="GYE387" s="10"/>
      <c r="GYF387" s="10"/>
      <c r="GYG387" s="10"/>
      <c r="GYH387" s="10"/>
      <c r="GYI387" s="10"/>
      <c r="GYJ387" s="10"/>
      <c r="GYK387" s="10"/>
      <c r="GYL387" s="10"/>
      <c r="GYM387" s="10"/>
      <c r="GYN387" s="10"/>
      <c r="GYO387" s="10"/>
      <c r="GYP387" s="10"/>
      <c r="GYQ387" s="10"/>
      <c r="GYR387" s="10"/>
      <c r="GYS387" s="10"/>
      <c r="GYT387" s="10"/>
      <c r="GYU387" s="10"/>
      <c r="GYV387" s="10"/>
      <c r="GYW387" s="10"/>
      <c r="GYX387" s="10"/>
      <c r="GYY387" s="10"/>
      <c r="GYZ387" s="10"/>
      <c r="GZA387" s="10"/>
      <c r="GZB387" s="10"/>
      <c r="GZC387" s="10"/>
      <c r="GZD387" s="10"/>
      <c r="GZE387" s="10"/>
      <c r="GZF387" s="10"/>
      <c r="GZG387" s="10"/>
      <c r="GZH387" s="10"/>
      <c r="GZI387" s="10"/>
      <c r="GZJ387" s="10"/>
      <c r="GZK387" s="10"/>
      <c r="GZL387" s="10"/>
      <c r="GZM387" s="10"/>
      <c r="GZN387" s="10"/>
      <c r="GZO387" s="10"/>
      <c r="GZP387" s="10"/>
      <c r="GZQ387" s="10"/>
      <c r="GZR387" s="10"/>
      <c r="GZS387" s="10"/>
      <c r="GZT387" s="10"/>
      <c r="GZU387" s="10"/>
      <c r="GZV387" s="10"/>
      <c r="GZW387" s="10"/>
      <c r="GZX387" s="10"/>
      <c r="GZY387" s="10"/>
      <c r="GZZ387" s="10"/>
      <c r="HAA387" s="10"/>
      <c r="HAB387" s="10"/>
      <c r="HAC387" s="10"/>
      <c r="HAD387" s="10"/>
      <c r="HAE387" s="10"/>
      <c r="HAF387" s="10"/>
      <c r="HAG387" s="10"/>
      <c r="HAH387" s="10"/>
      <c r="HAI387" s="10"/>
      <c r="HAJ387" s="10"/>
      <c r="HAK387" s="10"/>
      <c r="HAL387" s="10"/>
      <c r="HAM387" s="10"/>
      <c r="HAN387" s="10"/>
      <c r="HAO387" s="10"/>
      <c r="HAP387" s="10"/>
      <c r="HAQ387" s="10"/>
      <c r="HAR387" s="10"/>
      <c r="HAS387" s="10"/>
      <c r="HAT387" s="10"/>
      <c r="HAU387" s="10"/>
      <c r="HAV387" s="10"/>
      <c r="HAW387" s="10"/>
      <c r="HAX387" s="10"/>
      <c r="HAY387" s="10"/>
      <c r="HAZ387" s="10"/>
      <c r="HBA387" s="10"/>
      <c r="HBB387" s="10"/>
      <c r="HBC387" s="10"/>
      <c r="HBD387" s="10"/>
      <c r="HBE387" s="10"/>
      <c r="HBF387" s="10"/>
      <c r="HBG387" s="10"/>
      <c r="HBH387" s="10"/>
      <c r="HBI387" s="10"/>
      <c r="HBJ387" s="10"/>
      <c r="HBK387" s="10"/>
      <c r="HBL387" s="10"/>
      <c r="HBM387" s="10"/>
      <c r="HBN387" s="10"/>
      <c r="HBO387" s="10"/>
      <c r="HBP387" s="10"/>
      <c r="HBQ387" s="10"/>
      <c r="HBR387" s="10"/>
      <c r="HBS387" s="10"/>
      <c r="HBT387" s="10"/>
      <c r="HBU387" s="10"/>
      <c r="HBV387" s="10"/>
      <c r="HBW387" s="10"/>
      <c r="HBX387" s="10"/>
      <c r="HBY387" s="10"/>
      <c r="HBZ387" s="10"/>
      <c r="HCA387" s="10"/>
      <c r="HCB387" s="10"/>
      <c r="HCC387" s="10"/>
      <c r="HCD387" s="10"/>
      <c r="HCE387" s="10"/>
      <c r="HCF387" s="10"/>
      <c r="HCG387" s="10"/>
      <c r="HCH387" s="10"/>
      <c r="HCI387" s="10"/>
      <c r="HCJ387" s="10"/>
      <c r="HCK387" s="10"/>
      <c r="HCL387" s="10"/>
      <c r="HCM387" s="10"/>
      <c r="HCN387" s="10"/>
      <c r="HCO387" s="10"/>
      <c r="HCP387" s="10"/>
      <c r="HCQ387" s="10"/>
      <c r="HCR387" s="10"/>
      <c r="HCS387" s="10"/>
      <c r="HCT387" s="10"/>
      <c r="HCU387" s="10"/>
      <c r="HCV387" s="10"/>
      <c r="HCW387" s="10"/>
      <c r="HCX387" s="10"/>
      <c r="HCY387" s="10"/>
      <c r="HCZ387" s="10"/>
      <c r="HDA387" s="10"/>
      <c r="HDB387" s="10"/>
      <c r="HDC387" s="10"/>
      <c r="HDD387" s="10"/>
      <c r="HDE387" s="10"/>
      <c r="HDF387" s="10"/>
      <c r="HDG387" s="10"/>
      <c r="HDH387" s="10"/>
      <c r="HDI387" s="10"/>
      <c r="HDJ387" s="10"/>
      <c r="HDK387" s="10"/>
      <c r="HDL387" s="10"/>
      <c r="HDM387" s="10"/>
      <c r="HDN387" s="10"/>
      <c r="HDO387" s="10"/>
      <c r="HDP387" s="10"/>
      <c r="HDQ387" s="10"/>
      <c r="HDR387" s="10"/>
      <c r="HDS387" s="10"/>
      <c r="HDT387" s="10"/>
      <c r="HDU387" s="10"/>
      <c r="HDV387" s="10"/>
      <c r="HDW387" s="10"/>
      <c r="HDX387" s="10"/>
      <c r="HDY387" s="10"/>
      <c r="HDZ387" s="10"/>
      <c r="HEA387" s="10"/>
      <c r="HEB387" s="10"/>
      <c r="HEC387" s="10"/>
      <c r="HED387" s="10"/>
      <c r="HEE387" s="10"/>
      <c r="HEF387" s="10"/>
      <c r="HEG387" s="10"/>
      <c r="HEH387" s="10"/>
      <c r="HEI387" s="10"/>
      <c r="HEJ387" s="10"/>
      <c r="HEK387" s="10"/>
      <c r="HEL387" s="10"/>
      <c r="HEM387" s="10"/>
      <c r="HEN387" s="10"/>
      <c r="HEO387" s="10"/>
      <c r="HEP387" s="10"/>
      <c r="HEQ387" s="10"/>
      <c r="HER387" s="10"/>
      <c r="HES387" s="10"/>
      <c r="HET387" s="10"/>
      <c r="HEU387" s="10"/>
      <c r="HEV387" s="10"/>
      <c r="HEW387" s="10"/>
      <c r="HEX387" s="10"/>
      <c r="HEY387" s="10"/>
      <c r="HEZ387" s="10"/>
      <c r="HFA387" s="10"/>
      <c r="HFB387" s="10"/>
      <c r="HFC387" s="10"/>
      <c r="HFD387" s="10"/>
      <c r="HFE387" s="10"/>
      <c r="HFF387" s="10"/>
      <c r="HFG387" s="10"/>
      <c r="HFH387" s="10"/>
      <c r="HFI387" s="10"/>
      <c r="HFJ387" s="10"/>
      <c r="HFK387" s="10"/>
      <c r="HFL387" s="10"/>
      <c r="HFM387" s="10"/>
      <c r="HFN387" s="10"/>
      <c r="HFO387" s="10"/>
      <c r="HFP387" s="10"/>
      <c r="HFQ387" s="10"/>
      <c r="HFR387" s="10"/>
      <c r="HFS387" s="10"/>
      <c r="HFT387" s="10"/>
      <c r="HFU387" s="10"/>
      <c r="HFV387" s="10"/>
      <c r="HFW387" s="10"/>
      <c r="HFX387" s="10"/>
      <c r="HFY387" s="10"/>
      <c r="HFZ387" s="10"/>
      <c r="HGA387" s="10"/>
      <c r="HGB387" s="10"/>
      <c r="HGC387" s="10"/>
      <c r="HGD387" s="10"/>
      <c r="HGE387" s="10"/>
      <c r="HGF387" s="10"/>
      <c r="HGG387" s="10"/>
      <c r="HGH387" s="10"/>
      <c r="HGI387" s="10"/>
      <c r="HGJ387" s="10"/>
      <c r="HGK387" s="10"/>
      <c r="HGL387" s="10"/>
      <c r="HGM387" s="10"/>
      <c r="HGN387" s="10"/>
      <c r="HGO387" s="10"/>
      <c r="HGP387" s="10"/>
      <c r="HGQ387" s="10"/>
      <c r="HGR387" s="10"/>
      <c r="HGS387" s="10"/>
      <c r="HGT387" s="10"/>
      <c r="HGU387" s="10"/>
      <c r="HGV387" s="10"/>
      <c r="HGW387" s="10"/>
      <c r="HGX387" s="10"/>
      <c r="HGY387" s="10"/>
      <c r="HGZ387" s="10"/>
      <c r="HHA387" s="10"/>
      <c r="HHB387" s="10"/>
      <c r="HHC387" s="10"/>
      <c r="HHD387" s="10"/>
      <c r="HHE387" s="10"/>
      <c r="HHF387" s="10"/>
      <c r="HHG387" s="10"/>
      <c r="HHH387" s="10"/>
      <c r="HHI387" s="10"/>
      <c r="HHJ387" s="10"/>
      <c r="HHK387" s="10"/>
      <c r="HHL387" s="10"/>
      <c r="HHM387" s="10"/>
      <c r="HHN387" s="10"/>
      <c r="HHO387" s="10"/>
      <c r="HHP387" s="10"/>
      <c r="HHQ387" s="10"/>
      <c r="HHR387" s="10"/>
      <c r="HHS387" s="10"/>
      <c r="HHT387" s="10"/>
      <c r="HHU387" s="10"/>
      <c r="HHV387" s="10"/>
      <c r="HHW387" s="10"/>
      <c r="HHX387" s="10"/>
      <c r="HHY387" s="10"/>
      <c r="HHZ387" s="10"/>
      <c r="HIA387" s="10"/>
      <c r="HIB387" s="10"/>
      <c r="HIC387" s="10"/>
      <c r="HID387" s="10"/>
      <c r="HIE387" s="10"/>
      <c r="HIF387" s="10"/>
      <c r="HIG387" s="10"/>
      <c r="HIH387" s="10"/>
      <c r="HII387" s="10"/>
      <c r="HIJ387" s="10"/>
      <c r="HIK387" s="10"/>
      <c r="HIL387" s="10"/>
      <c r="HIM387" s="10"/>
      <c r="HIN387" s="10"/>
      <c r="HIO387" s="10"/>
      <c r="HIP387" s="10"/>
      <c r="HIQ387" s="10"/>
      <c r="HIR387" s="10"/>
      <c r="HIS387" s="10"/>
      <c r="HIT387" s="10"/>
      <c r="HIU387" s="10"/>
      <c r="HIV387" s="10"/>
      <c r="HIW387" s="10"/>
      <c r="HIX387" s="10"/>
      <c r="HIY387" s="10"/>
      <c r="HIZ387" s="10"/>
      <c r="HJA387" s="10"/>
      <c r="HJB387" s="10"/>
      <c r="HJC387" s="10"/>
      <c r="HJD387" s="10"/>
      <c r="HJE387" s="10"/>
      <c r="HJF387" s="10"/>
      <c r="HJG387" s="10"/>
      <c r="HJH387" s="10"/>
      <c r="HJI387" s="10"/>
      <c r="HJJ387" s="10"/>
      <c r="HJK387" s="10"/>
      <c r="HJL387" s="10"/>
      <c r="HJM387" s="10"/>
      <c r="HJN387" s="10"/>
      <c r="HJO387" s="10"/>
      <c r="HJP387" s="10"/>
      <c r="HJQ387" s="10"/>
      <c r="HJR387" s="10"/>
      <c r="HJS387" s="10"/>
      <c r="HJT387" s="10"/>
      <c r="HJU387" s="10"/>
      <c r="HJV387" s="10"/>
      <c r="HJW387" s="10"/>
      <c r="HJX387" s="10"/>
      <c r="HJY387" s="10"/>
      <c r="HJZ387" s="10"/>
      <c r="HKA387" s="10"/>
      <c r="HKB387" s="10"/>
      <c r="HKC387" s="10"/>
      <c r="HKD387" s="10"/>
      <c r="HKE387" s="10"/>
      <c r="HKF387" s="10"/>
      <c r="HKG387" s="10"/>
      <c r="HKH387" s="10"/>
      <c r="HKI387" s="10"/>
      <c r="HKJ387" s="10"/>
      <c r="HKK387" s="10"/>
      <c r="HKL387" s="10"/>
      <c r="HKM387" s="10"/>
      <c r="HKN387" s="10"/>
      <c r="HKO387" s="10"/>
      <c r="HKP387" s="10"/>
      <c r="HKQ387" s="10"/>
      <c r="HKR387" s="10"/>
      <c r="HKS387" s="10"/>
      <c r="HKT387" s="10"/>
      <c r="HKU387" s="10"/>
      <c r="HKV387" s="10"/>
      <c r="HKW387" s="10"/>
      <c r="HKX387" s="10"/>
      <c r="HKY387" s="10"/>
      <c r="HKZ387" s="10"/>
      <c r="HLA387" s="10"/>
      <c r="HLB387" s="10"/>
      <c r="HLC387" s="10"/>
      <c r="HLD387" s="10"/>
      <c r="HLE387" s="10"/>
      <c r="HLF387" s="10"/>
      <c r="HLG387" s="10"/>
      <c r="HLH387" s="10"/>
      <c r="HLI387" s="10"/>
      <c r="HLJ387" s="10"/>
      <c r="HLK387" s="10"/>
      <c r="HLL387" s="10"/>
      <c r="HLM387" s="10"/>
      <c r="HLN387" s="10"/>
      <c r="HLO387" s="10"/>
      <c r="HLP387" s="10"/>
      <c r="HLQ387" s="10"/>
      <c r="HLR387" s="10"/>
      <c r="HLS387" s="10"/>
      <c r="HLT387" s="10"/>
      <c r="HLU387" s="10"/>
      <c r="HLV387" s="10"/>
      <c r="HLW387" s="10"/>
      <c r="HLX387" s="10"/>
      <c r="HLY387" s="10"/>
      <c r="HLZ387" s="10"/>
      <c r="HMA387" s="10"/>
      <c r="HMB387" s="10"/>
      <c r="HMC387" s="10"/>
      <c r="HMD387" s="10"/>
      <c r="HME387" s="10"/>
      <c r="HMF387" s="10"/>
      <c r="HMG387" s="10"/>
      <c r="HMH387" s="10"/>
      <c r="HMI387" s="10"/>
      <c r="HMJ387" s="10"/>
      <c r="HMK387" s="10"/>
      <c r="HML387" s="10"/>
      <c r="HMM387" s="10"/>
      <c r="HMN387" s="10"/>
      <c r="HMO387" s="10"/>
      <c r="HMP387" s="10"/>
      <c r="HMQ387" s="10"/>
      <c r="HMR387" s="10"/>
      <c r="HMS387" s="10"/>
      <c r="HMT387" s="10"/>
      <c r="HMU387" s="10"/>
      <c r="HMV387" s="10"/>
      <c r="HMW387" s="10"/>
      <c r="HMX387" s="10"/>
      <c r="HMY387" s="10"/>
      <c r="HMZ387" s="10"/>
      <c r="HNA387" s="10"/>
      <c r="HNB387" s="10"/>
      <c r="HNC387" s="10"/>
      <c r="HND387" s="10"/>
      <c r="HNE387" s="10"/>
      <c r="HNF387" s="10"/>
      <c r="HNG387" s="10"/>
      <c r="HNH387" s="10"/>
      <c r="HNI387" s="10"/>
      <c r="HNJ387" s="10"/>
      <c r="HNK387" s="10"/>
      <c r="HNL387" s="10"/>
      <c r="HNM387" s="10"/>
      <c r="HNN387" s="10"/>
      <c r="HNO387" s="10"/>
      <c r="HNP387" s="10"/>
      <c r="HNQ387" s="10"/>
      <c r="HNR387" s="10"/>
      <c r="HNS387" s="10"/>
      <c r="HNT387" s="10"/>
      <c r="HNU387" s="10"/>
      <c r="HNV387" s="10"/>
      <c r="HNW387" s="10"/>
      <c r="HNX387" s="10"/>
      <c r="HNY387" s="10"/>
      <c r="HNZ387" s="10"/>
      <c r="HOA387" s="10"/>
      <c r="HOB387" s="10"/>
      <c r="HOC387" s="10"/>
      <c r="HOD387" s="10"/>
      <c r="HOE387" s="10"/>
      <c r="HOF387" s="10"/>
      <c r="HOG387" s="10"/>
      <c r="HOH387" s="10"/>
      <c r="HOI387" s="10"/>
      <c r="HOJ387" s="10"/>
      <c r="HOK387" s="10"/>
      <c r="HOL387" s="10"/>
      <c r="HOM387" s="10"/>
      <c r="HON387" s="10"/>
      <c r="HOO387" s="10"/>
      <c r="HOP387" s="10"/>
      <c r="HOQ387" s="10"/>
      <c r="HOR387" s="10"/>
      <c r="HOS387" s="10"/>
      <c r="HOT387" s="10"/>
      <c r="HOU387" s="10"/>
      <c r="HOV387" s="10"/>
      <c r="HOW387" s="10"/>
      <c r="HOX387" s="10"/>
      <c r="HOY387" s="10"/>
      <c r="HOZ387" s="10"/>
      <c r="HPA387" s="10"/>
      <c r="HPB387" s="10"/>
      <c r="HPC387" s="10"/>
      <c r="HPD387" s="10"/>
      <c r="HPE387" s="10"/>
      <c r="HPF387" s="10"/>
      <c r="HPG387" s="10"/>
      <c r="HPH387" s="10"/>
      <c r="HPI387" s="10"/>
      <c r="HPJ387" s="10"/>
      <c r="HPK387" s="10"/>
      <c r="HPL387" s="10"/>
      <c r="HPM387" s="10"/>
      <c r="HPN387" s="10"/>
      <c r="HPO387" s="10"/>
      <c r="HPP387" s="10"/>
      <c r="HPQ387" s="10"/>
      <c r="HPR387" s="10"/>
      <c r="HPS387" s="10"/>
      <c r="HPT387" s="10"/>
      <c r="HPU387" s="10"/>
      <c r="HPV387" s="10"/>
      <c r="HPW387" s="10"/>
      <c r="HPX387" s="10"/>
      <c r="HPY387" s="10"/>
      <c r="HPZ387" s="10"/>
      <c r="HQA387" s="10"/>
      <c r="HQB387" s="10"/>
      <c r="HQC387" s="10"/>
      <c r="HQD387" s="10"/>
      <c r="HQE387" s="10"/>
      <c r="HQF387" s="10"/>
      <c r="HQG387" s="10"/>
      <c r="HQH387" s="10"/>
      <c r="HQI387" s="10"/>
      <c r="HQJ387" s="10"/>
      <c r="HQK387" s="10"/>
      <c r="HQL387" s="10"/>
      <c r="HQM387" s="10"/>
      <c r="HQN387" s="10"/>
      <c r="HQO387" s="10"/>
      <c r="HQP387" s="10"/>
      <c r="HQQ387" s="10"/>
      <c r="HQR387" s="10"/>
      <c r="HQS387" s="10"/>
      <c r="HQT387" s="10"/>
      <c r="HQU387" s="10"/>
      <c r="HQV387" s="10"/>
      <c r="HQW387" s="10"/>
      <c r="HQX387" s="10"/>
      <c r="HQY387" s="10"/>
      <c r="HQZ387" s="10"/>
      <c r="HRA387" s="10"/>
      <c r="HRB387" s="10"/>
      <c r="HRC387" s="10"/>
      <c r="HRD387" s="10"/>
      <c r="HRE387" s="10"/>
      <c r="HRF387" s="10"/>
      <c r="HRG387" s="10"/>
      <c r="HRH387" s="10"/>
      <c r="HRI387" s="10"/>
      <c r="HRJ387" s="10"/>
      <c r="HRK387" s="10"/>
      <c r="HRL387" s="10"/>
      <c r="HRM387" s="10"/>
      <c r="HRN387" s="10"/>
      <c r="HRO387" s="10"/>
      <c r="HRP387" s="10"/>
      <c r="HRQ387" s="10"/>
      <c r="HRR387" s="10"/>
      <c r="HRS387" s="10"/>
      <c r="HRT387" s="10"/>
      <c r="HRU387" s="10"/>
      <c r="HRV387" s="10"/>
      <c r="HRW387" s="10"/>
      <c r="HRX387" s="10"/>
      <c r="HRY387" s="10"/>
      <c r="HRZ387" s="10"/>
      <c r="HSA387" s="10"/>
      <c r="HSB387" s="10"/>
      <c r="HSC387" s="10"/>
      <c r="HSD387" s="10"/>
      <c r="HSE387" s="10"/>
      <c r="HSF387" s="10"/>
      <c r="HSG387" s="10"/>
      <c r="HSH387" s="10"/>
      <c r="HSI387" s="10"/>
      <c r="HSJ387" s="10"/>
      <c r="HSK387" s="10"/>
      <c r="HSL387" s="10"/>
      <c r="HSM387" s="10"/>
      <c r="HSN387" s="10"/>
      <c r="HSO387" s="10"/>
      <c r="HSP387" s="10"/>
      <c r="HSQ387" s="10"/>
      <c r="HSR387" s="10"/>
      <c r="HSS387" s="10"/>
      <c r="HST387" s="10"/>
      <c r="HSU387" s="10"/>
      <c r="HSV387" s="10"/>
      <c r="HSW387" s="10"/>
      <c r="HSX387" s="10"/>
      <c r="HSY387" s="10"/>
      <c r="HSZ387" s="10"/>
      <c r="HTA387" s="10"/>
      <c r="HTB387" s="10"/>
      <c r="HTC387" s="10"/>
      <c r="HTD387" s="10"/>
      <c r="HTE387" s="10"/>
      <c r="HTF387" s="10"/>
      <c r="HTG387" s="10"/>
      <c r="HTH387" s="10"/>
      <c r="HTI387" s="10"/>
      <c r="HTJ387" s="10"/>
      <c r="HTK387" s="10"/>
      <c r="HTL387" s="10"/>
      <c r="HTM387" s="10"/>
      <c r="HTN387" s="10"/>
      <c r="HTO387" s="10"/>
      <c r="HTP387" s="10"/>
      <c r="HTQ387" s="10"/>
      <c r="HTR387" s="10"/>
      <c r="HTS387" s="10"/>
      <c r="HTT387" s="10"/>
      <c r="HTU387" s="10"/>
      <c r="HTV387" s="10"/>
      <c r="HTW387" s="10"/>
      <c r="HTX387" s="10"/>
      <c r="HTY387" s="10"/>
      <c r="HTZ387" s="10"/>
      <c r="HUA387" s="10"/>
      <c r="HUB387" s="10"/>
      <c r="HUC387" s="10"/>
      <c r="HUD387" s="10"/>
      <c r="HUE387" s="10"/>
      <c r="HUF387" s="10"/>
      <c r="HUG387" s="10"/>
      <c r="HUH387" s="10"/>
      <c r="HUI387" s="10"/>
      <c r="HUJ387" s="10"/>
      <c r="HUK387" s="10"/>
      <c r="HUL387" s="10"/>
      <c r="HUM387" s="10"/>
      <c r="HUN387" s="10"/>
      <c r="HUO387" s="10"/>
      <c r="HUP387" s="10"/>
      <c r="HUQ387" s="10"/>
      <c r="HUR387" s="10"/>
      <c r="HUS387" s="10"/>
      <c r="HUT387" s="10"/>
      <c r="HUU387" s="10"/>
      <c r="HUV387" s="10"/>
      <c r="HUW387" s="10"/>
      <c r="HUX387" s="10"/>
      <c r="HUY387" s="10"/>
      <c r="HUZ387" s="10"/>
      <c r="HVA387" s="10"/>
      <c r="HVB387" s="10"/>
      <c r="HVC387" s="10"/>
      <c r="HVD387" s="10"/>
      <c r="HVE387" s="10"/>
      <c r="HVF387" s="10"/>
      <c r="HVG387" s="10"/>
      <c r="HVH387" s="10"/>
      <c r="HVI387" s="10"/>
      <c r="HVJ387" s="10"/>
      <c r="HVK387" s="10"/>
      <c r="HVL387" s="10"/>
      <c r="HVM387" s="10"/>
      <c r="HVN387" s="10"/>
      <c r="HVO387" s="10"/>
      <c r="HVP387" s="10"/>
      <c r="HVQ387" s="10"/>
      <c r="HVR387" s="10"/>
      <c r="HVS387" s="10"/>
      <c r="HVT387" s="10"/>
      <c r="HVU387" s="10"/>
      <c r="HVV387" s="10"/>
      <c r="HVW387" s="10"/>
      <c r="HVX387" s="10"/>
      <c r="HVY387" s="10"/>
      <c r="HVZ387" s="10"/>
      <c r="HWA387" s="10"/>
      <c r="HWB387" s="10"/>
      <c r="HWC387" s="10"/>
      <c r="HWD387" s="10"/>
      <c r="HWE387" s="10"/>
      <c r="HWF387" s="10"/>
      <c r="HWG387" s="10"/>
      <c r="HWH387" s="10"/>
      <c r="HWI387" s="10"/>
      <c r="HWJ387" s="10"/>
      <c r="HWK387" s="10"/>
      <c r="HWL387" s="10"/>
      <c r="HWM387" s="10"/>
      <c r="HWN387" s="10"/>
      <c r="HWO387" s="10"/>
      <c r="HWP387" s="10"/>
      <c r="HWQ387" s="10"/>
      <c r="HWR387" s="10"/>
      <c r="HWS387" s="10"/>
      <c r="HWT387" s="10"/>
      <c r="HWU387" s="10"/>
      <c r="HWV387" s="10"/>
      <c r="HWW387" s="10"/>
      <c r="HWX387" s="10"/>
      <c r="HWY387" s="10"/>
      <c r="HWZ387" s="10"/>
      <c r="HXA387" s="10"/>
      <c r="HXB387" s="10"/>
      <c r="HXC387" s="10"/>
      <c r="HXD387" s="10"/>
      <c r="HXE387" s="10"/>
      <c r="HXF387" s="10"/>
      <c r="HXG387" s="10"/>
      <c r="HXH387" s="10"/>
      <c r="HXI387" s="10"/>
      <c r="HXJ387" s="10"/>
      <c r="HXK387" s="10"/>
      <c r="HXL387" s="10"/>
      <c r="HXM387" s="10"/>
      <c r="HXN387" s="10"/>
      <c r="HXO387" s="10"/>
      <c r="HXP387" s="10"/>
      <c r="HXQ387" s="10"/>
      <c r="HXR387" s="10"/>
      <c r="HXS387" s="10"/>
      <c r="HXT387" s="10"/>
      <c r="HXU387" s="10"/>
      <c r="HXV387" s="10"/>
      <c r="HXW387" s="10"/>
      <c r="HXX387" s="10"/>
      <c r="HXY387" s="10"/>
      <c r="HXZ387" s="10"/>
      <c r="HYA387" s="10"/>
      <c r="HYB387" s="10"/>
      <c r="HYC387" s="10"/>
      <c r="HYD387" s="10"/>
      <c r="HYE387" s="10"/>
      <c r="HYF387" s="10"/>
      <c r="HYG387" s="10"/>
      <c r="HYH387" s="10"/>
      <c r="HYI387" s="10"/>
      <c r="HYJ387" s="10"/>
      <c r="HYK387" s="10"/>
      <c r="HYL387" s="10"/>
      <c r="HYM387" s="10"/>
      <c r="HYN387" s="10"/>
      <c r="HYO387" s="10"/>
      <c r="HYP387" s="10"/>
      <c r="HYQ387" s="10"/>
      <c r="HYR387" s="10"/>
      <c r="HYS387" s="10"/>
      <c r="HYT387" s="10"/>
      <c r="HYU387" s="10"/>
      <c r="HYV387" s="10"/>
      <c r="HYW387" s="10"/>
      <c r="HYX387" s="10"/>
      <c r="HYY387" s="10"/>
      <c r="HYZ387" s="10"/>
      <c r="HZA387" s="10"/>
      <c r="HZB387" s="10"/>
      <c r="HZC387" s="10"/>
      <c r="HZD387" s="10"/>
      <c r="HZE387" s="10"/>
      <c r="HZF387" s="10"/>
      <c r="HZG387" s="10"/>
      <c r="HZH387" s="10"/>
      <c r="HZI387" s="10"/>
      <c r="HZJ387" s="10"/>
      <c r="HZK387" s="10"/>
      <c r="HZL387" s="10"/>
      <c r="HZM387" s="10"/>
      <c r="HZN387" s="10"/>
      <c r="HZO387" s="10"/>
      <c r="HZP387" s="10"/>
      <c r="HZQ387" s="10"/>
      <c r="HZR387" s="10"/>
      <c r="HZS387" s="10"/>
      <c r="HZT387" s="10"/>
      <c r="HZU387" s="10"/>
      <c r="HZV387" s="10"/>
      <c r="HZW387" s="10"/>
      <c r="HZX387" s="10"/>
      <c r="HZY387" s="10"/>
      <c r="HZZ387" s="10"/>
      <c r="IAA387" s="10"/>
      <c r="IAB387" s="10"/>
      <c r="IAC387" s="10"/>
      <c r="IAD387" s="10"/>
      <c r="IAE387" s="10"/>
      <c r="IAF387" s="10"/>
      <c r="IAG387" s="10"/>
      <c r="IAH387" s="10"/>
      <c r="IAI387" s="10"/>
      <c r="IAJ387" s="10"/>
      <c r="IAK387" s="10"/>
      <c r="IAL387" s="10"/>
      <c r="IAM387" s="10"/>
      <c r="IAN387" s="10"/>
      <c r="IAO387" s="10"/>
      <c r="IAP387" s="10"/>
      <c r="IAQ387" s="10"/>
      <c r="IAR387" s="10"/>
      <c r="IAS387" s="10"/>
      <c r="IAT387" s="10"/>
      <c r="IAU387" s="10"/>
      <c r="IAV387" s="10"/>
      <c r="IAW387" s="10"/>
      <c r="IAX387" s="10"/>
      <c r="IAY387" s="10"/>
      <c r="IAZ387" s="10"/>
      <c r="IBA387" s="10"/>
      <c r="IBB387" s="10"/>
      <c r="IBC387" s="10"/>
      <c r="IBD387" s="10"/>
      <c r="IBE387" s="10"/>
      <c r="IBF387" s="10"/>
      <c r="IBG387" s="10"/>
      <c r="IBH387" s="10"/>
      <c r="IBI387" s="10"/>
      <c r="IBJ387" s="10"/>
      <c r="IBK387" s="10"/>
      <c r="IBL387" s="10"/>
      <c r="IBM387" s="10"/>
      <c r="IBN387" s="10"/>
      <c r="IBO387" s="10"/>
      <c r="IBP387" s="10"/>
      <c r="IBQ387" s="10"/>
      <c r="IBR387" s="10"/>
      <c r="IBS387" s="10"/>
      <c r="IBT387" s="10"/>
      <c r="IBU387" s="10"/>
      <c r="IBV387" s="10"/>
      <c r="IBW387" s="10"/>
      <c r="IBX387" s="10"/>
      <c r="IBY387" s="10"/>
      <c r="IBZ387" s="10"/>
      <c r="ICA387" s="10"/>
      <c r="ICB387" s="10"/>
      <c r="ICC387" s="10"/>
      <c r="ICD387" s="10"/>
      <c r="ICE387" s="10"/>
      <c r="ICF387" s="10"/>
      <c r="ICG387" s="10"/>
      <c r="ICH387" s="10"/>
      <c r="ICI387" s="10"/>
      <c r="ICJ387" s="10"/>
      <c r="ICK387" s="10"/>
      <c r="ICL387" s="10"/>
      <c r="ICM387" s="10"/>
      <c r="ICN387" s="10"/>
      <c r="ICO387" s="10"/>
      <c r="ICP387" s="10"/>
      <c r="ICQ387" s="10"/>
      <c r="ICR387" s="10"/>
      <c r="ICS387" s="10"/>
      <c r="ICT387" s="10"/>
      <c r="ICU387" s="10"/>
      <c r="ICV387" s="10"/>
      <c r="ICW387" s="10"/>
      <c r="ICX387" s="10"/>
      <c r="ICY387" s="10"/>
      <c r="ICZ387" s="10"/>
      <c r="IDA387" s="10"/>
      <c r="IDB387" s="10"/>
      <c r="IDC387" s="10"/>
      <c r="IDD387" s="10"/>
      <c r="IDE387" s="10"/>
      <c r="IDF387" s="10"/>
      <c r="IDG387" s="10"/>
      <c r="IDH387" s="10"/>
      <c r="IDI387" s="10"/>
      <c r="IDJ387" s="10"/>
      <c r="IDK387" s="10"/>
      <c r="IDL387" s="10"/>
      <c r="IDM387" s="10"/>
      <c r="IDN387" s="10"/>
      <c r="IDO387" s="10"/>
      <c r="IDP387" s="10"/>
      <c r="IDQ387" s="10"/>
      <c r="IDR387" s="10"/>
      <c r="IDS387" s="10"/>
      <c r="IDT387" s="10"/>
      <c r="IDU387" s="10"/>
      <c r="IDV387" s="10"/>
      <c r="IDW387" s="10"/>
      <c r="IDX387" s="10"/>
      <c r="IDY387" s="10"/>
      <c r="IDZ387" s="10"/>
      <c r="IEA387" s="10"/>
      <c r="IEB387" s="10"/>
      <c r="IEC387" s="10"/>
      <c r="IED387" s="10"/>
      <c r="IEE387" s="10"/>
      <c r="IEF387" s="10"/>
      <c r="IEG387" s="10"/>
      <c r="IEH387" s="10"/>
      <c r="IEI387" s="10"/>
      <c r="IEJ387" s="10"/>
      <c r="IEK387" s="10"/>
      <c r="IEL387" s="10"/>
      <c r="IEM387" s="10"/>
      <c r="IEN387" s="10"/>
      <c r="IEO387" s="10"/>
      <c r="IEP387" s="10"/>
      <c r="IEQ387" s="10"/>
      <c r="IER387" s="10"/>
      <c r="IES387" s="10"/>
      <c r="IET387" s="10"/>
      <c r="IEU387" s="10"/>
      <c r="IEV387" s="10"/>
      <c r="IEW387" s="10"/>
      <c r="IEX387" s="10"/>
      <c r="IEY387" s="10"/>
      <c r="IEZ387" s="10"/>
      <c r="IFA387" s="10"/>
      <c r="IFB387" s="10"/>
      <c r="IFC387" s="10"/>
      <c r="IFD387" s="10"/>
      <c r="IFE387" s="10"/>
      <c r="IFF387" s="10"/>
      <c r="IFG387" s="10"/>
      <c r="IFH387" s="10"/>
      <c r="IFI387" s="10"/>
      <c r="IFJ387" s="10"/>
      <c r="IFK387" s="10"/>
      <c r="IFL387" s="10"/>
      <c r="IFM387" s="10"/>
      <c r="IFN387" s="10"/>
      <c r="IFO387" s="10"/>
      <c r="IFP387" s="10"/>
      <c r="IFQ387" s="10"/>
      <c r="IFR387" s="10"/>
      <c r="IFS387" s="10"/>
      <c r="IFT387" s="10"/>
      <c r="IFU387" s="10"/>
      <c r="IFV387" s="10"/>
      <c r="IFW387" s="10"/>
      <c r="IFX387" s="10"/>
      <c r="IFY387" s="10"/>
      <c r="IFZ387" s="10"/>
      <c r="IGA387" s="10"/>
      <c r="IGB387" s="10"/>
      <c r="IGC387" s="10"/>
      <c r="IGD387" s="10"/>
      <c r="IGE387" s="10"/>
      <c r="IGF387" s="10"/>
      <c r="IGG387" s="10"/>
      <c r="IGH387" s="10"/>
      <c r="IGI387" s="10"/>
      <c r="IGJ387" s="10"/>
      <c r="IGK387" s="10"/>
      <c r="IGL387" s="10"/>
      <c r="IGM387" s="10"/>
      <c r="IGN387" s="10"/>
      <c r="IGO387" s="10"/>
      <c r="IGP387" s="10"/>
      <c r="IGQ387" s="10"/>
      <c r="IGR387" s="10"/>
      <c r="IGS387" s="10"/>
      <c r="IGT387" s="10"/>
      <c r="IGU387" s="10"/>
      <c r="IGV387" s="10"/>
      <c r="IGW387" s="10"/>
      <c r="IGX387" s="10"/>
      <c r="IGY387" s="10"/>
      <c r="IGZ387" s="10"/>
      <c r="IHA387" s="10"/>
      <c r="IHB387" s="10"/>
      <c r="IHC387" s="10"/>
      <c r="IHD387" s="10"/>
      <c r="IHE387" s="10"/>
      <c r="IHF387" s="10"/>
      <c r="IHG387" s="10"/>
      <c r="IHH387" s="10"/>
      <c r="IHI387" s="10"/>
      <c r="IHJ387" s="10"/>
      <c r="IHK387" s="10"/>
      <c r="IHL387" s="10"/>
      <c r="IHM387" s="10"/>
      <c r="IHN387" s="10"/>
      <c r="IHO387" s="10"/>
      <c r="IHP387" s="10"/>
      <c r="IHQ387" s="10"/>
      <c r="IHR387" s="10"/>
      <c r="IHS387" s="10"/>
      <c r="IHT387" s="10"/>
      <c r="IHU387" s="10"/>
      <c r="IHV387" s="10"/>
      <c r="IHW387" s="10"/>
      <c r="IHX387" s="10"/>
      <c r="IHY387" s="10"/>
      <c r="IHZ387" s="10"/>
      <c r="IIA387" s="10"/>
      <c r="IIB387" s="10"/>
      <c r="IIC387" s="10"/>
      <c r="IID387" s="10"/>
      <c r="IIE387" s="10"/>
      <c r="IIF387" s="10"/>
      <c r="IIG387" s="10"/>
      <c r="IIH387" s="10"/>
      <c r="III387" s="10"/>
      <c r="IIJ387" s="10"/>
      <c r="IIK387" s="10"/>
      <c r="IIL387" s="10"/>
      <c r="IIM387" s="10"/>
      <c r="IIN387" s="10"/>
      <c r="IIO387" s="10"/>
      <c r="IIP387" s="10"/>
      <c r="IIQ387" s="10"/>
      <c r="IIR387" s="10"/>
      <c r="IIS387" s="10"/>
      <c r="IIT387" s="10"/>
      <c r="IIU387" s="10"/>
      <c r="IIV387" s="10"/>
      <c r="IIW387" s="10"/>
      <c r="IIX387" s="10"/>
      <c r="IIY387" s="10"/>
      <c r="IIZ387" s="10"/>
      <c r="IJA387" s="10"/>
      <c r="IJB387" s="10"/>
      <c r="IJC387" s="10"/>
      <c r="IJD387" s="10"/>
      <c r="IJE387" s="10"/>
      <c r="IJF387" s="10"/>
      <c r="IJG387" s="10"/>
      <c r="IJH387" s="10"/>
      <c r="IJI387" s="10"/>
      <c r="IJJ387" s="10"/>
      <c r="IJK387" s="10"/>
      <c r="IJL387" s="10"/>
      <c r="IJM387" s="10"/>
      <c r="IJN387" s="10"/>
      <c r="IJO387" s="10"/>
      <c r="IJP387" s="10"/>
      <c r="IJQ387" s="10"/>
      <c r="IJR387" s="10"/>
      <c r="IJS387" s="10"/>
      <c r="IJT387" s="10"/>
      <c r="IJU387" s="10"/>
      <c r="IJV387" s="10"/>
      <c r="IJW387" s="10"/>
      <c r="IJX387" s="10"/>
      <c r="IJY387" s="10"/>
      <c r="IJZ387" s="10"/>
      <c r="IKA387" s="10"/>
      <c r="IKB387" s="10"/>
      <c r="IKC387" s="10"/>
      <c r="IKD387" s="10"/>
      <c r="IKE387" s="10"/>
      <c r="IKF387" s="10"/>
      <c r="IKG387" s="10"/>
      <c r="IKH387" s="10"/>
      <c r="IKI387" s="10"/>
      <c r="IKJ387" s="10"/>
      <c r="IKK387" s="10"/>
      <c r="IKL387" s="10"/>
      <c r="IKM387" s="10"/>
      <c r="IKN387" s="10"/>
      <c r="IKO387" s="10"/>
      <c r="IKP387" s="10"/>
      <c r="IKQ387" s="10"/>
      <c r="IKR387" s="10"/>
      <c r="IKS387" s="10"/>
      <c r="IKT387" s="10"/>
      <c r="IKU387" s="10"/>
      <c r="IKV387" s="10"/>
      <c r="IKW387" s="10"/>
      <c r="IKX387" s="10"/>
      <c r="IKY387" s="10"/>
      <c r="IKZ387" s="10"/>
      <c r="ILA387" s="10"/>
      <c r="ILB387" s="10"/>
      <c r="ILC387" s="10"/>
      <c r="ILD387" s="10"/>
      <c r="ILE387" s="10"/>
      <c r="ILF387" s="10"/>
      <c r="ILG387" s="10"/>
      <c r="ILH387" s="10"/>
      <c r="ILI387" s="10"/>
      <c r="ILJ387" s="10"/>
      <c r="ILK387" s="10"/>
      <c r="ILL387" s="10"/>
      <c r="ILM387" s="10"/>
      <c r="ILN387" s="10"/>
      <c r="ILO387" s="10"/>
      <c r="ILP387" s="10"/>
      <c r="ILQ387" s="10"/>
      <c r="ILR387" s="10"/>
      <c r="ILS387" s="10"/>
      <c r="ILT387" s="10"/>
      <c r="ILU387" s="10"/>
      <c r="ILV387" s="10"/>
      <c r="ILW387" s="10"/>
      <c r="ILX387" s="10"/>
      <c r="ILY387" s="10"/>
      <c r="ILZ387" s="10"/>
      <c r="IMA387" s="10"/>
      <c r="IMB387" s="10"/>
      <c r="IMC387" s="10"/>
      <c r="IMD387" s="10"/>
      <c r="IME387" s="10"/>
      <c r="IMF387" s="10"/>
      <c r="IMG387" s="10"/>
      <c r="IMH387" s="10"/>
      <c r="IMI387" s="10"/>
      <c r="IMJ387" s="10"/>
      <c r="IMK387" s="10"/>
      <c r="IML387" s="10"/>
      <c r="IMM387" s="10"/>
      <c r="IMN387" s="10"/>
      <c r="IMO387" s="10"/>
      <c r="IMP387" s="10"/>
      <c r="IMQ387" s="10"/>
      <c r="IMR387" s="10"/>
      <c r="IMS387" s="10"/>
      <c r="IMT387" s="10"/>
      <c r="IMU387" s="10"/>
      <c r="IMV387" s="10"/>
      <c r="IMW387" s="10"/>
      <c r="IMX387" s="10"/>
      <c r="IMY387" s="10"/>
      <c r="IMZ387" s="10"/>
      <c r="INA387" s="10"/>
      <c r="INB387" s="10"/>
      <c r="INC387" s="10"/>
      <c r="IND387" s="10"/>
      <c r="INE387" s="10"/>
      <c r="INF387" s="10"/>
      <c r="ING387" s="10"/>
      <c r="INH387" s="10"/>
      <c r="INI387" s="10"/>
      <c r="INJ387" s="10"/>
      <c r="INK387" s="10"/>
      <c r="INL387" s="10"/>
      <c r="INM387" s="10"/>
      <c r="INN387" s="10"/>
      <c r="INO387" s="10"/>
      <c r="INP387" s="10"/>
      <c r="INQ387" s="10"/>
      <c r="INR387" s="10"/>
      <c r="INS387" s="10"/>
      <c r="INT387" s="10"/>
      <c r="INU387" s="10"/>
      <c r="INV387" s="10"/>
      <c r="INW387" s="10"/>
      <c r="INX387" s="10"/>
      <c r="INY387" s="10"/>
      <c r="INZ387" s="10"/>
      <c r="IOA387" s="10"/>
      <c r="IOB387" s="10"/>
      <c r="IOC387" s="10"/>
      <c r="IOD387" s="10"/>
      <c r="IOE387" s="10"/>
      <c r="IOF387" s="10"/>
      <c r="IOG387" s="10"/>
      <c r="IOH387" s="10"/>
      <c r="IOI387" s="10"/>
      <c r="IOJ387" s="10"/>
      <c r="IOK387" s="10"/>
      <c r="IOL387" s="10"/>
      <c r="IOM387" s="10"/>
      <c r="ION387" s="10"/>
      <c r="IOO387" s="10"/>
      <c r="IOP387" s="10"/>
      <c r="IOQ387" s="10"/>
      <c r="IOR387" s="10"/>
      <c r="IOS387" s="10"/>
      <c r="IOT387" s="10"/>
      <c r="IOU387" s="10"/>
      <c r="IOV387" s="10"/>
      <c r="IOW387" s="10"/>
      <c r="IOX387" s="10"/>
      <c r="IOY387" s="10"/>
      <c r="IOZ387" s="10"/>
      <c r="IPA387" s="10"/>
      <c r="IPB387" s="10"/>
      <c r="IPC387" s="10"/>
      <c r="IPD387" s="10"/>
      <c r="IPE387" s="10"/>
      <c r="IPF387" s="10"/>
      <c r="IPG387" s="10"/>
      <c r="IPH387" s="10"/>
      <c r="IPI387" s="10"/>
      <c r="IPJ387" s="10"/>
      <c r="IPK387" s="10"/>
      <c r="IPL387" s="10"/>
      <c r="IPM387" s="10"/>
      <c r="IPN387" s="10"/>
      <c r="IPO387" s="10"/>
      <c r="IPP387" s="10"/>
      <c r="IPQ387" s="10"/>
      <c r="IPR387" s="10"/>
      <c r="IPS387" s="10"/>
      <c r="IPT387" s="10"/>
      <c r="IPU387" s="10"/>
      <c r="IPV387" s="10"/>
      <c r="IPW387" s="10"/>
      <c r="IPX387" s="10"/>
      <c r="IPY387" s="10"/>
      <c r="IPZ387" s="10"/>
      <c r="IQA387" s="10"/>
      <c r="IQB387" s="10"/>
      <c r="IQC387" s="10"/>
      <c r="IQD387" s="10"/>
      <c r="IQE387" s="10"/>
      <c r="IQF387" s="10"/>
      <c r="IQG387" s="10"/>
      <c r="IQH387" s="10"/>
      <c r="IQI387" s="10"/>
      <c r="IQJ387" s="10"/>
      <c r="IQK387" s="10"/>
      <c r="IQL387" s="10"/>
      <c r="IQM387" s="10"/>
      <c r="IQN387" s="10"/>
      <c r="IQO387" s="10"/>
      <c r="IQP387" s="10"/>
      <c r="IQQ387" s="10"/>
      <c r="IQR387" s="10"/>
      <c r="IQS387" s="10"/>
      <c r="IQT387" s="10"/>
      <c r="IQU387" s="10"/>
      <c r="IQV387" s="10"/>
      <c r="IQW387" s="10"/>
      <c r="IQX387" s="10"/>
      <c r="IQY387" s="10"/>
      <c r="IQZ387" s="10"/>
      <c r="IRA387" s="10"/>
      <c r="IRB387" s="10"/>
      <c r="IRC387" s="10"/>
      <c r="IRD387" s="10"/>
      <c r="IRE387" s="10"/>
      <c r="IRF387" s="10"/>
      <c r="IRG387" s="10"/>
      <c r="IRH387" s="10"/>
      <c r="IRI387" s="10"/>
      <c r="IRJ387" s="10"/>
      <c r="IRK387" s="10"/>
      <c r="IRL387" s="10"/>
      <c r="IRM387" s="10"/>
      <c r="IRN387" s="10"/>
      <c r="IRO387" s="10"/>
      <c r="IRP387" s="10"/>
      <c r="IRQ387" s="10"/>
      <c r="IRR387" s="10"/>
      <c r="IRS387" s="10"/>
      <c r="IRT387" s="10"/>
      <c r="IRU387" s="10"/>
      <c r="IRV387" s="10"/>
      <c r="IRW387" s="10"/>
      <c r="IRX387" s="10"/>
      <c r="IRY387" s="10"/>
      <c r="IRZ387" s="10"/>
      <c r="ISA387" s="10"/>
      <c r="ISB387" s="10"/>
      <c r="ISC387" s="10"/>
      <c r="ISD387" s="10"/>
      <c r="ISE387" s="10"/>
      <c r="ISF387" s="10"/>
      <c r="ISG387" s="10"/>
      <c r="ISH387" s="10"/>
      <c r="ISI387" s="10"/>
      <c r="ISJ387" s="10"/>
      <c r="ISK387" s="10"/>
      <c r="ISL387" s="10"/>
      <c r="ISM387" s="10"/>
      <c r="ISN387" s="10"/>
      <c r="ISO387" s="10"/>
      <c r="ISP387" s="10"/>
      <c r="ISQ387" s="10"/>
      <c r="ISR387" s="10"/>
      <c r="ISS387" s="10"/>
      <c r="IST387" s="10"/>
      <c r="ISU387" s="10"/>
      <c r="ISV387" s="10"/>
      <c r="ISW387" s="10"/>
      <c r="ISX387" s="10"/>
      <c r="ISY387" s="10"/>
      <c r="ISZ387" s="10"/>
      <c r="ITA387" s="10"/>
      <c r="ITB387" s="10"/>
      <c r="ITC387" s="10"/>
      <c r="ITD387" s="10"/>
      <c r="ITE387" s="10"/>
      <c r="ITF387" s="10"/>
      <c r="ITG387" s="10"/>
      <c r="ITH387" s="10"/>
      <c r="ITI387" s="10"/>
      <c r="ITJ387" s="10"/>
      <c r="ITK387" s="10"/>
      <c r="ITL387" s="10"/>
      <c r="ITM387" s="10"/>
      <c r="ITN387" s="10"/>
      <c r="ITO387" s="10"/>
      <c r="ITP387" s="10"/>
      <c r="ITQ387" s="10"/>
      <c r="ITR387" s="10"/>
      <c r="ITS387" s="10"/>
      <c r="ITT387" s="10"/>
      <c r="ITU387" s="10"/>
      <c r="ITV387" s="10"/>
      <c r="ITW387" s="10"/>
      <c r="ITX387" s="10"/>
      <c r="ITY387" s="10"/>
      <c r="ITZ387" s="10"/>
      <c r="IUA387" s="10"/>
      <c r="IUB387" s="10"/>
      <c r="IUC387" s="10"/>
      <c r="IUD387" s="10"/>
      <c r="IUE387" s="10"/>
      <c r="IUF387" s="10"/>
      <c r="IUG387" s="10"/>
      <c r="IUH387" s="10"/>
      <c r="IUI387" s="10"/>
      <c r="IUJ387" s="10"/>
      <c r="IUK387" s="10"/>
      <c r="IUL387" s="10"/>
      <c r="IUM387" s="10"/>
      <c r="IUN387" s="10"/>
      <c r="IUO387" s="10"/>
      <c r="IUP387" s="10"/>
      <c r="IUQ387" s="10"/>
      <c r="IUR387" s="10"/>
      <c r="IUS387" s="10"/>
      <c r="IUT387" s="10"/>
      <c r="IUU387" s="10"/>
      <c r="IUV387" s="10"/>
      <c r="IUW387" s="10"/>
      <c r="IUX387" s="10"/>
      <c r="IUY387" s="10"/>
      <c r="IUZ387" s="10"/>
      <c r="IVA387" s="10"/>
      <c r="IVB387" s="10"/>
      <c r="IVC387" s="10"/>
      <c r="IVD387" s="10"/>
      <c r="IVE387" s="10"/>
      <c r="IVF387" s="10"/>
      <c r="IVG387" s="10"/>
      <c r="IVH387" s="10"/>
      <c r="IVI387" s="10"/>
      <c r="IVJ387" s="10"/>
      <c r="IVK387" s="10"/>
      <c r="IVL387" s="10"/>
      <c r="IVM387" s="10"/>
      <c r="IVN387" s="10"/>
      <c r="IVO387" s="10"/>
      <c r="IVP387" s="10"/>
      <c r="IVQ387" s="10"/>
      <c r="IVR387" s="10"/>
      <c r="IVS387" s="10"/>
      <c r="IVT387" s="10"/>
      <c r="IVU387" s="10"/>
      <c r="IVV387" s="10"/>
      <c r="IVW387" s="10"/>
      <c r="IVX387" s="10"/>
      <c r="IVY387" s="10"/>
      <c r="IVZ387" s="10"/>
      <c r="IWA387" s="10"/>
      <c r="IWB387" s="10"/>
      <c r="IWC387" s="10"/>
      <c r="IWD387" s="10"/>
      <c r="IWE387" s="10"/>
      <c r="IWF387" s="10"/>
      <c r="IWG387" s="10"/>
      <c r="IWH387" s="10"/>
      <c r="IWI387" s="10"/>
      <c r="IWJ387" s="10"/>
      <c r="IWK387" s="10"/>
      <c r="IWL387" s="10"/>
      <c r="IWM387" s="10"/>
      <c r="IWN387" s="10"/>
      <c r="IWO387" s="10"/>
      <c r="IWP387" s="10"/>
      <c r="IWQ387" s="10"/>
      <c r="IWR387" s="10"/>
      <c r="IWS387" s="10"/>
      <c r="IWT387" s="10"/>
      <c r="IWU387" s="10"/>
      <c r="IWV387" s="10"/>
      <c r="IWW387" s="10"/>
      <c r="IWX387" s="10"/>
      <c r="IWY387" s="10"/>
      <c r="IWZ387" s="10"/>
      <c r="IXA387" s="10"/>
      <c r="IXB387" s="10"/>
      <c r="IXC387" s="10"/>
      <c r="IXD387" s="10"/>
      <c r="IXE387" s="10"/>
      <c r="IXF387" s="10"/>
      <c r="IXG387" s="10"/>
      <c r="IXH387" s="10"/>
      <c r="IXI387" s="10"/>
      <c r="IXJ387" s="10"/>
      <c r="IXK387" s="10"/>
      <c r="IXL387" s="10"/>
      <c r="IXM387" s="10"/>
      <c r="IXN387" s="10"/>
      <c r="IXO387" s="10"/>
      <c r="IXP387" s="10"/>
      <c r="IXQ387" s="10"/>
      <c r="IXR387" s="10"/>
      <c r="IXS387" s="10"/>
      <c r="IXT387" s="10"/>
      <c r="IXU387" s="10"/>
      <c r="IXV387" s="10"/>
      <c r="IXW387" s="10"/>
      <c r="IXX387" s="10"/>
      <c r="IXY387" s="10"/>
      <c r="IXZ387" s="10"/>
      <c r="IYA387" s="10"/>
      <c r="IYB387" s="10"/>
      <c r="IYC387" s="10"/>
      <c r="IYD387" s="10"/>
      <c r="IYE387" s="10"/>
      <c r="IYF387" s="10"/>
      <c r="IYG387" s="10"/>
      <c r="IYH387" s="10"/>
      <c r="IYI387" s="10"/>
      <c r="IYJ387" s="10"/>
      <c r="IYK387" s="10"/>
      <c r="IYL387" s="10"/>
      <c r="IYM387" s="10"/>
      <c r="IYN387" s="10"/>
      <c r="IYO387" s="10"/>
      <c r="IYP387" s="10"/>
      <c r="IYQ387" s="10"/>
      <c r="IYR387" s="10"/>
      <c r="IYS387" s="10"/>
      <c r="IYT387" s="10"/>
      <c r="IYU387" s="10"/>
      <c r="IYV387" s="10"/>
      <c r="IYW387" s="10"/>
      <c r="IYX387" s="10"/>
      <c r="IYY387" s="10"/>
      <c r="IYZ387" s="10"/>
      <c r="IZA387" s="10"/>
      <c r="IZB387" s="10"/>
      <c r="IZC387" s="10"/>
      <c r="IZD387" s="10"/>
      <c r="IZE387" s="10"/>
      <c r="IZF387" s="10"/>
      <c r="IZG387" s="10"/>
      <c r="IZH387" s="10"/>
      <c r="IZI387" s="10"/>
      <c r="IZJ387" s="10"/>
      <c r="IZK387" s="10"/>
      <c r="IZL387" s="10"/>
      <c r="IZM387" s="10"/>
      <c r="IZN387" s="10"/>
      <c r="IZO387" s="10"/>
      <c r="IZP387" s="10"/>
      <c r="IZQ387" s="10"/>
      <c r="IZR387" s="10"/>
      <c r="IZS387" s="10"/>
      <c r="IZT387" s="10"/>
      <c r="IZU387" s="10"/>
      <c r="IZV387" s="10"/>
      <c r="IZW387" s="10"/>
      <c r="IZX387" s="10"/>
      <c r="IZY387" s="10"/>
      <c r="IZZ387" s="10"/>
      <c r="JAA387" s="10"/>
      <c r="JAB387" s="10"/>
      <c r="JAC387" s="10"/>
      <c r="JAD387" s="10"/>
      <c r="JAE387" s="10"/>
      <c r="JAF387" s="10"/>
      <c r="JAG387" s="10"/>
      <c r="JAH387" s="10"/>
      <c r="JAI387" s="10"/>
      <c r="JAJ387" s="10"/>
      <c r="JAK387" s="10"/>
      <c r="JAL387" s="10"/>
      <c r="JAM387" s="10"/>
      <c r="JAN387" s="10"/>
      <c r="JAO387" s="10"/>
      <c r="JAP387" s="10"/>
      <c r="JAQ387" s="10"/>
      <c r="JAR387" s="10"/>
      <c r="JAS387" s="10"/>
      <c r="JAT387" s="10"/>
      <c r="JAU387" s="10"/>
      <c r="JAV387" s="10"/>
      <c r="JAW387" s="10"/>
      <c r="JAX387" s="10"/>
      <c r="JAY387" s="10"/>
      <c r="JAZ387" s="10"/>
      <c r="JBA387" s="10"/>
      <c r="JBB387" s="10"/>
      <c r="JBC387" s="10"/>
      <c r="JBD387" s="10"/>
      <c r="JBE387" s="10"/>
      <c r="JBF387" s="10"/>
      <c r="JBG387" s="10"/>
      <c r="JBH387" s="10"/>
      <c r="JBI387" s="10"/>
      <c r="JBJ387" s="10"/>
      <c r="JBK387" s="10"/>
      <c r="JBL387" s="10"/>
      <c r="JBM387" s="10"/>
      <c r="JBN387" s="10"/>
      <c r="JBO387" s="10"/>
      <c r="JBP387" s="10"/>
      <c r="JBQ387" s="10"/>
      <c r="JBR387" s="10"/>
      <c r="JBS387" s="10"/>
      <c r="JBT387" s="10"/>
      <c r="JBU387" s="10"/>
      <c r="JBV387" s="10"/>
      <c r="JBW387" s="10"/>
      <c r="JBX387" s="10"/>
      <c r="JBY387" s="10"/>
      <c r="JBZ387" s="10"/>
      <c r="JCA387" s="10"/>
      <c r="JCB387" s="10"/>
      <c r="JCC387" s="10"/>
      <c r="JCD387" s="10"/>
      <c r="JCE387" s="10"/>
      <c r="JCF387" s="10"/>
      <c r="JCG387" s="10"/>
      <c r="JCH387" s="10"/>
      <c r="JCI387" s="10"/>
      <c r="JCJ387" s="10"/>
      <c r="JCK387" s="10"/>
      <c r="JCL387" s="10"/>
      <c r="JCM387" s="10"/>
      <c r="JCN387" s="10"/>
      <c r="JCO387" s="10"/>
      <c r="JCP387" s="10"/>
      <c r="JCQ387" s="10"/>
      <c r="JCR387" s="10"/>
      <c r="JCS387" s="10"/>
      <c r="JCT387" s="10"/>
      <c r="JCU387" s="10"/>
      <c r="JCV387" s="10"/>
      <c r="JCW387" s="10"/>
      <c r="JCX387" s="10"/>
      <c r="JCY387" s="10"/>
      <c r="JCZ387" s="10"/>
      <c r="JDA387" s="10"/>
      <c r="JDB387" s="10"/>
      <c r="JDC387" s="10"/>
      <c r="JDD387" s="10"/>
      <c r="JDE387" s="10"/>
      <c r="JDF387" s="10"/>
      <c r="JDG387" s="10"/>
      <c r="JDH387" s="10"/>
      <c r="JDI387" s="10"/>
      <c r="JDJ387" s="10"/>
      <c r="JDK387" s="10"/>
      <c r="JDL387" s="10"/>
      <c r="JDM387" s="10"/>
      <c r="JDN387" s="10"/>
      <c r="JDO387" s="10"/>
      <c r="JDP387" s="10"/>
      <c r="JDQ387" s="10"/>
      <c r="JDR387" s="10"/>
      <c r="JDS387" s="10"/>
      <c r="JDT387" s="10"/>
      <c r="JDU387" s="10"/>
      <c r="JDV387" s="10"/>
      <c r="JDW387" s="10"/>
      <c r="JDX387" s="10"/>
      <c r="JDY387" s="10"/>
      <c r="JDZ387" s="10"/>
      <c r="JEA387" s="10"/>
      <c r="JEB387" s="10"/>
      <c r="JEC387" s="10"/>
      <c r="JED387" s="10"/>
      <c r="JEE387" s="10"/>
      <c r="JEF387" s="10"/>
      <c r="JEG387" s="10"/>
      <c r="JEH387" s="10"/>
      <c r="JEI387" s="10"/>
      <c r="JEJ387" s="10"/>
      <c r="JEK387" s="10"/>
      <c r="JEL387" s="10"/>
      <c r="JEM387" s="10"/>
      <c r="JEN387" s="10"/>
      <c r="JEO387" s="10"/>
      <c r="JEP387" s="10"/>
      <c r="JEQ387" s="10"/>
      <c r="JER387" s="10"/>
      <c r="JES387" s="10"/>
      <c r="JET387" s="10"/>
      <c r="JEU387" s="10"/>
      <c r="JEV387" s="10"/>
      <c r="JEW387" s="10"/>
      <c r="JEX387" s="10"/>
      <c r="JEY387" s="10"/>
      <c r="JEZ387" s="10"/>
      <c r="JFA387" s="10"/>
      <c r="JFB387" s="10"/>
      <c r="JFC387" s="10"/>
      <c r="JFD387" s="10"/>
      <c r="JFE387" s="10"/>
      <c r="JFF387" s="10"/>
      <c r="JFG387" s="10"/>
      <c r="JFH387" s="10"/>
      <c r="JFI387" s="10"/>
      <c r="JFJ387" s="10"/>
      <c r="JFK387" s="10"/>
      <c r="JFL387" s="10"/>
      <c r="JFM387" s="10"/>
      <c r="JFN387" s="10"/>
      <c r="JFO387" s="10"/>
      <c r="JFP387" s="10"/>
      <c r="JFQ387" s="10"/>
      <c r="JFR387" s="10"/>
      <c r="JFS387" s="10"/>
      <c r="JFT387" s="10"/>
      <c r="JFU387" s="10"/>
      <c r="JFV387" s="10"/>
      <c r="JFW387" s="10"/>
      <c r="JFX387" s="10"/>
      <c r="JFY387" s="10"/>
      <c r="JFZ387" s="10"/>
      <c r="JGA387" s="10"/>
      <c r="JGB387" s="10"/>
      <c r="JGC387" s="10"/>
      <c r="JGD387" s="10"/>
      <c r="JGE387" s="10"/>
      <c r="JGF387" s="10"/>
      <c r="JGG387" s="10"/>
      <c r="JGH387" s="10"/>
      <c r="JGI387" s="10"/>
      <c r="JGJ387" s="10"/>
      <c r="JGK387" s="10"/>
      <c r="JGL387" s="10"/>
      <c r="JGM387" s="10"/>
      <c r="JGN387" s="10"/>
      <c r="JGO387" s="10"/>
      <c r="JGP387" s="10"/>
      <c r="JGQ387" s="10"/>
      <c r="JGR387" s="10"/>
      <c r="JGS387" s="10"/>
      <c r="JGT387" s="10"/>
      <c r="JGU387" s="10"/>
      <c r="JGV387" s="10"/>
      <c r="JGW387" s="10"/>
      <c r="JGX387" s="10"/>
      <c r="JGY387" s="10"/>
      <c r="JGZ387" s="10"/>
      <c r="JHA387" s="10"/>
      <c r="JHB387" s="10"/>
      <c r="JHC387" s="10"/>
      <c r="JHD387" s="10"/>
      <c r="JHE387" s="10"/>
      <c r="JHF387" s="10"/>
      <c r="JHG387" s="10"/>
      <c r="JHH387" s="10"/>
      <c r="JHI387" s="10"/>
      <c r="JHJ387" s="10"/>
      <c r="JHK387" s="10"/>
      <c r="JHL387" s="10"/>
      <c r="JHM387" s="10"/>
      <c r="JHN387" s="10"/>
      <c r="JHO387" s="10"/>
      <c r="JHP387" s="10"/>
      <c r="JHQ387" s="10"/>
      <c r="JHR387" s="10"/>
      <c r="JHS387" s="10"/>
      <c r="JHT387" s="10"/>
      <c r="JHU387" s="10"/>
      <c r="JHV387" s="10"/>
      <c r="JHW387" s="10"/>
      <c r="JHX387" s="10"/>
      <c r="JHY387" s="10"/>
      <c r="JHZ387" s="10"/>
      <c r="JIA387" s="10"/>
      <c r="JIB387" s="10"/>
      <c r="JIC387" s="10"/>
      <c r="JID387" s="10"/>
      <c r="JIE387" s="10"/>
      <c r="JIF387" s="10"/>
      <c r="JIG387" s="10"/>
      <c r="JIH387" s="10"/>
      <c r="JII387" s="10"/>
      <c r="JIJ387" s="10"/>
      <c r="JIK387" s="10"/>
      <c r="JIL387" s="10"/>
      <c r="JIM387" s="10"/>
      <c r="JIN387" s="10"/>
      <c r="JIO387" s="10"/>
      <c r="JIP387" s="10"/>
      <c r="JIQ387" s="10"/>
      <c r="JIR387" s="10"/>
      <c r="JIS387" s="10"/>
      <c r="JIT387" s="10"/>
      <c r="JIU387" s="10"/>
      <c r="JIV387" s="10"/>
      <c r="JIW387" s="10"/>
      <c r="JIX387" s="10"/>
      <c r="JIY387" s="10"/>
      <c r="JIZ387" s="10"/>
      <c r="JJA387" s="10"/>
      <c r="JJB387" s="10"/>
      <c r="JJC387" s="10"/>
      <c r="JJD387" s="10"/>
      <c r="JJE387" s="10"/>
      <c r="JJF387" s="10"/>
      <c r="JJG387" s="10"/>
      <c r="JJH387" s="10"/>
      <c r="JJI387" s="10"/>
      <c r="JJJ387" s="10"/>
      <c r="JJK387" s="10"/>
      <c r="JJL387" s="10"/>
      <c r="JJM387" s="10"/>
      <c r="JJN387" s="10"/>
      <c r="JJO387" s="10"/>
      <c r="JJP387" s="10"/>
      <c r="JJQ387" s="10"/>
      <c r="JJR387" s="10"/>
      <c r="JJS387" s="10"/>
      <c r="JJT387" s="10"/>
      <c r="JJU387" s="10"/>
      <c r="JJV387" s="10"/>
      <c r="JJW387" s="10"/>
      <c r="JJX387" s="10"/>
      <c r="JJY387" s="10"/>
      <c r="JJZ387" s="10"/>
      <c r="JKA387" s="10"/>
      <c r="JKB387" s="10"/>
      <c r="JKC387" s="10"/>
      <c r="JKD387" s="10"/>
      <c r="JKE387" s="10"/>
      <c r="JKF387" s="10"/>
      <c r="JKG387" s="10"/>
      <c r="JKH387" s="10"/>
      <c r="JKI387" s="10"/>
      <c r="JKJ387" s="10"/>
      <c r="JKK387" s="10"/>
      <c r="JKL387" s="10"/>
      <c r="JKM387" s="10"/>
      <c r="JKN387" s="10"/>
      <c r="JKO387" s="10"/>
      <c r="JKP387" s="10"/>
      <c r="JKQ387" s="10"/>
      <c r="JKR387" s="10"/>
      <c r="JKS387" s="10"/>
      <c r="JKT387" s="10"/>
      <c r="JKU387" s="10"/>
      <c r="JKV387" s="10"/>
      <c r="JKW387" s="10"/>
      <c r="JKX387" s="10"/>
      <c r="JKY387" s="10"/>
      <c r="JKZ387" s="10"/>
      <c r="JLA387" s="10"/>
      <c r="JLB387" s="10"/>
      <c r="JLC387" s="10"/>
      <c r="JLD387" s="10"/>
      <c r="JLE387" s="10"/>
      <c r="JLF387" s="10"/>
      <c r="JLG387" s="10"/>
      <c r="JLH387" s="10"/>
      <c r="JLI387" s="10"/>
      <c r="JLJ387" s="10"/>
      <c r="JLK387" s="10"/>
      <c r="JLL387" s="10"/>
      <c r="JLM387" s="10"/>
      <c r="JLN387" s="10"/>
      <c r="JLO387" s="10"/>
      <c r="JLP387" s="10"/>
      <c r="JLQ387" s="10"/>
      <c r="JLR387" s="10"/>
      <c r="JLS387" s="10"/>
      <c r="JLT387" s="10"/>
      <c r="JLU387" s="10"/>
      <c r="JLV387" s="10"/>
      <c r="JLW387" s="10"/>
      <c r="JLX387" s="10"/>
      <c r="JLY387" s="10"/>
      <c r="JLZ387" s="10"/>
      <c r="JMA387" s="10"/>
      <c r="JMB387" s="10"/>
      <c r="JMC387" s="10"/>
      <c r="JMD387" s="10"/>
      <c r="JME387" s="10"/>
      <c r="JMF387" s="10"/>
      <c r="JMG387" s="10"/>
      <c r="JMH387" s="10"/>
      <c r="JMI387" s="10"/>
      <c r="JMJ387" s="10"/>
      <c r="JMK387" s="10"/>
      <c r="JML387" s="10"/>
      <c r="JMM387" s="10"/>
      <c r="JMN387" s="10"/>
      <c r="JMO387" s="10"/>
      <c r="JMP387" s="10"/>
      <c r="JMQ387" s="10"/>
      <c r="JMR387" s="10"/>
      <c r="JMS387" s="10"/>
      <c r="JMT387" s="10"/>
      <c r="JMU387" s="10"/>
      <c r="JMV387" s="10"/>
      <c r="JMW387" s="10"/>
      <c r="JMX387" s="10"/>
      <c r="JMY387" s="10"/>
      <c r="JMZ387" s="10"/>
      <c r="JNA387" s="10"/>
      <c r="JNB387" s="10"/>
      <c r="JNC387" s="10"/>
      <c r="JND387" s="10"/>
      <c r="JNE387" s="10"/>
      <c r="JNF387" s="10"/>
      <c r="JNG387" s="10"/>
      <c r="JNH387" s="10"/>
      <c r="JNI387" s="10"/>
      <c r="JNJ387" s="10"/>
      <c r="JNK387" s="10"/>
      <c r="JNL387" s="10"/>
      <c r="JNM387" s="10"/>
      <c r="JNN387" s="10"/>
      <c r="JNO387" s="10"/>
      <c r="JNP387" s="10"/>
      <c r="JNQ387" s="10"/>
      <c r="JNR387" s="10"/>
      <c r="JNS387" s="10"/>
      <c r="JNT387" s="10"/>
      <c r="JNU387" s="10"/>
      <c r="JNV387" s="10"/>
      <c r="JNW387" s="10"/>
      <c r="JNX387" s="10"/>
      <c r="JNY387" s="10"/>
      <c r="JNZ387" s="10"/>
      <c r="JOA387" s="10"/>
      <c r="JOB387" s="10"/>
      <c r="JOC387" s="10"/>
      <c r="JOD387" s="10"/>
      <c r="JOE387" s="10"/>
      <c r="JOF387" s="10"/>
      <c r="JOG387" s="10"/>
      <c r="JOH387" s="10"/>
      <c r="JOI387" s="10"/>
      <c r="JOJ387" s="10"/>
      <c r="JOK387" s="10"/>
      <c r="JOL387" s="10"/>
      <c r="JOM387" s="10"/>
      <c r="JON387" s="10"/>
      <c r="JOO387" s="10"/>
      <c r="JOP387" s="10"/>
      <c r="JOQ387" s="10"/>
      <c r="JOR387" s="10"/>
      <c r="JOS387" s="10"/>
      <c r="JOT387" s="10"/>
      <c r="JOU387" s="10"/>
      <c r="JOV387" s="10"/>
      <c r="JOW387" s="10"/>
      <c r="JOX387" s="10"/>
      <c r="JOY387" s="10"/>
      <c r="JOZ387" s="10"/>
      <c r="JPA387" s="10"/>
      <c r="JPB387" s="10"/>
      <c r="JPC387" s="10"/>
      <c r="JPD387" s="10"/>
      <c r="JPE387" s="10"/>
      <c r="JPF387" s="10"/>
      <c r="JPG387" s="10"/>
      <c r="JPH387" s="10"/>
      <c r="JPI387" s="10"/>
      <c r="JPJ387" s="10"/>
      <c r="JPK387" s="10"/>
      <c r="JPL387" s="10"/>
      <c r="JPM387" s="10"/>
      <c r="JPN387" s="10"/>
      <c r="JPO387" s="10"/>
      <c r="JPP387" s="10"/>
      <c r="JPQ387" s="10"/>
      <c r="JPR387" s="10"/>
      <c r="JPS387" s="10"/>
      <c r="JPT387" s="10"/>
      <c r="JPU387" s="10"/>
      <c r="JPV387" s="10"/>
      <c r="JPW387" s="10"/>
      <c r="JPX387" s="10"/>
      <c r="JPY387" s="10"/>
      <c r="JPZ387" s="10"/>
      <c r="JQA387" s="10"/>
      <c r="JQB387" s="10"/>
      <c r="JQC387" s="10"/>
      <c r="JQD387" s="10"/>
      <c r="JQE387" s="10"/>
      <c r="JQF387" s="10"/>
      <c r="JQG387" s="10"/>
      <c r="JQH387" s="10"/>
      <c r="JQI387" s="10"/>
      <c r="JQJ387" s="10"/>
      <c r="JQK387" s="10"/>
      <c r="JQL387" s="10"/>
      <c r="JQM387" s="10"/>
      <c r="JQN387" s="10"/>
      <c r="JQO387" s="10"/>
      <c r="JQP387" s="10"/>
      <c r="JQQ387" s="10"/>
      <c r="JQR387" s="10"/>
      <c r="JQS387" s="10"/>
      <c r="JQT387" s="10"/>
      <c r="JQU387" s="10"/>
      <c r="JQV387" s="10"/>
      <c r="JQW387" s="10"/>
      <c r="JQX387" s="10"/>
      <c r="JQY387" s="10"/>
      <c r="JQZ387" s="10"/>
      <c r="JRA387" s="10"/>
      <c r="JRB387" s="10"/>
      <c r="JRC387" s="10"/>
      <c r="JRD387" s="10"/>
      <c r="JRE387" s="10"/>
      <c r="JRF387" s="10"/>
      <c r="JRG387" s="10"/>
      <c r="JRH387" s="10"/>
      <c r="JRI387" s="10"/>
      <c r="JRJ387" s="10"/>
      <c r="JRK387" s="10"/>
      <c r="JRL387" s="10"/>
      <c r="JRM387" s="10"/>
      <c r="JRN387" s="10"/>
      <c r="JRO387" s="10"/>
      <c r="JRP387" s="10"/>
      <c r="JRQ387" s="10"/>
      <c r="JRR387" s="10"/>
      <c r="JRS387" s="10"/>
      <c r="JRT387" s="10"/>
      <c r="JRU387" s="10"/>
      <c r="JRV387" s="10"/>
      <c r="JRW387" s="10"/>
      <c r="JRX387" s="10"/>
      <c r="JRY387" s="10"/>
      <c r="JRZ387" s="10"/>
      <c r="JSA387" s="10"/>
      <c r="JSB387" s="10"/>
      <c r="JSC387" s="10"/>
      <c r="JSD387" s="10"/>
      <c r="JSE387" s="10"/>
      <c r="JSF387" s="10"/>
      <c r="JSG387" s="10"/>
      <c r="JSH387" s="10"/>
      <c r="JSI387" s="10"/>
      <c r="JSJ387" s="10"/>
      <c r="JSK387" s="10"/>
      <c r="JSL387" s="10"/>
      <c r="JSM387" s="10"/>
      <c r="JSN387" s="10"/>
      <c r="JSO387" s="10"/>
      <c r="JSP387" s="10"/>
      <c r="JSQ387" s="10"/>
      <c r="JSR387" s="10"/>
      <c r="JSS387" s="10"/>
      <c r="JST387" s="10"/>
      <c r="JSU387" s="10"/>
      <c r="JSV387" s="10"/>
      <c r="JSW387" s="10"/>
      <c r="JSX387" s="10"/>
      <c r="JSY387" s="10"/>
      <c r="JSZ387" s="10"/>
      <c r="JTA387" s="10"/>
      <c r="JTB387" s="10"/>
      <c r="JTC387" s="10"/>
      <c r="JTD387" s="10"/>
      <c r="JTE387" s="10"/>
      <c r="JTF387" s="10"/>
      <c r="JTG387" s="10"/>
      <c r="JTH387" s="10"/>
      <c r="JTI387" s="10"/>
      <c r="JTJ387" s="10"/>
      <c r="JTK387" s="10"/>
      <c r="JTL387" s="10"/>
      <c r="JTM387" s="10"/>
      <c r="JTN387" s="10"/>
      <c r="JTO387" s="10"/>
      <c r="JTP387" s="10"/>
      <c r="JTQ387" s="10"/>
      <c r="JTR387" s="10"/>
      <c r="JTS387" s="10"/>
      <c r="JTT387" s="10"/>
      <c r="JTU387" s="10"/>
      <c r="JTV387" s="10"/>
      <c r="JTW387" s="10"/>
      <c r="JTX387" s="10"/>
      <c r="JTY387" s="10"/>
      <c r="JTZ387" s="10"/>
      <c r="JUA387" s="10"/>
      <c r="JUB387" s="10"/>
      <c r="JUC387" s="10"/>
      <c r="JUD387" s="10"/>
      <c r="JUE387" s="10"/>
      <c r="JUF387" s="10"/>
      <c r="JUG387" s="10"/>
      <c r="JUH387" s="10"/>
      <c r="JUI387" s="10"/>
      <c r="JUJ387" s="10"/>
      <c r="JUK387" s="10"/>
      <c r="JUL387" s="10"/>
      <c r="JUM387" s="10"/>
      <c r="JUN387" s="10"/>
      <c r="JUO387" s="10"/>
      <c r="JUP387" s="10"/>
      <c r="JUQ387" s="10"/>
      <c r="JUR387" s="10"/>
      <c r="JUS387" s="10"/>
      <c r="JUT387" s="10"/>
      <c r="JUU387" s="10"/>
      <c r="JUV387" s="10"/>
      <c r="JUW387" s="10"/>
      <c r="JUX387" s="10"/>
      <c r="JUY387" s="10"/>
      <c r="JUZ387" s="10"/>
      <c r="JVA387" s="10"/>
      <c r="JVB387" s="10"/>
      <c r="JVC387" s="10"/>
      <c r="JVD387" s="10"/>
      <c r="JVE387" s="10"/>
      <c r="JVF387" s="10"/>
      <c r="JVG387" s="10"/>
      <c r="JVH387" s="10"/>
      <c r="JVI387" s="10"/>
      <c r="JVJ387" s="10"/>
      <c r="JVK387" s="10"/>
      <c r="JVL387" s="10"/>
      <c r="JVM387" s="10"/>
      <c r="JVN387" s="10"/>
      <c r="JVO387" s="10"/>
      <c r="JVP387" s="10"/>
      <c r="JVQ387" s="10"/>
      <c r="JVR387" s="10"/>
      <c r="JVS387" s="10"/>
      <c r="JVT387" s="10"/>
      <c r="JVU387" s="10"/>
      <c r="JVV387" s="10"/>
      <c r="JVW387" s="10"/>
      <c r="JVX387" s="10"/>
      <c r="JVY387" s="10"/>
      <c r="JVZ387" s="10"/>
      <c r="JWA387" s="10"/>
      <c r="JWB387" s="10"/>
      <c r="JWC387" s="10"/>
      <c r="JWD387" s="10"/>
      <c r="JWE387" s="10"/>
      <c r="JWF387" s="10"/>
      <c r="JWG387" s="10"/>
      <c r="JWH387" s="10"/>
      <c r="JWI387" s="10"/>
      <c r="JWJ387" s="10"/>
      <c r="JWK387" s="10"/>
      <c r="JWL387" s="10"/>
      <c r="JWM387" s="10"/>
      <c r="JWN387" s="10"/>
      <c r="JWO387" s="10"/>
      <c r="JWP387" s="10"/>
      <c r="JWQ387" s="10"/>
      <c r="JWR387" s="10"/>
      <c r="JWS387" s="10"/>
      <c r="JWT387" s="10"/>
      <c r="JWU387" s="10"/>
      <c r="JWV387" s="10"/>
      <c r="JWW387" s="10"/>
      <c r="JWX387" s="10"/>
      <c r="JWY387" s="10"/>
      <c r="JWZ387" s="10"/>
      <c r="JXA387" s="10"/>
      <c r="JXB387" s="10"/>
      <c r="JXC387" s="10"/>
      <c r="JXD387" s="10"/>
      <c r="JXE387" s="10"/>
      <c r="JXF387" s="10"/>
      <c r="JXG387" s="10"/>
      <c r="JXH387" s="10"/>
      <c r="JXI387" s="10"/>
      <c r="JXJ387" s="10"/>
      <c r="JXK387" s="10"/>
      <c r="JXL387" s="10"/>
      <c r="JXM387" s="10"/>
      <c r="JXN387" s="10"/>
      <c r="JXO387" s="10"/>
      <c r="JXP387" s="10"/>
      <c r="JXQ387" s="10"/>
      <c r="JXR387" s="10"/>
      <c r="JXS387" s="10"/>
      <c r="JXT387" s="10"/>
      <c r="JXU387" s="10"/>
      <c r="JXV387" s="10"/>
      <c r="JXW387" s="10"/>
      <c r="JXX387" s="10"/>
      <c r="JXY387" s="10"/>
      <c r="JXZ387" s="10"/>
      <c r="JYA387" s="10"/>
      <c r="JYB387" s="10"/>
      <c r="JYC387" s="10"/>
      <c r="JYD387" s="10"/>
      <c r="JYE387" s="10"/>
      <c r="JYF387" s="10"/>
      <c r="JYG387" s="10"/>
      <c r="JYH387" s="10"/>
      <c r="JYI387" s="10"/>
      <c r="JYJ387" s="10"/>
      <c r="JYK387" s="10"/>
      <c r="JYL387" s="10"/>
      <c r="JYM387" s="10"/>
      <c r="JYN387" s="10"/>
      <c r="JYO387" s="10"/>
      <c r="JYP387" s="10"/>
      <c r="JYQ387" s="10"/>
      <c r="JYR387" s="10"/>
      <c r="JYS387" s="10"/>
      <c r="JYT387" s="10"/>
      <c r="JYU387" s="10"/>
      <c r="JYV387" s="10"/>
      <c r="JYW387" s="10"/>
      <c r="JYX387" s="10"/>
      <c r="JYY387" s="10"/>
      <c r="JYZ387" s="10"/>
      <c r="JZA387" s="10"/>
      <c r="JZB387" s="10"/>
      <c r="JZC387" s="10"/>
      <c r="JZD387" s="10"/>
      <c r="JZE387" s="10"/>
      <c r="JZF387" s="10"/>
      <c r="JZG387" s="10"/>
      <c r="JZH387" s="10"/>
      <c r="JZI387" s="10"/>
      <c r="JZJ387" s="10"/>
      <c r="JZK387" s="10"/>
      <c r="JZL387" s="10"/>
      <c r="JZM387" s="10"/>
      <c r="JZN387" s="10"/>
      <c r="JZO387" s="10"/>
      <c r="JZP387" s="10"/>
      <c r="JZQ387" s="10"/>
      <c r="JZR387" s="10"/>
      <c r="JZS387" s="10"/>
      <c r="JZT387" s="10"/>
      <c r="JZU387" s="10"/>
      <c r="JZV387" s="10"/>
      <c r="JZW387" s="10"/>
      <c r="JZX387" s="10"/>
      <c r="JZY387" s="10"/>
      <c r="JZZ387" s="10"/>
      <c r="KAA387" s="10"/>
      <c r="KAB387" s="10"/>
      <c r="KAC387" s="10"/>
      <c r="KAD387" s="10"/>
      <c r="KAE387" s="10"/>
      <c r="KAF387" s="10"/>
      <c r="KAG387" s="10"/>
      <c r="KAH387" s="10"/>
      <c r="KAI387" s="10"/>
      <c r="KAJ387" s="10"/>
      <c r="KAK387" s="10"/>
      <c r="KAL387" s="10"/>
      <c r="KAM387" s="10"/>
      <c r="KAN387" s="10"/>
      <c r="KAO387" s="10"/>
      <c r="KAP387" s="10"/>
      <c r="KAQ387" s="10"/>
      <c r="KAR387" s="10"/>
      <c r="KAS387" s="10"/>
      <c r="KAT387" s="10"/>
      <c r="KAU387" s="10"/>
      <c r="KAV387" s="10"/>
      <c r="KAW387" s="10"/>
      <c r="KAX387" s="10"/>
      <c r="KAY387" s="10"/>
      <c r="KAZ387" s="10"/>
      <c r="KBA387" s="10"/>
      <c r="KBB387" s="10"/>
      <c r="KBC387" s="10"/>
      <c r="KBD387" s="10"/>
      <c r="KBE387" s="10"/>
      <c r="KBF387" s="10"/>
      <c r="KBG387" s="10"/>
      <c r="KBH387" s="10"/>
      <c r="KBI387" s="10"/>
      <c r="KBJ387" s="10"/>
      <c r="KBK387" s="10"/>
      <c r="KBL387" s="10"/>
      <c r="KBM387" s="10"/>
      <c r="KBN387" s="10"/>
      <c r="KBO387" s="10"/>
      <c r="KBP387" s="10"/>
      <c r="KBQ387" s="10"/>
      <c r="KBR387" s="10"/>
      <c r="KBS387" s="10"/>
      <c r="KBT387" s="10"/>
      <c r="KBU387" s="10"/>
      <c r="KBV387" s="10"/>
      <c r="KBW387" s="10"/>
      <c r="KBX387" s="10"/>
      <c r="KBY387" s="10"/>
      <c r="KBZ387" s="10"/>
      <c r="KCA387" s="10"/>
      <c r="KCB387" s="10"/>
      <c r="KCC387" s="10"/>
      <c r="KCD387" s="10"/>
      <c r="KCE387" s="10"/>
      <c r="KCF387" s="10"/>
      <c r="KCG387" s="10"/>
      <c r="KCH387" s="10"/>
      <c r="KCI387" s="10"/>
      <c r="KCJ387" s="10"/>
      <c r="KCK387" s="10"/>
      <c r="KCL387" s="10"/>
      <c r="KCM387" s="10"/>
      <c r="KCN387" s="10"/>
      <c r="KCO387" s="10"/>
      <c r="KCP387" s="10"/>
      <c r="KCQ387" s="10"/>
      <c r="KCR387" s="10"/>
      <c r="KCS387" s="10"/>
      <c r="KCT387" s="10"/>
      <c r="KCU387" s="10"/>
      <c r="KCV387" s="10"/>
      <c r="KCW387" s="10"/>
      <c r="KCX387" s="10"/>
      <c r="KCY387" s="10"/>
      <c r="KCZ387" s="10"/>
      <c r="KDA387" s="10"/>
      <c r="KDB387" s="10"/>
      <c r="KDC387" s="10"/>
      <c r="KDD387" s="10"/>
      <c r="KDE387" s="10"/>
      <c r="KDF387" s="10"/>
      <c r="KDG387" s="10"/>
      <c r="KDH387" s="10"/>
      <c r="KDI387" s="10"/>
      <c r="KDJ387" s="10"/>
      <c r="KDK387" s="10"/>
      <c r="KDL387" s="10"/>
      <c r="KDM387" s="10"/>
      <c r="KDN387" s="10"/>
      <c r="KDO387" s="10"/>
      <c r="KDP387" s="10"/>
      <c r="KDQ387" s="10"/>
      <c r="KDR387" s="10"/>
      <c r="KDS387" s="10"/>
      <c r="KDT387" s="10"/>
      <c r="KDU387" s="10"/>
      <c r="KDV387" s="10"/>
      <c r="KDW387" s="10"/>
      <c r="KDX387" s="10"/>
      <c r="KDY387" s="10"/>
      <c r="KDZ387" s="10"/>
      <c r="KEA387" s="10"/>
      <c r="KEB387" s="10"/>
      <c r="KEC387" s="10"/>
      <c r="KED387" s="10"/>
      <c r="KEE387" s="10"/>
      <c r="KEF387" s="10"/>
      <c r="KEG387" s="10"/>
      <c r="KEH387" s="10"/>
      <c r="KEI387" s="10"/>
      <c r="KEJ387" s="10"/>
      <c r="KEK387" s="10"/>
      <c r="KEL387" s="10"/>
      <c r="KEM387" s="10"/>
      <c r="KEN387" s="10"/>
      <c r="KEO387" s="10"/>
      <c r="KEP387" s="10"/>
      <c r="KEQ387" s="10"/>
      <c r="KER387" s="10"/>
      <c r="KES387" s="10"/>
      <c r="KET387" s="10"/>
      <c r="KEU387" s="10"/>
      <c r="KEV387" s="10"/>
      <c r="KEW387" s="10"/>
      <c r="KEX387" s="10"/>
      <c r="KEY387" s="10"/>
      <c r="KEZ387" s="10"/>
      <c r="KFA387" s="10"/>
      <c r="KFB387" s="10"/>
      <c r="KFC387" s="10"/>
      <c r="KFD387" s="10"/>
      <c r="KFE387" s="10"/>
      <c r="KFF387" s="10"/>
      <c r="KFG387" s="10"/>
      <c r="KFH387" s="10"/>
      <c r="KFI387" s="10"/>
      <c r="KFJ387" s="10"/>
      <c r="KFK387" s="10"/>
      <c r="KFL387" s="10"/>
      <c r="KFM387" s="10"/>
      <c r="KFN387" s="10"/>
      <c r="KFO387" s="10"/>
      <c r="KFP387" s="10"/>
      <c r="KFQ387" s="10"/>
      <c r="KFR387" s="10"/>
      <c r="KFS387" s="10"/>
      <c r="KFT387" s="10"/>
      <c r="KFU387" s="10"/>
      <c r="KFV387" s="10"/>
      <c r="KFW387" s="10"/>
      <c r="KFX387" s="10"/>
      <c r="KFY387" s="10"/>
      <c r="KFZ387" s="10"/>
      <c r="KGA387" s="10"/>
      <c r="KGB387" s="10"/>
      <c r="KGC387" s="10"/>
      <c r="KGD387" s="10"/>
      <c r="KGE387" s="10"/>
      <c r="KGF387" s="10"/>
      <c r="KGG387" s="10"/>
      <c r="KGH387" s="10"/>
      <c r="KGI387" s="10"/>
      <c r="KGJ387" s="10"/>
      <c r="KGK387" s="10"/>
      <c r="KGL387" s="10"/>
      <c r="KGM387" s="10"/>
      <c r="KGN387" s="10"/>
      <c r="KGO387" s="10"/>
      <c r="KGP387" s="10"/>
      <c r="KGQ387" s="10"/>
      <c r="KGR387" s="10"/>
      <c r="KGS387" s="10"/>
      <c r="KGT387" s="10"/>
      <c r="KGU387" s="10"/>
      <c r="KGV387" s="10"/>
      <c r="KGW387" s="10"/>
      <c r="KGX387" s="10"/>
      <c r="KGY387" s="10"/>
      <c r="KGZ387" s="10"/>
      <c r="KHA387" s="10"/>
      <c r="KHB387" s="10"/>
      <c r="KHC387" s="10"/>
      <c r="KHD387" s="10"/>
      <c r="KHE387" s="10"/>
      <c r="KHF387" s="10"/>
      <c r="KHG387" s="10"/>
      <c r="KHH387" s="10"/>
      <c r="KHI387" s="10"/>
      <c r="KHJ387" s="10"/>
      <c r="KHK387" s="10"/>
      <c r="KHL387" s="10"/>
      <c r="KHM387" s="10"/>
      <c r="KHN387" s="10"/>
      <c r="KHO387" s="10"/>
      <c r="KHP387" s="10"/>
      <c r="KHQ387" s="10"/>
      <c r="KHR387" s="10"/>
      <c r="KHS387" s="10"/>
      <c r="KHT387" s="10"/>
      <c r="KHU387" s="10"/>
      <c r="KHV387" s="10"/>
      <c r="KHW387" s="10"/>
      <c r="KHX387" s="10"/>
      <c r="KHY387" s="10"/>
      <c r="KHZ387" s="10"/>
      <c r="KIA387" s="10"/>
      <c r="KIB387" s="10"/>
      <c r="KIC387" s="10"/>
      <c r="KID387" s="10"/>
      <c r="KIE387" s="10"/>
      <c r="KIF387" s="10"/>
      <c r="KIG387" s="10"/>
      <c r="KIH387" s="10"/>
      <c r="KII387" s="10"/>
      <c r="KIJ387" s="10"/>
      <c r="KIK387" s="10"/>
      <c r="KIL387" s="10"/>
      <c r="KIM387" s="10"/>
      <c r="KIN387" s="10"/>
      <c r="KIO387" s="10"/>
      <c r="KIP387" s="10"/>
      <c r="KIQ387" s="10"/>
      <c r="KIR387" s="10"/>
      <c r="KIS387" s="10"/>
      <c r="KIT387" s="10"/>
      <c r="KIU387" s="10"/>
      <c r="KIV387" s="10"/>
      <c r="KIW387" s="10"/>
      <c r="KIX387" s="10"/>
      <c r="KIY387" s="10"/>
      <c r="KIZ387" s="10"/>
      <c r="KJA387" s="10"/>
      <c r="KJB387" s="10"/>
      <c r="KJC387" s="10"/>
      <c r="KJD387" s="10"/>
      <c r="KJE387" s="10"/>
      <c r="KJF387" s="10"/>
      <c r="KJG387" s="10"/>
      <c r="KJH387" s="10"/>
      <c r="KJI387" s="10"/>
      <c r="KJJ387" s="10"/>
      <c r="KJK387" s="10"/>
      <c r="KJL387" s="10"/>
      <c r="KJM387" s="10"/>
      <c r="KJN387" s="10"/>
      <c r="KJO387" s="10"/>
      <c r="KJP387" s="10"/>
      <c r="KJQ387" s="10"/>
      <c r="KJR387" s="10"/>
      <c r="KJS387" s="10"/>
      <c r="KJT387" s="10"/>
      <c r="KJU387" s="10"/>
      <c r="KJV387" s="10"/>
      <c r="KJW387" s="10"/>
      <c r="KJX387" s="10"/>
      <c r="KJY387" s="10"/>
      <c r="KJZ387" s="10"/>
      <c r="KKA387" s="10"/>
      <c r="KKB387" s="10"/>
      <c r="KKC387" s="10"/>
      <c r="KKD387" s="10"/>
      <c r="KKE387" s="10"/>
      <c r="KKF387" s="10"/>
      <c r="KKG387" s="10"/>
      <c r="KKH387" s="10"/>
      <c r="KKI387" s="10"/>
      <c r="KKJ387" s="10"/>
      <c r="KKK387" s="10"/>
      <c r="KKL387" s="10"/>
      <c r="KKM387" s="10"/>
      <c r="KKN387" s="10"/>
      <c r="KKO387" s="10"/>
      <c r="KKP387" s="10"/>
      <c r="KKQ387" s="10"/>
      <c r="KKR387" s="10"/>
      <c r="KKS387" s="10"/>
      <c r="KKT387" s="10"/>
      <c r="KKU387" s="10"/>
      <c r="KKV387" s="10"/>
      <c r="KKW387" s="10"/>
      <c r="KKX387" s="10"/>
      <c r="KKY387" s="10"/>
      <c r="KKZ387" s="10"/>
      <c r="KLA387" s="10"/>
      <c r="KLB387" s="10"/>
      <c r="KLC387" s="10"/>
      <c r="KLD387" s="10"/>
      <c r="KLE387" s="10"/>
      <c r="KLF387" s="10"/>
      <c r="KLG387" s="10"/>
      <c r="KLH387" s="10"/>
      <c r="KLI387" s="10"/>
      <c r="KLJ387" s="10"/>
      <c r="KLK387" s="10"/>
      <c r="KLL387" s="10"/>
      <c r="KLM387" s="10"/>
      <c r="KLN387" s="10"/>
      <c r="KLO387" s="10"/>
      <c r="KLP387" s="10"/>
      <c r="KLQ387" s="10"/>
      <c r="KLR387" s="10"/>
      <c r="KLS387" s="10"/>
      <c r="KLT387" s="10"/>
      <c r="KLU387" s="10"/>
      <c r="KLV387" s="10"/>
      <c r="KLW387" s="10"/>
      <c r="KLX387" s="10"/>
      <c r="KLY387" s="10"/>
      <c r="KLZ387" s="10"/>
      <c r="KMA387" s="10"/>
      <c r="KMB387" s="10"/>
      <c r="KMC387" s="10"/>
      <c r="KMD387" s="10"/>
      <c r="KME387" s="10"/>
      <c r="KMF387" s="10"/>
      <c r="KMG387" s="10"/>
      <c r="KMH387" s="10"/>
      <c r="KMI387" s="10"/>
      <c r="KMJ387" s="10"/>
      <c r="KMK387" s="10"/>
      <c r="KML387" s="10"/>
      <c r="KMM387" s="10"/>
      <c r="KMN387" s="10"/>
      <c r="KMO387" s="10"/>
      <c r="KMP387" s="10"/>
      <c r="KMQ387" s="10"/>
      <c r="KMR387" s="10"/>
      <c r="KMS387" s="10"/>
      <c r="KMT387" s="10"/>
      <c r="KMU387" s="10"/>
      <c r="KMV387" s="10"/>
      <c r="KMW387" s="10"/>
      <c r="KMX387" s="10"/>
      <c r="KMY387" s="10"/>
      <c r="KMZ387" s="10"/>
      <c r="KNA387" s="10"/>
      <c r="KNB387" s="10"/>
      <c r="KNC387" s="10"/>
      <c r="KND387" s="10"/>
      <c r="KNE387" s="10"/>
      <c r="KNF387" s="10"/>
      <c r="KNG387" s="10"/>
      <c r="KNH387" s="10"/>
      <c r="KNI387" s="10"/>
      <c r="KNJ387" s="10"/>
      <c r="KNK387" s="10"/>
      <c r="KNL387" s="10"/>
      <c r="KNM387" s="10"/>
      <c r="KNN387" s="10"/>
      <c r="KNO387" s="10"/>
      <c r="KNP387" s="10"/>
      <c r="KNQ387" s="10"/>
      <c r="KNR387" s="10"/>
      <c r="KNS387" s="10"/>
      <c r="KNT387" s="10"/>
      <c r="KNU387" s="10"/>
      <c r="KNV387" s="10"/>
      <c r="KNW387" s="10"/>
      <c r="KNX387" s="10"/>
      <c r="KNY387" s="10"/>
      <c r="KNZ387" s="10"/>
      <c r="KOA387" s="10"/>
      <c r="KOB387" s="10"/>
      <c r="KOC387" s="10"/>
      <c r="KOD387" s="10"/>
      <c r="KOE387" s="10"/>
      <c r="KOF387" s="10"/>
      <c r="KOG387" s="10"/>
      <c r="KOH387" s="10"/>
      <c r="KOI387" s="10"/>
      <c r="KOJ387" s="10"/>
      <c r="KOK387" s="10"/>
      <c r="KOL387" s="10"/>
      <c r="KOM387" s="10"/>
      <c r="KON387" s="10"/>
      <c r="KOO387" s="10"/>
      <c r="KOP387" s="10"/>
      <c r="KOQ387" s="10"/>
      <c r="KOR387" s="10"/>
      <c r="KOS387" s="10"/>
      <c r="KOT387" s="10"/>
      <c r="KOU387" s="10"/>
      <c r="KOV387" s="10"/>
      <c r="KOW387" s="10"/>
      <c r="KOX387" s="10"/>
      <c r="KOY387" s="10"/>
      <c r="KOZ387" s="10"/>
      <c r="KPA387" s="10"/>
      <c r="KPB387" s="10"/>
      <c r="KPC387" s="10"/>
      <c r="KPD387" s="10"/>
      <c r="KPE387" s="10"/>
      <c r="KPF387" s="10"/>
      <c r="KPG387" s="10"/>
      <c r="KPH387" s="10"/>
      <c r="KPI387" s="10"/>
      <c r="KPJ387" s="10"/>
      <c r="KPK387" s="10"/>
      <c r="KPL387" s="10"/>
      <c r="KPM387" s="10"/>
      <c r="KPN387" s="10"/>
      <c r="KPO387" s="10"/>
      <c r="KPP387" s="10"/>
      <c r="KPQ387" s="10"/>
      <c r="KPR387" s="10"/>
      <c r="KPS387" s="10"/>
      <c r="KPT387" s="10"/>
      <c r="KPU387" s="10"/>
      <c r="KPV387" s="10"/>
      <c r="KPW387" s="10"/>
      <c r="KPX387" s="10"/>
      <c r="KPY387" s="10"/>
      <c r="KPZ387" s="10"/>
      <c r="KQA387" s="10"/>
      <c r="KQB387" s="10"/>
      <c r="KQC387" s="10"/>
      <c r="KQD387" s="10"/>
      <c r="KQE387" s="10"/>
      <c r="KQF387" s="10"/>
      <c r="KQG387" s="10"/>
      <c r="KQH387" s="10"/>
      <c r="KQI387" s="10"/>
      <c r="KQJ387" s="10"/>
      <c r="KQK387" s="10"/>
      <c r="KQL387" s="10"/>
      <c r="KQM387" s="10"/>
      <c r="KQN387" s="10"/>
      <c r="KQO387" s="10"/>
      <c r="KQP387" s="10"/>
      <c r="KQQ387" s="10"/>
      <c r="KQR387" s="10"/>
      <c r="KQS387" s="10"/>
      <c r="KQT387" s="10"/>
      <c r="KQU387" s="10"/>
      <c r="KQV387" s="10"/>
      <c r="KQW387" s="10"/>
      <c r="KQX387" s="10"/>
      <c r="KQY387" s="10"/>
      <c r="KQZ387" s="10"/>
      <c r="KRA387" s="10"/>
      <c r="KRB387" s="10"/>
      <c r="KRC387" s="10"/>
      <c r="KRD387" s="10"/>
      <c r="KRE387" s="10"/>
      <c r="KRF387" s="10"/>
      <c r="KRG387" s="10"/>
      <c r="KRH387" s="10"/>
      <c r="KRI387" s="10"/>
      <c r="KRJ387" s="10"/>
      <c r="KRK387" s="10"/>
      <c r="KRL387" s="10"/>
      <c r="KRM387" s="10"/>
      <c r="KRN387" s="10"/>
      <c r="KRO387" s="10"/>
      <c r="KRP387" s="10"/>
      <c r="KRQ387" s="10"/>
      <c r="KRR387" s="10"/>
      <c r="KRS387" s="10"/>
      <c r="KRT387" s="10"/>
      <c r="KRU387" s="10"/>
      <c r="KRV387" s="10"/>
      <c r="KRW387" s="10"/>
      <c r="KRX387" s="10"/>
      <c r="KRY387" s="10"/>
      <c r="KRZ387" s="10"/>
      <c r="KSA387" s="10"/>
      <c r="KSB387" s="10"/>
      <c r="KSC387" s="10"/>
      <c r="KSD387" s="10"/>
      <c r="KSE387" s="10"/>
      <c r="KSF387" s="10"/>
      <c r="KSG387" s="10"/>
      <c r="KSH387" s="10"/>
      <c r="KSI387" s="10"/>
      <c r="KSJ387" s="10"/>
      <c r="KSK387" s="10"/>
      <c r="KSL387" s="10"/>
      <c r="KSM387" s="10"/>
      <c r="KSN387" s="10"/>
      <c r="KSO387" s="10"/>
      <c r="KSP387" s="10"/>
      <c r="KSQ387" s="10"/>
      <c r="KSR387" s="10"/>
      <c r="KSS387" s="10"/>
      <c r="KST387" s="10"/>
      <c r="KSU387" s="10"/>
      <c r="KSV387" s="10"/>
      <c r="KSW387" s="10"/>
      <c r="KSX387" s="10"/>
      <c r="KSY387" s="10"/>
      <c r="KSZ387" s="10"/>
      <c r="KTA387" s="10"/>
      <c r="KTB387" s="10"/>
      <c r="KTC387" s="10"/>
      <c r="KTD387" s="10"/>
      <c r="KTE387" s="10"/>
      <c r="KTF387" s="10"/>
      <c r="KTG387" s="10"/>
      <c r="KTH387" s="10"/>
      <c r="KTI387" s="10"/>
      <c r="KTJ387" s="10"/>
      <c r="KTK387" s="10"/>
      <c r="KTL387" s="10"/>
      <c r="KTM387" s="10"/>
      <c r="KTN387" s="10"/>
      <c r="KTO387" s="10"/>
      <c r="KTP387" s="10"/>
      <c r="KTQ387" s="10"/>
      <c r="KTR387" s="10"/>
      <c r="KTS387" s="10"/>
      <c r="KTT387" s="10"/>
      <c r="KTU387" s="10"/>
      <c r="KTV387" s="10"/>
      <c r="KTW387" s="10"/>
      <c r="KTX387" s="10"/>
      <c r="KTY387" s="10"/>
      <c r="KTZ387" s="10"/>
      <c r="KUA387" s="10"/>
      <c r="KUB387" s="10"/>
      <c r="KUC387" s="10"/>
      <c r="KUD387" s="10"/>
      <c r="KUE387" s="10"/>
      <c r="KUF387" s="10"/>
      <c r="KUG387" s="10"/>
      <c r="KUH387" s="10"/>
      <c r="KUI387" s="10"/>
      <c r="KUJ387" s="10"/>
      <c r="KUK387" s="10"/>
      <c r="KUL387" s="10"/>
      <c r="KUM387" s="10"/>
      <c r="KUN387" s="10"/>
      <c r="KUO387" s="10"/>
      <c r="KUP387" s="10"/>
      <c r="KUQ387" s="10"/>
      <c r="KUR387" s="10"/>
      <c r="KUS387" s="10"/>
      <c r="KUT387" s="10"/>
      <c r="KUU387" s="10"/>
      <c r="KUV387" s="10"/>
      <c r="KUW387" s="10"/>
      <c r="KUX387" s="10"/>
      <c r="KUY387" s="10"/>
      <c r="KUZ387" s="10"/>
      <c r="KVA387" s="10"/>
      <c r="KVB387" s="10"/>
      <c r="KVC387" s="10"/>
      <c r="KVD387" s="10"/>
      <c r="KVE387" s="10"/>
      <c r="KVF387" s="10"/>
      <c r="KVG387" s="10"/>
      <c r="KVH387" s="10"/>
      <c r="KVI387" s="10"/>
      <c r="KVJ387" s="10"/>
      <c r="KVK387" s="10"/>
      <c r="KVL387" s="10"/>
      <c r="KVM387" s="10"/>
      <c r="KVN387" s="10"/>
      <c r="KVO387" s="10"/>
      <c r="KVP387" s="10"/>
      <c r="KVQ387" s="10"/>
      <c r="KVR387" s="10"/>
      <c r="KVS387" s="10"/>
      <c r="KVT387" s="10"/>
      <c r="KVU387" s="10"/>
      <c r="KVV387" s="10"/>
      <c r="KVW387" s="10"/>
      <c r="KVX387" s="10"/>
      <c r="KVY387" s="10"/>
      <c r="KVZ387" s="10"/>
      <c r="KWA387" s="10"/>
      <c r="KWB387" s="10"/>
      <c r="KWC387" s="10"/>
      <c r="KWD387" s="10"/>
      <c r="KWE387" s="10"/>
      <c r="KWF387" s="10"/>
      <c r="KWG387" s="10"/>
      <c r="KWH387" s="10"/>
      <c r="KWI387" s="10"/>
      <c r="KWJ387" s="10"/>
      <c r="KWK387" s="10"/>
      <c r="KWL387" s="10"/>
      <c r="KWM387" s="10"/>
      <c r="KWN387" s="10"/>
      <c r="KWO387" s="10"/>
      <c r="KWP387" s="10"/>
      <c r="KWQ387" s="10"/>
      <c r="KWR387" s="10"/>
      <c r="KWS387" s="10"/>
      <c r="KWT387" s="10"/>
      <c r="KWU387" s="10"/>
      <c r="KWV387" s="10"/>
      <c r="KWW387" s="10"/>
      <c r="KWX387" s="10"/>
      <c r="KWY387" s="10"/>
      <c r="KWZ387" s="10"/>
      <c r="KXA387" s="10"/>
      <c r="KXB387" s="10"/>
      <c r="KXC387" s="10"/>
      <c r="KXD387" s="10"/>
      <c r="KXE387" s="10"/>
      <c r="KXF387" s="10"/>
      <c r="KXG387" s="10"/>
      <c r="KXH387" s="10"/>
      <c r="KXI387" s="10"/>
      <c r="KXJ387" s="10"/>
      <c r="KXK387" s="10"/>
      <c r="KXL387" s="10"/>
      <c r="KXM387" s="10"/>
      <c r="KXN387" s="10"/>
      <c r="KXO387" s="10"/>
      <c r="KXP387" s="10"/>
      <c r="KXQ387" s="10"/>
      <c r="KXR387" s="10"/>
      <c r="KXS387" s="10"/>
      <c r="KXT387" s="10"/>
      <c r="KXU387" s="10"/>
      <c r="KXV387" s="10"/>
      <c r="KXW387" s="10"/>
      <c r="KXX387" s="10"/>
      <c r="KXY387" s="10"/>
      <c r="KXZ387" s="10"/>
      <c r="KYA387" s="10"/>
      <c r="KYB387" s="10"/>
      <c r="KYC387" s="10"/>
      <c r="KYD387" s="10"/>
      <c r="KYE387" s="10"/>
      <c r="KYF387" s="10"/>
      <c r="KYG387" s="10"/>
      <c r="KYH387" s="10"/>
      <c r="KYI387" s="10"/>
      <c r="KYJ387" s="10"/>
      <c r="KYK387" s="10"/>
      <c r="KYL387" s="10"/>
      <c r="KYM387" s="10"/>
      <c r="KYN387" s="10"/>
      <c r="KYO387" s="10"/>
      <c r="KYP387" s="10"/>
      <c r="KYQ387" s="10"/>
      <c r="KYR387" s="10"/>
      <c r="KYS387" s="10"/>
      <c r="KYT387" s="10"/>
      <c r="KYU387" s="10"/>
      <c r="KYV387" s="10"/>
      <c r="KYW387" s="10"/>
      <c r="KYX387" s="10"/>
      <c r="KYY387" s="10"/>
      <c r="KYZ387" s="10"/>
      <c r="KZA387" s="10"/>
      <c r="KZB387" s="10"/>
      <c r="KZC387" s="10"/>
      <c r="KZD387" s="10"/>
      <c r="KZE387" s="10"/>
      <c r="KZF387" s="10"/>
      <c r="KZG387" s="10"/>
      <c r="KZH387" s="10"/>
      <c r="KZI387" s="10"/>
      <c r="KZJ387" s="10"/>
      <c r="KZK387" s="10"/>
      <c r="KZL387" s="10"/>
      <c r="KZM387" s="10"/>
      <c r="KZN387" s="10"/>
      <c r="KZO387" s="10"/>
      <c r="KZP387" s="10"/>
      <c r="KZQ387" s="10"/>
      <c r="KZR387" s="10"/>
      <c r="KZS387" s="10"/>
      <c r="KZT387" s="10"/>
      <c r="KZU387" s="10"/>
      <c r="KZV387" s="10"/>
      <c r="KZW387" s="10"/>
      <c r="KZX387" s="10"/>
      <c r="KZY387" s="10"/>
      <c r="KZZ387" s="10"/>
      <c r="LAA387" s="10"/>
      <c r="LAB387" s="10"/>
      <c r="LAC387" s="10"/>
      <c r="LAD387" s="10"/>
      <c r="LAE387" s="10"/>
      <c r="LAF387" s="10"/>
      <c r="LAG387" s="10"/>
      <c r="LAH387" s="10"/>
      <c r="LAI387" s="10"/>
      <c r="LAJ387" s="10"/>
      <c r="LAK387" s="10"/>
      <c r="LAL387" s="10"/>
      <c r="LAM387" s="10"/>
      <c r="LAN387" s="10"/>
      <c r="LAO387" s="10"/>
      <c r="LAP387" s="10"/>
      <c r="LAQ387" s="10"/>
      <c r="LAR387" s="10"/>
      <c r="LAS387" s="10"/>
      <c r="LAT387" s="10"/>
      <c r="LAU387" s="10"/>
      <c r="LAV387" s="10"/>
      <c r="LAW387" s="10"/>
      <c r="LAX387" s="10"/>
      <c r="LAY387" s="10"/>
      <c r="LAZ387" s="10"/>
      <c r="LBA387" s="10"/>
      <c r="LBB387" s="10"/>
      <c r="LBC387" s="10"/>
      <c r="LBD387" s="10"/>
      <c r="LBE387" s="10"/>
      <c r="LBF387" s="10"/>
      <c r="LBG387" s="10"/>
      <c r="LBH387" s="10"/>
      <c r="LBI387" s="10"/>
      <c r="LBJ387" s="10"/>
      <c r="LBK387" s="10"/>
      <c r="LBL387" s="10"/>
      <c r="LBM387" s="10"/>
      <c r="LBN387" s="10"/>
      <c r="LBO387" s="10"/>
      <c r="LBP387" s="10"/>
      <c r="LBQ387" s="10"/>
      <c r="LBR387" s="10"/>
      <c r="LBS387" s="10"/>
      <c r="LBT387" s="10"/>
      <c r="LBU387" s="10"/>
      <c r="LBV387" s="10"/>
      <c r="LBW387" s="10"/>
      <c r="LBX387" s="10"/>
      <c r="LBY387" s="10"/>
      <c r="LBZ387" s="10"/>
      <c r="LCA387" s="10"/>
      <c r="LCB387" s="10"/>
      <c r="LCC387" s="10"/>
      <c r="LCD387" s="10"/>
      <c r="LCE387" s="10"/>
      <c r="LCF387" s="10"/>
      <c r="LCG387" s="10"/>
      <c r="LCH387" s="10"/>
      <c r="LCI387" s="10"/>
      <c r="LCJ387" s="10"/>
      <c r="LCK387" s="10"/>
      <c r="LCL387" s="10"/>
      <c r="LCM387" s="10"/>
      <c r="LCN387" s="10"/>
      <c r="LCO387" s="10"/>
      <c r="LCP387" s="10"/>
      <c r="LCQ387" s="10"/>
      <c r="LCR387" s="10"/>
      <c r="LCS387" s="10"/>
      <c r="LCT387" s="10"/>
      <c r="LCU387" s="10"/>
      <c r="LCV387" s="10"/>
      <c r="LCW387" s="10"/>
      <c r="LCX387" s="10"/>
      <c r="LCY387" s="10"/>
      <c r="LCZ387" s="10"/>
      <c r="LDA387" s="10"/>
      <c r="LDB387" s="10"/>
      <c r="LDC387" s="10"/>
      <c r="LDD387" s="10"/>
      <c r="LDE387" s="10"/>
      <c r="LDF387" s="10"/>
      <c r="LDG387" s="10"/>
      <c r="LDH387" s="10"/>
      <c r="LDI387" s="10"/>
      <c r="LDJ387" s="10"/>
      <c r="LDK387" s="10"/>
      <c r="LDL387" s="10"/>
      <c r="LDM387" s="10"/>
      <c r="LDN387" s="10"/>
      <c r="LDO387" s="10"/>
      <c r="LDP387" s="10"/>
      <c r="LDQ387" s="10"/>
      <c r="LDR387" s="10"/>
      <c r="LDS387" s="10"/>
      <c r="LDT387" s="10"/>
      <c r="LDU387" s="10"/>
      <c r="LDV387" s="10"/>
      <c r="LDW387" s="10"/>
      <c r="LDX387" s="10"/>
      <c r="LDY387" s="10"/>
      <c r="LDZ387" s="10"/>
      <c r="LEA387" s="10"/>
      <c r="LEB387" s="10"/>
      <c r="LEC387" s="10"/>
      <c r="LED387" s="10"/>
      <c r="LEE387" s="10"/>
      <c r="LEF387" s="10"/>
      <c r="LEG387" s="10"/>
      <c r="LEH387" s="10"/>
      <c r="LEI387" s="10"/>
      <c r="LEJ387" s="10"/>
      <c r="LEK387" s="10"/>
      <c r="LEL387" s="10"/>
      <c r="LEM387" s="10"/>
      <c r="LEN387" s="10"/>
      <c r="LEO387" s="10"/>
      <c r="LEP387" s="10"/>
      <c r="LEQ387" s="10"/>
      <c r="LER387" s="10"/>
      <c r="LES387" s="10"/>
      <c r="LET387" s="10"/>
      <c r="LEU387" s="10"/>
      <c r="LEV387" s="10"/>
      <c r="LEW387" s="10"/>
      <c r="LEX387" s="10"/>
      <c r="LEY387" s="10"/>
      <c r="LEZ387" s="10"/>
      <c r="LFA387" s="10"/>
      <c r="LFB387" s="10"/>
      <c r="LFC387" s="10"/>
      <c r="LFD387" s="10"/>
      <c r="LFE387" s="10"/>
      <c r="LFF387" s="10"/>
      <c r="LFG387" s="10"/>
      <c r="LFH387" s="10"/>
      <c r="LFI387" s="10"/>
      <c r="LFJ387" s="10"/>
      <c r="LFK387" s="10"/>
      <c r="LFL387" s="10"/>
      <c r="LFM387" s="10"/>
      <c r="LFN387" s="10"/>
      <c r="LFO387" s="10"/>
      <c r="LFP387" s="10"/>
      <c r="LFQ387" s="10"/>
      <c r="LFR387" s="10"/>
      <c r="LFS387" s="10"/>
      <c r="LFT387" s="10"/>
      <c r="LFU387" s="10"/>
      <c r="LFV387" s="10"/>
      <c r="LFW387" s="10"/>
      <c r="LFX387" s="10"/>
      <c r="LFY387" s="10"/>
      <c r="LFZ387" s="10"/>
      <c r="LGA387" s="10"/>
      <c r="LGB387" s="10"/>
      <c r="LGC387" s="10"/>
      <c r="LGD387" s="10"/>
      <c r="LGE387" s="10"/>
      <c r="LGF387" s="10"/>
      <c r="LGG387" s="10"/>
      <c r="LGH387" s="10"/>
      <c r="LGI387" s="10"/>
      <c r="LGJ387" s="10"/>
      <c r="LGK387" s="10"/>
      <c r="LGL387" s="10"/>
      <c r="LGM387" s="10"/>
      <c r="LGN387" s="10"/>
      <c r="LGO387" s="10"/>
      <c r="LGP387" s="10"/>
      <c r="LGQ387" s="10"/>
      <c r="LGR387" s="10"/>
      <c r="LGS387" s="10"/>
      <c r="LGT387" s="10"/>
      <c r="LGU387" s="10"/>
      <c r="LGV387" s="10"/>
      <c r="LGW387" s="10"/>
      <c r="LGX387" s="10"/>
      <c r="LGY387" s="10"/>
      <c r="LGZ387" s="10"/>
      <c r="LHA387" s="10"/>
      <c r="LHB387" s="10"/>
      <c r="LHC387" s="10"/>
      <c r="LHD387" s="10"/>
      <c r="LHE387" s="10"/>
      <c r="LHF387" s="10"/>
      <c r="LHG387" s="10"/>
      <c r="LHH387" s="10"/>
      <c r="LHI387" s="10"/>
      <c r="LHJ387" s="10"/>
      <c r="LHK387" s="10"/>
      <c r="LHL387" s="10"/>
      <c r="LHM387" s="10"/>
      <c r="LHN387" s="10"/>
      <c r="LHO387" s="10"/>
      <c r="LHP387" s="10"/>
      <c r="LHQ387" s="10"/>
      <c r="LHR387" s="10"/>
      <c r="LHS387" s="10"/>
      <c r="LHT387" s="10"/>
      <c r="LHU387" s="10"/>
      <c r="LHV387" s="10"/>
      <c r="LHW387" s="10"/>
      <c r="LHX387" s="10"/>
      <c r="LHY387" s="10"/>
      <c r="LHZ387" s="10"/>
      <c r="LIA387" s="10"/>
      <c r="LIB387" s="10"/>
      <c r="LIC387" s="10"/>
      <c r="LID387" s="10"/>
      <c r="LIE387" s="10"/>
      <c r="LIF387" s="10"/>
      <c r="LIG387" s="10"/>
      <c r="LIH387" s="10"/>
      <c r="LII387" s="10"/>
      <c r="LIJ387" s="10"/>
      <c r="LIK387" s="10"/>
      <c r="LIL387" s="10"/>
      <c r="LIM387" s="10"/>
      <c r="LIN387" s="10"/>
      <c r="LIO387" s="10"/>
      <c r="LIP387" s="10"/>
      <c r="LIQ387" s="10"/>
      <c r="LIR387" s="10"/>
      <c r="LIS387" s="10"/>
      <c r="LIT387" s="10"/>
      <c r="LIU387" s="10"/>
      <c r="LIV387" s="10"/>
      <c r="LIW387" s="10"/>
      <c r="LIX387" s="10"/>
      <c r="LIY387" s="10"/>
      <c r="LIZ387" s="10"/>
      <c r="LJA387" s="10"/>
      <c r="LJB387" s="10"/>
      <c r="LJC387" s="10"/>
      <c r="LJD387" s="10"/>
      <c r="LJE387" s="10"/>
      <c r="LJF387" s="10"/>
      <c r="LJG387" s="10"/>
      <c r="LJH387" s="10"/>
      <c r="LJI387" s="10"/>
      <c r="LJJ387" s="10"/>
      <c r="LJK387" s="10"/>
      <c r="LJL387" s="10"/>
      <c r="LJM387" s="10"/>
      <c r="LJN387" s="10"/>
      <c r="LJO387" s="10"/>
      <c r="LJP387" s="10"/>
      <c r="LJQ387" s="10"/>
      <c r="LJR387" s="10"/>
      <c r="LJS387" s="10"/>
      <c r="LJT387" s="10"/>
      <c r="LJU387" s="10"/>
      <c r="LJV387" s="10"/>
      <c r="LJW387" s="10"/>
      <c r="LJX387" s="10"/>
      <c r="LJY387" s="10"/>
      <c r="LJZ387" s="10"/>
      <c r="LKA387" s="10"/>
      <c r="LKB387" s="10"/>
      <c r="LKC387" s="10"/>
      <c r="LKD387" s="10"/>
      <c r="LKE387" s="10"/>
      <c r="LKF387" s="10"/>
      <c r="LKG387" s="10"/>
      <c r="LKH387" s="10"/>
      <c r="LKI387" s="10"/>
      <c r="LKJ387" s="10"/>
      <c r="LKK387" s="10"/>
      <c r="LKL387" s="10"/>
      <c r="LKM387" s="10"/>
      <c r="LKN387" s="10"/>
      <c r="LKO387" s="10"/>
      <c r="LKP387" s="10"/>
      <c r="LKQ387" s="10"/>
      <c r="LKR387" s="10"/>
      <c r="LKS387" s="10"/>
      <c r="LKT387" s="10"/>
      <c r="LKU387" s="10"/>
      <c r="LKV387" s="10"/>
      <c r="LKW387" s="10"/>
      <c r="LKX387" s="10"/>
      <c r="LKY387" s="10"/>
      <c r="LKZ387" s="10"/>
      <c r="LLA387" s="10"/>
      <c r="LLB387" s="10"/>
      <c r="LLC387" s="10"/>
      <c r="LLD387" s="10"/>
      <c r="LLE387" s="10"/>
      <c r="LLF387" s="10"/>
      <c r="LLG387" s="10"/>
      <c r="LLH387" s="10"/>
      <c r="LLI387" s="10"/>
      <c r="LLJ387" s="10"/>
      <c r="LLK387" s="10"/>
      <c r="LLL387" s="10"/>
      <c r="LLM387" s="10"/>
      <c r="LLN387" s="10"/>
      <c r="LLO387" s="10"/>
      <c r="LLP387" s="10"/>
      <c r="LLQ387" s="10"/>
      <c r="LLR387" s="10"/>
      <c r="LLS387" s="10"/>
      <c r="LLT387" s="10"/>
      <c r="LLU387" s="10"/>
      <c r="LLV387" s="10"/>
      <c r="LLW387" s="10"/>
      <c r="LLX387" s="10"/>
      <c r="LLY387" s="10"/>
      <c r="LLZ387" s="10"/>
      <c r="LMA387" s="10"/>
      <c r="LMB387" s="10"/>
      <c r="LMC387" s="10"/>
      <c r="LMD387" s="10"/>
      <c r="LME387" s="10"/>
      <c r="LMF387" s="10"/>
      <c r="LMG387" s="10"/>
      <c r="LMH387" s="10"/>
      <c r="LMI387" s="10"/>
      <c r="LMJ387" s="10"/>
      <c r="LMK387" s="10"/>
      <c r="LML387" s="10"/>
      <c r="LMM387" s="10"/>
      <c r="LMN387" s="10"/>
      <c r="LMO387" s="10"/>
      <c r="LMP387" s="10"/>
      <c r="LMQ387" s="10"/>
      <c r="LMR387" s="10"/>
      <c r="LMS387" s="10"/>
      <c r="LMT387" s="10"/>
      <c r="LMU387" s="10"/>
      <c r="LMV387" s="10"/>
      <c r="LMW387" s="10"/>
      <c r="LMX387" s="10"/>
      <c r="LMY387" s="10"/>
      <c r="LMZ387" s="10"/>
      <c r="LNA387" s="10"/>
      <c r="LNB387" s="10"/>
      <c r="LNC387" s="10"/>
      <c r="LND387" s="10"/>
      <c r="LNE387" s="10"/>
      <c r="LNF387" s="10"/>
      <c r="LNG387" s="10"/>
      <c r="LNH387" s="10"/>
      <c r="LNI387" s="10"/>
      <c r="LNJ387" s="10"/>
      <c r="LNK387" s="10"/>
      <c r="LNL387" s="10"/>
      <c r="LNM387" s="10"/>
      <c r="LNN387" s="10"/>
      <c r="LNO387" s="10"/>
      <c r="LNP387" s="10"/>
      <c r="LNQ387" s="10"/>
      <c r="LNR387" s="10"/>
      <c r="LNS387" s="10"/>
      <c r="LNT387" s="10"/>
      <c r="LNU387" s="10"/>
      <c r="LNV387" s="10"/>
      <c r="LNW387" s="10"/>
      <c r="LNX387" s="10"/>
      <c r="LNY387" s="10"/>
      <c r="LNZ387" s="10"/>
      <c r="LOA387" s="10"/>
      <c r="LOB387" s="10"/>
      <c r="LOC387" s="10"/>
      <c r="LOD387" s="10"/>
      <c r="LOE387" s="10"/>
      <c r="LOF387" s="10"/>
      <c r="LOG387" s="10"/>
      <c r="LOH387" s="10"/>
      <c r="LOI387" s="10"/>
      <c r="LOJ387" s="10"/>
      <c r="LOK387" s="10"/>
      <c r="LOL387" s="10"/>
      <c r="LOM387" s="10"/>
      <c r="LON387" s="10"/>
      <c r="LOO387" s="10"/>
      <c r="LOP387" s="10"/>
      <c r="LOQ387" s="10"/>
      <c r="LOR387" s="10"/>
      <c r="LOS387" s="10"/>
      <c r="LOT387" s="10"/>
      <c r="LOU387" s="10"/>
      <c r="LOV387" s="10"/>
      <c r="LOW387" s="10"/>
      <c r="LOX387" s="10"/>
      <c r="LOY387" s="10"/>
      <c r="LOZ387" s="10"/>
      <c r="LPA387" s="10"/>
      <c r="LPB387" s="10"/>
      <c r="LPC387" s="10"/>
      <c r="LPD387" s="10"/>
      <c r="LPE387" s="10"/>
      <c r="LPF387" s="10"/>
      <c r="LPG387" s="10"/>
      <c r="LPH387" s="10"/>
      <c r="LPI387" s="10"/>
      <c r="LPJ387" s="10"/>
      <c r="LPK387" s="10"/>
      <c r="LPL387" s="10"/>
      <c r="LPM387" s="10"/>
      <c r="LPN387" s="10"/>
      <c r="LPO387" s="10"/>
      <c r="LPP387" s="10"/>
      <c r="LPQ387" s="10"/>
      <c r="LPR387" s="10"/>
      <c r="LPS387" s="10"/>
      <c r="LPT387" s="10"/>
      <c r="LPU387" s="10"/>
      <c r="LPV387" s="10"/>
      <c r="LPW387" s="10"/>
      <c r="LPX387" s="10"/>
      <c r="LPY387" s="10"/>
      <c r="LPZ387" s="10"/>
      <c r="LQA387" s="10"/>
      <c r="LQB387" s="10"/>
      <c r="LQC387" s="10"/>
      <c r="LQD387" s="10"/>
      <c r="LQE387" s="10"/>
      <c r="LQF387" s="10"/>
      <c r="LQG387" s="10"/>
      <c r="LQH387" s="10"/>
      <c r="LQI387" s="10"/>
      <c r="LQJ387" s="10"/>
      <c r="LQK387" s="10"/>
      <c r="LQL387" s="10"/>
      <c r="LQM387" s="10"/>
      <c r="LQN387" s="10"/>
      <c r="LQO387" s="10"/>
      <c r="LQP387" s="10"/>
      <c r="LQQ387" s="10"/>
      <c r="LQR387" s="10"/>
      <c r="LQS387" s="10"/>
      <c r="LQT387" s="10"/>
      <c r="LQU387" s="10"/>
      <c r="LQV387" s="10"/>
      <c r="LQW387" s="10"/>
      <c r="LQX387" s="10"/>
      <c r="LQY387" s="10"/>
      <c r="LQZ387" s="10"/>
      <c r="LRA387" s="10"/>
      <c r="LRB387" s="10"/>
      <c r="LRC387" s="10"/>
      <c r="LRD387" s="10"/>
      <c r="LRE387" s="10"/>
      <c r="LRF387" s="10"/>
      <c r="LRG387" s="10"/>
      <c r="LRH387" s="10"/>
      <c r="LRI387" s="10"/>
      <c r="LRJ387" s="10"/>
      <c r="LRK387" s="10"/>
      <c r="LRL387" s="10"/>
      <c r="LRM387" s="10"/>
      <c r="LRN387" s="10"/>
      <c r="LRO387" s="10"/>
      <c r="LRP387" s="10"/>
      <c r="LRQ387" s="10"/>
      <c r="LRR387" s="10"/>
      <c r="LRS387" s="10"/>
      <c r="LRT387" s="10"/>
      <c r="LRU387" s="10"/>
      <c r="LRV387" s="10"/>
      <c r="LRW387" s="10"/>
      <c r="LRX387" s="10"/>
      <c r="LRY387" s="10"/>
      <c r="LRZ387" s="10"/>
      <c r="LSA387" s="10"/>
      <c r="LSB387" s="10"/>
      <c r="LSC387" s="10"/>
      <c r="LSD387" s="10"/>
      <c r="LSE387" s="10"/>
      <c r="LSF387" s="10"/>
      <c r="LSG387" s="10"/>
      <c r="LSH387" s="10"/>
      <c r="LSI387" s="10"/>
      <c r="LSJ387" s="10"/>
      <c r="LSK387" s="10"/>
      <c r="LSL387" s="10"/>
      <c r="LSM387" s="10"/>
      <c r="LSN387" s="10"/>
      <c r="LSO387" s="10"/>
      <c r="LSP387" s="10"/>
      <c r="LSQ387" s="10"/>
      <c r="LSR387" s="10"/>
      <c r="LSS387" s="10"/>
      <c r="LST387" s="10"/>
      <c r="LSU387" s="10"/>
      <c r="LSV387" s="10"/>
      <c r="LSW387" s="10"/>
      <c r="LSX387" s="10"/>
      <c r="LSY387" s="10"/>
      <c r="LSZ387" s="10"/>
      <c r="LTA387" s="10"/>
      <c r="LTB387" s="10"/>
      <c r="LTC387" s="10"/>
      <c r="LTD387" s="10"/>
      <c r="LTE387" s="10"/>
      <c r="LTF387" s="10"/>
      <c r="LTG387" s="10"/>
      <c r="LTH387" s="10"/>
      <c r="LTI387" s="10"/>
      <c r="LTJ387" s="10"/>
      <c r="LTK387" s="10"/>
      <c r="LTL387" s="10"/>
      <c r="LTM387" s="10"/>
      <c r="LTN387" s="10"/>
      <c r="LTO387" s="10"/>
      <c r="LTP387" s="10"/>
      <c r="LTQ387" s="10"/>
      <c r="LTR387" s="10"/>
      <c r="LTS387" s="10"/>
      <c r="LTT387" s="10"/>
      <c r="LTU387" s="10"/>
      <c r="LTV387" s="10"/>
      <c r="LTW387" s="10"/>
      <c r="LTX387" s="10"/>
      <c r="LTY387" s="10"/>
      <c r="LTZ387" s="10"/>
      <c r="LUA387" s="10"/>
      <c r="LUB387" s="10"/>
      <c r="LUC387" s="10"/>
      <c r="LUD387" s="10"/>
      <c r="LUE387" s="10"/>
      <c r="LUF387" s="10"/>
      <c r="LUG387" s="10"/>
      <c r="LUH387" s="10"/>
      <c r="LUI387" s="10"/>
      <c r="LUJ387" s="10"/>
      <c r="LUK387" s="10"/>
      <c r="LUL387" s="10"/>
      <c r="LUM387" s="10"/>
      <c r="LUN387" s="10"/>
      <c r="LUO387" s="10"/>
      <c r="LUP387" s="10"/>
      <c r="LUQ387" s="10"/>
      <c r="LUR387" s="10"/>
      <c r="LUS387" s="10"/>
      <c r="LUT387" s="10"/>
      <c r="LUU387" s="10"/>
      <c r="LUV387" s="10"/>
      <c r="LUW387" s="10"/>
      <c r="LUX387" s="10"/>
      <c r="LUY387" s="10"/>
      <c r="LUZ387" s="10"/>
      <c r="LVA387" s="10"/>
      <c r="LVB387" s="10"/>
      <c r="LVC387" s="10"/>
      <c r="LVD387" s="10"/>
      <c r="LVE387" s="10"/>
      <c r="LVF387" s="10"/>
      <c r="LVG387" s="10"/>
      <c r="LVH387" s="10"/>
      <c r="LVI387" s="10"/>
      <c r="LVJ387" s="10"/>
      <c r="LVK387" s="10"/>
      <c r="LVL387" s="10"/>
      <c r="LVM387" s="10"/>
      <c r="LVN387" s="10"/>
      <c r="LVO387" s="10"/>
      <c r="LVP387" s="10"/>
      <c r="LVQ387" s="10"/>
      <c r="LVR387" s="10"/>
      <c r="LVS387" s="10"/>
      <c r="LVT387" s="10"/>
      <c r="LVU387" s="10"/>
      <c r="LVV387" s="10"/>
      <c r="LVW387" s="10"/>
      <c r="LVX387" s="10"/>
      <c r="LVY387" s="10"/>
      <c r="LVZ387" s="10"/>
      <c r="LWA387" s="10"/>
      <c r="LWB387" s="10"/>
      <c r="LWC387" s="10"/>
      <c r="LWD387" s="10"/>
      <c r="LWE387" s="10"/>
      <c r="LWF387" s="10"/>
      <c r="LWG387" s="10"/>
      <c r="LWH387" s="10"/>
      <c r="LWI387" s="10"/>
      <c r="LWJ387" s="10"/>
      <c r="LWK387" s="10"/>
      <c r="LWL387" s="10"/>
      <c r="LWM387" s="10"/>
      <c r="LWN387" s="10"/>
      <c r="LWO387" s="10"/>
      <c r="LWP387" s="10"/>
      <c r="LWQ387" s="10"/>
      <c r="LWR387" s="10"/>
      <c r="LWS387" s="10"/>
      <c r="LWT387" s="10"/>
      <c r="LWU387" s="10"/>
      <c r="LWV387" s="10"/>
      <c r="LWW387" s="10"/>
      <c r="LWX387" s="10"/>
      <c r="LWY387" s="10"/>
      <c r="LWZ387" s="10"/>
      <c r="LXA387" s="10"/>
      <c r="LXB387" s="10"/>
      <c r="LXC387" s="10"/>
      <c r="LXD387" s="10"/>
      <c r="LXE387" s="10"/>
      <c r="LXF387" s="10"/>
      <c r="LXG387" s="10"/>
      <c r="LXH387" s="10"/>
      <c r="LXI387" s="10"/>
      <c r="LXJ387" s="10"/>
      <c r="LXK387" s="10"/>
      <c r="LXL387" s="10"/>
      <c r="LXM387" s="10"/>
      <c r="LXN387" s="10"/>
      <c r="LXO387" s="10"/>
      <c r="LXP387" s="10"/>
      <c r="LXQ387" s="10"/>
      <c r="LXR387" s="10"/>
      <c r="LXS387" s="10"/>
      <c r="LXT387" s="10"/>
      <c r="LXU387" s="10"/>
      <c r="LXV387" s="10"/>
      <c r="LXW387" s="10"/>
      <c r="LXX387" s="10"/>
      <c r="LXY387" s="10"/>
      <c r="LXZ387" s="10"/>
      <c r="LYA387" s="10"/>
      <c r="LYB387" s="10"/>
      <c r="LYC387" s="10"/>
      <c r="LYD387" s="10"/>
      <c r="LYE387" s="10"/>
      <c r="LYF387" s="10"/>
      <c r="LYG387" s="10"/>
      <c r="LYH387" s="10"/>
      <c r="LYI387" s="10"/>
      <c r="LYJ387" s="10"/>
      <c r="LYK387" s="10"/>
      <c r="LYL387" s="10"/>
      <c r="LYM387" s="10"/>
      <c r="LYN387" s="10"/>
      <c r="LYO387" s="10"/>
      <c r="LYP387" s="10"/>
      <c r="LYQ387" s="10"/>
      <c r="LYR387" s="10"/>
      <c r="LYS387" s="10"/>
      <c r="LYT387" s="10"/>
      <c r="LYU387" s="10"/>
      <c r="LYV387" s="10"/>
      <c r="LYW387" s="10"/>
      <c r="LYX387" s="10"/>
      <c r="LYY387" s="10"/>
      <c r="LYZ387" s="10"/>
      <c r="LZA387" s="10"/>
      <c r="LZB387" s="10"/>
      <c r="LZC387" s="10"/>
      <c r="LZD387" s="10"/>
      <c r="LZE387" s="10"/>
      <c r="LZF387" s="10"/>
      <c r="LZG387" s="10"/>
      <c r="LZH387" s="10"/>
      <c r="LZI387" s="10"/>
      <c r="LZJ387" s="10"/>
      <c r="LZK387" s="10"/>
      <c r="LZL387" s="10"/>
      <c r="LZM387" s="10"/>
      <c r="LZN387" s="10"/>
      <c r="LZO387" s="10"/>
      <c r="LZP387" s="10"/>
      <c r="LZQ387" s="10"/>
      <c r="LZR387" s="10"/>
      <c r="LZS387" s="10"/>
      <c r="LZT387" s="10"/>
      <c r="LZU387" s="10"/>
      <c r="LZV387" s="10"/>
      <c r="LZW387" s="10"/>
      <c r="LZX387" s="10"/>
      <c r="LZY387" s="10"/>
      <c r="LZZ387" s="10"/>
      <c r="MAA387" s="10"/>
      <c r="MAB387" s="10"/>
      <c r="MAC387" s="10"/>
      <c r="MAD387" s="10"/>
      <c r="MAE387" s="10"/>
      <c r="MAF387" s="10"/>
      <c r="MAG387" s="10"/>
      <c r="MAH387" s="10"/>
      <c r="MAI387" s="10"/>
      <c r="MAJ387" s="10"/>
      <c r="MAK387" s="10"/>
      <c r="MAL387" s="10"/>
      <c r="MAM387" s="10"/>
      <c r="MAN387" s="10"/>
      <c r="MAO387" s="10"/>
      <c r="MAP387" s="10"/>
      <c r="MAQ387" s="10"/>
      <c r="MAR387" s="10"/>
      <c r="MAS387" s="10"/>
      <c r="MAT387" s="10"/>
      <c r="MAU387" s="10"/>
      <c r="MAV387" s="10"/>
      <c r="MAW387" s="10"/>
      <c r="MAX387" s="10"/>
      <c r="MAY387" s="10"/>
      <c r="MAZ387" s="10"/>
      <c r="MBA387" s="10"/>
      <c r="MBB387" s="10"/>
      <c r="MBC387" s="10"/>
      <c r="MBD387" s="10"/>
      <c r="MBE387" s="10"/>
      <c r="MBF387" s="10"/>
      <c r="MBG387" s="10"/>
      <c r="MBH387" s="10"/>
      <c r="MBI387" s="10"/>
      <c r="MBJ387" s="10"/>
      <c r="MBK387" s="10"/>
      <c r="MBL387" s="10"/>
      <c r="MBM387" s="10"/>
      <c r="MBN387" s="10"/>
      <c r="MBO387" s="10"/>
      <c r="MBP387" s="10"/>
      <c r="MBQ387" s="10"/>
      <c r="MBR387" s="10"/>
      <c r="MBS387" s="10"/>
      <c r="MBT387" s="10"/>
      <c r="MBU387" s="10"/>
      <c r="MBV387" s="10"/>
      <c r="MBW387" s="10"/>
      <c r="MBX387" s="10"/>
      <c r="MBY387" s="10"/>
      <c r="MBZ387" s="10"/>
      <c r="MCA387" s="10"/>
      <c r="MCB387" s="10"/>
      <c r="MCC387" s="10"/>
      <c r="MCD387" s="10"/>
      <c r="MCE387" s="10"/>
      <c r="MCF387" s="10"/>
      <c r="MCG387" s="10"/>
      <c r="MCH387" s="10"/>
      <c r="MCI387" s="10"/>
      <c r="MCJ387" s="10"/>
      <c r="MCK387" s="10"/>
      <c r="MCL387" s="10"/>
      <c r="MCM387" s="10"/>
      <c r="MCN387" s="10"/>
      <c r="MCO387" s="10"/>
      <c r="MCP387" s="10"/>
      <c r="MCQ387" s="10"/>
      <c r="MCR387" s="10"/>
      <c r="MCS387" s="10"/>
      <c r="MCT387" s="10"/>
      <c r="MCU387" s="10"/>
      <c r="MCV387" s="10"/>
      <c r="MCW387" s="10"/>
      <c r="MCX387" s="10"/>
      <c r="MCY387" s="10"/>
      <c r="MCZ387" s="10"/>
      <c r="MDA387" s="10"/>
      <c r="MDB387" s="10"/>
      <c r="MDC387" s="10"/>
      <c r="MDD387" s="10"/>
      <c r="MDE387" s="10"/>
      <c r="MDF387" s="10"/>
      <c r="MDG387" s="10"/>
      <c r="MDH387" s="10"/>
      <c r="MDI387" s="10"/>
      <c r="MDJ387" s="10"/>
      <c r="MDK387" s="10"/>
      <c r="MDL387" s="10"/>
      <c r="MDM387" s="10"/>
      <c r="MDN387" s="10"/>
      <c r="MDO387" s="10"/>
      <c r="MDP387" s="10"/>
      <c r="MDQ387" s="10"/>
      <c r="MDR387" s="10"/>
      <c r="MDS387" s="10"/>
      <c r="MDT387" s="10"/>
      <c r="MDU387" s="10"/>
      <c r="MDV387" s="10"/>
      <c r="MDW387" s="10"/>
      <c r="MDX387" s="10"/>
      <c r="MDY387" s="10"/>
      <c r="MDZ387" s="10"/>
      <c r="MEA387" s="10"/>
      <c r="MEB387" s="10"/>
      <c r="MEC387" s="10"/>
      <c r="MED387" s="10"/>
      <c r="MEE387" s="10"/>
      <c r="MEF387" s="10"/>
      <c r="MEG387" s="10"/>
      <c r="MEH387" s="10"/>
      <c r="MEI387" s="10"/>
      <c r="MEJ387" s="10"/>
      <c r="MEK387" s="10"/>
      <c r="MEL387" s="10"/>
      <c r="MEM387" s="10"/>
      <c r="MEN387" s="10"/>
      <c r="MEO387" s="10"/>
      <c r="MEP387" s="10"/>
      <c r="MEQ387" s="10"/>
      <c r="MER387" s="10"/>
      <c r="MES387" s="10"/>
      <c r="MET387" s="10"/>
      <c r="MEU387" s="10"/>
      <c r="MEV387" s="10"/>
      <c r="MEW387" s="10"/>
      <c r="MEX387" s="10"/>
      <c r="MEY387" s="10"/>
      <c r="MEZ387" s="10"/>
      <c r="MFA387" s="10"/>
      <c r="MFB387" s="10"/>
      <c r="MFC387" s="10"/>
      <c r="MFD387" s="10"/>
      <c r="MFE387" s="10"/>
      <c r="MFF387" s="10"/>
      <c r="MFG387" s="10"/>
      <c r="MFH387" s="10"/>
      <c r="MFI387" s="10"/>
      <c r="MFJ387" s="10"/>
      <c r="MFK387" s="10"/>
      <c r="MFL387" s="10"/>
      <c r="MFM387" s="10"/>
      <c r="MFN387" s="10"/>
      <c r="MFO387" s="10"/>
      <c r="MFP387" s="10"/>
      <c r="MFQ387" s="10"/>
      <c r="MFR387" s="10"/>
      <c r="MFS387" s="10"/>
      <c r="MFT387" s="10"/>
      <c r="MFU387" s="10"/>
      <c r="MFV387" s="10"/>
      <c r="MFW387" s="10"/>
      <c r="MFX387" s="10"/>
      <c r="MFY387" s="10"/>
      <c r="MFZ387" s="10"/>
      <c r="MGA387" s="10"/>
      <c r="MGB387" s="10"/>
      <c r="MGC387" s="10"/>
      <c r="MGD387" s="10"/>
      <c r="MGE387" s="10"/>
      <c r="MGF387" s="10"/>
      <c r="MGG387" s="10"/>
      <c r="MGH387" s="10"/>
      <c r="MGI387" s="10"/>
      <c r="MGJ387" s="10"/>
      <c r="MGK387" s="10"/>
      <c r="MGL387" s="10"/>
      <c r="MGM387" s="10"/>
      <c r="MGN387" s="10"/>
      <c r="MGO387" s="10"/>
      <c r="MGP387" s="10"/>
      <c r="MGQ387" s="10"/>
      <c r="MGR387" s="10"/>
      <c r="MGS387" s="10"/>
      <c r="MGT387" s="10"/>
      <c r="MGU387" s="10"/>
      <c r="MGV387" s="10"/>
      <c r="MGW387" s="10"/>
      <c r="MGX387" s="10"/>
      <c r="MGY387" s="10"/>
      <c r="MGZ387" s="10"/>
      <c r="MHA387" s="10"/>
      <c r="MHB387" s="10"/>
      <c r="MHC387" s="10"/>
      <c r="MHD387" s="10"/>
      <c r="MHE387" s="10"/>
      <c r="MHF387" s="10"/>
      <c r="MHG387" s="10"/>
      <c r="MHH387" s="10"/>
      <c r="MHI387" s="10"/>
      <c r="MHJ387" s="10"/>
      <c r="MHK387" s="10"/>
      <c r="MHL387" s="10"/>
      <c r="MHM387" s="10"/>
      <c r="MHN387" s="10"/>
      <c r="MHO387" s="10"/>
      <c r="MHP387" s="10"/>
      <c r="MHQ387" s="10"/>
      <c r="MHR387" s="10"/>
      <c r="MHS387" s="10"/>
      <c r="MHT387" s="10"/>
      <c r="MHU387" s="10"/>
      <c r="MHV387" s="10"/>
      <c r="MHW387" s="10"/>
      <c r="MHX387" s="10"/>
      <c r="MHY387" s="10"/>
      <c r="MHZ387" s="10"/>
      <c r="MIA387" s="10"/>
      <c r="MIB387" s="10"/>
      <c r="MIC387" s="10"/>
      <c r="MID387" s="10"/>
      <c r="MIE387" s="10"/>
      <c r="MIF387" s="10"/>
      <c r="MIG387" s="10"/>
      <c r="MIH387" s="10"/>
      <c r="MII387" s="10"/>
      <c r="MIJ387" s="10"/>
      <c r="MIK387" s="10"/>
      <c r="MIL387" s="10"/>
      <c r="MIM387" s="10"/>
      <c r="MIN387" s="10"/>
      <c r="MIO387" s="10"/>
      <c r="MIP387" s="10"/>
      <c r="MIQ387" s="10"/>
      <c r="MIR387" s="10"/>
      <c r="MIS387" s="10"/>
      <c r="MIT387" s="10"/>
      <c r="MIU387" s="10"/>
      <c r="MIV387" s="10"/>
      <c r="MIW387" s="10"/>
      <c r="MIX387" s="10"/>
      <c r="MIY387" s="10"/>
      <c r="MIZ387" s="10"/>
      <c r="MJA387" s="10"/>
      <c r="MJB387" s="10"/>
      <c r="MJC387" s="10"/>
      <c r="MJD387" s="10"/>
      <c r="MJE387" s="10"/>
      <c r="MJF387" s="10"/>
      <c r="MJG387" s="10"/>
      <c r="MJH387" s="10"/>
      <c r="MJI387" s="10"/>
      <c r="MJJ387" s="10"/>
      <c r="MJK387" s="10"/>
      <c r="MJL387" s="10"/>
      <c r="MJM387" s="10"/>
      <c r="MJN387" s="10"/>
      <c r="MJO387" s="10"/>
      <c r="MJP387" s="10"/>
      <c r="MJQ387" s="10"/>
      <c r="MJR387" s="10"/>
      <c r="MJS387" s="10"/>
      <c r="MJT387" s="10"/>
      <c r="MJU387" s="10"/>
      <c r="MJV387" s="10"/>
      <c r="MJW387" s="10"/>
      <c r="MJX387" s="10"/>
      <c r="MJY387" s="10"/>
      <c r="MJZ387" s="10"/>
      <c r="MKA387" s="10"/>
      <c r="MKB387" s="10"/>
      <c r="MKC387" s="10"/>
      <c r="MKD387" s="10"/>
      <c r="MKE387" s="10"/>
      <c r="MKF387" s="10"/>
      <c r="MKG387" s="10"/>
      <c r="MKH387" s="10"/>
      <c r="MKI387" s="10"/>
      <c r="MKJ387" s="10"/>
      <c r="MKK387" s="10"/>
      <c r="MKL387" s="10"/>
      <c r="MKM387" s="10"/>
      <c r="MKN387" s="10"/>
      <c r="MKO387" s="10"/>
      <c r="MKP387" s="10"/>
      <c r="MKQ387" s="10"/>
      <c r="MKR387" s="10"/>
      <c r="MKS387" s="10"/>
      <c r="MKT387" s="10"/>
      <c r="MKU387" s="10"/>
      <c r="MKV387" s="10"/>
      <c r="MKW387" s="10"/>
      <c r="MKX387" s="10"/>
      <c r="MKY387" s="10"/>
      <c r="MKZ387" s="10"/>
      <c r="MLA387" s="10"/>
      <c r="MLB387" s="10"/>
      <c r="MLC387" s="10"/>
      <c r="MLD387" s="10"/>
      <c r="MLE387" s="10"/>
      <c r="MLF387" s="10"/>
      <c r="MLG387" s="10"/>
      <c r="MLH387" s="10"/>
      <c r="MLI387" s="10"/>
      <c r="MLJ387" s="10"/>
      <c r="MLK387" s="10"/>
      <c r="MLL387" s="10"/>
      <c r="MLM387" s="10"/>
      <c r="MLN387" s="10"/>
      <c r="MLO387" s="10"/>
      <c r="MLP387" s="10"/>
      <c r="MLQ387" s="10"/>
      <c r="MLR387" s="10"/>
      <c r="MLS387" s="10"/>
      <c r="MLT387" s="10"/>
      <c r="MLU387" s="10"/>
      <c r="MLV387" s="10"/>
      <c r="MLW387" s="10"/>
      <c r="MLX387" s="10"/>
      <c r="MLY387" s="10"/>
      <c r="MLZ387" s="10"/>
      <c r="MMA387" s="10"/>
      <c r="MMB387" s="10"/>
      <c r="MMC387" s="10"/>
      <c r="MMD387" s="10"/>
      <c r="MME387" s="10"/>
      <c r="MMF387" s="10"/>
      <c r="MMG387" s="10"/>
      <c r="MMH387" s="10"/>
      <c r="MMI387" s="10"/>
      <c r="MMJ387" s="10"/>
      <c r="MMK387" s="10"/>
      <c r="MML387" s="10"/>
      <c r="MMM387" s="10"/>
      <c r="MMN387" s="10"/>
      <c r="MMO387" s="10"/>
      <c r="MMP387" s="10"/>
      <c r="MMQ387" s="10"/>
      <c r="MMR387" s="10"/>
      <c r="MMS387" s="10"/>
      <c r="MMT387" s="10"/>
      <c r="MMU387" s="10"/>
      <c r="MMV387" s="10"/>
      <c r="MMW387" s="10"/>
      <c r="MMX387" s="10"/>
      <c r="MMY387" s="10"/>
      <c r="MMZ387" s="10"/>
      <c r="MNA387" s="10"/>
      <c r="MNB387" s="10"/>
      <c r="MNC387" s="10"/>
      <c r="MND387" s="10"/>
      <c r="MNE387" s="10"/>
      <c r="MNF387" s="10"/>
      <c r="MNG387" s="10"/>
      <c r="MNH387" s="10"/>
      <c r="MNI387" s="10"/>
      <c r="MNJ387" s="10"/>
      <c r="MNK387" s="10"/>
      <c r="MNL387" s="10"/>
      <c r="MNM387" s="10"/>
      <c r="MNN387" s="10"/>
      <c r="MNO387" s="10"/>
      <c r="MNP387" s="10"/>
      <c r="MNQ387" s="10"/>
      <c r="MNR387" s="10"/>
      <c r="MNS387" s="10"/>
      <c r="MNT387" s="10"/>
      <c r="MNU387" s="10"/>
      <c r="MNV387" s="10"/>
      <c r="MNW387" s="10"/>
      <c r="MNX387" s="10"/>
      <c r="MNY387" s="10"/>
      <c r="MNZ387" s="10"/>
      <c r="MOA387" s="10"/>
      <c r="MOB387" s="10"/>
      <c r="MOC387" s="10"/>
      <c r="MOD387" s="10"/>
      <c r="MOE387" s="10"/>
      <c r="MOF387" s="10"/>
      <c r="MOG387" s="10"/>
      <c r="MOH387" s="10"/>
      <c r="MOI387" s="10"/>
      <c r="MOJ387" s="10"/>
      <c r="MOK387" s="10"/>
      <c r="MOL387" s="10"/>
      <c r="MOM387" s="10"/>
      <c r="MON387" s="10"/>
      <c r="MOO387" s="10"/>
      <c r="MOP387" s="10"/>
      <c r="MOQ387" s="10"/>
      <c r="MOR387" s="10"/>
      <c r="MOS387" s="10"/>
      <c r="MOT387" s="10"/>
      <c r="MOU387" s="10"/>
      <c r="MOV387" s="10"/>
      <c r="MOW387" s="10"/>
      <c r="MOX387" s="10"/>
      <c r="MOY387" s="10"/>
      <c r="MOZ387" s="10"/>
      <c r="MPA387" s="10"/>
      <c r="MPB387" s="10"/>
      <c r="MPC387" s="10"/>
      <c r="MPD387" s="10"/>
      <c r="MPE387" s="10"/>
      <c r="MPF387" s="10"/>
      <c r="MPG387" s="10"/>
      <c r="MPH387" s="10"/>
      <c r="MPI387" s="10"/>
      <c r="MPJ387" s="10"/>
      <c r="MPK387" s="10"/>
      <c r="MPL387" s="10"/>
      <c r="MPM387" s="10"/>
      <c r="MPN387" s="10"/>
      <c r="MPO387" s="10"/>
      <c r="MPP387" s="10"/>
      <c r="MPQ387" s="10"/>
      <c r="MPR387" s="10"/>
      <c r="MPS387" s="10"/>
      <c r="MPT387" s="10"/>
      <c r="MPU387" s="10"/>
      <c r="MPV387" s="10"/>
      <c r="MPW387" s="10"/>
      <c r="MPX387" s="10"/>
      <c r="MPY387" s="10"/>
      <c r="MPZ387" s="10"/>
      <c r="MQA387" s="10"/>
      <c r="MQB387" s="10"/>
      <c r="MQC387" s="10"/>
      <c r="MQD387" s="10"/>
      <c r="MQE387" s="10"/>
      <c r="MQF387" s="10"/>
      <c r="MQG387" s="10"/>
      <c r="MQH387" s="10"/>
      <c r="MQI387" s="10"/>
      <c r="MQJ387" s="10"/>
      <c r="MQK387" s="10"/>
      <c r="MQL387" s="10"/>
      <c r="MQM387" s="10"/>
      <c r="MQN387" s="10"/>
      <c r="MQO387" s="10"/>
      <c r="MQP387" s="10"/>
      <c r="MQQ387" s="10"/>
      <c r="MQR387" s="10"/>
      <c r="MQS387" s="10"/>
      <c r="MQT387" s="10"/>
      <c r="MQU387" s="10"/>
      <c r="MQV387" s="10"/>
      <c r="MQW387" s="10"/>
      <c r="MQX387" s="10"/>
      <c r="MQY387" s="10"/>
      <c r="MQZ387" s="10"/>
      <c r="MRA387" s="10"/>
      <c r="MRB387" s="10"/>
      <c r="MRC387" s="10"/>
      <c r="MRD387" s="10"/>
      <c r="MRE387" s="10"/>
      <c r="MRF387" s="10"/>
      <c r="MRG387" s="10"/>
      <c r="MRH387" s="10"/>
      <c r="MRI387" s="10"/>
      <c r="MRJ387" s="10"/>
      <c r="MRK387" s="10"/>
      <c r="MRL387" s="10"/>
      <c r="MRM387" s="10"/>
      <c r="MRN387" s="10"/>
      <c r="MRO387" s="10"/>
      <c r="MRP387" s="10"/>
      <c r="MRQ387" s="10"/>
      <c r="MRR387" s="10"/>
      <c r="MRS387" s="10"/>
      <c r="MRT387" s="10"/>
      <c r="MRU387" s="10"/>
      <c r="MRV387" s="10"/>
      <c r="MRW387" s="10"/>
      <c r="MRX387" s="10"/>
      <c r="MRY387" s="10"/>
      <c r="MRZ387" s="10"/>
      <c r="MSA387" s="10"/>
      <c r="MSB387" s="10"/>
      <c r="MSC387" s="10"/>
      <c r="MSD387" s="10"/>
      <c r="MSE387" s="10"/>
      <c r="MSF387" s="10"/>
      <c r="MSG387" s="10"/>
      <c r="MSH387" s="10"/>
      <c r="MSI387" s="10"/>
      <c r="MSJ387" s="10"/>
      <c r="MSK387" s="10"/>
      <c r="MSL387" s="10"/>
      <c r="MSM387" s="10"/>
      <c r="MSN387" s="10"/>
      <c r="MSO387" s="10"/>
      <c r="MSP387" s="10"/>
      <c r="MSQ387" s="10"/>
      <c r="MSR387" s="10"/>
      <c r="MSS387" s="10"/>
      <c r="MST387" s="10"/>
      <c r="MSU387" s="10"/>
      <c r="MSV387" s="10"/>
      <c r="MSW387" s="10"/>
      <c r="MSX387" s="10"/>
      <c r="MSY387" s="10"/>
      <c r="MSZ387" s="10"/>
      <c r="MTA387" s="10"/>
      <c r="MTB387" s="10"/>
      <c r="MTC387" s="10"/>
      <c r="MTD387" s="10"/>
      <c r="MTE387" s="10"/>
      <c r="MTF387" s="10"/>
      <c r="MTG387" s="10"/>
      <c r="MTH387" s="10"/>
      <c r="MTI387" s="10"/>
      <c r="MTJ387" s="10"/>
      <c r="MTK387" s="10"/>
      <c r="MTL387" s="10"/>
      <c r="MTM387" s="10"/>
      <c r="MTN387" s="10"/>
      <c r="MTO387" s="10"/>
      <c r="MTP387" s="10"/>
      <c r="MTQ387" s="10"/>
      <c r="MTR387" s="10"/>
      <c r="MTS387" s="10"/>
      <c r="MTT387" s="10"/>
      <c r="MTU387" s="10"/>
      <c r="MTV387" s="10"/>
      <c r="MTW387" s="10"/>
      <c r="MTX387" s="10"/>
      <c r="MTY387" s="10"/>
      <c r="MTZ387" s="10"/>
      <c r="MUA387" s="10"/>
      <c r="MUB387" s="10"/>
      <c r="MUC387" s="10"/>
      <c r="MUD387" s="10"/>
      <c r="MUE387" s="10"/>
      <c r="MUF387" s="10"/>
      <c r="MUG387" s="10"/>
      <c r="MUH387" s="10"/>
      <c r="MUI387" s="10"/>
      <c r="MUJ387" s="10"/>
      <c r="MUK387" s="10"/>
      <c r="MUL387" s="10"/>
      <c r="MUM387" s="10"/>
      <c r="MUN387" s="10"/>
      <c r="MUO387" s="10"/>
      <c r="MUP387" s="10"/>
      <c r="MUQ387" s="10"/>
      <c r="MUR387" s="10"/>
      <c r="MUS387" s="10"/>
      <c r="MUT387" s="10"/>
      <c r="MUU387" s="10"/>
      <c r="MUV387" s="10"/>
      <c r="MUW387" s="10"/>
      <c r="MUX387" s="10"/>
      <c r="MUY387" s="10"/>
      <c r="MUZ387" s="10"/>
      <c r="MVA387" s="10"/>
      <c r="MVB387" s="10"/>
      <c r="MVC387" s="10"/>
      <c r="MVD387" s="10"/>
      <c r="MVE387" s="10"/>
      <c r="MVF387" s="10"/>
      <c r="MVG387" s="10"/>
      <c r="MVH387" s="10"/>
      <c r="MVI387" s="10"/>
      <c r="MVJ387" s="10"/>
      <c r="MVK387" s="10"/>
      <c r="MVL387" s="10"/>
      <c r="MVM387" s="10"/>
      <c r="MVN387" s="10"/>
      <c r="MVO387" s="10"/>
      <c r="MVP387" s="10"/>
      <c r="MVQ387" s="10"/>
      <c r="MVR387" s="10"/>
      <c r="MVS387" s="10"/>
      <c r="MVT387" s="10"/>
      <c r="MVU387" s="10"/>
      <c r="MVV387" s="10"/>
      <c r="MVW387" s="10"/>
      <c r="MVX387" s="10"/>
      <c r="MVY387" s="10"/>
      <c r="MVZ387" s="10"/>
      <c r="MWA387" s="10"/>
      <c r="MWB387" s="10"/>
      <c r="MWC387" s="10"/>
      <c r="MWD387" s="10"/>
      <c r="MWE387" s="10"/>
      <c r="MWF387" s="10"/>
      <c r="MWG387" s="10"/>
      <c r="MWH387" s="10"/>
      <c r="MWI387" s="10"/>
      <c r="MWJ387" s="10"/>
      <c r="MWK387" s="10"/>
      <c r="MWL387" s="10"/>
      <c r="MWM387" s="10"/>
      <c r="MWN387" s="10"/>
      <c r="MWO387" s="10"/>
      <c r="MWP387" s="10"/>
      <c r="MWQ387" s="10"/>
      <c r="MWR387" s="10"/>
      <c r="MWS387" s="10"/>
      <c r="MWT387" s="10"/>
      <c r="MWU387" s="10"/>
      <c r="MWV387" s="10"/>
      <c r="MWW387" s="10"/>
      <c r="MWX387" s="10"/>
      <c r="MWY387" s="10"/>
      <c r="MWZ387" s="10"/>
      <c r="MXA387" s="10"/>
      <c r="MXB387" s="10"/>
      <c r="MXC387" s="10"/>
      <c r="MXD387" s="10"/>
      <c r="MXE387" s="10"/>
      <c r="MXF387" s="10"/>
      <c r="MXG387" s="10"/>
      <c r="MXH387" s="10"/>
      <c r="MXI387" s="10"/>
      <c r="MXJ387" s="10"/>
      <c r="MXK387" s="10"/>
      <c r="MXL387" s="10"/>
      <c r="MXM387" s="10"/>
      <c r="MXN387" s="10"/>
      <c r="MXO387" s="10"/>
      <c r="MXP387" s="10"/>
      <c r="MXQ387" s="10"/>
      <c r="MXR387" s="10"/>
      <c r="MXS387" s="10"/>
      <c r="MXT387" s="10"/>
      <c r="MXU387" s="10"/>
      <c r="MXV387" s="10"/>
      <c r="MXW387" s="10"/>
      <c r="MXX387" s="10"/>
      <c r="MXY387" s="10"/>
      <c r="MXZ387" s="10"/>
      <c r="MYA387" s="10"/>
      <c r="MYB387" s="10"/>
      <c r="MYC387" s="10"/>
      <c r="MYD387" s="10"/>
      <c r="MYE387" s="10"/>
      <c r="MYF387" s="10"/>
      <c r="MYG387" s="10"/>
      <c r="MYH387" s="10"/>
      <c r="MYI387" s="10"/>
      <c r="MYJ387" s="10"/>
      <c r="MYK387" s="10"/>
      <c r="MYL387" s="10"/>
      <c r="MYM387" s="10"/>
      <c r="MYN387" s="10"/>
      <c r="MYO387" s="10"/>
      <c r="MYP387" s="10"/>
      <c r="MYQ387" s="10"/>
      <c r="MYR387" s="10"/>
      <c r="MYS387" s="10"/>
      <c r="MYT387" s="10"/>
      <c r="MYU387" s="10"/>
      <c r="MYV387" s="10"/>
      <c r="MYW387" s="10"/>
      <c r="MYX387" s="10"/>
      <c r="MYY387" s="10"/>
      <c r="MYZ387" s="10"/>
      <c r="MZA387" s="10"/>
      <c r="MZB387" s="10"/>
      <c r="MZC387" s="10"/>
      <c r="MZD387" s="10"/>
      <c r="MZE387" s="10"/>
      <c r="MZF387" s="10"/>
      <c r="MZG387" s="10"/>
      <c r="MZH387" s="10"/>
      <c r="MZI387" s="10"/>
      <c r="MZJ387" s="10"/>
      <c r="MZK387" s="10"/>
      <c r="MZL387" s="10"/>
      <c r="MZM387" s="10"/>
      <c r="MZN387" s="10"/>
      <c r="MZO387" s="10"/>
      <c r="MZP387" s="10"/>
      <c r="MZQ387" s="10"/>
      <c r="MZR387" s="10"/>
      <c r="MZS387" s="10"/>
      <c r="MZT387" s="10"/>
      <c r="MZU387" s="10"/>
      <c r="MZV387" s="10"/>
      <c r="MZW387" s="10"/>
      <c r="MZX387" s="10"/>
      <c r="MZY387" s="10"/>
      <c r="MZZ387" s="10"/>
      <c r="NAA387" s="10"/>
      <c r="NAB387" s="10"/>
      <c r="NAC387" s="10"/>
      <c r="NAD387" s="10"/>
      <c r="NAE387" s="10"/>
      <c r="NAF387" s="10"/>
      <c r="NAG387" s="10"/>
      <c r="NAH387" s="10"/>
      <c r="NAI387" s="10"/>
      <c r="NAJ387" s="10"/>
      <c r="NAK387" s="10"/>
      <c r="NAL387" s="10"/>
      <c r="NAM387" s="10"/>
      <c r="NAN387" s="10"/>
      <c r="NAO387" s="10"/>
      <c r="NAP387" s="10"/>
      <c r="NAQ387" s="10"/>
      <c r="NAR387" s="10"/>
      <c r="NAS387" s="10"/>
      <c r="NAT387" s="10"/>
      <c r="NAU387" s="10"/>
      <c r="NAV387" s="10"/>
      <c r="NAW387" s="10"/>
      <c r="NAX387" s="10"/>
      <c r="NAY387" s="10"/>
      <c r="NAZ387" s="10"/>
      <c r="NBA387" s="10"/>
      <c r="NBB387" s="10"/>
      <c r="NBC387" s="10"/>
      <c r="NBD387" s="10"/>
      <c r="NBE387" s="10"/>
      <c r="NBF387" s="10"/>
      <c r="NBG387" s="10"/>
      <c r="NBH387" s="10"/>
      <c r="NBI387" s="10"/>
      <c r="NBJ387" s="10"/>
      <c r="NBK387" s="10"/>
      <c r="NBL387" s="10"/>
      <c r="NBM387" s="10"/>
      <c r="NBN387" s="10"/>
      <c r="NBO387" s="10"/>
      <c r="NBP387" s="10"/>
      <c r="NBQ387" s="10"/>
      <c r="NBR387" s="10"/>
      <c r="NBS387" s="10"/>
      <c r="NBT387" s="10"/>
      <c r="NBU387" s="10"/>
      <c r="NBV387" s="10"/>
      <c r="NBW387" s="10"/>
      <c r="NBX387" s="10"/>
      <c r="NBY387" s="10"/>
      <c r="NBZ387" s="10"/>
      <c r="NCA387" s="10"/>
      <c r="NCB387" s="10"/>
      <c r="NCC387" s="10"/>
      <c r="NCD387" s="10"/>
      <c r="NCE387" s="10"/>
      <c r="NCF387" s="10"/>
      <c r="NCG387" s="10"/>
      <c r="NCH387" s="10"/>
      <c r="NCI387" s="10"/>
      <c r="NCJ387" s="10"/>
      <c r="NCK387" s="10"/>
      <c r="NCL387" s="10"/>
      <c r="NCM387" s="10"/>
      <c r="NCN387" s="10"/>
      <c r="NCO387" s="10"/>
      <c r="NCP387" s="10"/>
      <c r="NCQ387" s="10"/>
      <c r="NCR387" s="10"/>
      <c r="NCS387" s="10"/>
      <c r="NCT387" s="10"/>
      <c r="NCU387" s="10"/>
      <c r="NCV387" s="10"/>
      <c r="NCW387" s="10"/>
      <c r="NCX387" s="10"/>
      <c r="NCY387" s="10"/>
      <c r="NCZ387" s="10"/>
      <c r="NDA387" s="10"/>
      <c r="NDB387" s="10"/>
      <c r="NDC387" s="10"/>
      <c r="NDD387" s="10"/>
      <c r="NDE387" s="10"/>
      <c r="NDF387" s="10"/>
      <c r="NDG387" s="10"/>
      <c r="NDH387" s="10"/>
      <c r="NDI387" s="10"/>
      <c r="NDJ387" s="10"/>
      <c r="NDK387" s="10"/>
      <c r="NDL387" s="10"/>
      <c r="NDM387" s="10"/>
      <c r="NDN387" s="10"/>
      <c r="NDO387" s="10"/>
      <c r="NDP387" s="10"/>
      <c r="NDQ387" s="10"/>
      <c r="NDR387" s="10"/>
      <c r="NDS387" s="10"/>
      <c r="NDT387" s="10"/>
      <c r="NDU387" s="10"/>
      <c r="NDV387" s="10"/>
      <c r="NDW387" s="10"/>
      <c r="NDX387" s="10"/>
      <c r="NDY387" s="10"/>
      <c r="NDZ387" s="10"/>
      <c r="NEA387" s="10"/>
      <c r="NEB387" s="10"/>
      <c r="NEC387" s="10"/>
      <c r="NED387" s="10"/>
      <c r="NEE387" s="10"/>
      <c r="NEF387" s="10"/>
      <c r="NEG387" s="10"/>
      <c r="NEH387" s="10"/>
      <c r="NEI387" s="10"/>
      <c r="NEJ387" s="10"/>
      <c r="NEK387" s="10"/>
      <c r="NEL387" s="10"/>
      <c r="NEM387" s="10"/>
      <c r="NEN387" s="10"/>
      <c r="NEO387" s="10"/>
      <c r="NEP387" s="10"/>
      <c r="NEQ387" s="10"/>
      <c r="NER387" s="10"/>
      <c r="NES387" s="10"/>
      <c r="NET387" s="10"/>
      <c r="NEU387" s="10"/>
      <c r="NEV387" s="10"/>
      <c r="NEW387" s="10"/>
      <c r="NEX387" s="10"/>
      <c r="NEY387" s="10"/>
      <c r="NEZ387" s="10"/>
      <c r="NFA387" s="10"/>
      <c r="NFB387" s="10"/>
      <c r="NFC387" s="10"/>
      <c r="NFD387" s="10"/>
      <c r="NFE387" s="10"/>
      <c r="NFF387" s="10"/>
      <c r="NFG387" s="10"/>
      <c r="NFH387" s="10"/>
      <c r="NFI387" s="10"/>
      <c r="NFJ387" s="10"/>
      <c r="NFK387" s="10"/>
      <c r="NFL387" s="10"/>
      <c r="NFM387" s="10"/>
      <c r="NFN387" s="10"/>
      <c r="NFO387" s="10"/>
      <c r="NFP387" s="10"/>
      <c r="NFQ387" s="10"/>
      <c r="NFR387" s="10"/>
      <c r="NFS387" s="10"/>
      <c r="NFT387" s="10"/>
      <c r="NFU387" s="10"/>
      <c r="NFV387" s="10"/>
      <c r="NFW387" s="10"/>
      <c r="NFX387" s="10"/>
      <c r="NFY387" s="10"/>
      <c r="NFZ387" s="10"/>
      <c r="NGA387" s="10"/>
      <c r="NGB387" s="10"/>
      <c r="NGC387" s="10"/>
      <c r="NGD387" s="10"/>
      <c r="NGE387" s="10"/>
      <c r="NGF387" s="10"/>
      <c r="NGG387" s="10"/>
      <c r="NGH387" s="10"/>
      <c r="NGI387" s="10"/>
      <c r="NGJ387" s="10"/>
      <c r="NGK387" s="10"/>
      <c r="NGL387" s="10"/>
      <c r="NGM387" s="10"/>
      <c r="NGN387" s="10"/>
      <c r="NGO387" s="10"/>
      <c r="NGP387" s="10"/>
      <c r="NGQ387" s="10"/>
      <c r="NGR387" s="10"/>
      <c r="NGS387" s="10"/>
      <c r="NGT387" s="10"/>
      <c r="NGU387" s="10"/>
      <c r="NGV387" s="10"/>
      <c r="NGW387" s="10"/>
      <c r="NGX387" s="10"/>
      <c r="NGY387" s="10"/>
      <c r="NGZ387" s="10"/>
      <c r="NHA387" s="10"/>
      <c r="NHB387" s="10"/>
      <c r="NHC387" s="10"/>
      <c r="NHD387" s="10"/>
      <c r="NHE387" s="10"/>
      <c r="NHF387" s="10"/>
      <c r="NHG387" s="10"/>
      <c r="NHH387" s="10"/>
      <c r="NHI387" s="10"/>
      <c r="NHJ387" s="10"/>
      <c r="NHK387" s="10"/>
      <c r="NHL387" s="10"/>
      <c r="NHM387" s="10"/>
      <c r="NHN387" s="10"/>
      <c r="NHO387" s="10"/>
      <c r="NHP387" s="10"/>
      <c r="NHQ387" s="10"/>
      <c r="NHR387" s="10"/>
      <c r="NHS387" s="10"/>
      <c r="NHT387" s="10"/>
      <c r="NHU387" s="10"/>
      <c r="NHV387" s="10"/>
      <c r="NHW387" s="10"/>
      <c r="NHX387" s="10"/>
      <c r="NHY387" s="10"/>
      <c r="NHZ387" s="10"/>
      <c r="NIA387" s="10"/>
      <c r="NIB387" s="10"/>
      <c r="NIC387" s="10"/>
      <c r="NID387" s="10"/>
      <c r="NIE387" s="10"/>
      <c r="NIF387" s="10"/>
      <c r="NIG387" s="10"/>
      <c r="NIH387" s="10"/>
      <c r="NII387" s="10"/>
      <c r="NIJ387" s="10"/>
      <c r="NIK387" s="10"/>
      <c r="NIL387" s="10"/>
      <c r="NIM387" s="10"/>
      <c r="NIN387" s="10"/>
      <c r="NIO387" s="10"/>
      <c r="NIP387" s="10"/>
      <c r="NIQ387" s="10"/>
      <c r="NIR387" s="10"/>
      <c r="NIS387" s="10"/>
      <c r="NIT387" s="10"/>
      <c r="NIU387" s="10"/>
      <c r="NIV387" s="10"/>
      <c r="NIW387" s="10"/>
      <c r="NIX387" s="10"/>
      <c r="NIY387" s="10"/>
      <c r="NIZ387" s="10"/>
      <c r="NJA387" s="10"/>
      <c r="NJB387" s="10"/>
      <c r="NJC387" s="10"/>
      <c r="NJD387" s="10"/>
      <c r="NJE387" s="10"/>
      <c r="NJF387" s="10"/>
      <c r="NJG387" s="10"/>
      <c r="NJH387" s="10"/>
      <c r="NJI387" s="10"/>
      <c r="NJJ387" s="10"/>
      <c r="NJK387" s="10"/>
      <c r="NJL387" s="10"/>
      <c r="NJM387" s="10"/>
      <c r="NJN387" s="10"/>
      <c r="NJO387" s="10"/>
      <c r="NJP387" s="10"/>
      <c r="NJQ387" s="10"/>
      <c r="NJR387" s="10"/>
      <c r="NJS387" s="10"/>
      <c r="NJT387" s="10"/>
      <c r="NJU387" s="10"/>
      <c r="NJV387" s="10"/>
      <c r="NJW387" s="10"/>
      <c r="NJX387" s="10"/>
      <c r="NJY387" s="10"/>
      <c r="NJZ387" s="10"/>
      <c r="NKA387" s="10"/>
      <c r="NKB387" s="10"/>
      <c r="NKC387" s="10"/>
      <c r="NKD387" s="10"/>
      <c r="NKE387" s="10"/>
      <c r="NKF387" s="10"/>
      <c r="NKG387" s="10"/>
      <c r="NKH387" s="10"/>
      <c r="NKI387" s="10"/>
      <c r="NKJ387" s="10"/>
      <c r="NKK387" s="10"/>
      <c r="NKL387" s="10"/>
      <c r="NKM387" s="10"/>
      <c r="NKN387" s="10"/>
      <c r="NKO387" s="10"/>
      <c r="NKP387" s="10"/>
      <c r="NKQ387" s="10"/>
      <c r="NKR387" s="10"/>
      <c r="NKS387" s="10"/>
      <c r="NKT387" s="10"/>
      <c r="NKU387" s="10"/>
      <c r="NKV387" s="10"/>
      <c r="NKW387" s="10"/>
      <c r="NKX387" s="10"/>
      <c r="NKY387" s="10"/>
      <c r="NKZ387" s="10"/>
      <c r="NLA387" s="10"/>
      <c r="NLB387" s="10"/>
      <c r="NLC387" s="10"/>
      <c r="NLD387" s="10"/>
      <c r="NLE387" s="10"/>
      <c r="NLF387" s="10"/>
      <c r="NLG387" s="10"/>
      <c r="NLH387" s="10"/>
      <c r="NLI387" s="10"/>
      <c r="NLJ387" s="10"/>
      <c r="NLK387" s="10"/>
      <c r="NLL387" s="10"/>
      <c r="NLM387" s="10"/>
      <c r="NLN387" s="10"/>
      <c r="NLO387" s="10"/>
      <c r="NLP387" s="10"/>
      <c r="NLQ387" s="10"/>
      <c r="NLR387" s="10"/>
      <c r="NLS387" s="10"/>
      <c r="NLT387" s="10"/>
      <c r="NLU387" s="10"/>
      <c r="NLV387" s="10"/>
      <c r="NLW387" s="10"/>
      <c r="NLX387" s="10"/>
      <c r="NLY387" s="10"/>
      <c r="NLZ387" s="10"/>
      <c r="NMA387" s="10"/>
      <c r="NMB387" s="10"/>
      <c r="NMC387" s="10"/>
      <c r="NMD387" s="10"/>
      <c r="NME387" s="10"/>
      <c r="NMF387" s="10"/>
      <c r="NMG387" s="10"/>
      <c r="NMH387" s="10"/>
      <c r="NMI387" s="10"/>
      <c r="NMJ387" s="10"/>
      <c r="NMK387" s="10"/>
      <c r="NML387" s="10"/>
      <c r="NMM387" s="10"/>
      <c r="NMN387" s="10"/>
      <c r="NMO387" s="10"/>
      <c r="NMP387" s="10"/>
      <c r="NMQ387" s="10"/>
      <c r="NMR387" s="10"/>
      <c r="NMS387" s="10"/>
      <c r="NMT387" s="10"/>
      <c r="NMU387" s="10"/>
      <c r="NMV387" s="10"/>
      <c r="NMW387" s="10"/>
      <c r="NMX387" s="10"/>
      <c r="NMY387" s="10"/>
      <c r="NMZ387" s="10"/>
      <c r="NNA387" s="10"/>
      <c r="NNB387" s="10"/>
      <c r="NNC387" s="10"/>
      <c r="NND387" s="10"/>
      <c r="NNE387" s="10"/>
      <c r="NNF387" s="10"/>
      <c r="NNG387" s="10"/>
      <c r="NNH387" s="10"/>
      <c r="NNI387" s="10"/>
      <c r="NNJ387" s="10"/>
      <c r="NNK387" s="10"/>
      <c r="NNL387" s="10"/>
      <c r="NNM387" s="10"/>
      <c r="NNN387" s="10"/>
      <c r="NNO387" s="10"/>
      <c r="NNP387" s="10"/>
      <c r="NNQ387" s="10"/>
      <c r="NNR387" s="10"/>
      <c r="NNS387" s="10"/>
      <c r="NNT387" s="10"/>
      <c r="NNU387" s="10"/>
      <c r="NNV387" s="10"/>
      <c r="NNW387" s="10"/>
      <c r="NNX387" s="10"/>
      <c r="NNY387" s="10"/>
      <c r="NNZ387" s="10"/>
      <c r="NOA387" s="10"/>
      <c r="NOB387" s="10"/>
      <c r="NOC387" s="10"/>
      <c r="NOD387" s="10"/>
      <c r="NOE387" s="10"/>
      <c r="NOF387" s="10"/>
      <c r="NOG387" s="10"/>
      <c r="NOH387" s="10"/>
      <c r="NOI387" s="10"/>
      <c r="NOJ387" s="10"/>
      <c r="NOK387" s="10"/>
      <c r="NOL387" s="10"/>
      <c r="NOM387" s="10"/>
      <c r="NON387" s="10"/>
      <c r="NOO387" s="10"/>
      <c r="NOP387" s="10"/>
      <c r="NOQ387" s="10"/>
      <c r="NOR387" s="10"/>
      <c r="NOS387" s="10"/>
      <c r="NOT387" s="10"/>
      <c r="NOU387" s="10"/>
      <c r="NOV387" s="10"/>
      <c r="NOW387" s="10"/>
      <c r="NOX387" s="10"/>
      <c r="NOY387" s="10"/>
      <c r="NOZ387" s="10"/>
      <c r="NPA387" s="10"/>
      <c r="NPB387" s="10"/>
      <c r="NPC387" s="10"/>
      <c r="NPD387" s="10"/>
      <c r="NPE387" s="10"/>
      <c r="NPF387" s="10"/>
      <c r="NPG387" s="10"/>
      <c r="NPH387" s="10"/>
      <c r="NPI387" s="10"/>
      <c r="NPJ387" s="10"/>
      <c r="NPK387" s="10"/>
      <c r="NPL387" s="10"/>
      <c r="NPM387" s="10"/>
      <c r="NPN387" s="10"/>
      <c r="NPO387" s="10"/>
      <c r="NPP387" s="10"/>
      <c r="NPQ387" s="10"/>
      <c r="NPR387" s="10"/>
      <c r="NPS387" s="10"/>
      <c r="NPT387" s="10"/>
      <c r="NPU387" s="10"/>
      <c r="NPV387" s="10"/>
      <c r="NPW387" s="10"/>
      <c r="NPX387" s="10"/>
      <c r="NPY387" s="10"/>
      <c r="NPZ387" s="10"/>
      <c r="NQA387" s="10"/>
      <c r="NQB387" s="10"/>
      <c r="NQC387" s="10"/>
      <c r="NQD387" s="10"/>
      <c r="NQE387" s="10"/>
      <c r="NQF387" s="10"/>
      <c r="NQG387" s="10"/>
      <c r="NQH387" s="10"/>
      <c r="NQI387" s="10"/>
      <c r="NQJ387" s="10"/>
      <c r="NQK387" s="10"/>
      <c r="NQL387" s="10"/>
      <c r="NQM387" s="10"/>
      <c r="NQN387" s="10"/>
      <c r="NQO387" s="10"/>
      <c r="NQP387" s="10"/>
      <c r="NQQ387" s="10"/>
      <c r="NQR387" s="10"/>
      <c r="NQS387" s="10"/>
      <c r="NQT387" s="10"/>
      <c r="NQU387" s="10"/>
      <c r="NQV387" s="10"/>
      <c r="NQW387" s="10"/>
      <c r="NQX387" s="10"/>
      <c r="NQY387" s="10"/>
      <c r="NQZ387" s="10"/>
      <c r="NRA387" s="10"/>
      <c r="NRB387" s="10"/>
      <c r="NRC387" s="10"/>
      <c r="NRD387" s="10"/>
      <c r="NRE387" s="10"/>
      <c r="NRF387" s="10"/>
      <c r="NRG387" s="10"/>
      <c r="NRH387" s="10"/>
      <c r="NRI387" s="10"/>
      <c r="NRJ387" s="10"/>
      <c r="NRK387" s="10"/>
      <c r="NRL387" s="10"/>
      <c r="NRM387" s="10"/>
      <c r="NRN387" s="10"/>
      <c r="NRO387" s="10"/>
      <c r="NRP387" s="10"/>
      <c r="NRQ387" s="10"/>
      <c r="NRR387" s="10"/>
      <c r="NRS387" s="10"/>
      <c r="NRT387" s="10"/>
      <c r="NRU387" s="10"/>
      <c r="NRV387" s="10"/>
      <c r="NRW387" s="10"/>
      <c r="NRX387" s="10"/>
      <c r="NRY387" s="10"/>
      <c r="NRZ387" s="10"/>
      <c r="NSA387" s="10"/>
      <c r="NSB387" s="10"/>
      <c r="NSC387" s="10"/>
      <c r="NSD387" s="10"/>
      <c r="NSE387" s="10"/>
      <c r="NSF387" s="10"/>
      <c r="NSG387" s="10"/>
      <c r="NSH387" s="10"/>
      <c r="NSI387" s="10"/>
      <c r="NSJ387" s="10"/>
      <c r="NSK387" s="10"/>
      <c r="NSL387" s="10"/>
      <c r="NSM387" s="10"/>
      <c r="NSN387" s="10"/>
      <c r="NSO387" s="10"/>
      <c r="NSP387" s="10"/>
      <c r="NSQ387" s="10"/>
      <c r="NSR387" s="10"/>
      <c r="NSS387" s="10"/>
      <c r="NST387" s="10"/>
      <c r="NSU387" s="10"/>
      <c r="NSV387" s="10"/>
      <c r="NSW387" s="10"/>
      <c r="NSX387" s="10"/>
      <c r="NSY387" s="10"/>
      <c r="NSZ387" s="10"/>
      <c r="NTA387" s="10"/>
      <c r="NTB387" s="10"/>
      <c r="NTC387" s="10"/>
      <c r="NTD387" s="10"/>
      <c r="NTE387" s="10"/>
      <c r="NTF387" s="10"/>
      <c r="NTG387" s="10"/>
      <c r="NTH387" s="10"/>
      <c r="NTI387" s="10"/>
      <c r="NTJ387" s="10"/>
      <c r="NTK387" s="10"/>
      <c r="NTL387" s="10"/>
      <c r="NTM387" s="10"/>
      <c r="NTN387" s="10"/>
      <c r="NTO387" s="10"/>
      <c r="NTP387" s="10"/>
      <c r="NTQ387" s="10"/>
      <c r="NTR387" s="10"/>
      <c r="NTS387" s="10"/>
      <c r="NTT387" s="10"/>
      <c r="NTU387" s="10"/>
      <c r="NTV387" s="10"/>
      <c r="NTW387" s="10"/>
      <c r="NTX387" s="10"/>
      <c r="NTY387" s="10"/>
      <c r="NTZ387" s="10"/>
      <c r="NUA387" s="10"/>
      <c r="NUB387" s="10"/>
      <c r="NUC387" s="10"/>
      <c r="NUD387" s="10"/>
      <c r="NUE387" s="10"/>
      <c r="NUF387" s="10"/>
      <c r="NUG387" s="10"/>
      <c r="NUH387" s="10"/>
      <c r="NUI387" s="10"/>
      <c r="NUJ387" s="10"/>
      <c r="NUK387" s="10"/>
      <c r="NUL387" s="10"/>
      <c r="NUM387" s="10"/>
      <c r="NUN387" s="10"/>
      <c r="NUO387" s="10"/>
      <c r="NUP387" s="10"/>
      <c r="NUQ387" s="10"/>
      <c r="NUR387" s="10"/>
      <c r="NUS387" s="10"/>
      <c r="NUT387" s="10"/>
      <c r="NUU387" s="10"/>
      <c r="NUV387" s="10"/>
      <c r="NUW387" s="10"/>
      <c r="NUX387" s="10"/>
      <c r="NUY387" s="10"/>
      <c r="NUZ387" s="10"/>
      <c r="NVA387" s="10"/>
      <c r="NVB387" s="10"/>
      <c r="NVC387" s="10"/>
      <c r="NVD387" s="10"/>
      <c r="NVE387" s="10"/>
      <c r="NVF387" s="10"/>
      <c r="NVG387" s="10"/>
      <c r="NVH387" s="10"/>
      <c r="NVI387" s="10"/>
      <c r="NVJ387" s="10"/>
      <c r="NVK387" s="10"/>
      <c r="NVL387" s="10"/>
      <c r="NVM387" s="10"/>
      <c r="NVN387" s="10"/>
      <c r="NVO387" s="10"/>
      <c r="NVP387" s="10"/>
      <c r="NVQ387" s="10"/>
      <c r="NVR387" s="10"/>
      <c r="NVS387" s="10"/>
      <c r="NVT387" s="10"/>
      <c r="NVU387" s="10"/>
      <c r="NVV387" s="10"/>
      <c r="NVW387" s="10"/>
      <c r="NVX387" s="10"/>
      <c r="NVY387" s="10"/>
      <c r="NVZ387" s="10"/>
      <c r="NWA387" s="10"/>
      <c r="NWB387" s="10"/>
      <c r="NWC387" s="10"/>
      <c r="NWD387" s="10"/>
      <c r="NWE387" s="10"/>
      <c r="NWF387" s="10"/>
      <c r="NWG387" s="10"/>
      <c r="NWH387" s="10"/>
      <c r="NWI387" s="10"/>
      <c r="NWJ387" s="10"/>
      <c r="NWK387" s="10"/>
      <c r="NWL387" s="10"/>
      <c r="NWM387" s="10"/>
      <c r="NWN387" s="10"/>
      <c r="NWO387" s="10"/>
      <c r="NWP387" s="10"/>
      <c r="NWQ387" s="10"/>
      <c r="NWR387" s="10"/>
      <c r="NWS387" s="10"/>
      <c r="NWT387" s="10"/>
      <c r="NWU387" s="10"/>
      <c r="NWV387" s="10"/>
      <c r="NWW387" s="10"/>
      <c r="NWX387" s="10"/>
      <c r="NWY387" s="10"/>
      <c r="NWZ387" s="10"/>
      <c r="NXA387" s="10"/>
      <c r="NXB387" s="10"/>
      <c r="NXC387" s="10"/>
      <c r="NXD387" s="10"/>
      <c r="NXE387" s="10"/>
      <c r="NXF387" s="10"/>
      <c r="NXG387" s="10"/>
      <c r="NXH387" s="10"/>
      <c r="NXI387" s="10"/>
      <c r="NXJ387" s="10"/>
      <c r="NXK387" s="10"/>
      <c r="NXL387" s="10"/>
      <c r="NXM387" s="10"/>
      <c r="NXN387" s="10"/>
      <c r="NXO387" s="10"/>
      <c r="NXP387" s="10"/>
      <c r="NXQ387" s="10"/>
      <c r="NXR387" s="10"/>
      <c r="NXS387" s="10"/>
      <c r="NXT387" s="10"/>
      <c r="NXU387" s="10"/>
      <c r="NXV387" s="10"/>
      <c r="NXW387" s="10"/>
      <c r="NXX387" s="10"/>
      <c r="NXY387" s="10"/>
      <c r="NXZ387" s="10"/>
      <c r="NYA387" s="10"/>
      <c r="NYB387" s="10"/>
      <c r="NYC387" s="10"/>
      <c r="NYD387" s="10"/>
      <c r="NYE387" s="10"/>
      <c r="NYF387" s="10"/>
      <c r="NYG387" s="10"/>
      <c r="NYH387" s="10"/>
      <c r="NYI387" s="10"/>
      <c r="NYJ387" s="10"/>
      <c r="NYK387" s="10"/>
      <c r="NYL387" s="10"/>
      <c r="NYM387" s="10"/>
      <c r="NYN387" s="10"/>
      <c r="NYO387" s="10"/>
      <c r="NYP387" s="10"/>
      <c r="NYQ387" s="10"/>
      <c r="NYR387" s="10"/>
      <c r="NYS387" s="10"/>
      <c r="NYT387" s="10"/>
      <c r="NYU387" s="10"/>
      <c r="NYV387" s="10"/>
      <c r="NYW387" s="10"/>
      <c r="NYX387" s="10"/>
      <c r="NYY387" s="10"/>
      <c r="NYZ387" s="10"/>
      <c r="NZA387" s="10"/>
      <c r="NZB387" s="10"/>
      <c r="NZC387" s="10"/>
      <c r="NZD387" s="10"/>
      <c r="NZE387" s="10"/>
      <c r="NZF387" s="10"/>
      <c r="NZG387" s="10"/>
      <c r="NZH387" s="10"/>
      <c r="NZI387" s="10"/>
      <c r="NZJ387" s="10"/>
      <c r="NZK387" s="10"/>
      <c r="NZL387" s="10"/>
      <c r="NZM387" s="10"/>
      <c r="NZN387" s="10"/>
      <c r="NZO387" s="10"/>
      <c r="NZP387" s="10"/>
      <c r="NZQ387" s="10"/>
      <c r="NZR387" s="10"/>
      <c r="NZS387" s="10"/>
      <c r="NZT387" s="10"/>
      <c r="NZU387" s="10"/>
      <c r="NZV387" s="10"/>
      <c r="NZW387" s="10"/>
      <c r="NZX387" s="10"/>
      <c r="NZY387" s="10"/>
      <c r="NZZ387" s="10"/>
      <c r="OAA387" s="10"/>
      <c r="OAB387" s="10"/>
      <c r="OAC387" s="10"/>
      <c r="OAD387" s="10"/>
      <c r="OAE387" s="10"/>
      <c r="OAF387" s="10"/>
      <c r="OAG387" s="10"/>
      <c r="OAH387" s="10"/>
      <c r="OAI387" s="10"/>
      <c r="OAJ387" s="10"/>
      <c r="OAK387" s="10"/>
      <c r="OAL387" s="10"/>
      <c r="OAM387" s="10"/>
      <c r="OAN387" s="10"/>
      <c r="OAO387" s="10"/>
      <c r="OAP387" s="10"/>
      <c r="OAQ387" s="10"/>
      <c r="OAR387" s="10"/>
      <c r="OAS387" s="10"/>
      <c r="OAT387" s="10"/>
      <c r="OAU387" s="10"/>
      <c r="OAV387" s="10"/>
      <c r="OAW387" s="10"/>
      <c r="OAX387" s="10"/>
      <c r="OAY387" s="10"/>
      <c r="OAZ387" s="10"/>
      <c r="OBA387" s="10"/>
      <c r="OBB387" s="10"/>
      <c r="OBC387" s="10"/>
      <c r="OBD387" s="10"/>
      <c r="OBE387" s="10"/>
      <c r="OBF387" s="10"/>
      <c r="OBG387" s="10"/>
      <c r="OBH387" s="10"/>
      <c r="OBI387" s="10"/>
      <c r="OBJ387" s="10"/>
      <c r="OBK387" s="10"/>
      <c r="OBL387" s="10"/>
      <c r="OBM387" s="10"/>
      <c r="OBN387" s="10"/>
      <c r="OBO387" s="10"/>
      <c r="OBP387" s="10"/>
      <c r="OBQ387" s="10"/>
      <c r="OBR387" s="10"/>
      <c r="OBS387" s="10"/>
      <c r="OBT387" s="10"/>
      <c r="OBU387" s="10"/>
      <c r="OBV387" s="10"/>
      <c r="OBW387" s="10"/>
      <c r="OBX387" s="10"/>
      <c r="OBY387" s="10"/>
      <c r="OBZ387" s="10"/>
      <c r="OCA387" s="10"/>
      <c r="OCB387" s="10"/>
      <c r="OCC387" s="10"/>
      <c r="OCD387" s="10"/>
      <c r="OCE387" s="10"/>
      <c r="OCF387" s="10"/>
      <c r="OCG387" s="10"/>
      <c r="OCH387" s="10"/>
      <c r="OCI387" s="10"/>
      <c r="OCJ387" s="10"/>
      <c r="OCK387" s="10"/>
      <c r="OCL387" s="10"/>
      <c r="OCM387" s="10"/>
      <c r="OCN387" s="10"/>
      <c r="OCO387" s="10"/>
      <c r="OCP387" s="10"/>
      <c r="OCQ387" s="10"/>
      <c r="OCR387" s="10"/>
      <c r="OCS387" s="10"/>
      <c r="OCT387" s="10"/>
      <c r="OCU387" s="10"/>
      <c r="OCV387" s="10"/>
      <c r="OCW387" s="10"/>
      <c r="OCX387" s="10"/>
      <c r="OCY387" s="10"/>
      <c r="OCZ387" s="10"/>
      <c r="ODA387" s="10"/>
      <c r="ODB387" s="10"/>
      <c r="ODC387" s="10"/>
      <c r="ODD387" s="10"/>
      <c r="ODE387" s="10"/>
      <c r="ODF387" s="10"/>
      <c r="ODG387" s="10"/>
      <c r="ODH387" s="10"/>
      <c r="ODI387" s="10"/>
      <c r="ODJ387" s="10"/>
      <c r="ODK387" s="10"/>
      <c r="ODL387" s="10"/>
      <c r="ODM387" s="10"/>
      <c r="ODN387" s="10"/>
      <c r="ODO387" s="10"/>
      <c r="ODP387" s="10"/>
      <c r="ODQ387" s="10"/>
      <c r="ODR387" s="10"/>
      <c r="ODS387" s="10"/>
      <c r="ODT387" s="10"/>
      <c r="ODU387" s="10"/>
      <c r="ODV387" s="10"/>
      <c r="ODW387" s="10"/>
      <c r="ODX387" s="10"/>
      <c r="ODY387" s="10"/>
      <c r="ODZ387" s="10"/>
      <c r="OEA387" s="10"/>
      <c r="OEB387" s="10"/>
      <c r="OEC387" s="10"/>
      <c r="OED387" s="10"/>
      <c r="OEE387" s="10"/>
      <c r="OEF387" s="10"/>
      <c r="OEG387" s="10"/>
      <c r="OEH387" s="10"/>
      <c r="OEI387" s="10"/>
      <c r="OEJ387" s="10"/>
      <c r="OEK387" s="10"/>
      <c r="OEL387" s="10"/>
      <c r="OEM387" s="10"/>
      <c r="OEN387" s="10"/>
      <c r="OEO387" s="10"/>
      <c r="OEP387" s="10"/>
      <c r="OEQ387" s="10"/>
      <c r="OER387" s="10"/>
      <c r="OES387" s="10"/>
      <c r="OET387" s="10"/>
      <c r="OEU387" s="10"/>
      <c r="OEV387" s="10"/>
      <c r="OEW387" s="10"/>
      <c r="OEX387" s="10"/>
      <c r="OEY387" s="10"/>
      <c r="OEZ387" s="10"/>
      <c r="OFA387" s="10"/>
      <c r="OFB387" s="10"/>
      <c r="OFC387" s="10"/>
      <c r="OFD387" s="10"/>
      <c r="OFE387" s="10"/>
      <c r="OFF387" s="10"/>
      <c r="OFG387" s="10"/>
      <c r="OFH387" s="10"/>
      <c r="OFI387" s="10"/>
      <c r="OFJ387" s="10"/>
      <c r="OFK387" s="10"/>
      <c r="OFL387" s="10"/>
      <c r="OFM387" s="10"/>
      <c r="OFN387" s="10"/>
      <c r="OFO387" s="10"/>
      <c r="OFP387" s="10"/>
      <c r="OFQ387" s="10"/>
      <c r="OFR387" s="10"/>
      <c r="OFS387" s="10"/>
      <c r="OFT387" s="10"/>
      <c r="OFU387" s="10"/>
      <c r="OFV387" s="10"/>
      <c r="OFW387" s="10"/>
      <c r="OFX387" s="10"/>
      <c r="OFY387" s="10"/>
      <c r="OFZ387" s="10"/>
      <c r="OGA387" s="10"/>
      <c r="OGB387" s="10"/>
      <c r="OGC387" s="10"/>
      <c r="OGD387" s="10"/>
      <c r="OGE387" s="10"/>
      <c r="OGF387" s="10"/>
      <c r="OGG387" s="10"/>
      <c r="OGH387" s="10"/>
      <c r="OGI387" s="10"/>
      <c r="OGJ387" s="10"/>
      <c r="OGK387" s="10"/>
      <c r="OGL387" s="10"/>
      <c r="OGM387" s="10"/>
      <c r="OGN387" s="10"/>
      <c r="OGO387" s="10"/>
      <c r="OGP387" s="10"/>
      <c r="OGQ387" s="10"/>
      <c r="OGR387" s="10"/>
      <c r="OGS387" s="10"/>
      <c r="OGT387" s="10"/>
      <c r="OGU387" s="10"/>
      <c r="OGV387" s="10"/>
      <c r="OGW387" s="10"/>
      <c r="OGX387" s="10"/>
      <c r="OGY387" s="10"/>
      <c r="OGZ387" s="10"/>
      <c r="OHA387" s="10"/>
      <c r="OHB387" s="10"/>
      <c r="OHC387" s="10"/>
      <c r="OHD387" s="10"/>
      <c r="OHE387" s="10"/>
      <c r="OHF387" s="10"/>
      <c r="OHG387" s="10"/>
      <c r="OHH387" s="10"/>
      <c r="OHI387" s="10"/>
      <c r="OHJ387" s="10"/>
      <c r="OHK387" s="10"/>
      <c r="OHL387" s="10"/>
      <c r="OHM387" s="10"/>
      <c r="OHN387" s="10"/>
      <c r="OHO387" s="10"/>
      <c r="OHP387" s="10"/>
      <c r="OHQ387" s="10"/>
      <c r="OHR387" s="10"/>
      <c r="OHS387" s="10"/>
      <c r="OHT387" s="10"/>
      <c r="OHU387" s="10"/>
      <c r="OHV387" s="10"/>
      <c r="OHW387" s="10"/>
      <c r="OHX387" s="10"/>
      <c r="OHY387" s="10"/>
      <c r="OHZ387" s="10"/>
      <c r="OIA387" s="10"/>
      <c r="OIB387" s="10"/>
      <c r="OIC387" s="10"/>
      <c r="OID387" s="10"/>
      <c r="OIE387" s="10"/>
      <c r="OIF387" s="10"/>
      <c r="OIG387" s="10"/>
      <c r="OIH387" s="10"/>
      <c r="OII387" s="10"/>
      <c r="OIJ387" s="10"/>
      <c r="OIK387" s="10"/>
      <c r="OIL387" s="10"/>
      <c r="OIM387" s="10"/>
      <c r="OIN387" s="10"/>
      <c r="OIO387" s="10"/>
      <c r="OIP387" s="10"/>
      <c r="OIQ387" s="10"/>
      <c r="OIR387" s="10"/>
      <c r="OIS387" s="10"/>
      <c r="OIT387" s="10"/>
      <c r="OIU387" s="10"/>
      <c r="OIV387" s="10"/>
      <c r="OIW387" s="10"/>
      <c r="OIX387" s="10"/>
      <c r="OIY387" s="10"/>
      <c r="OIZ387" s="10"/>
      <c r="OJA387" s="10"/>
      <c r="OJB387" s="10"/>
      <c r="OJC387" s="10"/>
      <c r="OJD387" s="10"/>
      <c r="OJE387" s="10"/>
      <c r="OJF387" s="10"/>
      <c r="OJG387" s="10"/>
      <c r="OJH387" s="10"/>
      <c r="OJI387" s="10"/>
      <c r="OJJ387" s="10"/>
      <c r="OJK387" s="10"/>
      <c r="OJL387" s="10"/>
      <c r="OJM387" s="10"/>
      <c r="OJN387" s="10"/>
      <c r="OJO387" s="10"/>
      <c r="OJP387" s="10"/>
      <c r="OJQ387" s="10"/>
      <c r="OJR387" s="10"/>
      <c r="OJS387" s="10"/>
      <c r="OJT387" s="10"/>
      <c r="OJU387" s="10"/>
      <c r="OJV387" s="10"/>
      <c r="OJW387" s="10"/>
      <c r="OJX387" s="10"/>
      <c r="OJY387" s="10"/>
      <c r="OJZ387" s="10"/>
      <c r="OKA387" s="10"/>
      <c r="OKB387" s="10"/>
      <c r="OKC387" s="10"/>
      <c r="OKD387" s="10"/>
      <c r="OKE387" s="10"/>
      <c r="OKF387" s="10"/>
      <c r="OKG387" s="10"/>
      <c r="OKH387" s="10"/>
      <c r="OKI387" s="10"/>
      <c r="OKJ387" s="10"/>
      <c r="OKK387" s="10"/>
      <c r="OKL387" s="10"/>
      <c r="OKM387" s="10"/>
      <c r="OKN387" s="10"/>
      <c r="OKO387" s="10"/>
      <c r="OKP387" s="10"/>
      <c r="OKQ387" s="10"/>
      <c r="OKR387" s="10"/>
      <c r="OKS387" s="10"/>
      <c r="OKT387" s="10"/>
      <c r="OKU387" s="10"/>
      <c r="OKV387" s="10"/>
      <c r="OKW387" s="10"/>
      <c r="OKX387" s="10"/>
      <c r="OKY387" s="10"/>
      <c r="OKZ387" s="10"/>
      <c r="OLA387" s="10"/>
      <c r="OLB387" s="10"/>
      <c r="OLC387" s="10"/>
      <c r="OLD387" s="10"/>
      <c r="OLE387" s="10"/>
      <c r="OLF387" s="10"/>
      <c r="OLG387" s="10"/>
      <c r="OLH387" s="10"/>
      <c r="OLI387" s="10"/>
      <c r="OLJ387" s="10"/>
      <c r="OLK387" s="10"/>
      <c r="OLL387" s="10"/>
      <c r="OLM387" s="10"/>
      <c r="OLN387" s="10"/>
      <c r="OLO387" s="10"/>
      <c r="OLP387" s="10"/>
      <c r="OLQ387" s="10"/>
      <c r="OLR387" s="10"/>
      <c r="OLS387" s="10"/>
      <c r="OLT387" s="10"/>
      <c r="OLU387" s="10"/>
      <c r="OLV387" s="10"/>
      <c r="OLW387" s="10"/>
      <c r="OLX387" s="10"/>
      <c r="OLY387" s="10"/>
      <c r="OLZ387" s="10"/>
      <c r="OMA387" s="10"/>
      <c r="OMB387" s="10"/>
      <c r="OMC387" s="10"/>
      <c r="OMD387" s="10"/>
      <c r="OME387" s="10"/>
      <c r="OMF387" s="10"/>
      <c r="OMG387" s="10"/>
      <c r="OMH387" s="10"/>
      <c r="OMI387" s="10"/>
      <c r="OMJ387" s="10"/>
      <c r="OMK387" s="10"/>
      <c r="OML387" s="10"/>
      <c r="OMM387" s="10"/>
      <c r="OMN387" s="10"/>
      <c r="OMO387" s="10"/>
      <c r="OMP387" s="10"/>
      <c r="OMQ387" s="10"/>
      <c r="OMR387" s="10"/>
      <c r="OMS387" s="10"/>
      <c r="OMT387" s="10"/>
      <c r="OMU387" s="10"/>
      <c r="OMV387" s="10"/>
      <c r="OMW387" s="10"/>
      <c r="OMX387" s="10"/>
      <c r="OMY387" s="10"/>
      <c r="OMZ387" s="10"/>
      <c r="ONA387" s="10"/>
      <c r="ONB387" s="10"/>
      <c r="ONC387" s="10"/>
      <c r="OND387" s="10"/>
      <c r="ONE387" s="10"/>
      <c r="ONF387" s="10"/>
      <c r="ONG387" s="10"/>
      <c r="ONH387" s="10"/>
      <c r="ONI387" s="10"/>
      <c r="ONJ387" s="10"/>
      <c r="ONK387" s="10"/>
      <c r="ONL387" s="10"/>
      <c r="ONM387" s="10"/>
      <c r="ONN387" s="10"/>
      <c r="ONO387" s="10"/>
      <c r="ONP387" s="10"/>
      <c r="ONQ387" s="10"/>
      <c r="ONR387" s="10"/>
      <c r="ONS387" s="10"/>
      <c r="ONT387" s="10"/>
      <c r="ONU387" s="10"/>
      <c r="ONV387" s="10"/>
      <c r="ONW387" s="10"/>
      <c r="ONX387" s="10"/>
      <c r="ONY387" s="10"/>
      <c r="ONZ387" s="10"/>
      <c r="OOA387" s="10"/>
      <c r="OOB387" s="10"/>
      <c r="OOC387" s="10"/>
      <c r="OOD387" s="10"/>
      <c r="OOE387" s="10"/>
      <c r="OOF387" s="10"/>
      <c r="OOG387" s="10"/>
      <c r="OOH387" s="10"/>
      <c r="OOI387" s="10"/>
      <c r="OOJ387" s="10"/>
      <c r="OOK387" s="10"/>
      <c r="OOL387" s="10"/>
      <c r="OOM387" s="10"/>
      <c r="OON387" s="10"/>
      <c r="OOO387" s="10"/>
      <c r="OOP387" s="10"/>
      <c r="OOQ387" s="10"/>
      <c r="OOR387" s="10"/>
      <c r="OOS387" s="10"/>
      <c r="OOT387" s="10"/>
      <c r="OOU387" s="10"/>
      <c r="OOV387" s="10"/>
      <c r="OOW387" s="10"/>
      <c r="OOX387" s="10"/>
      <c r="OOY387" s="10"/>
      <c r="OOZ387" s="10"/>
      <c r="OPA387" s="10"/>
      <c r="OPB387" s="10"/>
      <c r="OPC387" s="10"/>
      <c r="OPD387" s="10"/>
      <c r="OPE387" s="10"/>
      <c r="OPF387" s="10"/>
      <c r="OPG387" s="10"/>
      <c r="OPH387" s="10"/>
      <c r="OPI387" s="10"/>
      <c r="OPJ387" s="10"/>
      <c r="OPK387" s="10"/>
      <c r="OPL387" s="10"/>
      <c r="OPM387" s="10"/>
      <c r="OPN387" s="10"/>
      <c r="OPO387" s="10"/>
      <c r="OPP387" s="10"/>
      <c r="OPQ387" s="10"/>
      <c r="OPR387" s="10"/>
      <c r="OPS387" s="10"/>
      <c r="OPT387" s="10"/>
      <c r="OPU387" s="10"/>
      <c r="OPV387" s="10"/>
      <c r="OPW387" s="10"/>
      <c r="OPX387" s="10"/>
      <c r="OPY387" s="10"/>
      <c r="OPZ387" s="10"/>
      <c r="OQA387" s="10"/>
      <c r="OQB387" s="10"/>
      <c r="OQC387" s="10"/>
      <c r="OQD387" s="10"/>
      <c r="OQE387" s="10"/>
      <c r="OQF387" s="10"/>
      <c r="OQG387" s="10"/>
      <c r="OQH387" s="10"/>
      <c r="OQI387" s="10"/>
      <c r="OQJ387" s="10"/>
      <c r="OQK387" s="10"/>
      <c r="OQL387" s="10"/>
      <c r="OQM387" s="10"/>
      <c r="OQN387" s="10"/>
      <c r="OQO387" s="10"/>
      <c r="OQP387" s="10"/>
      <c r="OQQ387" s="10"/>
      <c r="OQR387" s="10"/>
      <c r="OQS387" s="10"/>
      <c r="OQT387" s="10"/>
      <c r="OQU387" s="10"/>
      <c r="OQV387" s="10"/>
      <c r="OQW387" s="10"/>
      <c r="OQX387" s="10"/>
      <c r="OQY387" s="10"/>
      <c r="OQZ387" s="10"/>
      <c r="ORA387" s="10"/>
      <c r="ORB387" s="10"/>
      <c r="ORC387" s="10"/>
      <c r="ORD387" s="10"/>
      <c r="ORE387" s="10"/>
      <c r="ORF387" s="10"/>
      <c r="ORG387" s="10"/>
      <c r="ORH387" s="10"/>
      <c r="ORI387" s="10"/>
      <c r="ORJ387" s="10"/>
      <c r="ORK387" s="10"/>
      <c r="ORL387" s="10"/>
      <c r="ORM387" s="10"/>
      <c r="ORN387" s="10"/>
      <c r="ORO387" s="10"/>
      <c r="ORP387" s="10"/>
      <c r="ORQ387" s="10"/>
      <c r="ORR387" s="10"/>
      <c r="ORS387" s="10"/>
      <c r="ORT387" s="10"/>
      <c r="ORU387" s="10"/>
      <c r="ORV387" s="10"/>
      <c r="ORW387" s="10"/>
      <c r="ORX387" s="10"/>
      <c r="ORY387" s="10"/>
      <c r="ORZ387" s="10"/>
      <c r="OSA387" s="10"/>
      <c r="OSB387" s="10"/>
      <c r="OSC387" s="10"/>
      <c r="OSD387" s="10"/>
      <c r="OSE387" s="10"/>
      <c r="OSF387" s="10"/>
      <c r="OSG387" s="10"/>
      <c r="OSH387" s="10"/>
      <c r="OSI387" s="10"/>
      <c r="OSJ387" s="10"/>
      <c r="OSK387" s="10"/>
      <c r="OSL387" s="10"/>
      <c r="OSM387" s="10"/>
      <c r="OSN387" s="10"/>
      <c r="OSO387" s="10"/>
      <c r="OSP387" s="10"/>
      <c r="OSQ387" s="10"/>
      <c r="OSR387" s="10"/>
      <c r="OSS387" s="10"/>
      <c r="OST387" s="10"/>
      <c r="OSU387" s="10"/>
      <c r="OSV387" s="10"/>
      <c r="OSW387" s="10"/>
      <c r="OSX387" s="10"/>
      <c r="OSY387" s="10"/>
      <c r="OSZ387" s="10"/>
      <c r="OTA387" s="10"/>
      <c r="OTB387" s="10"/>
      <c r="OTC387" s="10"/>
      <c r="OTD387" s="10"/>
      <c r="OTE387" s="10"/>
      <c r="OTF387" s="10"/>
      <c r="OTG387" s="10"/>
      <c r="OTH387" s="10"/>
      <c r="OTI387" s="10"/>
      <c r="OTJ387" s="10"/>
      <c r="OTK387" s="10"/>
      <c r="OTL387" s="10"/>
      <c r="OTM387" s="10"/>
      <c r="OTN387" s="10"/>
      <c r="OTO387" s="10"/>
      <c r="OTP387" s="10"/>
      <c r="OTQ387" s="10"/>
      <c r="OTR387" s="10"/>
      <c r="OTS387" s="10"/>
      <c r="OTT387" s="10"/>
      <c r="OTU387" s="10"/>
      <c r="OTV387" s="10"/>
      <c r="OTW387" s="10"/>
      <c r="OTX387" s="10"/>
      <c r="OTY387" s="10"/>
      <c r="OTZ387" s="10"/>
      <c r="OUA387" s="10"/>
      <c r="OUB387" s="10"/>
      <c r="OUC387" s="10"/>
      <c r="OUD387" s="10"/>
      <c r="OUE387" s="10"/>
      <c r="OUF387" s="10"/>
      <c r="OUG387" s="10"/>
      <c r="OUH387" s="10"/>
      <c r="OUI387" s="10"/>
      <c r="OUJ387" s="10"/>
      <c r="OUK387" s="10"/>
      <c r="OUL387" s="10"/>
      <c r="OUM387" s="10"/>
      <c r="OUN387" s="10"/>
      <c r="OUO387" s="10"/>
      <c r="OUP387" s="10"/>
      <c r="OUQ387" s="10"/>
      <c r="OUR387" s="10"/>
      <c r="OUS387" s="10"/>
      <c r="OUT387" s="10"/>
      <c r="OUU387" s="10"/>
      <c r="OUV387" s="10"/>
      <c r="OUW387" s="10"/>
      <c r="OUX387" s="10"/>
      <c r="OUY387" s="10"/>
      <c r="OUZ387" s="10"/>
      <c r="OVA387" s="10"/>
      <c r="OVB387" s="10"/>
      <c r="OVC387" s="10"/>
      <c r="OVD387" s="10"/>
      <c r="OVE387" s="10"/>
      <c r="OVF387" s="10"/>
      <c r="OVG387" s="10"/>
      <c r="OVH387" s="10"/>
      <c r="OVI387" s="10"/>
      <c r="OVJ387" s="10"/>
      <c r="OVK387" s="10"/>
      <c r="OVL387" s="10"/>
      <c r="OVM387" s="10"/>
      <c r="OVN387" s="10"/>
      <c r="OVO387" s="10"/>
      <c r="OVP387" s="10"/>
      <c r="OVQ387" s="10"/>
      <c r="OVR387" s="10"/>
      <c r="OVS387" s="10"/>
      <c r="OVT387" s="10"/>
      <c r="OVU387" s="10"/>
      <c r="OVV387" s="10"/>
      <c r="OVW387" s="10"/>
      <c r="OVX387" s="10"/>
      <c r="OVY387" s="10"/>
      <c r="OVZ387" s="10"/>
      <c r="OWA387" s="10"/>
      <c r="OWB387" s="10"/>
      <c r="OWC387" s="10"/>
      <c r="OWD387" s="10"/>
      <c r="OWE387" s="10"/>
      <c r="OWF387" s="10"/>
      <c r="OWG387" s="10"/>
      <c r="OWH387" s="10"/>
      <c r="OWI387" s="10"/>
      <c r="OWJ387" s="10"/>
      <c r="OWK387" s="10"/>
      <c r="OWL387" s="10"/>
      <c r="OWM387" s="10"/>
      <c r="OWN387" s="10"/>
      <c r="OWO387" s="10"/>
      <c r="OWP387" s="10"/>
      <c r="OWQ387" s="10"/>
      <c r="OWR387" s="10"/>
      <c r="OWS387" s="10"/>
      <c r="OWT387" s="10"/>
      <c r="OWU387" s="10"/>
      <c r="OWV387" s="10"/>
      <c r="OWW387" s="10"/>
      <c r="OWX387" s="10"/>
      <c r="OWY387" s="10"/>
      <c r="OWZ387" s="10"/>
      <c r="OXA387" s="10"/>
      <c r="OXB387" s="10"/>
      <c r="OXC387" s="10"/>
      <c r="OXD387" s="10"/>
      <c r="OXE387" s="10"/>
      <c r="OXF387" s="10"/>
      <c r="OXG387" s="10"/>
      <c r="OXH387" s="10"/>
      <c r="OXI387" s="10"/>
      <c r="OXJ387" s="10"/>
      <c r="OXK387" s="10"/>
      <c r="OXL387" s="10"/>
      <c r="OXM387" s="10"/>
      <c r="OXN387" s="10"/>
      <c r="OXO387" s="10"/>
      <c r="OXP387" s="10"/>
      <c r="OXQ387" s="10"/>
      <c r="OXR387" s="10"/>
      <c r="OXS387" s="10"/>
      <c r="OXT387" s="10"/>
      <c r="OXU387" s="10"/>
      <c r="OXV387" s="10"/>
      <c r="OXW387" s="10"/>
      <c r="OXX387" s="10"/>
      <c r="OXY387" s="10"/>
      <c r="OXZ387" s="10"/>
      <c r="OYA387" s="10"/>
      <c r="OYB387" s="10"/>
      <c r="OYC387" s="10"/>
      <c r="OYD387" s="10"/>
      <c r="OYE387" s="10"/>
      <c r="OYF387" s="10"/>
      <c r="OYG387" s="10"/>
      <c r="OYH387" s="10"/>
      <c r="OYI387" s="10"/>
      <c r="OYJ387" s="10"/>
      <c r="OYK387" s="10"/>
      <c r="OYL387" s="10"/>
      <c r="OYM387" s="10"/>
      <c r="OYN387" s="10"/>
      <c r="OYO387" s="10"/>
      <c r="OYP387" s="10"/>
      <c r="OYQ387" s="10"/>
      <c r="OYR387" s="10"/>
      <c r="OYS387" s="10"/>
      <c r="OYT387" s="10"/>
      <c r="OYU387" s="10"/>
      <c r="OYV387" s="10"/>
      <c r="OYW387" s="10"/>
      <c r="OYX387" s="10"/>
      <c r="OYY387" s="10"/>
      <c r="OYZ387" s="10"/>
      <c r="OZA387" s="10"/>
      <c r="OZB387" s="10"/>
      <c r="OZC387" s="10"/>
      <c r="OZD387" s="10"/>
      <c r="OZE387" s="10"/>
      <c r="OZF387" s="10"/>
      <c r="OZG387" s="10"/>
      <c r="OZH387" s="10"/>
      <c r="OZI387" s="10"/>
      <c r="OZJ387" s="10"/>
      <c r="OZK387" s="10"/>
      <c r="OZL387" s="10"/>
      <c r="OZM387" s="10"/>
      <c r="OZN387" s="10"/>
      <c r="OZO387" s="10"/>
      <c r="OZP387" s="10"/>
      <c r="OZQ387" s="10"/>
      <c r="OZR387" s="10"/>
      <c r="OZS387" s="10"/>
      <c r="OZT387" s="10"/>
      <c r="OZU387" s="10"/>
      <c r="OZV387" s="10"/>
      <c r="OZW387" s="10"/>
      <c r="OZX387" s="10"/>
      <c r="OZY387" s="10"/>
      <c r="OZZ387" s="10"/>
      <c r="PAA387" s="10"/>
      <c r="PAB387" s="10"/>
      <c r="PAC387" s="10"/>
      <c r="PAD387" s="10"/>
      <c r="PAE387" s="10"/>
      <c r="PAF387" s="10"/>
      <c r="PAG387" s="10"/>
      <c r="PAH387" s="10"/>
      <c r="PAI387" s="10"/>
      <c r="PAJ387" s="10"/>
      <c r="PAK387" s="10"/>
      <c r="PAL387" s="10"/>
      <c r="PAM387" s="10"/>
      <c r="PAN387" s="10"/>
      <c r="PAO387" s="10"/>
      <c r="PAP387" s="10"/>
      <c r="PAQ387" s="10"/>
      <c r="PAR387" s="10"/>
      <c r="PAS387" s="10"/>
      <c r="PAT387" s="10"/>
      <c r="PAU387" s="10"/>
      <c r="PAV387" s="10"/>
      <c r="PAW387" s="10"/>
      <c r="PAX387" s="10"/>
      <c r="PAY387" s="10"/>
      <c r="PAZ387" s="10"/>
      <c r="PBA387" s="10"/>
      <c r="PBB387" s="10"/>
      <c r="PBC387" s="10"/>
      <c r="PBD387" s="10"/>
      <c r="PBE387" s="10"/>
      <c r="PBF387" s="10"/>
      <c r="PBG387" s="10"/>
      <c r="PBH387" s="10"/>
      <c r="PBI387" s="10"/>
      <c r="PBJ387" s="10"/>
      <c r="PBK387" s="10"/>
      <c r="PBL387" s="10"/>
      <c r="PBM387" s="10"/>
      <c r="PBN387" s="10"/>
      <c r="PBO387" s="10"/>
      <c r="PBP387" s="10"/>
      <c r="PBQ387" s="10"/>
      <c r="PBR387" s="10"/>
      <c r="PBS387" s="10"/>
      <c r="PBT387" s="10"/>
      <c r="PBU387" s="10"/>
      <c r="PBV387" s="10"/>
      <c r="PBW387" s="10"/>
      <c r="PBX387" s="10"/>
      <c r="PBY387" s="10"/>
      <c r="PBZ387" s="10"/>
      <c r="PCA387" s="10"/>
      <c r="PCB387" s="10"/>
      <c r="PCC387" s="10"/>
      <c r="PCD387" s="10"/>
      <c r="PCE387" s="10"/>
      <c r="PCF387" s="10"/>
      <c r="PCG387" s="10"/>
      <c r="PCH387" s="10"/>
      <c r="PCI387" s="10"/>
      <c r="PCJ387" s="10"/>
      <c r="PCK387" s="10"/>
      <c r="PCL387" s="10"/>
      <c r="PCM387" s="10"/>
      <c r="PCN387" s="10"/>
      <c r="PCO387" s="10"/>
      <c r="PCP387" s="10"/>
      <c r="PCQ387" s="10"/>
      <c r="PCR387" s="10"/>
      <c r="PCS387" s="10"/>
      <c r="PCT387" s="10"/>
      <c r="PCU387" s="10"/>
      <c r="PCV387" s="10"/>
      <c r="PCW387" s="10"/>
      <c r="PCX387" s="10"/>
      <c r="PCY387" s="10"/>
      <c r="PCZ387" s="10"/>
      <c r="PDA387" s="10"/>
      <c r="PDB387" s="10"/>
      <c r="PDC387" s="10"/>
      <c r="PDD387" s="10"/>
      <c r="PDE387" s="10"/>
      <c r="PDF387" s="10"/>
      <c r="PDG387" s="10"/>
      <c r="PDH387" s="10"/>
      <c r="PDI387" s="10"/>
      <c r="PDJ387" s="10"/>
      <c r="PDK387" s="10"/>
      <c r="PDL387" s="10"/>
      <c r="PDM387" s="10"/>
      <c r="PDN387" s="10"/>
      <c r="PDO387" s="10"/>
      <c r="PDP387" s="10"/>
      <c r="PDQ387" s="10"/>
      <c r="PDR387" s="10"/>
      <c r="PDS387" s="10"/>
      <c r="PDT387" s="10"/>
      <c r="PDU387" s="10"/>
      <c r="PDV387" s="10"/>
      <c r="PDW387" s="10"/>
      <c r="PDX387" s="10"/>
      <c r="PDY387" s="10"/>
      <c r="PDZ387" s="10"/>
      <c r="PEA387" s="10"/>
      <c r="PEB387" s="10"/>
      <c r="PEC387" s="10"/>
      <c r="PED387" s="10"/>
      <c r="PEE387" s="10"/>
      <c r="PEF387" s="10"/>
      <c r="PEG387" s="10"/>
      <c r="PEH387" s="10"/>
      <c r="PEI387" s="10"/>
      <c r="PEJ387" s="10"/>
      <c r="PEK387" s="10"/>
      <c r="PEL387" s="10"/>
      <c r="PEM387" s="10"/>
      <c r="PEN387" s="10"/>
      <c r="PEO387" s="10"/>
      <c r="PEP387" s="10"/>
      <c r="PEQ387" s="10"/>
      <c r="PER387" s="10"/>
      <c r="PES387" s="10"/>
      <c r="PET387" s="10"/>
      <c r="PEU387" s="10"/>
      <c r="PEV387" s="10"/>
      <c r="PEW387" s="10"/>
      <c r="PEX387" s="10"/>
      <c r="PEY387" s="10"/>
      <c r="PEZ387" s="10"/>
      <c r="PFA387" s="10"/>
      <c r="PFB387" s="10"/>
      <c r="PFC387" s="10"/>
      <c r="PFD387" s="10"/>
      <c r="PFE387" s="10"/>
      <c r="PFF387" s="10"/>
      <c r="PFG387" s="10"/>
      <c r="PFH387" s="10"/>
      <c r="PFI387" s="10"/>
      <c r="PFJ387" s="10"/>
      <c r="PFK387" s="10"/>
      <c r="PFL387" s="10"/>
      <c r="PFM387" s="10"/>
      <c r="PFN387" s="10"/>
      <c r="PFO387" s="10"/>
      <c r="PFP387" s="10"/>
      <c r="PFQ387" s="10"/>
      <c r="PFR387" s="10"/>
      <c r="PFS387" s="10"/>
      <c r="PFT387" s="10"/>
      <c r="PFU387" s="10"/>
      <c r="PFV387" s="10"/>
      <c r="PFW387" s="10"/>
      <c r="PFX387" s="10"/>
      <c r="PFY387" s="10"/>
      <c r="PFZ387" s="10"/>
      <c r="PGA387" s="10"/>
      <c r="PGB387" s="10"/>
      <c r="PGC387" s="10"/>
      <c r="PGD387" s="10"/>
      <c r="PGE387" s="10"/>
      <c r="PGF387" s="10"/>
      <c r="PGG387" s="10"/>
      <c r="PGH387" s="10"/>
      <c r="PGI387" s="10"/>
      <c r="PGJ387" s="10"/>
      <c r="PGK387" s="10"/>
      <c r="PGL387" s="10"/>
      <c r="PGM387" s="10"/>
      <c r="PGN387" s="10"/>
      <c r="PGO387" s="10"/>
      <c r="PGP387" s="10"/>
      <c r="PGQ387" s="10"/>
      <c r="PGR387" s="10"/>
      <c r="PGS387" s="10"/>
      <c r="PGT387" s="10"/>
      <c r="PGU387" s="10"/>
      <c r="PGV387" s="10"/>
      <c r="PGW387" s="10"/>
      <c r="PGX387" s="10"/>
      <c r="PGY387" s="10"/>
      <c r="PGZ387" s="10"/>
      <c r="PHA387" s="10"/>
      <c r="PHB387" s="10"/>
      <c r="PHC387" s="10"/>
      <c r="PHD387" s="10"/>
      <c r="PHE387" s="10"/>
      <c r="PHF387" s="10"/>
      <c r="PHG387" s="10"/>
      <c r="PHH387" s="10"/>
      <c r="PHI387" s="10"/>
      <c r="PHJ387" s="10"/>
      <c r="PHK387" s="10"/>
      <c r="PHL387" s="10"/>
      <c r="PHM387" s="10"/>
      <c r="PHN387" s="10"/>
      <c r="PHO387" s="10"/>
      <c r="PHP387" s="10"/>
      <c r="PHQ387" s="10"/>
      <c r="PHR387" s="10"/>
      <c r="PHS387" s="10"/>
      <c r="PHT387" s="10"/>
      <c r="PHU387" s="10"/>
      <c r="PHV387" s="10"/>
      <c r="PHW387" s="10"/>
      <c r="PHX387" s="10"/>
      <c r="PHY387" s="10"/>
      <c r="PHZ387" s="10"/>
      <c r="PIA387" s="10"/>
      <c r="PIB387" s="10"/>
      <c r="PIC387" s="10"/>
      <c r="PID387" s="10"/>
      <c r="PIE387" s="10"/>
      <c r="PIF387" s="10"/>
      <c r="PIG387" s="10"/>
      <c r="PIH387" s="10"/>
      <c r="PII387" s="10"/>
      <c r="PIJ387" s="10"/>
      <c r="PIK387" s="10"/>
      <c r="PIL387" s="10"/>
      <c r="PIM387" s="10"/>
      <c r="PIN387" s="10"/>
      <c r="PIO387" s="10"/>
      <c r="PIP387" s="10"/>
      <c r="PIQ387" s="10"/>
      <c r="PIR387" s="10"/>
      <c r="PIS387" s="10"/>
      <c r="PIT387" s="10"/>
      <c r="PIU387" s="10"/>
      <c r="PIV387" s="10"/>
      <c r="PIW387" s="10"/>
      <c r="PIX387" s="10"/>
      <c r="PIY387" s="10"/>
      <c r="PIZ387" s="10"/>
      <c r="PJA387" s="10"/>
      <c r="PJB387" s="10"/>
      <c r="PJC387" s="10"/>
      <c r="PJD387" s="10"/>
      <c r="PJE387" s="10"/>
      <c r="PJF387" s="10"/>
      <c r="PJG387" s="10"/>
      <c r="PJH387" s="10"/>
      <c r="PJI387" s="10"/>
      <c r="PJJ387" s="10"/>
      <c r="PJK387" s="10"/>
      <c r="PJL387" s="10"/>
      <c r="PJM387" s="10"/>
      <c r="PJN387" s="10"/>
      <c r="PJO387" s="10"/>
      <c r="PJP387" s="10"/>
      <c r="PJQ387" s="10"/>
      <c r="PJR387" s="10"/>
      <c r="PJS387" s="10"/>
      <c r="PJT387" s="10"/>
      <c r="PJU387" s="10"/>
      <c r="PJV387" s="10"/>
      <c r="PJW387" s="10"/>
      <c r="PJX387" s="10"/>
      <c r="PJY387" s="10"/>
      <c r="PJZ387" s="10"/>
      <c r="PKA387" s="10"/>
      <c r="PKB387" s="10"/>
      <c r="PKC387" s="10"/>
      <c r="PKD387" s="10"/>
      <c r="PKE387" s="10"/>
      <c r="PKF387" s="10"/>
      <c r="PKG387" s="10"/>
      <c r="PKH387" s="10"/>
      <c r="PKI387" s="10"/>
      <c r="PKJ387" s="10"/>
      <c r="PKK387" s="10"/>
      <c r="PKL387" s="10"/>
      <c r="PKM387" s="10"/>
      <c r="PKN387" s="10"/>
      <c r="PKO387" s="10"/>
      <c r="PKP387" s="10"/>
      <c r="PKQ387" s="10"/>
      <c r="PKR387" s="10"/>
      <c r="PKS387" s="10"/>
      <c r="PKT387" s="10"/>
      <c r="PKU387" s="10"/>
      <c r="PKV387" s="10"/>
      <c r="PKW387" s="10"/>
      <c r="PKX387" s="10"/>
      <c r="PKY387" s="10"/>
      <c r="PKZ387" s="10"/>
      <c r="PLA387" s="10"/>
      <c r="PLB387" s="10"/>
      <c r="PLC387" s="10"/>
      <c r="PLD387" s="10"/>
      <c r="PLE387" s="10"/>
      <c r="PLF387" s="10"/>
      <c r="PLG387" s="10"/>
      <c r="PLH387" s="10"/>
      <c r="PLI387" s="10"/>
      <c r="PLJ387" s="10"/>
      <c r="PLK387" s="10"/>
      <c r="PLL387" s="10"/>
      <c r="PLM387" s="10"/>
      <c r="PLN387" s="10"/>
      <c r="PLO387" s="10"/>
      <c r="PLP387" s="10"/>
      <c r="PLQ387" s="10"/>
      <c r="PLR387" s="10"/>
      <c r="PLS387" s="10"/>
      <c r="PLT387" s="10"/>
      <c r="PLU387" s="10"/>
      <c r="PLV387" s="10"/>
      <c r="PLW387" s="10"/>
      <c r="PLX387" s="10"/>
      <c r="PLY387" s="10"/>
      <c r="PLZ387" s="10"/>
      <c r="PMA387" s="10"/>
      <c r="PMB387" s="10"/>
      <c r="PMC387" s="10"/>
      <c r="PMD387" s="10"/>
      <c r="PME387" s="10"/>
      <c r="PMF387" s="10"/>
      <c r="PMG387" s="10"/>
      <c r="PMH387" s="10"/>
      <c r="PMI387" s="10"/>
      <c r="PMJ387" s="10"/>
      <c r="PMK387" s="10"/>
      <c r="PML387" s="10"/>
      <c r="PMM387" s="10"/>
      <c r="PMN387" s="10"/>
      <c r="PMO387" s="10"/>
      <c r="PMP387" s="10"/>
      <c r="PMQ387" s="10"/>
      <c r="PMR387" s="10"/>
      <c r="PMS387" s="10"/>
      <c r="PMT387" s="10"/>
      <c r="PMU387" s="10"/>
      <c r="PMV387" s="10"/>
      <c r="PMW387" s="10"/>
      <c r="PMX387" s="10"/>
      <c r="PMY387" s="10"/>
      <c r="PMZ387" s="10"/>
      <c r="PNA387" s="10"/>
      <c r="PNB387" s="10"/>
      <c r="PNC387" s="10"/>
      <c r="PND387" s="10"/>
      <c r="PNE387" s="10"/>
      <c r="PNF387" s="10"/>
      <c r="PNG387" s="10"/>
      <c r="PNH387" s="10"/>
      <c r="PNI387" s="10"/>
      <c r="PNJ387" s="10"/>
      <c r="PNK387" s="10"/>
      <c r="PNL387" s="10"/>
      <c r="PNM387" s="10"/>
      <c r="PNN387" s="10"/>
      <c r="PNO387" s="10"/>
      <c r="PNP387" s="10"/>
      <c r="PNQ387" s="10"/>
      <c r="PNR387" s="10"/>
      <c r="PNS387" s="10"/>
      <c r="PNT387" s="10"/>
      <c r="PNU387" s="10"/>
      <c r="PNV387" s="10"/>
      <c r="PNW387" s="10"/>
      <c r="PNX387" s="10"/>
      <c r="PNY387" s="10"/>
      <c r="PNZ387" s="10"/>
      <c r="POA387" s="10"/>
      <c r="POB387" s="10"/>
      <c r="POC387" s="10"/>
      <c r="POD387" s="10"/>
      <c r="POE387" s="10"/>
      <c r="POF387" s="10"/>
      <c r="POG387" s="10"/>
      <c r="POH387" s="10"/>
      <c r="POI387" s="10"/>
      <c r="POJ387" s="10"/>
      <c r="POK387" s="10"/>
      <c r="POL387" s="10"/>
      <c r="POM387" s="10"/>
      <c r="PON387" s="10"/>
      <c r="POO387" s="10"/>
      <c r="POP387" s="10"/>
      <c r="POQ387" s="10"/>
      <c r="POR387" s="10"/>
      <c r="POS387" s="10"/>
      <c r="POT387" s="10"/>
      <c r="POU387" s="10"/>
      <c r="POV387" s="10"/>
      <c r="POW387" s="10"/>
      <c r="POX387" s="10"/>
      <c r="POY387" s="10"/>
      <c r="POZ387" s="10"/>
      <c r="PPA387" s="10"/>
      <c r="PPB387" s="10"/>
      <c r="PPC387" s="10"/>
      <c r="PPD387" s="10"/>
      <c r="PPE387" s="10"/>
      <c r="PPF387" s="10"/>
      <c r="PPG387" s="10"/>
      <c r="PPH387" s="10"/>
      <c r="PPI387" s="10"/>
      <c r="PPJ387" s="10"/>
      <c r="PPK387" s="10"/>
      <c r="PPL387" s="10"/>
      <c r="PPM387" s="10"/>
      <c r="PPN387" s="10"/>
      <c r="PPO387" s="10"/>
      <c r="PPP387" s="10"/>
      <c r="PPQ387" s="10"/>
      <c r="PPR387" s="10"/>
      <c r="PPS387" s="10"/>
      <c r="PPT387" s="10"/>
      <c r="PPU387" s="10"/>
      <c r="PPV387" s="10"/>
      <c r="PPW387" s="10"/>
      <c r="PPX387" s="10"/>
      <c r="PPY387" s="10"/>
      <c r="PPZ387" s="10"/>
      <c r="PQA387" s="10"/>
      <c r="PQB387" s="10"/>
      <c r="PQC387" s="10"/>
      <c r="PQD387" s="10"/>
      <c r="PQE387" s="10"/>
      <c r="PQF387" s="10"/>
      <c r="PQG387" s="10"/>
      <c r="PQH387" s="10"/>
      <c r="PQI387" s="10"/>
      <c r="PQJ387" s="10"/>
      <c r="PQK387" s="10"/>
      <c r="PQL387" s="10"/>
      <c r="PQM387" s="10"/>
      <c r="PQN387" s="10"/>
      <c r="PQO387" s="10"/>
      <c r="PQP387" s="10"/>
      <c r="PQQ387" s="10"/>
      <c r="PQR387" s="10"/>
      <c r="PQS387" s="10"/>
      <c r="PQT387" s="10"/>
      <c r="PQU387" s="10"/>
      <c r="PQV387" s="10"/>
      <c r="PQW387" s="10"/>
      <c r="PQX387" s="10"/>
      <c r="PQY387" s="10"/>
      <c r="PQZ387" s="10"/>
      <c r="PRA387" s="10"/>
      <c r="PRB387" s="10"/>
      <c r="PRC387" s="10"/>
      <c r="PRD387" s="10"/>
      <c r="PRE387" s="10"/>
      <c r="PRF387" s="10"/>
      <c r="PRG387" s="10"/>
      <c r="PRH387" s="10"/>
      <c r="PRI387" s="10"/>
      <c r="PRJ387" s="10"/>
      <c r="PRK387" s="10"/>
      <c r="PRL387" s="10"/>
      <c r="PRM387" s="10"/>
      <c r="PRN387" s="10"/>
      <c r="PRO387" s="10"/>
      <c r="PRP387" s="10"/>
      <c r="PRQ387" s="10"/>
      <c r="PRR387" s="10"/>
      <c r="PRS387" s="10"/>
      <c r="PRT387" s="10"/>
      <c r="PRU387" s="10"/>
      <c r="PRV387" s="10"/>
      <c r="PRW387" s="10"/>
      <c r="PRX387" s="10"/>
      <c r="PRY387" s="10"/>
      <c r="PRZ387" s="10"/>
      <c r="PSA387" s="10"/>
      <c r="PSB387" s="10"/>
      <c r="PSC387" s="10"/>
      <c r="PSD387" s="10"/>
      <c r="PSE387" s="10"/>
      <c r="PSF387" s="10"/>
      <c r="PSG387" s="10"/>
      <c r="PSH387" s="10"/>
      <c r="PSI387" s="10"/>
      <c r="PSJ387" s="10"/>
      <c r="PSK387" s="10"/>
      <c r="PSL387" s="10"/>
      <c r="PSM387" s="10"/>
      <c r="PSN387" s="10"/>
      <c r="PSO387" s="10"/>
      <c r="PSP387" s="10"/>
      <c r="PSQ387" s="10"/>
      <c r="PSR387" s="10"/>
      <c r="PSS387" s="10"/>
      <c r="PST387" s="10"/>
      <c r="PSU387" s="10"/>
      <c r="PSV387" s="10"/>
      <c r="PSW387" s="10"/>
      <c r="PSX387" s="10"/>
      <c r="PSY387" s="10"/>
      <c r="PSZ387" s="10"/>
      <c r="PTA387" s="10"/>
      <c r="PTB387" s="10"/>
      <c r="PTC387" s="10"/>
      <c r="PTD387" s="10"/>
      <c r="PTE387" s="10"/>
      <c r="PTF387" s="10"/>
      <c r="PTG387" s="10"/>
      <c r="PTH387" s="10"/>
      <c r="PTI387" s="10"/>
      <c r="PTJ387" s="10"/>
      <c r="PTK387" s="10"/>
      <c r="PTL387" s="10"/>
      <c r="PTM387" s="10"/>
      <c r="PTN387" s="10"/>
      <c r="PTO387" s="10"/>
      <c r="PTP387" s="10"/>
      <c r="PTQ387" s="10"/>
      <c r="PTR387" s="10"/>
      <c r="PTS387" s="10"/>
      <c r="PTT387" s="10"/>
      <c r="PTU387" s="10"/>
      <c r="PTV387" s="10"/>
      <c r="PTW387" s="10"/>
      <c r="PTX387" s="10"/>
      <c r="PTY387" s="10"/>
      <c r="PTZ387" s="10"/>
      <c r="PUA387" s="10"/>
      <c r="PUB387" s="10"/>
      <c r="PUC387" s="10"/>
      <c r="PUD387" s="10"/>
      <c r="PUE387" s="10"/>
      <c r="PUF387" s="10"/>
      <c r="PUG387" s="10"/>
      <c r="PUH387" s="10"/>
      <c r="PUI387" s="10"/>
      <c r="PUJ387" s="10"/>
      <c r="PUK387" s="10"/>
      <c r="PUL387" s="10"/>
      <c r="PUM387" s="10"/>
      <c r="PUN387" s="10"/>
      <c r="PUO387" s="10"/>
      <c r="PUP387" s="10"/>
      <c r="PUQ387" s="10"/>
      <c r="PUR387" s="10"/>
      <c r="PUS387" s="10"/>
      <c r="PUT387" s="10"/>
      <c r="PUU387" s="10"/>
      <c r="PUV387" s="10"/>
      <c r="PUW387" s="10"/>
      <c r="PUX387" s="10"/>
      <c r="PUY387" s="10"/>
      <c r="PUZ387" s="10"/>
      <c r="PVA387" s="10"/>
      <c r="PVB387" s="10"/>
      <c r="PVC387" s="10"/>
      <c r="PVD387" s="10"/>
      <c r="PVE387" s="10"/>
      <c r="PVF387" s="10"/>
      <c r="PVG387" s="10"/>
      <c r="PVH387" s="10"/>
      <c r="PVI387" s="10"/>
      <c r="PVJ387" s="10"/>
      <c r="PVK387" s="10"/>
      <c r="PVL387" s="10"/>
      <c r="PVM387" s="10"/>
      <c r="PVN387" s="10"/>
      <c r="PVO387" s="10"/>
      <c r="PVP387" s="10"/>
      <c r="PVQ387" s="10"/>
      <c r="PVR387" s="10"/>
      <c r="PVS387" s="10"/>
      <c r="PVT387" s="10"/>
      <c r="PVU387" s="10"/>
      <c r="PVV387" s="10"/>
      <c r="PVW387" s="10"/>
      <c r="PVX387" s="10"/>
      <c r="PVY387" s="10"/>
      <c r="PVZ387" s="10"/>
      <c r="PWA387" s="10"/>
      <c r="PWB387" s="10"/>
      <c r="PWC387" s="10"/>
      <c r="PWD387" s="10"/>
      <c r="PWE387" s="10"/>
      <c r="PWF387" s="10"/>
      <c r="PWG387" s="10"/>
      <c r="PWH387" s="10"/>
      <c r="PWI387" s="10"/>
      <c r="PWJ387" s="10"/>
      <c r="PWK387" s="10"/>
      <c r="PWL387" s="10"/>
      <c r="PWM387" s="10"/>
      <c r="PWN387" s="10"/>
      <c r="PWO387" s="10"/>
      <c r="PWP387" s="10"/>
      <c r="PWQ387" s="10"/>
      <c r="PWR387" s="10"/>
      <c r="PWS387" s="10"/>
      <c r="PWT387" s="10"/>
      <c r="PWU387" s="10"/>
      <c r="PWV387" s="10"/>
      <c r="PWW387" s="10"/>
      <c r="PWX387" s="10"/>
      <c r="PWY387" s="10"/>
      <c r="PWZ387" s="10"/>
      <c r="PXA387" s="10"/>
      <c r="PXB387" s="10"/>
      <c r="PXC387" s="10"/>
      <c r="PXD387" s="10"/>
      <c r="PXE387" s="10"/>
      <c r="PXF387" s="10"/>
      <c r="PXG387" s="10"/>
      <c r="PXH387" s="10"/>
      <c r="PXI387" s="10"/>
      <c r="PXJ387" s="10"/>
      <c r="PXK387" s="10"/>
      <c r="PXL387" s="10"/>
      <c r="PXM387" s="10"/>
      <c r="PXN387" s="10"/>
      <c r="PXO387" s="10"/>
      <c r="PXP387" s="10"/>
      <c r="PXQ387" s="10"/>
      <c r="PXR387" s="10"/>
      <c r="PXS387" s="10"/>
      <c r="PXT387" s="10"/>
      <c r="PXU387" s="10"/>
      <c r="PXV387" s="10"/>
      <c r="PXW387" s="10"/>
      <c r="PXX387" s="10"/>
      <c r="PXY387" s="10"/>
      <c r="PXZ387" s="10"/>
      <c r="PYA387" s="10"/>
      <c r="PYB387" s="10"/>
      <c r="PYC387" s="10"/>
      <c r="PYD387" s="10"/>
      <c r="PYE387" s="10"/>
      <c r="PYF387" s="10"/>
      <c r="PYG387" s="10"/>
      <c r="PYH387" s="10"/>
      <c r="PYI387" s="10"/>
      <c r="PYJ387" s="10"/>
      <c r="PYK387" s="10"/>
      <c r="PYL387" s="10"/>
      <c r="PYM387" s="10"/>
      <c r="PYN387" s="10"/>
      <c r="PYO387" s="10"/>
      <c r="PYP387" s="10"/>
      <c r="PYQ387" s="10"/>
      <c r="PYR387" s="10"/>
      <c r="PYS387" s="10"/>
      <c r="PYT387" s="10"/>
      <c r="PYU387" s="10"/>
      <c r="PYV387" s="10"/>
      <c r="PYW387" s="10"/>
      <c r="PYX387" s="10"/>
      <c r="PYY387" s="10"/>
      <c r="PYZ387" s="10"/>
      <c r="PZA387" s="10"/>
      <c r="PZB387" s="10"/>
      <c r="PZC387" s="10"/>
      <c r="PZD387" s="10"/>
      <c r="PZE387" s="10"/>
      <c r="PZF387" s="10"/>
      <c r="PZG387" s="10"/>
      <c r="PZH387" s="10"/>
      <c r="PZI387" s="10"/>
      <c r="PZJ387" s="10"/>
      <c r="PZK387" s="10"/>
      <c r="PZL387" s="10"/>
      <c r="PZM387" s="10"/>
      <c r="PZN387" s="10"/>
      <c r="PZO387" s="10"/>
      <c r="PZP387" s="10"/>
      <c r="PZQ387" s="10"/>
      <c r="PZR387" s="10"/>
      <c r="PZS387" s="10"/>
      <c r="PZT387" s="10"/>
      <c r="PZU387" s="10"/>
      <c r="PZV387" s="10"/>
      <c r="PZW387" s="10"/>
      <c r="PZX387" s="10"/>
      <c r="PZY387" s="10"/>
      <c r="PZZ387" s="10"/>
      <c r="QAA387" s="10"/>
      <c r="QAB387" s="10"/>
      <c r="QAC387" s="10"/>
      <c r="QAD387" s="10"/>
      <c r="QAE387" s="10"/>
      <c r="QAF387" s="10"/>
      <c r="QAG387" s="10"/>
      <c r="QAH387" s="10"/>
      <c r="QAI387" s="10"/>
      <c r="QAJ387" s="10"/>
      <c r="QAK387" s="10"/>
      <c r="QAL387" s="10"/>
      <c r="QAM387" s="10"/>
      <c r="QAN387" s="10"/>
      <c r="QAO387" s="10"/>
      <c r="QAP387" s="10"/>
      <c r="QAQ387" s="10"/>
      <c r="QAR387" s="10"/>
      <c r="QAS387" s="10"/>
      <c r="QAT387" s="10"/>
      <c r="QAU387" s="10"/>
      <c r="QAV387" s="10"/>
      <c r="QAW387" s="10"/>
      <c r="QAX387" s="10"/>
      <c r="QAY387" s="10"/>
      <c r="QAZ387" s="10"/>
      <c r="QBA387" s="10"/>
      <c r="QBB387" s="10"/>
      <c r="QBC387" s="10"/>
      <c r="QBD387" s="10"/>
      <c r="QBE387" s="10"/>
      <c r="QBF387" s="10"/>
      <c r="QBG387" s="10"/>
      <c r="QBH387" s="10"/>
      <c r="QBI387" s="10"/>
      <c r="QBJ387" s="10"/>
      <c r="QBK387" s="10"/>
      <c r="QBL387" s="10"/>
      <c r="QBM387" s="10"/>
      <c r="QBN387" s="10"/>
      <c r="QBO387" s="10"/>
      <c r="QBP387" s="10"/>
      <c r="QBQ387" s="10"/>
      <c r="QBR387" s="10"/>
      <c r="QBS387" s="10"/>
      <c r="QBT387" s="10"/>
      <c r="QBU387" s="10"/>
      <c r="QBV387" s="10"/>
      <c r="QBW387" s="10"/>
      <c r="QBX387" s="10"/>
      <c r="QBY387" s="10"/>
      <c r="QBZ387" s="10"/>
      <c r="QCA387" s="10"/>
      <c r="QCB387" s="10"/>
      <c r="QCC387" s="10"/>
      <c r="QCD387" s="10"/>
      <c r="QCE387" s="10"/>
      <c r="QCF387" s="10"/>
      <c r="QCG387" s="10"/>
      <c r="QCH387" s="10"/>
      <c r="QCI387" s="10"/>
      <c r="QCJ387" s="10"/>
      <c r="QCK387" s="10"/>
      <c r="QCL387" s="10"/>
      <c r="QCM387" s="10"/>
      <c r="QCN387" s="10"/>
      <c r="QCO387" s="10"/>
      <c r="QCP387" s="10"/>
      <c r="QCQ387" s="10"/>
      <c r="QCR387" s="10"/>
      <c r="QCS387" s="10"/>
      <c r="QCT387" s="10"/>
      <c r="QCU387" s="10"/>
      <c r="QCV387" s="10"/>
      <c r="QCW387" s="10"/>
      <c r="QCX387" s="10"/>
      <c r="QCY387" s="10"/>
      <c r="QCZ387" s="10"/>
      <c r="QDA387" s="10"/>
      <c r="QDB387" s="10"/>
      <c r="QDC387" s="10"/>
      <c r="QDD387" s="10"/>
      <c r="QDE387" s="10"/>
      <c r="QDF387" s="10"/>
      <c r="QDG387" s="10"/>
      <c r="QDH387" s="10"/>
      <c r="QDI387" s="10"/>
      <c r="QDJ387" s="10"/>
      <c r="QDK387" s="10"/>
      <c r="QDL387" s="10"/>
      <c r="QDM387" s="10"/>
      <c r="QDN387" s="10"/>
      <c r="QDO387" s="10"/>
      <c r="QDP387" s="10"/>
      <c r="QDQ387" s="10"/>
      <c r="QDR387" s="10"/>
      <c r="QDS387" s="10"/>
      <c r="QDT387" s="10"/>
      <c r="QDU387" s="10"/>
      <c r="QDV387" s="10"/>
      <c r="QDW387" s="10"/>
      <c r="QDX387" s="10"/>
      <c r="QDY387" s="10"/>
      <c r="QDZ387" s="10"/>
      <c r="QEA387" s="10"/>
      <c r="QEB387" s="10"/>
      <c r="QEC387" s="10"/>
      <c r="QED387" s="10"/>
      <c r="QEE387" s="10"/>
      <c r="QEF387" s="10"/>
      <c r="QEG387" s="10"/>
      <c r="QEH387" s="10"/>
      <c r="QEI387" s="10"/>
      <c r="QEJ387" s="10"/>
      <c r="QEK387" s="10"/>
      <c r="QEL387" s="10"/>
      <c r="QEM387" s="10"/>
      <c r="QEN387" s="10"/>
      <c r="QEO387" s="10"/>
      <c r="QEP387" s="10"/>
      <c r="QEQ387" s="10"/>
      <c r="QER387" s="10"/>
      <c r="QES387" s="10"/>
      <c r="QET387" s="10"/>
      <c r="QEU387" s="10"/>
      <c r="QEV387" s="10"/>
      <c r="QEW387" s="10"/>
      <c r="QEX387" s="10"/>
      <c r="QEY387" s="10"/>
      <c r="QEZ387" s="10"/>
      <c r="QFA387" s="10"/>
      <c r="QFB387" s="10"/>
      <c r="QFC387" s="10"/>
      <c r="QFD387" s="10"/>
      <c r="QFE387" s="10"/>
      <c r="QFF387" s="10"/>
      <c r="QFG387" s="10"/>
      <c r="QFH387" s="10"/>
      <c r="QFI387" s="10"/>
      <c r="QFJ387" s="10"/>
      <c r="QFK387" s="10"/>
      <c r="QFL387" s="10"/>
      <c r="QFM387" s="10"/>
      <c r="QFN387" s="10"/>
      <c r="QFO387" s="10"/>
      <c r="QFP387" s="10"/>
      <c r="QFQ387" s="10"/>
      <c r="QFR387" s="10"/>
      <c r="QFS387" s="10"/>
      <c r="QFT387" s="10"/>
      <c r="QFU387" s="10"/>
      <c r="QFV387" s="10"/>
      <c r="QFW387" s="10"/>
      <c r="QFX387" s="10"/>
      <c r="QFY387" s="10"/>
      <c r="QFZ387" s="10"/>
      <c r="QGA387" s="10"/>
      <c r="QGB387" s="10"/>
      <c r="QGC387" s="10"/>
      <c r="QGD387" s="10"/>
      <c r="QGE387" s="10"/>
      <c r="QGF387" s="10"/>
      <c r="QGG387" s="10"/>
      <c r="QGH387" s="10"/>
      <c r="QGI387" s="10"/>
      <c r="QGJ387" s="10"/>
      <c r="QGK387" s="10"/>
      <c r="QGL387" s="10"/>
      <c r="QGM387" s="10"/>
      <c r="QGN387" s="10"/>
      <c r="QGO387" s="10"/>
      <c r="QGP387" s="10"/>
      <c r="QGQ387" s="10"/>
      <c r="QGR387" s="10"/>
      <c r="QGS387" s="10"/>
      <c r="QGT387" s="10"/>
      <c r="QGU387" s="10"/>
      <c r="QGV387" s="10"/>
      <c r="QGW387" s="10"/>
      <c r="QGX387" s="10"/>
      <c r="QGY387" s="10"/>
      <c r="QGZ387" s="10"/>
      <c r="QHA387" s="10"/>
      <c r="QHB387" s="10"/>
      <c r="QHC387" s="10"/>
      <c r="QHD387" s="10"/>
      <c r="QHE387" s="10"/>
      <c r="QHF387" s="10"/>
      <c r="QHG387" s="10"/>
      <c r="QHH387" s="10"/>
      <c r="QHI387" s="10"/>
      <c r="QHJ387" s="10"/>
      <c r="QHK387" s="10"/>
      <c r="QHL387" s="10"/>
      <c r="QHM387" s="10"/>
      <c r="QHN387" s="10"/>
      <c r="QHO387" s="10"/>
      <c r="QHP387" s="10"/>
      <c r="QHQ387" s="10"/>
      <c r="QHR387" s="10"/>
      <c r="QHS387" s="10"/>
      <c r="QHT387" s="10"/>
      <c r="QHU387" s="10"/>
      <c r="QHV387" s="10"/>
      <c r="QHW387" s="10"/>
      <c r="QHX387" s="10"/>
      <c r="QHY387" s="10"/>
      <c r="QHZ387" s="10"/>
      <c r="QIA387" s="10"/>
      <c r="QIB387" s="10"/>
      <c r="QIC387" s="10"/>
      <c r="QID387" s="10"/>
      <c r="QIE387" s="10"/>
      <c r="QIF387" s="10"/>
      <c r="QIG387" s="10"/>
      <c r="QIH387" s="10"/>
      <c r="QII387" s="10"/>
      <c r="QIJ387" s="10"/>
      <c r="QIK387" s="10"/>
      <c r="QIL387" s="10"/>
      <c r="QIM387" s="10"/>
      <c r="QIN387" s="10"/>
      <c r="QIO387" s="10"/>
      <c r="QIP387" s="10"/>
      <c r="QIQ387" s="10"/>
      <c r="QIR387" s="10"/>
      <c r="QIS387" s="10"/>
      <c r="QIT387" s="10"/>
      <c r="QIU387" s="10"/>
      <c r="QIV387" s="10"/>
      <c r="QIW387" s="10"/>
      <c r="QIX387" s="10"/>
      <c r="QIY387" s="10"/>
      <c r="QIZ387" s="10"/>
      <c r="QJA387" s="10"/>
      <c r="QJB387" s="10"/>
      <c r="QJC387" s="10"/>
      <c r="QJD387" s="10"/>
      <c r="QJE387" s="10"/>
      <c r="QJF387" s="10"/>
      <c r="QJG387" s="10"/>
      <c r="QJH387" s="10"/>
      <c r="QJI387" s="10"/>
      <c r="QJJ387" s="10"/>
      <c r="QJK387" s="10"/>
      <c r="QJL387" s="10"/>
      <c r="QJM387" s="10"/>
      <c r="QJN387" s="10"/>
      <c r="QJO387" s="10"/>
      <c r="QJP387" s="10"/>
      <c r="QJQ387" s="10"/>
      <c r="QJR387" s="10"/>
      <c r="QJS387" s="10"/>
      <c r="QJT387" s="10"/>
      <c r="QJU387" s="10"/>
      <c r="QJV387" s="10"/>
      <c r="QJW387" s="10"/>
      <c r="QJX387" s="10"/>
      <c r="QJY387" s="10"/>
      <c r="QJZ387" s="10"/>
      <c r="QKA387" s="10"/>
      <c r="QKB387" s="10"/>
      <c r="QKC387" s="10"/>
      <c r="QKD387" s="10"/>
      <c r="QKE387" s="10"/>
      <c r="QKF387" s="10"/>
      <c r="QKG387" s="10"/>
      <c r="QKH387" s="10"/>
      <c r="QKI387" s="10"/>
      <c r="QKJ387" s="10"/>
      <c r="QKK387" s="10"/>
      <c r="QKL387" s="10"/>
      <c r="QKM387" s="10"/>
      <c r="QKN387" s="10"/>
      <c r="QKO387" s="10"/>
      <c r="QKP387" s="10"/>
      <c r="QKQ387" s="10"/>
      <c r="QKR387" s="10"/>
      <c r="QKS387" s="10"/>
      <c r="QKT387" s="10"/>
      <c r="QKU387" s="10"/>
      <c r="QKV387" s="10"/>
      <c r="QKW387" s="10"/>
      <c r="QKX387" s="10"/>
      <c r="QKY387" s="10"/>
      <c r="QKZ387" s="10"/>
      <c r="QLA387" s="10"/>
      <c r="QLB387" s="10"/>
      <c r="QLC387" s="10"/>
      <c r="QLD387" s="10"/>
      <c r="QLE387" s="10"/>
      <c r="QLF387" s="10"/>
      <c r="QLG387" s="10"/>
      <c r="QLH387" s="10"/>
      <c r="QLI387" s="10"/>
      <c r="QLJ387" s="10"/>
      <c r="QLK387" s="10"/>
      <c r="QLL387" s="10"/>
      <c r="QLM387" s="10"/>
      <c r="QLN387" s="10"/>
      <c r="QLO387" s="10"/>
      <c r="QLP387" s="10"/>
      <c r="QLQ387" s="10"/>
      <c r="QLR387" s="10"/>
      <c r="QLS387" s="10"/>
      <c r="QLT387" s="10"/>
      <c r="QLU387" s="10"/>
      <c r="QLV387" s="10"/>
      <c r="QLW387" s="10"/>
      <c r="QLX387" s="10"/>
      <c r="QLY387" s="10"/>
      <c r="QLZ387" s="10"/>
      <c r="QMA387" s="10"/>
      <c r="QMB387" s="10"/>
      <c r="QMC387" s="10"/>
      <c r="QMD387" s="10"/>
      <c r="QME387" s="10"/>
      <c r="QMF387" s="10"/>
      <c r="QMG387" s="10"/>
      <c r="QMH387" s="10"/>
      <c r="QMI387" s="10"/>
      <c r="QMJ387" s="10"/>
      <c r="QMK387" s="10"/>
      <c r="QML387" s="10"/>
      <c r="QMM387" s="10"/>
      <c r="QMN387" s="10"/>
      <c r="QMO387" s="10"/>
      <c r="QMP387" s="10"/>
      <c r="QMQ387" s="10"/>
      <c r="QMR387" s="10"/>
      <c r="QMS387" s="10"/>
      <c r="QMT387" s="10"/>
      <c r="QMU387" s="10"/>
      <c r="QMV387" s="10"/>
      <c r="QMW387" s="10"/>
      <c r="QMX387" s="10"/>
      <c r="QMY387" s="10"/>
      <c r="QMZ387" s="10"/>
      <c r="QNA387" s="10"/>
      <c r="QNB387" s="10"/>
      <c r="QNC387" s="10"/>
      <c r="QND387" s="10"/>
      <c r="QNE387" s="10"/>
      <c r="QNF387" s="10"/>
      <c r="QNG387" s="10"/>
      <c r="QNH387" s="10"/>
      <c r="QNI387" s="10"/>
      <c r="QNJ387" s="10"/>
      <c r="QNK387" s="10"/>
      <c r="QNL387" s="10"/>
      <c r="QNM387" s="10"/>
      <c r="QNN387" s="10"/>
      <c r="QNO387" s="10"/>
      <c r="QNP387" s="10"/>
      <c r="QNQ387" s="10"/>
      <c r="QNR387" s="10"/>
      <c r="QNS387" s="10"/>
      <c r="QNT387" s="10"/>
      <c r="QNU387" s="10"/>
      <c r="QNV387" s="10"/>
      <c r="QNW387" s="10"/>
      <c r="QNX387" s="10"/>
      <c r="QNY387" s="10"/>
      <c r="QNZ387" s="10"/>
      <c r="QOA387" s="10"/>
      <c r="QOB387" s="10"/>
      <c r="QOC387" s="10"/>
      <c r="QOD387" s="10"/>
      <c r="QOE387" s="10"/>
      <c r="QOF387" s="10"/>
      <c r="QOG387" s="10"/>
      <c r="QOH387" s="10"/>
      <c r="QOI387" s="10"/>
      <c r="QOJ387" s="10"/>
      <c r="QOK387" s="10"/>
      <c r="QOL387" s="10"/>
      <c r="QOM387" s="10"/>
      <c r="QON387" s="10"/>
      <c r="QOO387" s="10"/>
      <c r="QOP387" s="10"/>
      <c r="QOQ387" s="10"/>
      <c r="QOR387" s="10"/>
      <c r="QOS387" s="10"/>
      <c r="QOT387" s="10"/>
      <c r="QOU387" s="10"/>
      <c r="QOV387" s="10"/>
      <c r="QOW387" s="10"/>
      <c r="QOX387" s="10"/>
      <c r="QOY387" s="10"/>
      <c r="QOZ387" s="10"/>
      <c r="QPA387" s="10"/>
      <c r="QPB387" s="10"/>
      <c r="QPC387" s="10"/>
      <c r="QPD387" s="10"/>
      <c r="QPE387" s="10"/>
      <c r="QPF387" s="10"/>
      <c r="QPG387" s="10"/>
      <c r="QPH387" s="10"/>
      <c r="QPI387" s="10"/>
      <c r="QPJ387" s="10"/>
      <c r="QPK387" s="10"/>
      <c r="QPL387" s="10"/>
      <c r="QPM387" s="10"/>
      <c r="QPN387" s="10"/>
      <c r="QPO387" s="10"/>
      <c r="QPP387" s="10"/>
      <c r="QPQ387" s="10"/>
      <c r="QPR387" s="10"/>
      <c r="QPS387" s="10"/>
      <c r="QPT387" s="10"/>
      <c r="QPU387" s="10"/>
      <c r="QPV387" s="10"/>
      <c r="QPW387" s="10"/>
      <c r="QPX387" s="10"/>
      <c r="QPY387" s="10"/>
      <c r="QPZ387" s="10"/>
      <c r="QQA387" s="10"/>
      <c r="QQB387" s="10"/>
      <c r="QQC387" s="10"/>
      <c r="QQD387" s="10"/>
      <c r="QQE387" s="10"/>
      <c r="QQF387" s="10"/>
      <c r="QQG387" s="10"/>
      <c r="QQH387" s="10"/>
      <c r="QQI387" s="10"/>
      <c r="QQJ387" s="10"/>
      <c r="QQK387" s="10"/>
      <c r="QQL387" s="10"/>
      <c r="QQM387" s="10"/>
      <c r="QQN387" s="10"/>
      <c r="QQO387" s="10"/>
      <c r="QQP387" s="10"/>
      <c r="QQQ387" s="10"/>
      <c r="QQR387" s="10"/>
      <c r="QQS387" s="10"/>
      <c r="QQT387" s="10"/>
      <c r="QQU387" s="10"/>
      <c r="QQV387" s="10"/>
      <c r="QQW387" s="10"/>
      <c r="QQX387" s="10"/>
      <c r="QQY387" s="10"/>
      <c r="QQZ387" s="10"/>
      <c r="QRA387" s="10"/>
      <c r="QRB387" s="10"/>
      <c r="QRC387" s="10"/>
      <c r="QRD387" s="10"/>
      <c r="QRE387" s="10"/>
      <c r="QRF387" s="10"/>
      <c r="QRG387" s="10"/>
      <c r="QRH387" s="10"/>
      <c r="QRI387" s="10"/>
      <c r="QRJ387" s="10"/>
      <c r="QRK387" s="10"/>
      <c r="QRL387" s="10"/>
      <c r="QRM387" s="10"/>
      <c r="QRN387" s="10"/>
      <c r="QRO387" s="10"/>
      <c r="QRP387" s="10"/>
      <c r="QRQ387" s="10"/>
      <c r="QRR387" s="10"/>
      <c r="QRS387" s="10"/>
      <c r="QRT387" s="10"/>
      <c r="QRU387" s="10"/>
      <c r="QRV387" s="10"/>
      <c r="QRW387" s="10"/>
      <c r="QRX387" s="10"/>
      <c r="QRY387" s="10"/>
      <c r="QRZ387" s="10"/>
      <c r="QSA387" s="10"/>
      <c r="QSB387" s="10"/>
      <c r="QSC387" s="10"/>
      <c r="QSD387" s="10"/>
      <c r="QSE387" s="10"/>
      <c r="QSF387" s="10"/>
      <c r="QSG387" s="10"/>
      <c r="QSH387" s="10"/>
      <c r="QSI387" s="10"/>
      <c r="QSJ387" s="10"/>
      <c r="QSK387" s="10"/>
      <c r="QSL387" s="10"/>
      <c r="QSM387" s="10"/>
      <c r="QSN387" s="10"/>
      <c r="QSO387" s="10"/>
      <c r="QSP387" s="10"/>
      <c r="QSQ387" s="10"/>
      <c r="QSR387" s="10"/>
      <c r="QSS387" s="10"/>
      <c r="QST387" s="10"/>
      <c r="QSU387" s="10"/>
      <c r="QSV387" s="10"/>
      <c r="QSW387" s="10"/>
      <c r="QSX387" s="10"/>
      <c r="QSY387" s="10"/>
      <c r="QSZ387" s="10"/>
      <c r="QTA387" s="10"/>
      <c r="QTB387" s="10"/>
      <c r="QTC387" s="10"/>
      <c r="QTD387" s="10"/>
      <c r="QTE387" s="10"/>
      <c r="QTF387" s="10"/>
      <c r="QTG387" s="10"/>
      <c r="QTH387" s="10"/>
      <c r="QTI387" s="10"/>
      <c r="QTJ387" s="10"/>
      <c r="QTK387" s="10"/>
      <c r="QTL387" s="10"/>
      <c r="QTM387" s="10"/>
      <c r="QTN387" s="10"/>
      <c r="QTO387" s="10"/>
      <c r="QTP387" s="10"/>
      <c r="QTQ387" s="10"/>
      <c r="QTR387" s="10"/>
      <c r="QTS387" s="10"/>
      <c r="QTT387" s="10"/>
      <c r="QTU387" s="10"/>
      <c r="QTV387" s="10"/>
      <c r="QTW387" s="10"/>
      <c r="QTX387" s="10"/>
      <c r="QTY387" s="10"/>
      <c r="QTZ387" s="10"/>
      <c r="QUA387" s="10"/>
      <c r="QUB387" s="10"/>
      <c r="QUC387" s="10"/>
      <c r="QUD387" s="10"/>
      <c r="QUE387" s="10"/>
      <c r="QUF387" s="10"/>
      <c r="QUG387" s="10"/>
      <c r="QUH387" s="10"/>
      <c r="QUI387" s="10"/>
      <c r="QUJ387" s="10"/>
      <c r="QUK387" s="10"/>
      <c r="QUL387" s="10"/>
      <c r="QUM387" s="10"/>
      <c r="QUN387" s="10"/>
      <c r="QUO387" s="10"/>
      <c r="QUP387" s="10"/>
      <c r="QUQ387" s="10"/>
      <c r="QUR387" s="10"/>
      <c r="QUS387" s="10"/>
      <c r="QUT387" s="10"/>
      <c r="QUU387" s="10"/>
      <c r="QUV387" s="10"/>
      <c r="QUW387" s="10"/>
      <c r="QUX387" s="10"/>
      <c r="QUY387" s="10"/>
      <c r="QUZ387" s="10"/>
      <c r="QVA387" s="10"/>
      <c r="QVB387" s="10"/>
      <c r="QVC387" s="10"/>
      <c r="QVD387" s="10"/>
      <c r="QVE387" s="10"/>
      <c r="QVF387" s="10"/>
      <c r="QVG387" s="10"/>
      <c r="QVH387" s="10"/>
      <c r="QVI387" s="10"/>
      <c r="QVJ387" s="10"/>
      <c r="QVK387" s="10"/>
      <c r="QVL387" s="10"/>
      <c r="QVM387" s="10"/>
      <c r="QVN387" s="10"/>
      <c r="QVO387" s="10"/>
      <c r="QVP387" s="10"/>
      <c r="QVQ387" s="10"/>
      <c r="QVR387" s="10"/>
      <c r="QVS387" s="10"/>
      <c r="QVT387" s="10"/>
      <c r="QVU387" s="10"/>
      <c r="QVV387" s="10"/>
      <c r="QVW387" s="10"/>
      <c r="QVX387" s="10"/>
      <c r="QVY387" s="10"/>
      <c r="QVZ387" s="10"/>
      <c r="QWA387" s="10"/>
      <c r="QWB387" s="10"/>
      <c r="QWC387" s="10"/>
      <c r="QWD387" s="10"/>
      <c r="QWE387" s="10"/>
      <c r="QWF387" s="10"/>
      <c r="QWG387" s="10"/>
      <c r="QWH387" s="10"/>
      <c r="QWI387" s="10"/>
      <c r="QWJ387" s="10"/>
      <c r="QWK387" s="10"/>
      <c r="QWL387" s="10"/>
      <c r="QWM387" s="10"/>
      <c r="QWN387" s="10"/>
      <c r="QWO387" s="10"/>
      <c r="QWP387" s="10"/>
      <c r="QWQ387" s="10"/>
      <c r="QWR387" s="10"/>
      <c r="QWS387" s="10"/>
      <c r="QWT387" s="10"/>
      <c r="QWU387" s="10"/>
      <c r="QWV387" s="10"/>
      <c r="QWW387" s="10"/>
      <c r="QWX387" s="10"/>
      <c r="QWY387" s="10"/>
      <c r="QWZ387" s="10"/>
      <c r="QXA387" s="10"/>
      <c r="QXB387" s="10"/>
      <c r="QXC387" s="10"/>
      <c r="QXD387" s="10"/>
      <c r="QXE387" s="10"/>
      <c r="QXF387" s="10"/>
      <c r="QXG387" s="10"/>
      <c r="QXH387" s="10"/>
      <c r="QXI387" s="10"/>
      <c r="QXJ387" s="10"/>
      <c r="QXK387" s="10"/>
      <c r="QXL387" s="10"/>
      <c r="QXM387" s="10"/>
      <c r="QXN387" s="10"/>
      <c r="QXO387" s="10"/>
      <c r="QXP387" s="10"/>
      <c r="QXQ387" s="10"/>
      <c r="QXR387" s="10"/>
      <c r="QXS387" s="10"/>
      <c r="QXT387" s="10"/>
      <c r="QXU387" s="10"/>
      <c r="QXV387" s="10"/>
      <c r="QXW387" s="10"/>
      <c r="QXX387" s="10"/>
      <c r="QXY387" s="10"/>
      <c r="QXZ387" s="10"/>
      <c r="QYA387" s="10"/>
      <c r="QYB387" s="10"/>
      <c r="QYC387" s="10"/>
      <c r="QYD387" s="10"/>
      <c r="QYE387" s="10"/>
      <c r="QYF387" s="10"/>
      <c r="QYG387" s="10"/>
      <c r="QYH387" s="10"/>
      <c r="QYI387" s="10"/>
      <c r="QYJ387" s="10"/>
      <c r="QYK387" s="10"/>
      <c r="QYL387" s="10"/>
      <c r="QYM387" s="10"/>
      <c r="QYN387" s="10"/>
      <c r="QYO387" s="10"/>
      <c r="QYP387" s="10"/>
      <c r="QYQ387" s="10"/>
      <c r="QYR387" s="10"/>
      <c r="QYS387" s="10"/>
      <c r="QYT387" s="10"/>
      <c r="QYU387" s="10"/>
      <c r="QYV387" s="10"/>
      <c r="QYW387" s="10"/>
      <c r="QYX387" s="10"/>
      <c r="QYY387" s="10"/>
      <c r="QYZ387" s="10"/>
      <c r="QZA387" s="10"/>
      <c r="QZB387" s="10"/>
      <c r="QZC387" s="10"/>
      <c r="QZD387" s="10"/>
      <c r="QZE387" s="10"/>
      <c r="QZF387" s="10"/>
      <c r="QZG387" s="10"/>
      <c r="QZH387" s="10"/>
      <c r="QZI387" s="10"/>
      <c r="QZJ387" s="10"/>
      <c r="QZK387" s="10"/>
      <c r="QZL387" s="10"/>
      <c r="QZM387" s="10"/>
      <c r="QZN387" s="10"/>
      <c r="QZO387" s="10"/>
      <c r="QZP387" s="10"/>
      <c r="QZQ387" s="10"/>
      <c r="QZR387" s="10"/>
      <c r="QZS387" s="10"/>
      <c r="QZT387" s="10"/>
      <c r="QZU387" s="10"/>
      <c r="QZV387" s="10"/>
      <c r="QZW387" s="10"/>
      <c r="QZX387" s="10"/>
      <c r="QZY387" s="10"/>
      <c r="QZZ387" s="10"/>
      <c r="RAA387" s="10"/>
      <c r="RAB387" s="10"/>
      <c r="RAC387" s="10"/>
      <c r="RAD387" s="10"/>
      <c r="RAE387" s="10"/>
      <c r="RAF387" s="10"/>
      <c r="RAG387" s="10"/>
      <c r="RAH387" s="10"/>
      <c r="RAI387" s="10"/>
      <c r="RAJ387" s="10"/>
      <c r="RAK387" s="10"/>
      <c r="RAL387" s="10"/>
      <c r="RAM387" s="10"/>
      <c r="RAN387" s="10"/>
      <c r="RAO387" s="10"/>
      <c r="RAP387" s="10"/>
      <c r="RAQ387" s="10"/>
      <c r="RAR387" s="10"/>
      <c r="RAS387" s="10"/>
      <c r="RAT387" s="10"/>
      <c r="RAU387" s="10"/>
      <c r="RAV387" s="10"/>
      <c r="RAW387" s="10"/>
      <c r="RAX387" s="10"/>
      <c r="RAY387" s="10"/>
      <c r="RAZ387" s="10"/>
      <c r="RBA387" s="10"/>
      <c r="RBB387" s="10"/>
      <c r="RBC387" s="10"/>
      <c r="RBD387" s="10"/>
      <c r="RBE387" s="10"/>
      <c r="RBF387" s="10"/>
      <c r="RBG387" s="10"/>
      <c r="RBH387" s="10"/>
      <c r="RBI387" s="10"/>
      <c r="RBJ387" s="10"/>
      <c r="RBK387" s="10"/>
      <c r="RBL387" s="10"/>
      <c r="RBM387" s="10"/>
      <c r="RBN387" s="10"/>
      <c r="RBO387" s="10"/>
      <c r="RBP387" s="10"/>
      <c r="RBQ387" s="10"/>
      <c r="RBR387" s="10"/>
      <c r="RBS387" s="10"/>
      <c r="RBT387" s="10"/>
      <c r="RBU387" s="10"/>
      <c r="RBV387" s="10"/>
      <c r="RBW387" s="10"/>
      <c r="RBX387" s="10"/>
      <c r="RBY387" s="10"/>
      <c r="RBZ387" s="10"/>
      <c r="RCA387" s="10"/>
      <c r="RCB387" s="10"/>
      <c r="RCC387" s="10"/>
      <c r="RCD387" s="10"/>
      <c r="RCE387" s="10"/>
      <c r="RCF387" s="10"/>
      <c r="RCG387" s="10"/>
      <c r="RCH387" s="10"/>
      <c r="RCI387" s="10"/>
      <c r="RCJ387" s="10"/>
      <c r="RCK387" s="10"/>
      <c r="RCL387" s="10"/>
      <c r="RCM387" s="10"/>
      <c r="RCN387" s="10"/>
      <c r="RCO387" s="10"/>
      <c r="RCP387" s="10"/>
      <c r="RCQ387" s="10"/>
      <c r="RCR387" s="10"/>
      <c r="RCS387" s="10"/>
      <c r="RCT387" s="10"/>
      <c r="RCU387" s="10"/>
      <c r="RCV387" s="10"/>
      <c r="RCW387" s="10"/>
      <c r="RCX387" s="10"/>
      <c r="RCY387" s="10"/>
      <c r="RCZ387" s="10"/>
      <c r="RDA387" s="10"/>
      <c r="RDB387" s="10"/>
      <c r="RDC387" s="10"/>
      <c r="RDD387" s="10"/>
      <c r="RDE387" s="10"/>
      <c r="RDF387" s="10"/>
      <c r="RDG387" s="10"/>
      <c r="RDH387" s="10"/>
      <c r="RDI387" s="10"/>
      <c r="RDJ387" s="10"/>
      <c r="RDK387" s="10"/>
      <c r="RDL387" s="10"/>
      <c r="RDM387" s="10"/>
      <c r="RDN387" s="10"/>
      <c r="RDO387" s="10"/>
      <c r="RDP387" s="10"/>
      <c r="RDQ387" s="10"/>
      <c r="RDR387" s="10"/>
      <c r="RDS387" s="10"/>
      <c r="RDT387" s="10"/>
      <c r="RDU387" s="10"/>
      <c r="RDV387" s="10"/>
      <c r="RDW387" s="10"/>
      <c r="RDX387" s="10"/>
      <c r="RDY387" s="10"/>
      <c r="RDZ387" s="10"/>
      <c r="REA387" s="10"/>
      <c r="REB387" s="10"/>
      <c r="REC387" s="10"/>
      <c r="RED387" s="10"/>
      <c r="REE387" s="10"/>
      <c r="REF387" s="10"/>
      <c r="REG387" s="10"/>
      <c r="REH387" s="10"/>
      <c r="REI387" s="10"/>
      <c r="REJ387" s="10"/>
      <c r="REK387" s="10"/>
      <c r="REL387" s="10"/>
      <c r="REM387" s="10"/>
      <c r="REN387" s="10"/>
      <c r="REO387" s="10"/>
      <c r="REP387" s="10"/>
      <c r="REQ387" s="10"/>
      <c r="RER387" s="10"/>
      <c r="RES387" s="10"/>
      <c r="RET387" s="10"/>
      <c r="REU387" s="10"/>
      <c r="REV387" s="10"/>
      <c r="REW387" s="10"/>
      <c r="REX387" s="10"/>
      <c r="REY387" s="10"/>
      <c r="REZ387" s="10"/>
      <c r="RFA387" s="10"/>
      <c r="RFB387" s="10"/>
      <c r="RFC387" s="10"/>
      <c r="RFD387" s="10"/>
      <c r="RFE387" s="10"/>
      <c r="RFF387" s="10"/>
      <c r="RFG387" s="10"/>
      <c r="RFH387" s="10"/>
      <c r="RFI387" s="10"/>
      <c r="RFJ387" s="10"/>
      <c r="RFK387" s="10"/>
      <c r="RFL387" s="10"/>
      <c r="RFM387" s="10"/>
      <c r="RFN387" s="10"/>
      <c r="RFO387" s="10"/>
      <c r="RFP387" s="10"/>
      <c r="RFQ387" s="10"/>
      <c r="RFR387" s="10"/>
      <c r="RFS387" s="10"/>
      <c r="RFT387" s="10"/>
      <c r="RFU387" s="10"/>
      <c r="RFV387" s="10"/>
      <c r="RFW387" s="10"/>
      <c r="RFX387" s="10"/>
      <c r="RFY387" s="10"/>
      <c r="RFZ387" s="10"/>
      <c r="RGA387" s="10"/>
      <c r="RGB387" s="10"/>
      <c r="RGC387" s="10"/>
      <c r="RGD387" s="10"/>
      <c r="RGE387" s="10"/>
      <c r="RGF387" s="10"/>
      <c r="RGG387" s="10"/>
      <c r="RGH387" s="10"/>
      <c r="RGI387" s="10"/>
      <c r="RGJ387" s="10"/>
      <c r="RGK387" s="10"/>
      <c r="RGL387" s="10"/>
      <c r="RGM387" s="10"/>
      <c r="RGN387" s="10"/>
      <c r="RGO387" s="10"/>
      <c r="RGP387" s="10"/>
      <c r="RGQ387" s="10"/>
      <c r="RGR387" s="10"/>
      <c r="RGS387" s="10"/>
      <c r="RGT387" s="10"/>
      <c r="RGU387" s="10"/>
      <c r="RGV387" s="10"/>
      <c r="RGW387" s="10"/>
      <c r="RGX387" s="10"/>
      <c r="RGY387" s="10"/>
      <c r="RGZ387" s="10"/>
      <c r="RHA387" s="10"/>
      <c r="RHB387" s="10"/>
      <c r="RHC387" s="10"/>
      <c r="RHD387" s="10"/>
      <c r="RHE387" s="10"/>
      <c r="RHF387" s="10"/>
      <c r="RHG387" s="10"/>
      <c r="RHH387" s="10"/>
      <c r="RHI387" s="10"/>
      <c r="RHJ387" s="10"/>
      <c r="RHK387" s="10"/>
      <c r="RHL387" s="10"/>
      <c r="RHM387" s="10"/>
      <c r="RHN387" s="10"/>
      <c r="RHO387" s="10"/>
      <c r="RHP387" s="10"/>
      <c r="RHQ387" s="10"/>
      <c r="RHR387" s="10"/>
      <c r="RHS387" s="10"/>
      <c r="RHT387" s="10"/>
      <c r="RHU387" s="10"/>
      <c r="RHV387" s="10"/>
      <c r="RHW387" s="10"/>
      <c r="RHX387" s="10"/>
      <c r="RHY387" s="10"/>
      <c r="RHZ387" s="10"/>
      <c r="RIA387" s="10"/>
      <c r="RIB387" s="10"/>
      <c r="RIC387" s="10"/>
      <c r="RID387" s="10"/>
      <c r="RIE387" s="10"/>
      <c r="RIF387" s="10"/>
      <c r="RIG387" s="10"/>
      <c r="RIH387" s="10"/>
      <c r="RII387" s="10"/>
      <c r="RIJ387" s="10"/>
      <c r="RIK387" s="10"/>
      <c r="RIL387" s="10"/>
      <c r="RIM387" s="10"/>
      <c r="RIN387" s="10"/>
      <c r="RIO387" s="10"/>
      <c r="RIP387" s="10"/>
      <c r="RIQ387" s="10"/>
      <c r="RIR387" s="10"/>
      <c r="RIS387" s="10"/>
      <c r="RIT387" s="10"/>
      <c r="RIU387" s="10"/>
      <c r="RIV387" s="10"/>
      <c r="RIW387" s="10"/>
      <c r="RIX387" s="10"/>
      <c r="RIY387" s="10"/>
      <c r="RIZ387" s="10"/>
      <c r="RJA387" s="10"/>
      <c r="RJB387" s="10"/>
      <c r="RJC387" s="10"/>
      <c r="RJD387" s="10"/>
      <c r="RJE387" s="10"/>
      <c r="RJF387" s="10"/>
      <c r="RJG387" s="10"/>
      <c r="RJH387" s="10"/>
      <c r="RJI387" s="10"/>
      <c r="RJJ387" s="10"/>
      <c r="RJK387" s="10"/>
      <c r="RJL387" s="10"/>
      <c r="RJM387" s="10"/>
      <c r="RJN387" s="10"/>
      <c r="RJO387" s="10"/>
      <c r="RJP387" s="10"/>
      <c r="RJQ387" s="10"/>
      <c r="RJR387" s="10"/>
      <c r="RJS387" s="10"/>
      <c r="RJT387" s="10"/>
      <c r="RJU387" s="10"/>
      <c r="RJV387" s="10"/>
      <c r="RJW387" s="10"/>
      <c r="RJX387" s="10"/>
      <c r="RJY387" s="10"/>
      <c r="RJZ387" s="10"/>
      <c r="RKA387" s="10"/>
      <c r="RKB387" s="10"/>
      <c r="RKC387" s="10"/>
      <c r="RKD387" s="10"/>
      <c r="RKE387" s="10"/>
      <c r="RKF387" s="10"/>
      <c r="RKG387" s="10"/>
      <c r="RKH387" s="10"/>
      <c r="RKI387" s="10"/>
      <c r="RKJ387" s="10"/>
      <c r="RKK387" s="10"/>
      <c r="RKL387" s="10"/>
      <c r="RKM387" s="10"/>
      <c r="RKN387" s="10"/>
      <c r="RKO387" s="10"/>
      <c r="RKP387" s="10"/>
      <c r="RKQ387" s="10"/>
      <c r="RKR387" s="10"/>
      <c r="RKS387" s="10"/>
      <c r="RKT387" s="10"/>
      <c r="RKU387" s="10"/>
      <c r="RKV387" s="10"/>
      <c r="RKW387" s="10"/>
      <c r="RKX387" s="10"/>
      <c r="RKY387" s="10"/>
      <c r="RKZ387" s="10"/>
      <c r="RLA387" s="10"/>
      <c r="RLB387" s="10"/>
      <c r="RLC387" s="10"/>
      <c r="RLD387" s="10"/>
      <c r="RLE387" s="10"/>
      <c r="RLF387" s="10"/>
      <c r="RLG387" s="10"/>
      <c r="RLH387" s="10"/>
      <c r="RLI387" s="10"/>
      <c r="RLJ387" s="10"/>
      <c r="RLK387" s="10"/>
      <c r="RLL387" s="10"/>
      <c r="RLM387" s="10"/>
      <c r="RLN387" s="10"/>
      <c r="RLO387" s="10"/>
      <c r="RLP387" s="10"/>
      <c r="RLQ387" s="10"/>
      <c r="RLR387" s="10"/>
      <c r="RLS387" s="10"/>
      <c r="RLT387" s="10"/>
      <c r="RLU387" s="10"/>
      <c r="RLV387" s="10"/>
      <c r="RLW387" s="10"/>
      <c r="RLX387" s="10"/>
      <c r="RLY387" s="10"/>
      <c r="RLZ387" s="10"/>
      <c r="RMA387" s="10"/>
      <c r="RMB387" s="10"/>
      <c r="RMC387" s="10"/>
      <c r="RMD387" s="10"/>
      <c r="RME387" s="10"/>
      <c r="RMF387" s="10"/>
      <c r="RMG387" s="10"/>
      <c r="RMH387" s="10"/>
      <c r="RMI387" s="10"/>
      <c r="RMJ387" s="10"/>
      <c r="RMK387" s="10"/>
      <c r="RML387" s="10"/>
      <c r="RMM387" s="10"/>
      <c r="RMN387" s="10"/>
      <c r="RMO387" s="10"/>
      <c r="RMP387" s="10"/>
      <c r="RMQ387" s="10"/>
      <c r="RMR387" s="10"/>
      <c r="RMS387" s="10"/>
      <c r="RMT387" s="10"/>
      <c r="RMU387" s="10"/>
      <c r="RMV387" s="10"/>
      <c r="RMW387" s="10"/>
      <c r="RMX387" s="10"/>
      <c r="RMY387" s="10"/>
      <c r="RMZ387" s="10"/>
      <c r="RNA387" s="10"/>
      <c r="RNB387" s="10"/>
      <c r="RNC387" s="10"/>
      <c r="RND387" s="10"/>
      <c r="RNE387" s="10"/>
      <c r="RNF387" s="10"/>
      <c r="RNG387" s="10"/>
      <c r="RNH387" s="10"/>
      <c r="RNI387" s="10"/>
      <c r="RNJ387" s="10"/>
      <c r="RNK387" s="10"/>
      <c r="RNL387" s="10"/>
      <c r="RNM387" s="10"/>
      <c r="RNN387" s="10"/>
      <c r="RNO387" s="10"/>
      <c r="RNP387" s="10"/>
      <c r="RNQ387" s="10"/>
      <c r="RNR387" s="10"/>
      <c r="RNS387" s="10"/>
      <c r="RNT387" s="10"/>
      <c r="RNU387" s="10"/>
      <c r="RNV387" s="10"/>
      <c r="RNW387" s="10"/>
      <c r="RNX387" s="10"/>
      <c r="RNY387" s="10"/>
      <c r="RNZ387" s="10"/>
      <c r="ROA387" s="10"/>
      <c r="ROB387" s="10"/>
      <c r="ROC387" s="10"/>
      <c r="ROD387" s="10"/>
      <c r="ROE387" s="10"/>
      <c r="ROF387" s="10"/>
      <c r="ROG387" s="10"/>
      <c r="ROH387" s="10"/>
      <c r="ROI387" s="10"/>
      <c r="ROJ387" s="10"/>
      <c r="ROK387" s="10"/>
      <c r="ROL387" s="10"/>
      <c r="ROM387" s="10"/>
      <c r="RON387" s="10"/>
      <c r="ROO387" s="10"/>
      <c r="ROP387" s="10"/>
      <c r="ROQ387" s="10"/>
      <c r="ROR387" s="10"/>
      <c r="ROS387" s="10"/>
      <c r="ROT387" s="10"/>
      <c r="ROU387" s="10"/>
      <c r="ROV387" s="10"/>
      <c r="ROW387" s="10"/>
      <c r="ROX387" s="10"/>
      <c r="ROY387" s="10"/>
      <c r="ROZ387" s="10"/>
      <c r="RPA387" s="10"/>
      <c r="RPB387" s="10"/>
      <c r="RPC387" s="10"/>
      <c r="RPD387" s="10"/>
      <c r="RPE387" s="10"/>
      <c r="RPF387" s="10"/>
      <c r="RPG387" s="10"/>
      <c r="RPH387" s="10"/>
      <c r="RPI387" s="10"/>
      <c r="RPJ387" s="10"/>
      <c r="RPK387" s="10"/>
      <c r="RPL387" s="10"/>
      <c r="RPM387" s="10"/>
      <c r="RPN387" s="10"/>
      <c r="RPO387" s="10"/>
      <c r="RPP387" s="10"/>
      <c r="RPQ387" s="10"/>
      <c r="RPR387" s="10"/>
      <c r="RPS387" s="10"/>
      <c r="RPT387" s="10"/>
      <c r="RPU387" s="10"/>
      <c r="RPV387" s="10"/>
      <c r="RPW387" s="10"/>
      <c r="RPX387" s="10"/>
      <c r="RPY387" s="10"/>
      <c r="RPZ387" s="10"/>
      <c r="RQA387" s="10"/>
      <c r="RQB387" s="10"/>
      <c r="RQC387" s="10"/>
      <c r="RQD387" s="10"/>
      <c r="RQE387" s="10"/>
      <c r="RQF387" s="10"/>
      <c r="RQG387" s="10"/>
      <c r="RQH387" s="10"/>
      <c r="RQI387" s="10"/>
      <c r="RQJ387" s="10"/>
      <c r="RQK387" s="10"/>
      <c r="RQL387" s="10"/>
      <c r="RQM387" s="10"/>
      <c r="RQN387" s="10"/>
      <c r="RQO387" s="10"/>
      <c r="RQP387" s="10"/>
      <c r="RQQ387" s="10"/>
      <c r="RQR387" s="10"/>
      <c r="RQS387" s="10"/>
      <c r="RQT387" s="10"/>
      <c r="RQU387" s="10"/>
      <c r="RQV387" s="10"/>
      <c r="RQW387" s="10"/>
      <c r="RQX387" s="10"/>
      <c r="RQY387" s="10"/>
      <c r="RQZ387" s="10"/>
      <c r="RRA387" s="10"/>
      <c r="RRB387" s="10"/>
      <c r="RRC387" s="10"/>
      <c r="RRD387" s="10"/>
      <c r="RRE387" s="10"/>
      <c r="RRF387" s="10"/>
      <c r="RRG387" s="10"/>
      <c r="RRH387" s="10"/>
      <c r="RRI387" s="10"/>
      <c r="RRJ387" s="10"/>
      <c r="RRK387" s="10"/>
      <c r="RRL387" s="10"/>
      <c r="RRM387" s="10"/>
      <c r="RRN387" s="10"/>
      <c r="RRO387" s="10"/>
      <c r="RRP387" s="10"/>
      <c r="RRQ387" s="10"/>
      <c r="RRR387" s="10"/>
      <c r="RRS387" s="10"/>
      <c r="RRT387" s="10"/>
      <c r="RRU387" s="10"/>
      <c r="RRV387" s="10"/>
      <c r="RRW387" s="10"/>
      <c r="RRX387" s="10"/>
      <c r="RRY387" s="10"/>
      <c r="RRZ387" s="10"/>
      <c r="RSA387" s="10"/>
      <c r="RSB387" s="10"/>
      <c r="RSC387" s="10"/>
      <c r="RSD387" s="10"/>
      <c r="RSE387" s="10"/>
      <c r="RSF387" s="10"/>
      <c r="RSG387" s="10"/>
      <c r="RSH387" s="10"/>
      <c r="RSI387" s="10"/>
      <c r="RSJ387" s="10"/>
      <c r="RSK387" s="10"/>
      <c r="RSL387" s="10"/>
      <c r="RSM387" s="10"/>
      <c r="RSN387" s="10"/>
      <c r="RSO387" s="10"/>
      <c r="RSP387" s="10"/>
      <c r="RSQ387" s="10"/>
      <c r="RSR387" s="10"/>
      <c r="RSS387" s="10"/>
      <c r="RST387" s="10"/>
      <c r="RSU387" s="10"/>
      <c r="RSV387" s="10"/>
      <c r="RSW387" s="10"/>
      <c r="RSX387" s="10"/>
      <c r="RSY387" s="10"/>
      <c r="RSZ387" s="10"/>
      <c r="RTA387" s="10"/>
      <c r="RTB387" s="10"/>
      <c r="RTC387" s="10"/>
      <c r="RTD387" s="10"/>
      <c r="RTE387" s="10"/>
      <c r="RTF387" s="10"/>
      <c r="RTG387" s="10"/>
      <c r="RTH387" s="10"/>
      <c r="RTI387" s="10"/>
      <c r="RTJ387" s="10"/>
      <c r="RTK387" s="10"/>
      <c r="RTL387" s="10"/>
      <c r="RTM387" s="10"/>
      <c r="RTN387" s="10"/>
      <c r="RTO387" s="10"/>
      <c r="RTP387" s="10"/>
      <c r="RTQ387" s="10"/>
      <c r="RTR387" s="10"/>
      <c r="RTS387" s="10"/>
      <c r="RTT387" s="10"/>
      <c r="RTU387" s="10"/>
      <c r="RTV387" s="10"/>
      <c r="RTW387" s="10"/>
      <c r="RTX387" s="10"/>
      <c r="RTY387" s="10"/>
      <c r="RTZ387" s="10"/>
      <c r="RUA387" s="10"/>
      <c r="RUB387" s="10"/>
      <c r="RUC387" s="10"/>
      <c r="RUD387" s="10"/>
      <c r="RUE387" s="10"/>
      <c r="RUF387" s="10"/>
      <c r="RUG387" s="10"/>
      <c r="RUH387" s="10"/>
      <c r="RUI387" s="10"/>
      <c r="RUJ387" s="10"/>
      <c r="RUK387" s="10"/>
      <c r="RUL387" s="10"/>
      <c r="RUM387" s="10"/>
      <c r="RUN387" s="10"/>
      <c r="RUO387" s="10"/>
      <c r="RUP387" s="10"/>
      <c r="RUQ387" s="10"/>
      <c r="RUR387" s="10"/>
      <c r="RUS387" s="10"/>
      <c r="RUT387" s="10"/>
      <c r="RUU387" s="10"/>
      <c r="RUV387" s="10"/>
      <c r="RUW387" s="10"/>
      <c r="RUX387" s="10"/>
      <c r="RUY387" s="10"/>
      <c r="RUZ387" s="10"/>
      <c r="RVA387" s="10"/>
      <c r="RVB387" s="10"/>
      <c r="RVC387" s="10"/>
      <c r="RVD387" s="10"/>
      <c r="RVE387" s="10"/>
      <c r="RVF387" s="10"/>
      <c r="RVG387" s="10"/>
      <c r="RVH387" s="10"/>
      <c r="RVI387" s="10"/>
      <c r="RVJ387" s="10"/>
      <c r="RVK387" s="10"/>
      <c r="RVL387" s="10"/>
      <c r="RVM387" s="10"/>
      <c r="RVN387" s="10"/>
      <c r="RVO387" s="10"/>
      <c r="RVP387" s="10"/>
      <c r="RVQ387" s="10"/>
      <c r="RVR387" s="10"/>
      <c r="RVS387" s="10"/>
      <c r="RVT387" s="10"/>
      <c r="RVU387" s="10"/>
      <c r="RVV387" s="10"/>
      <c r="RVW387" s="10"/>
      <c r="RVX387" s="10"/>
      <c r="RVY387" s="10"/>
      <c r="RVZ387" s="10"/>
      <c r="RWA387" s="10"/>
      <c r="RWB387" s="10"/>
      <c r="RWC387" s="10"/>
      <c r="RWD387" s="10"/>
      <c r="RWE387" s="10"/>
      <c r="RWF387" s="10"/>
      <c r="RWG387" s="10"/>
      <c r="RWH387" s="10"/>
      <c r="RWI387" s="10"/>
      <c r="RWJ387" s="10"/>
      <c r="RWK387" s="10"/>
      <c r="RWL387" s="10"/>
      <c r="RWM387" s="10"/>
      <c r="RWN387" s="10"/>
      <c r="RWO387" s="10"/>
      <c r="RWP387" s="10"/>
      <c r="RWQ387" s="10"/>
      <c r="RWR387" s="10"/>
      <c r="RWS387" s="10"/>
      <c r="RWT387" s="10"/>
      <c r="RWU387" s="10"/>
      <c r="RWV387" s="10"/>
      <c r="RWW387" s="10"/>
      <c r="RWX387" s="10"/>
      <c r="RWY387" s="10"/>
      <c r="RWZ387" s="10"/>
      <c r="RXA387" s="10"/>
      <c r="RXB387" s="10"/>
      <c r="RXC387" s="10"/>
      <c r="RXD387" s="10"/>
      <c r="RXE387" s="10"/>
      <c r="RXF387" s="10"/>
      <c r="RXG387" s="10"/>
      <c r="RXH387" s="10"/>
      <c r="RXI387" s="10"/>
      <c r="RXJ387" s="10"/>
      <c r="RXK387" s="10"/>
      <c r="RXL387" s="10"/>
      <c r="RXM387" s="10"/>
      <c r="RXN387" s="10"/>
      <c r="RXO387" s="10"/>
      <c r="RXP387" s="10"/>
      <c r="RXQ387" s="10"/>
      <c r="RXR387" s="10"/>
      <c r="RXS387" s="10"/>
      <c r="RXT387" s="10"/>
      <c r="RXU387" s="10"/>
      <c r="RXV387" s="10"/>
      <c r="RXW387" s="10"/>
      <c r="RXX387" s="10"/>
      <c r="RXY387" s="10"/>
      <c r="RXZ387" s="10"/>
      <c r="RYA387" s="10"/>
      <c r="RYB387" s="10"/>
      <c r="RYC387" s="10"/>
      <c r="RYD387" s="10"/>
      <c r="RYE387" s="10"/>
      <c r="RYF387" s="10"/>
      <c r="RYG387" s="10"/>
      <c r="RYH387" s="10"/>
      <c r="RYI387" s="10"/>
      <c r="RYJ387" s="10"/>
      <c r="RYK387" s="10"/>
      <c r="RYL387" s="10"/>
      <c r="RYM387" s="10"/>
      <c r="RYN387" s="10"/>
      <c r="RYO387" s="10"/>
      <c r="RYP387" s="10"/>
      <c r="RYQ387" s="10"/>
      <c r="RYR387" s="10"/>
      <c r="RYS387" s="10"/>
      <c r="RYT387" s="10"/>
      <c r="RYU387" s="10"/>
      <c r="RYV387" s="10"/>
      <c r="RYW387" s="10"/>
      <c r="RYX387" s="10"/>
      <c r="RYY387" s="10"/>
      <c r="RYZ387" s="10"/>
      <c r="RZA387" s="10"/>
      <c r="RZB387" s="10"/>
      <c r="RZC387" s="10"/>
      <c r="RZD387" s="10"/>
      <c r="RZE387" s="10"/>
      <c r="RZF387" s="10"/>
      <c r="RZG387" s="10"/>
      <c r="RZH387" s="10"/>
      <c r="RZI387" s="10"/>
      <c r="RZJ387" s="10"/>
      <c r="RZK387" s="10"/>
      <c r="RZL387" s="10"/>
      <c r="RZM387" s="10"/>
      <c r="RZN387" s="10"/>
      <c r="RZO387" s="10"/>
      <c r="RZP387" s="10"/>
      <c r="RZQ387" s="10"/>
      <c r="RZR387" s="10"/>
      <c r="RZS387" s="10"/>
      <c r="RZT387" s="10"/>
      <c r="RZU387" s="10"/>
      <c r="RZV387" s="10"/>
      <c r="RZW387" s="10"/>
      <c r="RZX387" s="10"/>
      <c r="RZY387" s="10"/>
      <c r="RZZ387" s="10"/>
      <c r="SAA387" s="10"/>
      <c r="SAB387" s="10"/>
      <c r="SAC387" s="10"/>
      <c r="SAD387" s="10"/>
      <c r="SAE387" s="10"/>
      <c r="SAF387" s="10"/>
      <c r="SAG387" s="10"/>
      <c r="SAH387" s="10"/>
      <c r="SAI387" s="10"/>
      <c r="SAJ387" s="10"/>
      <c r="SAK387" s="10"/>
      <c r="SAL387" s="10"/>
      <c r="SAM387" s="10"/>
      <c r="SAN387" s="10"/>
      <c r="SAO387" s="10"/>
      <c r="SAP387" s="10"/>
      <c r="SAQ387" s="10"/>
      <c r="SAR387" s="10"/>
      <c r="SAS387" s="10"/>
      <c r="SAT387" s="10"/>
      <c r="SAU387" s="10"/>
      <c r="SAV387" s="10"/>
      <c r="SAW387" s="10"/>
      <c r="SAX387" s="10"/>
      <c r="SAY387" s="10"/>
      <c r="SAZ387" s="10"/>
      <c r="SBA387" s="10"/>
      <c r="SBB387" s="10"/>
      <c r="SBC387" s="10"/>
      <c r="SBD387" s="10"/>
      <c r="SBE387" s="10"/>
      <c r="SBF387" s="10"/>
      <c r="SBG387" s="10"/>
      <c r="SBH387" s="10"/>
      <c r="SBI387" s="10"/>
      <c r="SBJ387" s="10"/>
      <c r="SBK387" s="10"/>
      <c r="SBL387" s="10"/>
      <c r="SBM387" s="10"/>
      <c r="SBN387" s="10"/>
      <c r="SBO387" s="10"/>
      <c r="SBP387" s="10"/>
      <c r="SBQ387" s="10"/>
      <c r="SBR387" s="10"/>
      <c r="SBS387" s="10"/>
      <c r="SBT387" s="10"/>
      <c r="SBU387" s="10"/>
      <c r="SBV387" s="10"/>
      <c r="SBW387" s="10"/>
      <c r="SBX387" s="10"/>
      <c r="SBY387" s="10"/>
      <c r="SBZ387" s="10"/>
      <c r="SCA387" s="10"/>
      <c r="SCB387" s="10"/>
      <c r="SCC387" s="10"/>
      <c r="SCD387" s="10"/>
      <c r="SCE387" s="10"/>
      <c r="SCF387" s="10"/>
      <c r="SCG387" s="10"/>
      <c r="SCH387" s="10"/>
      <c r="SCI387" s="10"/>
      <c r="SCJ387" s="10"/>
      <c r="SCK387" s="10"/>
      <c r="SCL387" s="10"/>
      <c r="SCM387" s="10"/>
      <c r="SCN387" s="10"/>
      <c r="SCO387" s="10"/>
      <c r="SCP387" s="10"/>
      <c r="SCQ387" s="10"/>
      <c r="SCR387" s="10"/>
      <c r="SCS387" s="10"/>
      <c r="SCT387" s="10"/>
      <c r="SCU387" s="10"/>
      <c r="SCV387" s="10"/>
      <c r="SCW387" s="10"/>
      <c r="SCX387" s="10"/>
      <c r="SCY387" s="10"/>
      <c r="SCZ387" s="10"/>
      <c r="SDA387" s="10"/>
      <c r="SDB387" s="10"/>
      <c r="SDC387" s="10"/>
      <c r="SDD387" s="10"/>
      <c r="SDE387" s="10"/>
      <c r="SDF387" s="10"/>
      <c r="SDG387" s="10"/>
      <c r="SDH387" s="10"/>
      <c r="SDI387" s="10"/>
      <c r="SDJ387" s="10"/>
      <c r="SDK387" s="10"/>
      <c r="SDL387" s="10"/>
      <c r="SDM387" s="10"/>
      <c r="SDN387" s="10"/>
      <c r="SDO387" s="10"/>
      <c r="SDP387" s="10"/>
      <c r="SDQ387" s="10"/>
      <c r="SDR387" s="10"/>
      <c r="SDS387" s="10"/>
      <c r="SDT387" s="10"/>
      <c r="SDU387" s="10"/>
      <c r="SDV387" s="10"/>
      <c r="SDW387" s="10"/>
      <c r="SDX387" s="10"/>
      <c r="SDY387" s="10"/>
      <c r="SDZ387" s="10"/>
      <c r="SEA387" s="10"/>
      <c r="SEB387" s="10"/>
      <c r="SEC387" s="10"/>
      <c r="SED387" s="10"/>
      <c r="SEE387" s="10"/>
      <c r="SEF387" s="10"/>
      <c r="SEG387" s="10"/>
      <c r="SEH387" s="10"/>
      <c r="SEI387" s="10"/>
      <c r="SEJ387" s="10"/>
      <c r="SEK387" s="10"/>
      <c r="SEL387" s="10"/>
      <c r="SEM387" s="10"/>
      <c r="SEN387" s="10"/>
      <c r="SEO387" s="10"/>
      <c r="SEP387" s="10"/>
      <c r="SEQ387" s="10"/>
      <c r="SER387" s="10"/>
      <c r="SES387" s="10"/>
      <c r="SET387" s="10"/>
      <c r="SEU387" s="10"/>
      <c r="SEV387" s="10"/>
      <c r="SEW387" s="10"/>
      <c r="SEX387" s="10"/>
      <c r="SEY387" s="10"/>
      <c r="SEZ387" s="10"/>
      <c r="SFA387" s="10"/>
      <c r="SFB387" s="10"/>
      <c r="SFC387" s="10"/>
      <c r="SFD387" s="10"/>
      <c r="SFE387" s="10"/>
      <c r="SFF387" s="10"/>
      <c r="SFG387" s="10"/>
      <c r="SFH387" s="10"/>
      <c r="SFI387" s="10"/>
      <c r="SFJ387" s="10"/>
      <c r="SFK387" s="10"/>
      <c r="SFL387" s="10"/>
      <c r="SFM387" s="10"/>
      <c r="SFN387" s="10"/>
      <c r="SFO387" s="10"/>
      <c r="SFP387" s="10"/>
      <c r="SFQ387" s="10"/>
      <c r="SFR387" s="10"/>
      <c r="SFS387" s="10"/>
      <c r="SFT387" s="10"/>
      <c r="SFU387" s="10"/>
      <c r="SFV387" s="10"/>
      <c r="SFW387" s="10"/>
      <c r="SFX387" s="10"/>
      <c r="SFY387" s="10"/>
      <c r="SFZ387" s="10"/>
      <c r="SGA387" s="10"/>
      <c r="SGB387" s="10"/>
      <c r="SGC387" s="10"/>
      <c r="SGD387" s="10"/>
      <c r="SGE387" s="10"/>
      <c r="SGF387" s="10"/>
      <c r="SGG387" s="10"/>
      <c r="SGH387" s="10"/>
      <c r="SGI387" s="10"/>
      <c r="SGJ387" s="10"/>
      <c r="SGK387" s="10"/>
      <c r="SGL387" s="10"/>
      <c r="SGM387" s="10"/>
      <c r="SGN387" s="10"/>
      <c r="SGO387" s="10"/>
      <c r="SGP387" s="10"/>
      <c r="SGQ387" s="10"/>
      <c r="SGR387" s="10"/>
      <c r="SGS387" s="10"/>
      <c r="SGT387" s="10"/>
      <c r="SGU387" s="10"/>
      <c r="SGV387" s="10"/>
      <c r="SGW387" s="10"/>
      <c r="SGX387" s="10"/>
      <c r="SGY387" s="10"/>
      <c r="SGZ387" s="10"/>
      <c r="SHA387" s="10"/>
      <c r="SHB387" s="10"/>
      <c r="SHC387" s="10"/>
      <c r="SHD387" s="10"/>
      <c r="SHE387" s="10"/>
      <c r="SHF387" s="10"/>
      <c r="SHG387" s="10"/>
      <c r="SHH387" s="10"/>
      <c r="SHI387" s="10"/>
      <c r="SHJ387" s="10"/>
      <c r="SHK387" s="10"/>
      <c r="SHL387" s="10"/>
      <c r="SHM387" s="10"/>
      <c r="SHN387" s="10"/>
      <c r="SHO387" s="10"/>
      <c r="SHP387" s="10"/>
      <c r="SHQ387" s="10"/>
      <c r="SHR387" s="10"/>
      <c r="SHS387" s="10"/>
      <c r="SHT387" s="10"/>
      <c r="SHU387" s="10"/>
      <c r="SHV387" s="10"/>
      <c r="SHW387" s="10"/>
      <c r="SHX387" s="10"/>
      <c r="SHY387" s="10"/>
      <c r="SHZ387" s="10"/>
      <c r="SIA387" s="10"/>
      <c r="SIB387" s="10"/>
      <c r="SIC387" s="10"/>
      <c r="SID387" s="10"/>
      <c r="SIE387" s="10"/>
      <c r="SIF387" s="10"/>
      <c r="SIG387" s="10"/>
      <c r="SIH387" s="10"/>
      <c r="SII387" s="10"/>
      <c r="SIJ387" s="10"/>
      <c r="SIK387" s="10"/>
      <c r="SIL387" s="10"/>
      <c r="SIM387" s="10"/>
      <c r="SIN387" s="10"/>
      <c r="SIO387" s="10"/>
      <c r="SIP387" s="10"/>
      <c r="SIQ387" s="10"/>
      <c r="SIR387" s="10"/>
      <c r="SIS387" s="10"/>
      <c r="SIT387" s="10"/>
      <c r="SIU387" s="10"/>
      <c r="SIV387" s="10"/>
      <c r="SIW387" s="10"/>
      <c r="SIX387" s="10"/>
      <c r="SIY387" s="10"/>
      <c r="SIZ387" s="10"/>
      <c r="SJA387" s="10"/>
      <c r="SJB387" s="10"/>
      <c r="SJC387" s="10"/>
      <c r="SJD387" s="10"/>
      <c r="SJE387" s="10"/>
      <c r="SJF387" s="10"/>
      <c r="SJG387" s="10"/>
      <c r="SJH387" s="10"/>
      <c r="SJI387" s="10"/>
      <c r="SJJ387" s="10"/>
      <c r="SJK387" s="10"/>
      <c r="SJL387" s="10"/>
      <c r="SJM387" s="10"/>
      <c r="SJN387" s="10"/>
      <c r="SJO387" s="10"/>
      <c r="SJP387" s="10"/>
      <c r="SJQ387" s="10"/>
      <c r="SJR387" s="10"/>
      <c r="SJS387" s="10"/>
      <c r="SJT387" s="10"/>
      <c r="SJU387" s="10"/>
      <c r="SJV387" s="10"/>
      <c r="SJW387" s="10"/>
      <c r="SJX387" s="10"/>
      <c r="SJY387" s="10"/>
      <c r="SJZ387" s="10"/>
      <c r="SKA387" s="10"/>
      <c r="SKB387" s="10"/>
      <c r="SKC387" s="10"/>
      <c r="SKD387" s="10"/>
      <c r="SKE387" s="10"/>
      <c r="SKF387" s="10"/>
      <c r="SKG387" s="10"/>
      <c r="SKH387" s="10"/>
      <c r="SKI387" s="10"/>
      <c r="SKJ387" s="10"/>
      <c r="SKK387" s="10"/>
      <c r="SKL387" s="10"/>
      <c r="SKM387" s="10"/>
      <c r="SKN387" s="10"/>
      <c r="SKO387" s="10"/>
      <c r="SKP387" s="10"/>
      <c r="SKQ387" s="10"/>
      <c r="SKR387" s="10"/>
      <c r="SKS387" s="10"/>
      <c r="SKT387" s="10"/>
      <c r="SKU387" s="10"/>
      <c r="SKV387" s="10"/>
      <c r="SKW387" s="10"/>
      <c r="SKX387" s="10"/>
      <c r="SKY387" s="10"/>
      <c r="SKZ387" s="10"/>
      <c r="SLA387" s="10"/>
      <c r="SLB387" s="10"/>
      <c r="SLC387" s="10"/>
      <c r="SLD387" s="10"/>
      <c r="SLE387" s="10"/>
      <c r="SLF387" s="10"/>
      <c r="SLG387" s="10"/>
      <c r="SLH387" s="10"/>
      <c r="SLI387" s="10"/>
      <c r="SLJ387" s="10"/>
      <c r="SLK387" s="10"/>
      <c r="SLL387" s="10"/>
      <c r="SLM387" s="10"/>
      <c r="SLN387" s="10"/>
      <c r="SLO387" s="10"/>
      <c r="SLP387" s="10"/>
      <c r="SLQ387" s="10"/>
      <c r="SLR387" s="10"/>
      <c r="SLS387" s="10"/>
      <c r="SLT387" s="10"/>
      <c r="SLU387" s="10"/>
      <c r="SLV387" s="10"/>
      <c r="SLW387" s="10"/>
      <c r="SLX387" s="10"/>
      <c r="SLY387" s="10"/>
      <c r="SLZ387" s="10"/>
      <c r="SMA387" s="10"/>
      <c r="SMB387" s="10"/>
      <c r="SMC387" s="10"/>
      <c r="SMD387" s="10"/>
      <c r="SME387" s="10"/>
      <c r="SMF387" s="10"/>
      <c r="SMG387" s="10"/>
      <c r="SMH387" s="10"/>
      <c r="SMI387" s="10"/>
      <c r="SMJ387" s="10"/>
      <c r="SMK387" s="10"/>
      <c r="SML387" s="10"/>
      <c r="SMM387" s="10"/>
      <c r="SMN387" s="10"/>
      <c r="SMO387" s="10"/>
      <c r="SMP387" s="10"/>
      <c r="SMQ387" s="10"/>
      <c r="SMR387" s="10"/>
      <c r="SMS387" s="10"/>
      <c r="SMT387" s="10"/>
      <c r="SMU387" s="10"/>
      <c r="SMV387" s="10"/>
      <c r="SMW387" s="10"/>
      <c r="SMX387" s="10"/>
      <c r="SMY387" s="10"/>
      <c r="SMZ387" s="10"/>
      <c r="SNA387" s="10"/>
      <c r="SNB387" s="10"/>
      <c r="SNC387" s="10"/>
      <c r="SND387" s="10"/>
      <c r="SNE387" s="10"/>
      <c r="SNF387" s="10"/>
      <c r="SNG387" s="10"/>
      <c r="SNH387" s="10"/>
      <c r="SNI387" s="10"/>
      <c r="SNJ387" s="10"/>
      <c r="SNK387" s="10"/>
      <c r="SNL387" s="10"/>
      <c r="SNM387" s="10"/>
      <c r="SNN387" s="10"/>
      <c r="SNO387" s="10"/>
      <c r="SNP387" s="10"/>
      <c r="SNQ387" s="10"/>
      <c r="SNR387" s="10"/>
      <c r="SNS387" s="10"/>
      <c r="SNT387" s="10"/>
      <c r="SNU387" s="10"/>
      <c r="SNV387" s="10"/>
      <c r="SNW387" s="10"/>
      <c r="SNX387" s="10"/>
      <c r="SNY387" s="10"/>
      <c r="SNZ387" s="10"/>
      <c r="SOA387" s="10"/>
      <c r="SOB387" s="10"/>
      <c r="SOC387" s="10"/>
      <c r="SOD387" s="10"/>
      <c r="SOE387" s="10"/>
      <c r="SOF387" s="10"/>
      <c r="SOG387" s="10"/>
      <c r="SOH387" s="10"/>
      <c r="SOI387" s="10"/>
      <c r="SOJ387" s="10"/>
      <c r="SOK387" s="10"/>
      <c r="SOL387" s="10"/>
      <c r="SOM387" s="10"/>
      <c r="SON387" s="10"/>
      <c r="SOO387" s="10"/>
      <c r="SOP387" s="10"/>
      <c r="SOQ387" s="10"/>
      <c r="SOR387" s="10"/>
      <c r="SOS387" s="10"/>
      <c r="SOT387" s="10"/>
      <c r="SOU387" s="10"/>
      <c r="SOV387" s="10"/>
      <c r="SOW387" s="10"/>
      <c r="SOX387" s="10"/>
      <c r="SOY387" s="10"/>
      <c r="SOZ387" s="10"/>
      <c r="SPA387" s="10"/>
      <c r="SPB387" s="10"/>
      <c r="SPC387" s="10"/>
      <c r="SPD387" s="10"/>
      <c r="SPE387" s="10"/>
      <c r="SPF387" s="10"/>
      <c r="SPG387" s="10"/>
      <c r="SPH387" s="10"/>
      <c r="SPI387" s="10"/>
      <c r="SPJ387" s="10"/>
      <c r="SPK387" s="10"/>
      <c r="SPL387" s="10"/>
      <c r="SPM387" s="10"/>
      <c r="SPN387" s="10"/>
      <c r="SPO387" s="10"/>
      <c r="SPP387" s="10"/>
      <c r="SPQ387" s="10"/>
      <c r="SPR387" s="10"/>
      <c r="SPS387" s="10"/>
      <c r="SPT387" s="10"/>
      <c r="SPU387" s="10"/>
      <c r="SPV387" s="10"/>
      <c r="SPW387" s="10"/>
      <c r="SPX387" s="10"/>
      <c r="SPY387" s="10"/>
      <c r="SPZ387" s="10"/>
      <c r="SQA387" s="10"/>
      <c r="SQB387" s="10"/>
      <c r="SQC387" s="10"/>
      <c r="SQD387" s="10"/>
      <c r="SQE387" s="10"/>
      <c r="SQF387" s="10"/>
      <c r="SQG387" s="10"/>
      <c r="SQH387" s="10"/>
      <c r="SQI387" s="10"/>
      <c r="SQJ387" s="10"/>
      <c r="SQK387" s="10"/>
      <c r="SQL387" s="10"/>
      <c r="SQM387" s="10"/>
      <c r="SQN387" s="10"/>
      <c r="SQO387" s="10"/>
      <c r="SQP387" s="10"/>
      <c r="SQQ387" s="10"/>
      <c r="SQR387" s="10"/>
      <c r="SQS387" s="10"/>
      <c r="SQT387" s="10"/>
      <c r="SQU387" s="10"/>
      <c r="SQV387" s="10"/>
      <c r="SQW387" s="10"/>
      <c r="SQX387" s="10"/>
      <c r="SQY387" s="10"/>
      <c r="SQZ387" s="10"/>
      <c r="SRA387" s="10"/>
      <c r="SRB387" s="10"/>
      <c r="SRC387" s="10"/>
      <c r="SRD387" s="10"/>
      <c r="SRE387" s="10"/>
      <c r="SRF387" s="10"/>
      <c r="SRG387" s="10"/>
      <c r="SRH387" s="10"/>
      <c r="SRI387" s="10"/>
      <c r="SRJ387" s="10"/>
      <c r="SRK387" s="10"/>
      <c r="SRL387" s="10"/>
      <c r="SRM387" s="10"/>
      <c r="SRN387" s="10"/>
      <c r="SRO387" s="10"/>
      <c r="SRP387" s="10"/>
      <c r="SRQ387" s="10"/>
      <c r="SRR387" s="10"/>
      <c r="SRS387" s="10"/>
      <c r="SRT387" s="10"/>
      <c r="SRU387" s="10"/>
      <c r="SRV387" s="10"/>
      <c r="SRW387" s="10"/>
      <c r="SRX387" s="10"/>
      <c r="SRY387" s="10"/>
      <c r="SRZ387" s="10"/>
      <c r="SSA387" s="10"/>
      <c r="SSB387" s="10"/>
      <c r="SSC387" s="10"/>
      <c r="SSD387" s="10"/>
      <c r="SSE387" s="10"/>
      <c r="SSF387" s="10"/>
      <c r="SSG387" s="10"/>
      <c r="SSH387" s="10"/>
      <c r="SSI387" s="10"/>
      <c r="SSJ387" s="10"/>
      <c r="SSK387" s="10"/>
      <c r="SSL387" s="10"/>
      <c r="SSM387" s="10"/>
      <c r="SSN387" s="10"/>
      <c r="SSO387" s="10"/>
      <c r="SSP387" s="10"/>
      <c r="SSQ387" s="10"/>
      <c r="SSR387" s="10"/>
      <c r="SSS387" s="10"/>
      <c r="SST387" s="10"/>
      <c r="SSU387" s="10"/>
      <c r="SSV387" s="10"/>
      <c r="SSW387" s="10"/>
      <c r="SSX387" s="10"/>
      <c r="SSY387" s="10"/>
      <c r="SSZ387" s="10"/>
      <c r="STA387" s="10"/>
      <c r="STB387" s="10"/>
      <c r="STC387" s="10"/>
      <c r="STD387" s="10"/>
      <c r="STE387" s="10"/>
      <c r="STF387" s="10"/>
      <c r="STG387" s="10"/>
      <c r="STH387" s="10"/>
      <c r="STI387" s="10"/>
      <c r="STJ387" s="10"/>
      <c r="STK387" s="10"/>
      <c r="STL387" s="10"/>
      <c r="STM387" s="10"/>
      <c r="STN387" s="10"/>
      <c r="STO387" s="10"/>
      <c r="STP387" s="10"/>
      <c r="STQ387" s="10"/>
      <c r="STR387" s="10"/>
      <c r="STS387" s="10"/>
      <c r="STT387" s="10"/>
      <c r="STU387" s="10"/>
      <c r="STV387" s="10"/>
      <c r="STW387" s="10"/>
      <c r="STX387" s="10"/>
      <c r="STY387" s="10"/>
      <c r="STZ387" s="10"/>
      <c r="SUA387" s="10"/>
      <c r="SUB387" s="10"/>
      <c r="SUC387" s="10"/>
      <c r="SUD387" s="10"/>
      <c r="SUE387" s="10"/>
      <c r="SUF387" s="10"/>
      <c r="SUG387" s="10"/>
      <c r="SUH387" s="10"/>
      <c r="SUI387" s="10"/>
      <c r="SUJ387" s="10"/>
      <c r="SUK387" s="10"/>
      <c r="SUL387" s="10"/>
      <c r="SUM387" s="10"/>
      <c r="SUN387" s="10"/>
      <c r="SUO387" s="10"/>
      <c r="SUP387" s="10"/>
      <c r="SUQ387" s="10"/>
      <c r="SUR387" s="10"/>
      <c r="SUS387" s="10"/>
      <c r="SUT387" s="10"/>
      <c r="SUU387" s="10"/>
      <c r="SUV387" s="10"/>
      <c r="SUW387" s="10"/>
      <c r="SUX387" s="10"/>
      <c r="SUY387" s="10"/>
      <c r="SUZ387" s="10"/>
      <c r="SVA387" s="10"/>
      <c r="SVB387" s="10"/>
      <c r="SVC387" s="10"/>
      <c r="SVD387" s="10"/>
      <c r="SVE387" s="10"/>
      <c r="SVF387" s="10"/>
      <c r="SVG387" s="10"/>
      <c r="SVH387" s="10"/>
      <c r="SVI387" s="10"/>
      <c r="SVJ387" s="10"/>
      <c r="SVK387" s="10"/>
      <c r="SVL387" s="10"/>
      <c r="SVM387" s="10"/>
      <c r="SVN387" s="10"/>
      <c r="SVO387" s="10"/>
      <c r="SVP387" s="10"/>
      <c r="SVQ387" s="10"/>
      <c r="SVR387" s="10"/>
      <c r="SVS387" s="10"/>
      <c r="SVT387" s="10"/>
      <c r="SVU387" s="10"/>
      <c r="SVV387" s="10"/>
      <c r="SVW387" s="10"/>
      <c r="SVX387" s="10"/>
      <c r="SVY387" s="10"/>
      <c r="SVZ387" s="10"/>
      <c r="SWA387" s="10"/>
      <c r="SWB387" s="10"/>
      <c r="SWC387" s="10"/>
      <c r="SWD387" s="10"/>
      <c r="SWE387" s="10"/>
      <c r="SWF387" s="10"/>
      <c r="SWG387" s="10"/>
      <c r="SWH387" s="10"/>
      <c r="SWI387" s="10"/>
      <c r="SWJ387" s="10"/>
      <c r="SWK387" s="10"/>
      <c r="SWL387" s="10"/>
      <c r="SWM387" s="10"/>
      <c r="SWN387" s="10"/>
      <c r="SWO387" s="10"/>
      <c r="SWP387" s="10"/>
      <c r="SWQ387" s="10"/>
      <c r="SWR387" s="10"/>
      <c r="SWS387" s="10"/>
      <c r="SWT387" s="10"/>
      <c r="SWU387" s="10"/>
      <c r="SWV387" s="10"/>
      <c r="SWW387" s="10"/>
      <c r="SWX387" s="10"/>
      <c r="SWY387" s="10"/>
      <c r="SWZ387" s="10"/>
      <c r="SXA387" s="10"/>
      <c r="SXB387" s="10"/>
      <c r="SXC387" s="10"/>
      <c r="SXD387" s="10"/>
      <c r="SXE387" s="10"/>
      <c r="SXF387" s="10"/>
      <c r="SXG387" s="10"/>
      <c r="SXH387" s="10"/>
      <c r="SXI387" s="10"/>
      <c r="SXJ387" s="10"/>
      <c r="SXK387" s="10"/>
      <c r="SXL387" s="10"/>
      <c r="SXM387" s="10"/>
      <c r="SXN387" s="10"/>
      <c r="SXO387" s="10"/>
      <c r="SXP387" s="10"/>
      <c r="SXQ387" s="10"/>
      <c r="SXR387" s="10"/>
      <c r="SXS387" s="10"/>
      <c r="SXT387" s="10"/>
      <c r="SXU387" s="10"/>
      <c r="SXV387" s="10"/>
      <c r="SXW387" s="10"/>
      <c r="SXX387" s="10"/>
      <c r="SXY387" s="10"/>
      <c r="SXZ387" s="10"/>
      <c r="SYA387" s="10"/>
      <c r="SYB387" s="10"/>
      <c r="SYC387" s="10"/>
      <c r="SYD387" s="10"/>
      <c r="SYE387" s="10"/>
      <c r="SYF387" s="10"/>
      <c r="SYG387" s="10"/>
      <c r="SYH387" s="10"/>
      <c r="SYI387" s="10"/>
      <c r="SYJ387" s="10"/>
      <c r="SYK387" s="10"/>
      <c r="SYL387" s="10"/>
      <c r="SYM387" s="10"/>
      <c r="SYN387" s="10"/>
      <c r="SYO387" s="10"/>
      <c r="SYP387" s="10"/>
      <c r="SYQ387" s="10"/>
      <c r="SYR387" s="10"/>
      <c r="SYS387" s="10"/>
      <c r="SYT387" s="10"/>
      <c r="SYU387" s="10"/>
      <c r="SYV387" s="10"/>
      <c r="SYW387" s="10"/>
      <c r="SYX387" s="10"/>
      <c r="SYY387" s="10"/>
      <c r="SYZ387" s="10"/>
      <c r="SZA387" s="10"/>
      <c r="SZB387" s="10"/>
      <c r="SZC387" s="10"/>
      <c r="SZD387" s="10"/>
      <c r="SZE387" s="10"/>
      <c r="SZF387" s="10"/>
      <c r="SZG387" s="10"/>
      <c r="SZH387" s="10"/>
      <c r="SZI387" s="10"/>
      <c r="SZJ387" s="10"/>
      <c r="SZK387" s="10"/>
      <c r="SZL387" s="10"/>
      <c r="SZM387" s="10"/>
      <c r="SZN387" s="10"/>
      <c r="SZO387" s="10"/>
      <c r="SZP387" s="10"/>
      <c r="SZQ387" s="10"/>
      <c r="SZR387" s="10"/>
      <c r="SZS387" s="10"/>
      <c r="SZT387" s="10"/>
      <c r="SZU387" s="10"/>
      <c r="SZV387" s="10"/>
      <c r="SZW387" s="10"/>
      <c r="SZX387" s="10"/>
      <c r="SZY387" s="10"/>
      <c r="SZZ387" s="10"/>
      <c r="TAA387" s="10"/>
      <c r="TAB387" s="10"/>
      <c r="TAC387" s="10"/>
      <c r="TAD387" s="10"/>
      <c r="TAE387" s="10"/>
      <c r="TAF387" s="10"/>
      <c r="TAG387" s="10"/>
      <c r="TAH387" s="10"/>
      <c r="TAI387" s="10"/>
      <c r="TAJ387" s="10"/>
      <c r="TAK387" s="10"/>
      <c r="TAL387" s="10"/>
      <c r="TAM387" s="10"/>
      <c r="TAN387" s="10"/>
      <c r="TAO387" s="10"/>
      <c r="TAP387" s="10"/>
      <c r="TAQ387" s="10"/>
      <c r="TAR387" s="10"/>
      <c r="TAS387" s="10"/>
      <c r="TAT387" s="10"/>
      <c r="TAU387" s="10"/>
      <c r="TAV387" s="10"/>
      <c r="TAW387" s="10"/>
      <c r="TAX387" s="10"/>
      <c r="TAY387" s="10"/>
      <c r="TAZ387" s="10"/>
      <c r="TBA387" s="10"/>
      <c r="TBB387" s="10"/>
      <c r="TBC387" s="10"/>
      <c r="TBD387" s="10"/>
      <c r="TBE387" s="10"/>
      <c r="TBF387" s="10"/>
      <c r="TBG387" s="10"/>
      <c r="TBH387" s="10"/>
      <c r="TBI387" s="10"/>
      <c r="TBJ387" s="10"/>
      <c r="TBK387" s="10"/>
      <c r="TBL387" s="10"/>
      <c r="TBM387" s="10"/>
      <c r="TBN387" s="10"/>
      <c r="TBO387" s="10"/>
      <c r="TBP387" s="10"/>
      <c r="TBQ387" s="10"/>
      <c r="TBR387" s="10"/>
      <c r="TBS387" s="10"/>
      <c r="TBT387" s="10"/>
      <c r="TBU387" s="10"/>
      <c r="TBV387" s="10"/>
      <c r="TBW387" s="10"/>
      <c r="TBX387" s="10"/>
      <c r="TBY387" s="10"/>
      <c r="TBZ387" s="10"/>
      <c r="TCA387" s="10"/>
      <c r="TCB387" s="10"/>
      <c r="TCC387" s="10"/>
      <c r="TCD387" s="10"/>
      <c r="TCE387" s="10"/>
      <c r="TCF387" s="10"/>
      <c r="TCG387" s="10"/>
      <c r="TCH387" s="10"/>
      <c r="TCI387" s="10"/>
      <c r="TCJ387" s="10"/>
      <c r="TCK387" s="10"/>
      <c r="TCL387" s="10"/>
      <c r="TCM387" s="10"/>
      <c r="TCN387" s="10"/>
      <c r="TCO387" s="10"/>
      <c r="TCP387" s="10"/>
      <c r="TCQ387" s="10"/>
      <c r="TCR387" s="10"/>
      <c r="TCS387" s="10"/>
      <c r="TCT387" s="10"/>
      <c r="TCU387" s="10"/>
      <c r="TCV387" s="10"/>
      <c r="TCW387" s="10"/>
      <c r="TCX387" s="10"/>
      <c r="TCY387" s="10"/>
      <c r="TCZ387" s="10"/>
      <c r="TDA387" s="10"/>
      <c r="TDB387" s="10"/>
      <c r="TDC387" s="10"/>
      <c r="TDD387" s="10"/>
      <c r="TDE387" s="10"/>
      <c r="TDF387" s="10"/>
      <c r="TDG387" s="10"/>
      <c r="TDH387" s="10"/>
      <c r="TDI387" s="10"/>
      <c r="TDJ387" s="10"/>
      <c r="TDK387" s="10"/>
      <c r="TDL387" s="10"/>
      <c r="TDM387" s="10"/>
      <c r="TDN387" s="10"/>
      <c r="TDO387" s="10"/>
      <c r="TDP387" s="10"/>
      <c r="TDQ387" s="10"/>
      <c r="TDR387" s="10"/>
      <c r="TDS387" s="10"/>
      <c r="TDT387" s="10"/>
      <c r="TDU387" s="10"/>
      <c r="TDV387" s="10"/>
      <c r="TDW387" s="10"/>
      <c r="TDX387" s="10"/>
      <c r="TDY387" s="10"/>
      <c r="TDZ387" s="10"/>
      <c r="TEA387" s="10"/>
      <c r="TEB387" s="10"/>
      <c r="TEC387" s="10"/>
      <c r="TED387" s="10"/>
      <c r="TEE387" s="10"/>
      <c r="TEF387" s="10"/>
      <c r="TEG387" s="10"/>
      <c r="TEH387" s="10"/>
      <c r="TEI387" s="10"/>
      <c r="TEJ387" s="10"/>
      <c r="TEK387" s="10"/>
      <c r="TEL387" s="10"/>
      <c r="TEM387" s="10"/>
      <c r="TEN387" s="10"/>
      <c r="TEO387" s="10"/>
      <c r="TEP387" s="10"/>
      <c r="TEQ387" s="10"/>
      <c r="TER387" s="10"/>
      <c r="TES387" s="10"/>
      <c r="TET387" s="10"/>
      <c r="TEU387" s="10"/>
      <c r="TEV387" s="10"/>
      <c r="TEW387" s="10"/>
      <c r="TEX387" s="10"/>
      <c r="TEY387" s="10"/>
      <c r="TEZ387" s="10"/>
      <c r="TFA387" s="10"/>
      <c r="TFB387" s="10"/>
      <c r="TFC387" s="10"/>
      <c r="TFD387" s="10"/>
      <c r="TFE387" s="10"/>
      <c r="TFF387" s="10"/>
      <c r="TFG387" s="10"/>
      <c r="TFH387" s="10"/>
      <c r="TFI387" s="10"/>
      <c r="TFJ387" s="10"/>
      <c r="TFK387" s="10"/>
      <c r="TFL387" s="10"/>
      <c r="TFM387" s="10"/>
      <c r="TFN387" s="10"/>
      <c r="TFO387" s="10"/>
      <c r="TFP387" s="10"/>
      <c r="TFQ387" s="10"/>
      <c r="TFR387" s="10"/>
      <c r="TFS387" s="10"/>
      <c r="TFT387" s="10"/>
      <c r="TFU387" s="10"/>
      <c r="TFV387" s="10"/>
      <c r="TFW387" s="10"/>
      <c r="TFX387" s="10"/>
      <c r="TFY387" s="10"/>
      <c r="TFZ387" s="10"/>
      <c r="TGA387" s="10"/>
      <c r="TGB387" s="10"/>
      <c r="TGC387" s="10"/>
      <c r="TGD387" s="10"/>
      <c r="TGE387" s="10"/>
      <c r="TGF387" s="10"/>
      <c r="TGG387" s="10"/>
      <c r="TGH387" s="10"/>
      <c r="TGI387" s="10"/>
      <c r="TGJ387" s="10"/>
      <c r="TGK387" s="10"/>
      <c r="TGL387" s="10"/>
      <c r="TGM387" s="10"/>
      <c r="TGN387" s="10"/>
      <c r="TGO387" s="10"/>
      <c r="TGP387" s="10"/>
      <c r="TGQ387" s="10"/>
      <c r="TGR387" s="10"/>
      <c r="TGS387" s="10"/>
      <c r="TGT387" s="10"/>
      <c r="TGU387" s="10"/>
      <c r="TGV387" s="10"/>
      <c r="TGW387" s="10"/>
      <c r="TGX387" s="10"/>
      <c r="TGY387" s="10"/>
      <c r="TGZ387" s="10"/>
      <c r="THA387" s="10"/>
      <c r="THB387" s="10"/>
      <c r="THC387" s="10"/>
      <c r="THD387" s="10"/>
      <c r="THE387" s="10"/>
      <c r="THF387" s="10"/>
      <c r="THG387" s="10"/>
      <c r="THH387" s="10"/>
      <c r="THI387" s="10"/>
      <c r="THJ387" s="10"/>
      <c r="THK387" s="10"/>
      <c r="THL387" s="10"/>
      <c r="THM387" s="10"/>
      <c r="THN387" s="10"/>
      <c r="THO387" s="10"/>
      <c r="THP387" s="10"/>
      <c r="THQ387" s="10"/>
      <c r="THR387" s="10"/>
      <c r="THS387" s="10"/>
      <c r="THT387" s="10"/>
      <c r="THU387" s="10"/>
      <c r="THV387" s="10"/>
      <c r="THW387" s="10"/>
      <c r="THX387" s="10"/>
      <c r="THY387" s="10"/>
      <c r="THZ387" s="10"/>
      <c r="TIA387" s="10"/>
      <c r="TIB387" s="10"/>
      <c r="TIC387" s="10"/>
      <c r="TID387" s="10"/>
      <c r="TIE387" s="10"/>
      <c r="TIF387" s="10"/>
      <c r="TIG387" s="10"/>
      <c r="TIH387" s="10"/>
      <c r="TII387" s="10"/>
      <c r="TIJ387" s="10"/>
      <c r="TIK387" s="10"/>
      <c r="TIL387" s="10"/>
      <c r="TIM387" s="10"/>
      <c r="TIN387" s="10"/>
      <c r="TIO387" s="10"/>
      <c r="TIP387" s="10"/>
      <c r="TIQ387" s="10"/>
      <c r="TIR387" s="10"/>
      <c r="TIS387" s="10"/>
      <c r="TIT387" s="10"/>
      <c r="TIU387" s="10"/>
      <c r="TIV387" s="10"/>
      <c r="TIW387" s="10"/>
      <c r="TIX387" s="10"/>
      <c r="TIY387" s="10"/>
      <c r="TIZ387" s="10"/>
      <c r="TJA387" s="10"/>
      <c r="TJB387" s="10"/>
      <c r="TJC387" s="10"/>
      <c r="TJD387" s="10"/>
      <c r="TJE387" s="10"/>
      <c r="TJF387" s="10"/>
      <c r="TJG387" s="10"/>
      <c r="TJH387" s="10"/>
      <c r="TJI387" s="10"/>
      <c r="TJJ387" s="10"/>
      <c r="TJK387" s="10"/>
      <c r="TJL387" s="10"/>
      <c r="TJM387" s="10"/>
      <c r="TJN387" s="10"/>
      <c r="TJO387" s="10"/>
      <c r="TJP387" s="10"/>
      <c r="TJQ387" s="10"/>
      <c r="TJR387" s="10"/>
      <c r="TJS387" s="10"/>
      <c r="TJT387" s="10"/>
      <c r="TJU387" s="10"/>
      <c r="TJV387" s="10"/>
      <c r="TJW387" s="10"/>
      <c r="TJX387" s="10"/>
      <c r="TJY387" s="10"/>
      <c r="TJZ387" s="10"/>
      <c r="TKA387" s="10"/>
      <c r="TKB387" s="10"/>
      <c r="TKC387" s="10"/>
      <c r="TKD387" s="10"/>
      <c r="TKE387" s="10"/>
      <c r="TKF387" s="10"/>
      <c r="TKG387" s="10"/>
      <c r="TKH387" s="10"/>
      <c r="TKI387" s="10"/>
      <c r="TKJ387" s="10"/>
      <c r="TKK387" s="10"/>
      <c r="TKL387" s="10"/>
      <c r="TKM387" s="10"/>
      <c r="TKN387" s="10"/>
      <c r="TKO387" s="10"/>
      <c r="TKP387" s="10"/>
      <c r="TKQ387" s="10"/>
      <c r="TKR387" s="10"/>
      <c r="TKS387" s="10"/>
      <c r="TKT387" s="10"/>
      <c r="TKU387" s="10"/>
      <c r="TKV387" s="10"/>
      <c r="TKW387" s="10"/>
      <c r="TKX387" s="10"/>
      <c r="TKY387" s="10"/>
      <c r="TKZ387" s="10"/>
      <c r="TLA387" s="10"/>
      <c r="TLB387" s="10"/>
      <c r="TLC387" s="10"/>
      <c r="TLD387" s="10"/>
      <c r="TLE387" s="10"/>
      <c r="TLF387" s="10"/>
      <c r="TLG387" s="10"/>
      <c r="TLH387" s="10"/>
      <c r="TLI387" s="10"/>
      <c r="TLJ387" s="10"/>
      <c r="TLK387" s="10"/>
      <c r="TLL387" s="10"/>
      <c r="TLM387" s="10"/>
      <c r="TLN387" s="10"/>
      <c r="TLO387" s="10"/>
      <c r="TLP387" s="10"/>
      <c r="TLQ387" s="10"/>
      <c r="TLR387" s="10"/>
      <c r="TLS387" s="10"/>
      <c r="TLT387" s="10"/>
      <c r="TLU387" s="10"/>
      <c r="TLV387" s="10"/>
      <c r="TLW387" s="10"/>
      <c r="TLX387" s="10"/>
      <c r="TLY387" s="10"/>
      <c r="TLZ387" s="10"/>
      <c r="TMA387" s="10"/>
      <c r="TMB387" s="10"/>
      <c r="TMC387" s="10"/>
      <c r="TMD387" s="10"/>
      <c r="TME387" s="10"/>
      <c r="TMF387" s="10"/>
      <c r="TMG387" s="10"/>
      <c r="TMH387" s="10"/>
      <c r="TMI387" s="10"/>
      <c r="TMJ387" s="10"/>
      <c r="TMK387" s="10"/>
      <c r="TML387" s="10"/>
      <c r="TMM387" s="10"/>
      <c r="TMN387" s="10"/>
      <c r="TMO387" s="10"/>
      <c r="TMP387" s="10"/>
      <c r="TMQ387" s="10"/>
      <c r="TMR387" s="10"/>
      <c r="TMS387" s="10"/>
      <c r="TMT387" s="10"/>
      <c r="TMU387" s="10"/>
      <c r="TMV387" s="10"/>
      <c r="TMW387" s="10"/>
      <c r="TMX387" s="10"/>
      <c r="TMY387" s="10"/>
      <c r="TMZ387" s="10"/>
      <c r="TNA387" s="10"/>
      <c r="TNB387" s="10"/>
      <c r="TNC387" s="10"/>
      <c r="TND387" s="10"/>
      <c r="TNE387" s="10"/>
      <c r="TNF387" s="10"/>
      <c r="TNG387" s="10"/>
      <c r="TNH387" s="10"/>
      <c r="TNI387" s="10"/>
      <c r="TNJ387" s="10"/>
      <c r="TNK387" s="10"/>
      <c r="TNL387" s="10"/>
      <c r="TNM387" s="10"/>
      <c r="TNN387" s="10"/>
      <c r="TNO387" s="10"/>
      <c r="TNP387" s="10"/>
      <c r="TNQ387" s="10"/>
      <c r="TNR387" s="10"/>
      <c r="TNS387" s="10"/>
      <c r="TNT387" s="10"/>
      <c r="TNU387" s="10"/>
      <c r="TNV387" s="10"/>
      <c r="TNW387" s="10"/>
      <c r="TNX387" s="10"/>
      <c r="TNY387" s="10"/>
      <c r="TNZ387" s="10"/>
      <c r="TOA387" s="10"/>
      <c r="TOB387" s="10"/>
      <c r="TOC387" s="10"/>
      <c r="TOD387" s="10"/>
      <c r="TOE387" s="10"/>
      <c r="TOF387" s="10"/>
      <c r="TOG387" s="10"/>
      <c r="TOH387" s="10"/>
      <c r="TOI387" s="10"/>
      <c r="TOJ387" s="10"/>
      <c r="TOK387" s="10"/>
      <c r="TOL387" s="10"/>
      <c r="TOM387" s="10"/>
      <c r="TON387" s="10"/>
      <c r="TOO387" s="10"/>
      <c r="TOP387" s="10"/>
      <c r="TOQ387" s="10"/>
      <c r="TOR387" s="10"/>
      <c r="TOS387" s="10"/>
      <c r="TOT387" s="10"/>
      <c r="TOU387" s="10"/>
      <c r="TOV387" s="10"/>
      <c r="TOW387" s="10"/>
      <c r="TOX387" s="10"/>
      <c r="TOY387" s="10"/>
      <c r="TOZ387" s="10"/>
      <c r="TPA387" s="10"/>
      <c r="TPB387" s="10"/>
      <c r="TPC387" s="10"/>
      <c r="TPD387" s="10"/>
      <c r="TPE387" s="10"/>
      <c r="TPF387" s="10"/>
      <c r="TPG387" s="10"/>
      <c r="TPH387" s="10"/>
      <c r="TPI387" s="10"/>
      <c r="TPJ387" s="10"/>
      <c r="TPK387" s="10"/>
      <c r="TPL387" s="10"/>
      <c r="TPM387" s="10"/>
      <c r="TPN387" s="10"/>
      <c r="TPO387" s="10"/>
      <c r="TPP387" s="10"/>
      <c r="TPQ387" s="10"/>
      <c r="TPR387" s="10"/>
      <c r="TPS387" s="10"/>
      <c r="TPT387" s="10"/>
      <c r="TPU387" s="10"/>
      <c r="TPV387" s="10"/>
      <c r="TPW387" s="10"/>
      <c r="TPX387" s="10"/>
      <c r="TPY387" s="10"/>
      <c r="TPZ387" s="10"/>
      <c r="TQA387" s="10"/>
      <c r="TQB387" s="10"/>
      <c r="TQC387" s="10"/>
      <c r="TQD387" s="10"/>
      <c r="TQE387" s="10"/>
      <c r="TQF387" s="10"/>
      <c r="TQG387" s="10"/>
      <c r="TQH387" s="10"/>
      <c r="TQI387" s="10"/>
      <c r="TQJ387" s="10"/>
      <c r="TQK387" s="10"/>
      <c r="TQL387" s="10"/>
      <c r="TQM387" s="10"/>
      <c r="TQN387" s="10"/>
      <c r="TQO387" s="10"/>
      <c r="TQP387" s="10"/>
      <c r="TQQ387" s="10"/>
      <c r="TQR387" s="10"/>
      <c r="TQS387" s="10"/>
      <c r="TQT387" s="10"/>
      <c r="TQU387" s="10"/>
      <c r="TQV387" s="10"/>
      <c r="TQW387" s="10"/>
      <c r="TQX387" s="10"/>
      <c r="TQY387" s="10"/>
      <c r="TQZ387" s="10"/>
      <c r="TRA387" s="10"/>
      <c r="TRB387" s="10"/>
      <c r="TRC387" s="10"/>
      <c r="TRD387" s="10"/>
      <c r="TRE387" s="10"/>
      <c r="TRF387" s="10"/>
      <c r="TRG387" s="10"/>
      <c r="TRH387" s="10"/>
      <c r="TRI387" s="10"/>
      <c r="TRJ387" s="10"/>
      <c r="TRK387" s="10"/>
      <c r="TRL387" s="10"/>
      <c r="TRM387" s="10"/>
      <c r="TRN387" s="10"/>
      <c r="TRO387" s="10"/>
      <c r="TRP387" s="10"/>
      <c r="TRQ387" s="10"/>
      <c r="TRR387" s="10"/>
      <c r="TRS387" s="10"/>
      <c r="TRT387" s="10"/>
      <c r="TRU387" s="10"/>
      <c r="TRV387" s="10"/>
      <c r="TRW387" s="10"/>
      <c r="TRX387" s="10"/>
      <c r="TRY387" s="10"/>
      <c r="TRZ387" s="10"/>
      <c r="TSA387" s="10"/>
      <c r="TSB387" s="10"/>
      <c r="TSC387" s="10"/>
      <c r="TSD387" s="10"/>
      <c r="TSE387" s="10"/>
      <c r="TSF387" s="10"/>
      <c r="TSG387" s="10"/>
      <c r="TSH387" s="10"/>
      <c r="TSI387" s="10"/>
      <c r="TSJ387" s="10"/>
      <c r="TSK387" s="10"/>
      <c r="TSL387" s="10"/>
      <c r="TSM387" s="10"/>
      <c r="TSN387" s="10"/>
      <c r="TSO387" s="10"/>
      <c r="TSP387" s="10"/>
      <c r="TSQ387" s="10"/>
      <c r="TSR387" s="10"/>
      <c r="TSS387" s="10"/>
      <c r="TST387" s="10"/>
      <c r="TSU387" s="10"/>
      <c r="TSV387" s="10"/>
      <c r="TSW387" s="10"/>
      <c r="TSX387" s="10"/>
      <c r="TSY387" s="10"/>
      <c r="TSZ387" s="10"/>
      <c r="TTA387" s="10"/>
      <c r="TTB387" s="10"/>
      <c r="TTC387" s="10"/>
      <c r="TTD387" s="10"/>
      <c r="TTE387" s="10"/>
      <c r="TTF387" s="10"/>
      <c r="TTG387" s="10"/>
      <c r="TTH387" s="10"/>
      <c r="TTI387" s="10"/>
      <c r="TTJ387" s="10"/>
      <c r="TTK387" s="10"/>
      <c r="TTL387" s="10"/>
      <c r="TTM387" s="10"/>
      <c r="TTN387" s="10"/>
      <c r="TTO387" s="10"/>
      <c r="TTP387" s="10"/>
      <c r="TTQ387" s="10"/>
      <c r="TTR387" s="10"/>
      <c r="TTS387" s="10"/>
      <c r="TTT387" s="10"/>
      <c r="TTU387" s="10"/>
      <c r="TTV387" s="10"/>
      <c r="TTW387" s="10"/>
      <c r="TTX387" s="10"/>
      <c r="TTY387" s="10"/>
      <c r="TTZ387" s="10"/>
      <c r="TUA387" s="10"/>
      <c r="TUB387" s="10"/>
      <c r="TUC387" s="10"/>
      <c r="TUD387" s="10"/>
      <c r="TUE387" s="10"/>
      <c r="TUF387" s="10"/>
      <c r="TUG387" s="10"/>
      <c r="TUH387" s="10"/>
      <c r="TUI387" s="10"/>
      <c r="TUJ387" s="10"/>
      <c r="TUK387" s="10"/>
      <c r="TUL387" s="10"/>
      <c r="TUM387" s="10"/>
      <c r="TUN387" s="10"/>
      <c r="TUO387" s="10"/>
      <c r="TUP387" s="10"/>
      <c r="TUQ387" s="10"/>
      <c r="TUR387" s="10"/>
      <c r="TUS387" s="10"/>
      <c r="TUT387" s="10"/>
      <c r="TUU387" s="10"/>
      <c r="TUV387" s="10"/>
      <c r="TUW387" s="10"/>
      <c r="TUX387" s="10"/>
      <c r="TUY387" s="10"/>
      <c r="TUZ387" s="10"/>
      <c r="TVA387" s="10"/>
      <c r="TVB387" s="10"/>
      <c r="TVC387" s="10"/>
      <c r="TVD387" s="10"/>
      <c r="TVE387" s="10"/>
      <c r="TVF387" s="10"/>
      <c r="TVG387" s="10"/>
      <c r="TVH387" s="10"/>
      <c r="TVI387" s="10"/>
      <c r="TVJ387" s="10"/>
      <c r="TVK387" s="10"/>
      <c r="TVL387" s="10"/>
      <c r="TVM387" s="10"/>
      <c r="TVN387" s="10"/>
      <c r="TVO387" s="10"/>
      <c r="TVP387" s="10"/>
      <c r="TVQ387" s="10"/>
      <c r="TVR387" s="10"/>
      <c r="TVS387" s="10"/>
      <c r="TVT387" s="10"/>
      <c r="TVU387" s="10"/>
      <c r="TVV387" s="10"/>
      <c r="TVW387" s="10"/>
      <c r="TVX387" s="10"/>
      <c r="TVY387" s="10"/>
      <c r="TVZ387" s="10"/>
      <c r="TWA387" s="10"/>
      <c r="TWB387" s="10"/>
      <c r="TWC387" s="10"/>
      <c r="TWD387" s="10"/>
      <c r="TWE387" s="10"/>
      <c r="TWF387" s="10"/>
      <c r="TWG387" s="10"/>
      <c r="TWH387" s="10"/>
      <c r="TWI387" s="10"/>
      <c r="TWJ387" s="10"/>
      <c r="TWK387" s="10"/>
      <c r="TWL387" s="10"/>
      <c r="TWM387" s="10"/>
      <c r="TWN387" s="10"/>
      <c r="TWO387" s="10"/>
      <c r="TWP387" s="10"/>
      <c r="TWQ387" s="10"/>
      <c r="TWR387" s="10"/>
      <c r="TWS387" s="10"/>
      <c r="TWT387" s="10"/>
      <c r="TWU387" s="10"/>
      <c r="TWV387" s="10"/>
      <c r="TWW387" s="10"/>
      <c r="TWX387" s="10"/>
      <c r="TWY387" s="10"/>
      <c r="TWZ387" s="10"/>
      <c r="TXA387" s="10"/>
      <c r="TXB387" s="10"/>
      <c r="TXC387" s="10"/>
      <c r="TXD387" s="10"/>
      <c r="TXE387" s="10"/>
      <c r="TXF387" s="10"/>
      <c r="TXG387" s="10"/>
      <c r="TXH387" s="10"/>
      <c r="TXI387" s="10"/>
      <c r="TXJ387" s="10"/>
      <c r="TXK387" s="10"/>
      <c r="TXL387" s="10"/>
      <c r="TXM387" s="10"/>
      <c r="TXN387" s="10"/>
      <c r="TXO387" s="10"/>
      <c r="TXP387" s="10"/>
      <c r="TXQ387" s="10"/>
      <c r="TXR387" s="10"/>
      <c r="TXS387" s="10"/>
      <c r="TXT387" s="10"/>
      <c r="TXU387" s="10"/>
      <c r="TXV387" s="10"/>
      <c r="TXW387" s="10"/>
      <c r="TXX387" s="10"/>
      <c r="TXY387" s="10"/>
      <c r="TXZ387" s="10"/>
      <c r="TYA387" s="10"/>
      <c r="TYB387" s="10"/>
      <c r="TYC387" s="10"/>
      <c r="TYD387" s="10"/>
      <c r="TYE387" s="10"/>
      <c r="TYF387" s="10"/>
      <c r="TYG387" s="10"/>
      <c r="TYH387" s="10"/>
      <c r="TYI387" s="10"/>
      <c r="TYJ387" s="10"/>
      <c r="TYK387" s="10"/>
      <c r="TYL387" s="10"/>
      <c r="TYM387" s="10"/>
      <c r="TYN387" s="10"/>
      <c r="TYO387" s="10"/>
      <c r="TYP387" s="10"/>
      <c r="TYQ387" s="10"/>
      <c r="TYR387" s="10"/>
      <c r="TYS387" s="10"/>
      <c r="TYT387" s="10"/>
      <c r="TYU387" s="10"/>
      <c r="TYV387" s="10"/>
      <c r="TYW387" s="10"/>
      <c r="TYX387" s="10"/>
      <c r="TYY387" s="10"/>
      <c r="TYZ387" s="10"/>
      <c r="TZA387" s="10"/>
      <c r="TZB387" s="10"/>
      <c r="TZC387" s="10"/>
      <c r="TZD387" s="10"/>
      <c r="TZE387" s="10"/>
      <c r="TZF387" s="10"/>
      <c r="TZG387" s="10"/>
      <c r="TZH387" s="10"/>
      <c r="TZI387" s="10"/>
      <c r="TZJ387" s="10"/>
      <c r="TZK387" s="10"/>
      <c r="TZL387" s="10"/>
      <c r="TZM387" s="10"/>
      <c r="TZN387" s="10"/>
      <c r="TZO387" s="10"/>
      <c r="TZP387" s="10"/>
      <c r="TZQ387" s="10"/>
      <c r="TZR387" s="10"/>
      <c r="TZS387" s="10"/>
      <c r="TZT387" s="10"/>
      <c r="TZU387" s="10"/>
      <c r="TZV387" s="10"/>
      <c r="TZW387" s="10"/>
      <c r="TZX387" s="10"/>
      <c r="TZY387" s="10"/>
      <c r="TZZ387" s="10"/>
      <c r="UAA387" s="10"/>
      <c r="UAB387" s="10"/>
      <c r="UAC387" s="10"/>
      <c r="UAD387" s="10"/>
      <c r="UAE387" s="10"/>
      <c r="UAF387" s="10"/>
      <c r="UAG387" s="10"/>
      <c r="UAH387" s="10"/>
      <c r="UAI387" s="10"/>
      <c r="UAJ387" s="10"/>
      <c r="UAK387" s="10"/>
      <c r="UAL387" s="10"/>
      <c r="UAM387" s="10"/>
      <c r="UAN387" s="10"/>
      <c r="UAO387" s="10"/>
      <c r="UAP387" s="10"/>
      <c r="UAQ387" s="10"/>
      <c r="UAR387" s="10"/>
      <c r="UAS387" s="10"/>
      <c r="UAT387" s="10"/>
      <c r="UAU387" s="10"/>
      <c r="UAV387" s="10"/>
      <c r="UAW387" s="10"/>
      <c r="UAX387" s="10"/>
      <c r="UAY387" s="10"/>
      <c r="UAZ387" s="10"/>
      <c r="UBA387" s="10"/>
      <c r="UBB387" s="10"/>
      <c r="UBC387" s="10"/>
      <c r="UBD387" s="10"/>
      <c r="UBE387" s="10"/>
      <c r="UBF387" s="10"/>
      <c r="UBG387" s="10"/>
      <c r="UBH387" s="10"/>
      <c r="UBI387" s="10"/>
      <c r="UBJ387" s="10"/>
      <c r="UBK387" s="10"/>
      <c r="UBL387" s="10"/>
      <c r="UBM387" s="10"/>
      <c r="UBN387" s="10"/>
      <c r="UBO387" s="10"/>
      <c r="UBP387" s="10"/>
      <c r="UBQ387" s="10"/>
      <c r="UBR387" s="10"/>
      <c r="UBS387" s="10"/>
      <c r="UBT387" s="10"/>
      <c r="UBU387" s="10"/>
      <c r="UBV387" s="10"/>
      <c r="UBW387" s="10"/>
      <c r="UBX387" s="10"/>
      <c r="UBY387" s="10"/>
      <c r="UBZ387" s="10"/>
      <c r="UCA387" s="10"/>
      <c r="UCB387" s="10"/>
      <c r="UCC387" s="10"/>
      <c r="UCD387" s="10"/>
      <c r="UCE387" s="10"/>
      <c r="UCF387" s="10"/>
      <c r="UCG387" s="10"/>
      <c r="UCH387" s="10"/>
      <c r="UCI387" s="10"/>
      <c r="UCJ387" s="10"/>
      <c r="UCK387" s="10"/>
      <c r="UCL387" s="10"/>
      <c r="UCM387" s="10"/>
      <c r="UCN387" s="10"/>
      <c r="UCO387" s="10"/>
      <c r="UCP387" s="10"/>
      <c r="UCQ387" s="10"/>
      <c r="UCR387" s="10"/>
      <c r="UCS387" s="10"/>
      <c r="UCT387" s="10"/>
      <c r="UCU387" s="10"/>
      <c r="UCV387" s="10"/>
      <c r="UCW387" s="10"/>
      <c r="UCX387" s="10"/>
      <c r="UCY387" s="10"/>
      <c r="UCZ387" s="10"/>
      <c r="UDA387" s="10"/>
      <c r="UDB387" s="10"/>
      <c r="UDC387" s="10"/>
      <c r="UDD387" s="10"/>
      <c r="UDE387" s="10"/>
      <c r="UDF387" s="10"/>
      <c r="UDG387" s="10"/>
      <c r="UDH387" s="10"/>
      <c r="UDI387" s="10"/>
      <c r="UDJ387" s="10"/>
      <c r="UDK387" s="10"/>
      <c r="UDL387" s="10"/>
      <c r="UDM387" s="10"/>
      <c r="UDN387" s="10"/>
      <c r="UDO387" s="10"/>
      <c r="UDP387" s="10"/>
      <c r="UDQ387" s="10"/>
      <c r="UDR387" s="10"/>
      <c r="UDS387" s="10"/>
      <c r="UDT387" s="10"/>
      <c r="UDU387" s="10"/>
      <c r="UDV387" s="10"/>
      <c r="UDW387" s="10"/>
      <c r="UDX387" s="10"/>
      <c r="UDY387" s="10"/>
      <c r="UDZ387" s="10"/>
      <c r="UEA387" s="10"/>
      <c r="UEB387" s="10"/>
      <c r="UEC387" s="10"/>
      <c r="UED387" s="10"/>
      <c r="UEE387" s="10"/>
      <c r="UEF387" s="10"/>
      <c r="UEG387" s="10"/>
      <c r="UEH387" s="10"/>
      <c r="UEI387" s="10"/>
      <c r="UEJ387" s="10"/>
      <c r="UEK387" s="10"/>
      <c r="UEL387" s="10"/>
      <c r="UEM387" s="10"/>
      <c r="UEN387" s="10"/>
      <c r="UEO387" s="10"/>
      <c r="UEP387" s="10"/>
      <c r="UEQ387" s="10"/>
      <c r="UER387" s="10"/>
      <c r="UES387" s="10"/>
      <c r="UET387" s="10"/>
      <c r="UEU387" s="10"/>
      <c r="UEV387" s="10"/>
      <c r="UEW387" s="10"/>
      <c r="UEX387" s="10"/>
      <c r="UEY387" s="10"/>
      <c r="UEZ387" s="10"/>
      <c r="UFA387" s="10"/>
      <c r="UFB387" s="10"/>
      <c r="UFC387" s="10"/>
      <c r="UFD387" s="10"/>
      <c r="UFE387" s="10"/>
      <c r="UFF387" s="10"/>
      <c r="UFG387" s="10"/>
      <c r="UFH387" s="10"/>
      <c r="UFI387" s="10"/>
      <c r="UFJ387" s="10"/>
      <c r="UFK387" s="10"/>
      <c r="UFL387" s="10"/>
      <c r="UFM387" s="10"/>
      <c r="UFN387" s="10"/>
      <c r="UFO387" s="10"/>
      <c r="UFP387" s="10"/>
      <c r="UFQ387" s="10"/>
      <c r="UFR387" s="10"/>
      <c r="UFS387" s="10"/>
      <c r="UFT387" s="10"/>
      <c r="UFU387" s="10"/>
      <c r="UFV387" s="10"/>
      <c r="UFW387" s="10"/>
      <c r="UFX387" s="10"/>
      <c r="UFY387" s="10"/>
      <c r="UFZ387" s="10"/>
      <c r="UGA387" s="10"/>
      <c r="UGB387" s="10"/>
      <c r="UGC387" s="10"/>
      <c r="UGD387" s="10"/>
      <c r="UGE387" s="10"/>
      <c r="UGF387" s="10"/>
      <c r="UGG387" s="10"/>
      <c r="UGH387" s="10"/>
      <c r="UGI387" s="10"/>
      <c r="UGJ387" s="10"/>
      <c r="UGK387" s="10"/>
      <c r="UGL387" s="10"/>
      <c r="UGM387" s="10"/>
      <c r="UGN387" s="10"/>
      <c r="UGO387" s="10"/>
      <c r="UGP387" s="10"/>
      <c r="UGQ387" s="10"/>
      <c r="UGR387" s="10"/>
      <c r="UGS387" s="10"/>
      <c r="UGT387" s="10"/>
      <c r="UGU387" s="10"/>
      <c r="UGV387" s="10"/>
      <c r="UGW387" s="10"/>
      <c r="UGX387" s="10"/>
      <c r="UGY387" s="10"/>
      <c r="UGZ387" s="10"/>
      <c r="UHA387" s="10"/>
      <c r="UHB387" s="10"/>
      <c r="UHC387" s="10"/>
      <c r="UHD387" s="10"/>
      <c r="UHE387" s="10"/>
      <c r="UHF387" s="10"/>
      <c r="UHG387" s="10"/>
      <c r="UHH387" s="10"/>
      <c r="UHI387" s="10"/>
      <c r="UHJ387" s="10"/>
      <c r="UHK387" s="10"/>
      <c r="UHL387" s="10"/>
      <c r="UHM387" s="10"/>
      <c r="UHN387" s="10"/>
      <c r="UHO387" s="10"/>
      <c r="UHP387" s="10"/>
      <c r="UHQ387" s="10"/>
      <c r="UHR387" s="10"/>
      <c r="UHS387" s="10"/>
      <c r="UHT387" s="10"/>
      <c r="UHU387" s="10"/>
      <c r="UHV387" s="10"/>
      <c r="UHW387" s="10"/>
      <c r="UHX387" s="10"/>
      <c r="UHY387" s="10"/>
      <c r="UHZ387" s="10"/>
      <c r="UIA387" s="10"/>
      <c r="UIB387" s="10"/>
      <c r="UIC387" s="10"/>
      <c r="UID387" s="10"/>
      <c r="UIE387" s="10"/>
      <c r="UIF387" s="10"/>
      <c r="UIG387" s="10"/>
      <c r="UIH387" s="10"/>
      <c r="UII387" s="10"/>
      <c r="UIJ387" s="10"/>
      <c r="UIK387" s="10"/>
      <c r="UIL387" s="10"/>
      <c r="UIM387" s="10"/>
      <c r="UIN387" s="10"/>
      <c r="UIO387" s="10"/>
      <c r="UIP387" s="10"/>
      <c r="UIQ387" s="10"/>
      <c r="UIR387" s="10"/>
      <c r="UIS387" s="10"/>
      <c r="UIT387" s="10"/>
      <c r="UIU387" s="10"/>
      <c r="UIV387" s="10"/>
      <c r="UIW387" s="10"/>
      <c r="UIX387" s="10"/>
      <c r="UIY387" s="10"/>
      <c r="UIZ387" s="10"/>
      <c r="UJA387" s="10"/>
      <c r="UJB387" s="10"/>
      <c r="UJC387" s="10"/>
      <c r="UJD387" s="10"/>
      <c r="UJE387" s="10"/>
      <c r="UJF387" s="10"/>
      <c r="UJG387" s="10"/>
      <c r="UJH387" s="10"/>
      <c r="UJI387" s="10"/>
      <c r="UJJ387" s="10"/>
      <c r="UJK387" s="10"/>
      <c r="UJL387" s="10"/>
      <c r="UJM387" s="10"/>
      <c r="UJN387" s="10"/>
      <c r="UJO387" s="10"/>
      <c r="UJP387" s="10"/>
      <c r="UJQ387" s="10"/>
      <c r="UJR387" s="10"/>
      <c r="UJS387" s="10"/>
      <c r="UJT387" s="10"/>
      <c r="UJU387" s="10"/>
      <c r="UJV387" s="10"/>
      <c r="UJW387" s="10"/>
      <c r="UJX387" s="10"/>
      <c r="UJY387" s="10"/>
      <c r="UJZ387" s="10"/>
      <c r="UKA387" s="10"/>
      <c r="UKB387" s="10"/>
      <c r="UKC387" s="10"/>
      <c r="UKD387" s="10"/>
      <c r="UKE387" s="10"/>
      <c r="UKF387" s="10"/>
      <c r="UKG387" s="10"/>
      <c r="UKH387" s="10"/>
      <c r="UKI387" s="10"/>
      <c r="UKJ387" s="10"/>
      <c r="UKK387" s="10"/>
      <c r="UKL387" s="10"/>
      <c r="UKM387" s="10"/>
      <c r="UKN387" s="10"/>
      <c r="UKO387" s="10"/>
      <c r="UKP387" s="10"/>
      <c r="UKQ387" s="10"/>
      <c r="UKR387" s="10"/>
      <c r="UKS387" s="10"/>
      <c r="UKT387" s="10"/>
      <c r="UKU387" s="10"/>
      <c r="UKV387" s="10"/>
      <c r="UKW387" s="10"/>
      <c r="UKX387" s="10"/>
      <c r="UKY387" s="10"/>
      <c r="UKZ387" s="10"/>
      <c r="ULA387" s="10"/>
      <c r="ULB387" s="10"/>
      <c r="ULC387" s="10"/>
      <c r="ULD387" s="10"/>
      <c r="ULE387" s="10"/>
      <c r="ULF387" s="10"/>
      <c r="ULG387" s="10"/>
      <c r="ULH387" s="10"/>
      <c r="ULI387" s="10"/>
      <c r="ULJ387" s="10"/>
      <c r="ULK387" s="10"/>
      <c r="ULL387" s="10"/>
      <c r="ULM387" s="10"/>
      <c r="ULN387" s="10"/>
      <c r="ULO387" s="10"/>
      <c r="ULP387" s="10"/>
      <c r="ULQ387" s="10"/>
      <c r="ULR387" s="10"/>
      <c r="ULS387" s="10"/>
      <c r="ULT387" s="10"/>
      <c r="ULU387" s="10"/>
      <c r="ULV387" s="10"/>
      <c r="ULW387" s="10"/>
      <c r="ULX387" s="10"/>
      <c r="ULY387" s="10"/>
      <c r="ULZ387" s="10"/>
      <c r="UMA387" s="10"/>
      <c r="UMB387" s="10"/>
      <c r="UMC387" s="10"/>
      <c r="UMD387" s="10"/>
      <c r="UME387" s="10"/>
      <c r="UMF387" s="10"/>
      <c r="UMG387" s="10"/>
      <c r="UMH387" s="10"/>
      <c r="UMI387" s="10"/>
      <c r="UMJ387" s="10"/>
      <c r="UMK387" s="10"/>
      <c r="UML387" s="10"/>
      <c r="UMM387" s="10"/>
      <c r="UMN387" s="10"/>
      <c r="UMO387" s="10"/>
      <c r="UMP387" s="10"/>
      <c r="UMQ387" s="10"/>
      <c r="UMR387" s="10"/>
      <c r="UMS387" s="10"/>
      <c r="UMT387" s="10"/>
      <c r="UMU387" s="10"/>
      <c r="UMV387" s="10"/>
      <c r="UMW387" s="10"/>
      <c r="UMX387" s="10"/>
      <c r="UMY387" s="10"/>
      <c r="UMZ387" s="10"/>
      <c r="UNA387" s="10"/>
      <c r="UNB387" s="10"/>
      <c r="UNC387" s="10"/>
      <c r="UND387" s="10"/>
      <c r="UNE387" s="10"/>
      <c r="UNF387" s="10"/>
      <c r="UNG387" s="10"/>
      <c r="UNH387" s="10"/>
      <c r="UNI387" s="10"/>
      <c r="UNJ387" s="10"/>
      <c r="UNK387" s="10"/>
      <c r="UNL387" s="10"/>
      <c r="UNM387" s="10"/>
      <c r="UNN387" s="10"/>
      <c r="UNO387" s="10"/>
      <c r="UNP387" s="10"/>
      <c r="UNQ387" s="10"/>
      <c r="UNR387" s="10"/>
      <c r="UNS387" s="10"/>
      <c r="UNT387" s="10"/>
      <c r="UNU387" s="10"/>
      <c r="UNV387" s="10"/>
      <c r="UNW387" s="10"/>
      <c r="UNX387" s="10"/>
      <c r="UNY387" s="10"/>
      <c r="UNZ387" s="10"/>
      <c r="UOA387" s="10"/>
      <c r="UOB387" s="10"/>
      <c r="UOC387" s="10"/>
      <c r="UOD387" s="10"/>
      <c r="UOE387" s="10"/>
      <c r="UOF387" s="10"/>
      <c r="UOG387" s="10"/>
      <c r="UOH387" s="10"/>
      <c r="UOI387" s="10"/>
      <c r="UOJ387" s="10"/>
      <c r="UOK387" s="10"/>
      <c r="UOL387" s="10"/>
      <c r="UOM387" s="10"/>
      <c r="UON387" s="10"/>
      <c r="UOO387" s="10"/>
      <c r="UOP387" s="10"/>
      <c r="UOQ387" s="10"/>
      <c r="UOR387" s="10"/>
      <c r="UOS387" s="10"/>
      <c r="UOT387" s="10"/>
      <c r="UOU387" s="10"/>
      <c r="UOV387" s="10"/>
      <c r="UOW387" s="10"/>
      <c r="UOX387" s="10"/>
      <c r="UOY387" s="10"/>
      <c r="UOZ387" s="10"/>
      <c r="UPA387" s="10"/>
      <c r="UPB387" s="10"/>
      <c r="UPC387" s="10"/>
      <c r="UPD387" s="10"/>
      <c r="UPE387" s="10"/>
      <c r="UPF387" s="10"/>
      <c r="UPG387" s="10"/>
      <c r="UPH387" s="10"/>
      <c r="UPI387" s="10"/>
      <c r="UPJ387" s="10"/>
      <c r="UPK387" s="10"/>
      <c r="UPL387" s="10"/>
      <c r="UPM387" s="10"/>
      <c r="UPN387" s="10"/>
      <c r="UPO387" s="10"/>
      <c r="UPP387" s="10"/>
      <c r="UPQ387" s="10"/>
      <c r="UPR387" s="10"/>
      <c r="UPS387" s="10"/>
      <c r="UPT387" s="10"/>
      <c r="UPU387" s="10"/>
      <c r="UPV387" s="10"/>
      <c r="UPW387" s="10"/>
      <c r="UPX387" s="10"/>
      <c r="UPY387" s="10"/>
      <c r="UPZ387" s="10"/>
      <c r="UQA387" s="10"/>
      <c r="UQB387" s="10"/>
      <c r="UQC387" s="10"/>
      <c r="UQD387" s="10"/>
      <c r="UQE387" s="10"/>
      <c r="UQF387" s="10"/>
      <c r="UQG387" s="10"/>
      <c r="UQH387" s="10"/>
      <c r="UQI387" s="10"/>
      <c r="UQJ387" s="10"/>
      <c r="UQK387" s="10"/>
      <c r="UQL387" s="10"/>
      <c r="UQM387" s="10"/>
      <c r="UQN387" s="10"/>
      <c r="UQO387" s="10"/>
      <c r="UQP387" s="10"/>
      <c r="UQQ387" s="10"/>
      <c r="UQR387" s="10"/>
      <c r="UQS387" s="10"/>
      <c r="UQT387" s="10"/>
      <c r="UQU387" s="10"/>
      <c r="UQV387" s="10"/>
      <c r="UQW387" s="10"/>
      <c r="UQX387" s="10"/>
      <c r="UQY387" s="10"/>
      <c r="UQZ387" s="10"/>
      <c r="URA387" s="10"/>
      <c r="URB387" s="10"/>
      <c r="URC387" s="10"/>
      <c r="URD387" s="10"/>
      <c r="URE387" s="10"/>
      <c r="URF387" s="10"/>
      <c r="URG387" s="10"/>
      <c r="URH387" s="10"/>
      <c r="URI387" s="10"/>
      <c r="URJ387" s="10"/>
      <c r="URK387" s="10"/>
      <c r="URL387" s="10"/>
      <c r="URM387" s="10"/>
      <c r="URN387" s="10"/>
      <c r="URO387" s="10"/>
      <c r="URP387" s="10"/>
      <c r="URQ387" s="10"/>
      <c r="URR387" s="10"/>
      <c r="URS387" s="10"/>
      <c r="URT387" s="10"/>
      <c r="URU387" s="10"/>
      <c r="URV387" s="10"/>
      <c r="URW387" s="10"/>
      <c r="URX387" s="10"/>
      <c r="URY387" s="10"/>
      <c r="URZ387" s="10"/>
      <c r="USA387" s="10"/>
      <c r="USB387" s="10"/>
      <c r="USC387" s="10"/>
      <c r="USD387" s="10"/>
      <c r="USE387" s="10"/>
      <c r="USF387" s="10"/>
      <c r="USG387" s="10"/>
      <c r="USH387" s="10"/>
      <c r="USI387" s="10"/>
      <c r="USJ387" s="10"/>
      <c r="USK387" s="10"/>
      <c r="USL387" s="10"/>
      <c r="USM387" s="10"/>
      <c r="USN387" s="10"/>
      <c r="USO387" s="10"/>
      <c r="USP387" s="10"/>
      <c r="USQ387" s="10"/>
      <c r="USR387" s="10"/>
      <c r="USS387" s="10"/>
      <c r="UST387" s="10"/>
      <c r="USU387" s="10"/>
      <c r="USV387" s="10"/>
      <c r="USW387" s="10"/>
      <c r="USX387" s="10"/>
      <c r="USY387" s="10"/>
      <c r="USZ387" s="10"/>
      <c r="UTA387" s="10"/>
      <c r="UTB387" s="10"/>
      <c r="UTC387" s="10"/>
      <c r="UTD387" s="10"/>
      <c r="UTE387" s="10"/>
      <c r="UTF387" s="10"/>
      <c r="UTG387" s="10"/>
      <c r="UTH387" s="10"/>
      <c r="UTI387" s="10"/>
      <c r="UTJ387" s="10"/>
      <c r="UTK387" s="10"/>
      <c r="UTL387" s="10"/>
      <c r="UTM387" s="10"/>
      <c r="UTN387" s="10"/>
      <c r="UTO387" s="10"/>
      <c r="UTP387" s="10"/>
      <c r="UTQ387" s="10"/>
      <c r="UTR387" s="10"/>
      <c r="UTS387" s="10"/>
      <c r="UTT387" s="10"/>
      <c r="UTU387" s="10"/>
      <c r="UTV387" s="10"/>
      <c r="UTW387" s="10"/>
      <c r="UTX387" s="10"/>
      <c r="UTY387" s="10"/>
      <c r="UTZ387" s="10"/>
      <c r="UUA387" s="10"/>
      <c r="UUB387" s="10"/>
      <c r="UUC387" s="10"/>
      <c r="UUD387" s="10"/>
      <c r="UUE387" s="10"/>
      <c r="UUF387" s="10"/>
      <c r="UUG387" s="10"/>
      <c r="UUH387" s="10"/>
      <c r="UUI387" s="10"/>
      <c r="UUJ387" s="10"/>
      <c r="UUK387" s="10"/>
      <c r="UUL387" s="10"/>
      <c r="UUM387" s="10"/>
      <c r="UUN387" s="10"/>
      <c r="UUO387" s="10"/>
      <c r="UUP387" s="10"/>
      <c r="UUQ387" s="10"/>
      <c r="UUR387" s="10"/>
      <c r="UUS387" s="10"/>
      <c r="UUT387" s="10"/>
      <c r="UUU387" s="10"/>
      <c r="UUV387" s="10"/>
      <c r="UUW387" s="10"/>
      <c r="UUX387" s="10"/>
      <c r="UUY387" s="10"/>
      <c r="UUZ387" s="10"/>
      <c r="UVA387" s="10"/>
      <c r="UVB387" s="10"/>
      <c r="UVC387" s="10"/>
      <c r="UVD387" s="10"/>
      <c r="UVE387" s="10"/>
      <c r="UVF387" s="10"/>
      <c r="UVG387" s="10"/>
      <c r="UVH387" s="10"/>
      <c r="UVI387" s="10"/>
      <c r="UVJ387" s="10"/>
      <c r="UVK387" s="10"/>
      <c r="UVL387" s="10"/>
      <c r="UVM387" s="10"/>
      <c r="UVN387" s="10"/>
      <c r="UVO387" s="10"/>
      <c r="UVP387" s="10"/>
      <c r="UVQ387" s="10"/>
      <c r="UVR387" s="10"/>
      <c r="UVS387" s="10"/>
      <c r="UVT387" s="10"/>
      <c r="UVU387" s="10"/>
      <c r="UVV387" s="10"/>
      <c r="UVW387" s="10"/>
      <c r="UVX387" s="10"/>
      <c r="UVY387" s="10"/>
      <c r="UVZ387" s="10"/>
      <c r="UWA387" s="10"/>
      <c r="UWB387" s="10"/>
      <c r="UWC387" s="10"/>
      <c r="UWD387" s="10"/>
      <c r="UWE387" s="10"/>
      <c r="UWF387" s="10"/>
      <c r="UWG387" s="10"/>
      <c r="UWH387" s="10"/>
      <c r="UWI387" s="10"/>
      <c r="UWJ387" s="10"/>
      <c r="UWK387" s="10"/>
      <c r="UWL387" s="10"/>
      <c r="UWM387" s="10"/>
      <c r="UWN387" s="10"/>
      <c r="UWO387" s="10"/>
      <c r="UWP387" s="10"/>
      <c r="UWQ387" s="10"/>
      <c r="UWR387" s="10"/>
      <c r="UWS387" s="10"/>
      <c r="UWT387" s="10"/>
      <c r="UWU387" s="10"/>
      <c r="UWV387" s="10"/>
      <c r="UWW387" s="10"/>
      <c r="UWX387" s="10"/>
      <c r="UWY387" s="10"/>
      <c r="UWZ387" s="10"/>
      <c r="UXA387" s="10"/>
      <c r="UXB387" s="10"/>
      <c r="UXC387" s="10"/>
      <c r="UXD387" s="10"/>
      <c r="UXE387" s="10"/>
      <c r="UXF387" s="10"/>
      <c r="UXG387" s="10"/>
      <c r="UXH387" s="10"/>
      <c r="UXI387" s="10"/>
      <c r="UXJ387" s="10"/>
      <c r="UXK387" s="10"/>
      <c r="UXL387" s="10"/>
      <c r="UXM387" s="10"/>
      <c r="UXN387" s="10"/>
      <c r="UXO387" s="10"/>
      <c r="UXP387" s="10"/>
      <c r="UXQ387" s="10"/>
      <c r="UXR387" s="10"/>
      <c r="UXS387" s="10"/>
      <c r="UXT387" s="10"/>
      <c r="UXU387" s="10"/>
      <c r="UXV387" s="10"/>
      <c r="UXW387" s="10"/>
      <c r="UXX387" s="10"/>
      <c r="UXY387" s="10"/>
      <c r="UXZ387" s="10"/>
      <c r="UYA387" s="10"/>
      <c r="UYB387" s="10"/>
      <c r="UYC387" s="10"/>
      <c r="UYD387" s="10"/>
      <c r="UYE387" s="10"/>
      <c r="UYF387" s="10"/>
      <c r="UYG387" s="10"/>
      <c r="UYH387" s="10"/>
      <c r="UYI387" s="10"/>
      <c r="UYJ387" s="10"/>
      <c r="UYK387" s="10"/>
      <c r="UYL387" s="10"/>
      <c r="UYM387" s="10"/>
      <c r="UYN387" s="10"/>
      <c r="UYO387" s="10"/>
      <c r="UYP387" s="10"/>
      <c r="UYQ387" s="10"/>
      <c r="UYR387" s="10"/>
      <c r="UYS387" s="10"/>
      <c r="UYT387" s="10"/>
      <c r="UYU387" s="10"/>
      <c r="UYV387" s="10"/>
      <c r="UYW387" s="10"/>
      <c r="UYX387" s="10"/>
      <c r="UYY387" s="10"/>
      <c r="UYZ387" s="10"/>
      <c r="UZA387" s="10"/>
      <c r="UZB387" s="10"/>
      <c r="UZC387" s="10"/>
      <c r="UZD387" s="10"/>
      <c r="UZE387" s="10"/>
      <c r="UZF387" s="10"/>
      <c r="UZG387" s="10"/>
      <c r="UZH387" s="10"/>
      <c r="UZI387" s="10"/>
      <c r="UZJ387" s="10"/>
      <c r="UZK387" s="10"/>
      <c r="UZL387" s="10"/>
      <c r="UZM387" s="10"/>
      <c r="UZN387" s="10"/>
      <c r="UZO387" s="10"/>
      <c r="UZP387" s="10"/>
      <c r="UZQ387" s="10"/>
      <c r="UZR387" s="10"/>
      <c r="UZS387" s="10"/>
      <c r="UZT387" s="10"/>
      <c r="UZU387" s="10"/>
      <c r="UZV387" s="10"/>
      <c r="UZW387" s="10"/>
      <c r="UZX387" s="10"/>
      <c r="UZY387" s="10"/>
      <c r="UZZ387" s="10"/>
      <c r="VAA387" s="10"/>
      <c r="VAB387" s="10"/>
      <c r="VAC387" s="10"/>
      <c r="VAD387" s="10"/>
      <c r="VAE387" s="10"/>
      <c r="VAF387" s="10"/>
      <c r="VAG387" s="10"/>
      <c r="VAH387" s="10"/>
      <c r="VAI387" s="10"/>
      <c r="VAJ387" s="10"/>
      <c r="VAK387" s="10"/>
      <c r="VAL387" s="10"/>
      <c r="VAM387" s="10"/>
      <c r="VAN387" s="10"/>
      <c r="VAO387" s="10"/>
      <c r="VAP387" s="10"/>
      <c r="VAQ387" s="10"/>
      <c r="VAR387" s="10"/>
      <c r="VAS387" s="10"/>
      <c r="VAT387" s="10"/>
      <c r="VAU387" s="10"/>
      <c r="VAV387" s="10"/>
      <c r="VAW387" s="10"/>
      <c r="VAX387" s="10"/>
      <c r="VAY387" s="10"/>
      <c r="VAZ387" s="10"/>
      <c r="VBA387" s="10"/>
      <c r="VBB387" s="10"/>
      <c r="VBC387" s="10"/>
      <c r="VBD387" s="10"/>
      <c r="VBE387" s="10"/>
      <c r="VBF387" s="10"/>
      <c r="VBG387" s="10"/>
      <c r="VBH387" s="10"/>
      <c r="VBI387" s="10"/>
      <c r="VBJ387" s="10"/>
      <c r="VBK387" s="10"/>
      <c r="VBL387" s="10"/>
      <c r="VBM387" s="10"/>
      <c r="VBN387" s="10"/>
      <c r="VBO387" s="10"/>
      <c r="VBP387" s="10"/>
      <c r="VBQ387" s="10"/>
      <c r="VBR387" s="10"/>
      <c r="VBS387" s="10"/>
      <c r="VBT387" s="10"/>
      <c r="VBU387" s="10"/>
      <c r="VBV387" s="10"/>
      <c r="VBW387" s="10"/>
      <c r="VBX387" s="10"/>
      <c r="VBY387" s="10"/>
      <c r="VBZ387" s="10"/>
      <c r="VCA387" s="10"/>
      <c r="VCB387" s="10"/>
      <c r="VCC387" s="10"/>
      <c r="VCD387" s="10"/>
      <c r="VCE387" s="10"/>
      <c r="VCF387" s="10"/>
      <c r="VCG387" s="10"/>
      <c r="VCH387" s="10"/>
      <c r="VCI387" s="10"/>
      <c r="VCJ387" s="10"/>
      <c r="VCK387" s="10"/>
      <c r="VCL387" s="10"/>
      <c r="VCM387" s="10"/>
      <c r="VCN387" s="10"/>
      <c r="VCO387" s="10"/>
      <c r="VCP387" s="10"/>
      <c r="VCQ387" s="10"/>
      <c r="VCR387" s="10"/>
      <c r="VCS387" s="10"/>
      <c r="VCT387" s="10"/>
      <c r="VCU387" s="10"/>
      <c r="VCV387" s="10"/>
      <c r="VCW387" s="10"/>
      <c r="VCX387" s="10"/>
      <c r="VCY387" s="10"/>
      <c r="VCZ387" s="10"/>
      <c r="VDA387" s="10"/>
      <c r="VDB387" s="10"/>
      <c r="VDC387" s="10"/>
      <c r="VDD387" s="10"/>
      <c r="VDE387" s="10"/>
      <c r="VDF387" s="10"/>
      <c r="VDG387" s="10"/>
      <c r="VDH387" s="10"/>
      <c r="VDI387" s="10"/>
      <c r="VDJ387" s="10"/>
      <c r="VDK387" s="10"/>
      <c r="VDL387" s="10"/>
      <c r="VDM387" s="10"/>
      <c r="VDN387" s="10"/>
      <c r="VDO387" s="10"/>
      <c r="VDP387" s="10"/>
      <c r="VDQ387" s="10"/>
      <c r="VDR387" s="10"/>
      <c r="VDS387" s="10"/>
      <c r="VDT387" s="10"/>
      <c r="VDU387" s="10"/>
      <c r="VDV387" s="10"/>
      <c r="VDW387" s="10"/>
      <c r="VDX387" s="10"/>
      <c r="VDY387" s="10"/>
      <c r="VDZ387" s="10"/>
      <c r="VEA387" s="10"/>
      <c r="VEB387" s="10"/>
      <c r="VEC387" s="10"/>
      <c r="VED387" s="10"/>
      <c r="VEE387" s="10"/>
      <c r="VEF387" s="10"/>
      <c r="VEG387" s="10"/>
      <c r="VEH387" s="10"/>
      <c r="VEI387" s="10"/>
      <c r="VEJ387" s="10"/>
      <c r="VEK387" s="10"/>
      <c r="VEL387" s="10"/>
      <c r="VEM387" s="10"/>
      <c r="VEN387" s="10"/>
      <c r="VEO387" s="10"/>
      <c r="VEP387" s="10"/>
      <c r="VEQ387" s="10"/>
      <c r="VER387" s="10"/>
      <c r="VES387" s="10"/>
      <c r="VET387" s="10"/>
      <c r="VEU387" s="10"/>
      <c r="VEV387" s="10"/>
      <c r="VEW387" s="10"/>
      <c r="VEX387" s="10"/>
      <c r="VEY387" s="10"/>
      <c r="VEZ387" s="10"/>
      <c r="VFA387" s="10"/>
      <c r="VFB387" s="10"/>
      <c r="VFC387" s="10"/>
      <c r="VFD387" s="10"/>
      <c r="VFE387" s="10"/>
      <c r="VFF387" s="10"/>
      <c r="VFG387" s="10"/>
      <c r="VFH387" s="10"/>
      <c r="VFI387" s="10"/>
      <c r="VFJ387" s="10"/>
      <c r="VFK387" s="10"/>
      <c r="VFL387" s="10"/>
      <c r="VFM387" s="10"/>
      <c r="VFN387" s="10"/>
      <c r="VFO387" s="10"/>
      <c r="VFP387" s="10"/>
      <c r="VFQ387" s="10"/>
      <c r="VFR387" s="10"/>
      <c r="VFS387" s="10"/>
      <c r="VFT387" s="10"/>
      <c r="VFU387" s="10"/>
      <c r="VFV387" s="10"/>
      <c r="VFW387" s="10"/>
      <c r="VFX387" s="10"/>
      <c r="VFY387" s="10"/>
      <c r="VFZ387" s="10"/>
      <c r="VGA387" s="10"/>
      <c r="VGB387" s="10"/>
      <c r="VGC387" s="10"/>
      <c r="VGD387" s="10"/>
      <c r="VGE387" s="10"/>
      <c r="VGF387" s="10"/>
      <c r="VGG387" s="10"/>
      <c r="VGH387" s="10"/>
      <c r="VGI387" s="10"/>
      <c r="VGJ387" s="10"/>
      <c r="VGK387" s="10"/>
      <c r="VGL387" s="10"/>
      <c r="VGM387" s="10"/>
      <c r="VGN387" s="10"/>
      <c r="VGO387" s="10"/>
      <c r="VGP387" s="10"/>
      <c r="VGQ387" s="10"/>
      <c r="VGR387" s="10"/>
      <c r="VGS387" s="10"/>
      <c r="VGT387" s="10"/>
      <c r="VGU387" s="10"/>
      <c r="VGV387" s="10"/>
      <c r="VGW387" s="10"/>
      <c r="VGX387" s="10"/>
      <c r="VGY387" s="10"/>
      <c r="VGZ387" s="10"/>
      <c r="VHA387" s="10"/>
      <c r="VHB387" s="10"/>
      <c r="VHC387" s="10"/>
      <c r="VHD387" s="10"/>
      <c r="VHE387" s="10"/>
      <c r="VHF387" s="10"/>
      <c r="VHG387" s="10"/>
      <c r="VHH387" s="10"/>
      <c r="VHI387" s="10"/>
      <c r="VHJ387" s="10"/>
      <c r="VHK387" s="10"/>
      <c r="VHL387" s="10"/>
      <c r="VHM387" s="10"/>
      <c r="VHN387" s="10"/>
      <c r="VHO387" s="10"/>
      <c r="VHP387" s="10"/>
      <c r="VHQ387" s="10"/>
      <c r="VHR387" s="10"/>
      <c r="VHS387" s="10"/>
      <c r="VHT387" s="10"/>
      <c r="VHU387" s="10"/>
      <c r="VHV387" s="10"/>
      <c r="VHW387" s="10"/>
      <c r="VHX387" s="10"/>
      <c r="VHY387" s="10"/>
      <c r="VHZ387" s="10"/>
      <c r="VIA387" s="10"/>
      <c r="VIB387" s="10"/>
      <c r="VIC387" s="10"/>
      <c r="VID387" s="10"/>
      <c r="VIE387" s="10"/>
      <c r="VIF387" s="10"/>
      <c r="VIG387" s="10"/>
      <c r="VIH387" s="10"/>
      <c r="VII387" s="10"/>
      <c r="VIJ387" s="10"/>
      <c r="VIK387" s="10"/>
      <c r="VIL387" s="10"/>
      <c r="VIM387" s="10"/>
      <c r="VIN387" s="10"/>
      <c r="VIO387" s="10"/>
      <c r="VIP387" s="10"/>
      <c r="VIQ387" s="10"/>
      <c r="VIR387" s="10"/>
      <c r="VIS387" s="10"/>
      <c r="VIT387" s="10"/>
      <c r="VIU387" s="10"/>
      <c r="VIV387" s="10"/>
      <c r="VIW387" s="10"/>
      <c r="VIX387" s="10"/>
      <c r="VIY387" s="10"/>
      <c r="VIZ387" s="10"/>
      <c r="VJA387" s="10"/>
      <c r="VJB387" s="10"/>
      <c r="VJC387" s="10"/>
      <c r="VJD387" s="10"/>
      <c r="VJE387" s="10"/>
      <c r="VJF387" s="10"/>
      <c r="VJG387" s="10"/>
      <c r="VJH387" s="10"/>
      <c r="VJI387" s="10"/>
      <c r="VJJ387" s="10"/>
      <c r="VJK387" s="10"/>
      <c r="VJL387" s="10"/>
      <c r="VJM387" s="10"/>
      <c r="VJN387" s="10"/>
      <c r="VJO387" s="10"/>
      <c r="VJP387" s="10"/>
      <c r="VJQ387" s="10"/>
      <c r="VJR387" s="10"/>
      <c r="VJS387" s="10"/>
      <c r="VJT387" s="10"/>
      <c r="VJU387" s="10"/>
      <c r="VJV387" s="10"/>
      <c r="VJW387" s="10"/>
      <c r="VJX387" s="10"/>
      <c r="VJY387" s="10"/>
      <c r="VJZ387" s="10"/>
      <c r="VKA387" s="10"/>
      <c r="VKB387" s="10"/>
      <c r="VKC387" s="10"/>
      <c r="VKD387" s="10"/>
      <c r="VKE387" s="10"/>
      <c r="VKF387" s="10"/>
      <c r="VKG387" s="10"/>
      <c r="VKH387" s="10"/>
      <c r="VKI387" s="10"/>
      <c r="VKJ387" s="10"/>
      <c r="VKK387" s="10"/>
      <c r="VKL387" s="10"/>
      <c r="VKM387" s="10"/>
      <c r="VKN387" s="10"/>
      <c r="VKO387" s="10"/>
      <c r="VKP387" s="10"/>
      <c r="VKQ387" s="10"/>
      <c r="VKR387" s="10"/>
      <c r="VKS387" s="10"/>
      <c r="VKT387" s="10"/>
      <c r="VKU387" s="10"/>
      <c r="VKV387" s="10"/>
      <c r="VKW387" s="10"/>
      <c r="VKX387" s="10"/>
      <c r="VKY387" s="10"/>
      <c r="VKZ387" s="10"/>
      <c r="VLA387" s="10"/>
      <c r="VLB387" s="10"/>
      <c r="VLC387" s="10"/>
      <c r="VLD387" s="10"/>
      <c r="VLE387" s="10"/>
      <c r="VLF387" s="10"/>
      <c r="VLG387" s="10"/>
      <c r="VLH387" s="10"/>
      <c r="VLI387" s="10"/>
      <c r="VLJ387" s="10"/>
      <c r="VLK387" s="10"/>
      <c r="VLL387" s="10"/>
      <c r="VLM387" s="10"/>
      <c r="VLN387" s="10"/>
      <c r="VLO387" s="10"/>
      <c r="VLP387" s="10"/>
      <c r="VLQ387" s="10"/>
      <c r="VLR387" s="10"/>
      <c r="VLS387" s="10"/>
      <c r="VLT387" s="10"/>
      <c r="VLU387" s="10"/>
      <c r="VLV387" s="10"/>
      <c r="VLW387" s="10"/>
      <c r="VLX387" s="10"/>
      <c r="VLY387" s="10"/>
      <c r="VLZ387" s="10"/>
      <c r="VMA387" s="10"/>
      <c r="VMB387" s="10"/>
      <c r="VMC387" s="10"/>
      <c r="VMD387" s="10"/>
      <c r="VME387" s="10"/>
      <c r="VMF387" s="10"/>
      <c r="VMG387" s="10"/>
      <c r="VMH387" s="10"/>
      <c r="VMI387" s="10"/>
      <c r="VMJ387" s="10"/>
      <c r="VMK387" s="10"/>
      <c r="VML387" s="10"/>
      <c r="VMM387" s="10"/>
      <c r="VMN387" s="10"/>
      <c r="VMO387" s="10"/>
      <c r="VMP387" s="10"/>
      <c r="VMQ387" s="10"/>
      <c r="VMR387" s="10"/>
      <c r="VMS387" s="10"/>
      <c r="VMT387" s="10"/>
      <c r="VMU387" s="10"/>
      <c r="VMV387" s="10"/>
      <c r="VMW387" s="10"/>
      <c r="VMX387" s="10"/>
      <c r="VMY387" s="10"/>
      <c r="VMZ387" s="10"/>
      <c r="VNA387" s="10"/>
      <c r="VNB387" s="10"/>
      <c r="VNC387" s="10"/>
      <c r="VND387" s="10"/>
      <c r="VNE387" s="10"/>
      <c r="VNF387" s="10"/>
      <c r="VNG387" s="10"/>
      <c r="VNH387" s="10"/>
      <c r="VNI387" s="10"/>
      <c r="VNJ387" s="10"/>
      <c r="VNK387" s="10"/>
      <c r="VNL387" s="10"/>
      <c r="VNM387" s="10"/>
      <c r="VNN387" s="10"/>
      <c r="VNO387" s="10"/>
      <c r="VNP387" s="10"/>
      <c r="VNQ387" s="10"/>
      <c r="VNR387" s="10"/>
      <c r="VNS387" s="10"/>
      <c r="VNT387" s="10"/>
      <c r="VNU387" s="10"/>
      <c r="VNV387" s="10"/>
      <c r="VNW387" s="10"/>
      <c r="VNX387" s="10"/>
      <c r="VNY387" s="10"/>
      <c r="VNZ387" s="10"/>
      <c r="VOA387" s="10"/>
      <c r="VOB387" s="10"/>
      <c r="VOC387" s="10"/>
      <c r="VOD387" s="10"/>
      <c r="VOE387" s="10"/>
      <c r="VOF387" s="10"/>
      <c r="VOG387" s="10"/>
      <c r="VOH387" s="10"/>
      <c r="VOI387" s="10"/>
      <c r="VOJ387" s="10"/>
      <c r="VOK387" s="10"/>
      <c r="VOL387" s="10"/>
      <c r="VOM387" s="10"/>
      <c r="VON387" s="10"/>
      <c r="VOO387" s="10"/>
      <c r="VOP387" s="10"/>
      <c r="VOQ387" s="10"/>
      <c r="VOR387" s="10"/>
      <c r="VOS387" s="10"/>
      <c r="VOT387" s="10"/>
      <c r="VOU387" s="10"/>
      <c r="VOV387" s="10"/>
      <c r="VOW387" s="10"/>
      <c r="VOX387" s="10"/>
      <c r="VOY387" s="10"/>
      <c r="VOZ387" s="10"/>
      <c r="VPA387" s="10"/>
      <c r="VPB387" s="10"/>
      <c r="VPC387" s="10"/>
      <c r="VPD387" s="10"/>
      <c r="VPE387" s="10"/>
      <c r="VPF387" s="10"/>
      <c r="VPG387" s="10"/>
      <c r="VPH387" s="10"/>
      <c r="VPI387" s="10"/>
      <c r="VPJ387" s="10"/>
      <c r="VPK387" s="10"/>
      <c r="VPL387" s="10"/>
      <c r="VPM387" s="10"/>
      <c r="VPN387" s="10"/>
      <c r="VPO387" s="10"/>
      <c r="VPP387" s="10"/>
      <c r="VPQ387" s="10"/>
      <c r="VPR387" s="10"/>
      <c r="VPS387" s="10"/>
      <c r="VPT387" s="10"/>
      <c r="VPU387" s="10"/>
      <c r="VPV387" s="10"/>
      <c r="VPW387" s="10"/>
      <c r="VPX387" s="10"/>
      <c r="VPY387" s="10"/>
      <c r="VPZ387" s="10"/>
      <c r="VQA387" s="10"/>
      <c r="VQB387" s="10"/>
      <c r="VQC387" s="10"/>
      <c r="VQD387" s="10"/>
      <c r="VQE387" s="10"/>
      <c r="VQF387" s="10"/>
      <c r="VQG387" s="10"/>
      <c r="VQH387" s="10"/>
      <c r="VQI387" s="10"/>
      <c r="VQJ387" s="10"/>
      <c r="VQK387" s="10"/>
      <c r="VQL387" s="10"/>
      <c r="VQM387" s="10"/>
      <c r="VQN387" s="10"/>
      <c r="VQO387" s="10"/>
      <c r="VQP387" s="10"/>
      <c r="VQQ387" s="10"/>
      <c r="VQR387" s="10"/>
      <c r="VQS387" s="10"/>
      <c r="VQT387" s="10"/>
      <c r="VQU387" s="10"/>
      <c r="VQV387" s="10"/>
      <c r="VQW387" s="10"/>
      <c r="VQX387" s="10"/>
      <c r="VQY387" s="10"/>
      <c r="VQZ387" s="10"/>
      <c r="VRA387" s="10"/>
      <c r="VRB387" s="10"/>
      <c r="VRC387" s="10"/>
      <c r="VRD387" s="10"/>
      <c r="VRE387" s="10"/>
      <c r="VRF387" s="10"/>
      <c r="VRG387" s="10"/>
      <c r="VRH387" s="10"/>
      <c r="VRI387" s="10"/>
      <c r="VRJ387" s="10"/>
      <c r="VRK387" s="10"/>
      <c r="VRL387" s="10"/>
      <c r="VRM387" s="10"/>
      <c r="VRN387" s="10"/>
      <c r="VRO387" s="10"/>
      <c r="VRP387" s="10"/>
      <c r="VRQ387" s="10"/>
      <c r="VRR387" s="10"/>
      <c r="VRS387" s="10"/>
      <c r="VRT387" s="10"/>
      <c r="VRU387" s="10"/>
      <c r="VRV387" s="10"/>
      <c r="VRW387" s="10"/>
      <c r="VRX387" s="10"/>
      <c r="VRY387" s="10"/>
      <c r="VRZ387" s="10"/>
      <c r="VSA387" s="10"/>
      <c r="VSB387" s="10"/>
      <c r="VSC387" s="10"/>
      <c r="VSD387" s="10"/>
      <c r="VSE387" s="10"/>
      <c r="VSF387" s="10"/>
      <c r="VSG387" s="10"/>
      <c r="VSH387" s="10"/>
      <c r="VSI387" s="10"/>
      <c r="VSJ387" s="10"/>
      <c r="VSK387" s="10"/>
      <c r="VSL387" s="10"/>
      <c r="VSM387" s="10"/>
      <c r="VSN387" s="10"/>
      <c r="VSO387" s="10"/>
      <c r="VSP387" s="10"/>
      <c r="VSQ387" s="10"/>
      <c r="VSR387" s="10"/>
      <c r="VSS387" s="10"/>
      <c r="VST387" s="10"/>
      <c r="VSU387" s="10"/>
      <c r="VSV387" s="10"/>
      <c r="VSW387" s="10"/>
      <c r="VSX387" s="10"/>
      <c r="VSY387" s="10"/>
      <c r="VSZ387" s="10"/>
      <c r="VTA387" s="10"/>
      <c r="VTB387" s="10"/>
      <c r="VTC387" s="10"/>
      <c r="VTD387" s="10"/>
      <c r="VTE387" s="10"/>
      <c r="VTF387" s="10"/>
      <c r="VTG387" s="10"/>
      <c r="VTH387" s="10"/>
      <c r="VTI387" s="10"/>
      <c r="VTJ387" s="10"/>
      <c r="VTK387" s="10"/>
      <c r="VTL387" s="10"/>
      <c r="VTM387" s="10"/>
      <c r="VTN387" s="10"/>
      <c r="VTO387" s="10"/>
      <c r="VTP387" s="10"/>
      <c r="VTQ387" s="10"/>
      <c r="VTR387" s="10"/>
      <c r="VTS387" s="10"/>
      <c r="VTT387" s="10"/>
      <c r="VTU387" s="10"/>
      <c r="VTV387" s="10"/>
      <c r="VTW387" s="10"/>
      <c r="VTX387" s="10"/>
      <c r="VTY387" s="10"/>
      <c r="VTZ387" s="10"/>
      <c r="VUA387" s="10"/>
      <c r="VUB387" s="10"/>
      <c r="VUC387" s="10"/>
      <c r="VUD387" s="10"/>
      <c r="VUE387" s="10"/>
      <c r="VUF387" s="10"/>
      <c r="VUG387" s="10"/>
      <c r="VUH387" s="10"/>
      <c r="VUI387" s="10"/>
      <c r="VUJ387" s="10"/>
      <c r="VUK387" s="10"/>
      <c r="VUL387" s="10"/>
      <c r="VUM387" s="10"/>
      <c r="VUN387" s="10"/>
      <c r="VUO387" s="10"/>
      <c r="VUP387" s="10"/>
      <c r="VUQ387" s="10"/>
      <c r="VUR387" s="10"/>
      <c r="VUS387" s="10"/>
      <c r="VUT387" s="10"/>
      <c r="VUU387" s="10"/>
      <c r="VUV387" s="10"/>
      <c r="VUW387" s="10"/>
      <c r="VUX387" s="10"/>
      <c r="VUY387" s="10"/>
      <c r="VUZ387" s="10"/>
      <c r="VVA387" s="10"/>
      <c r="VVB387" s="10"/>
      <c r="VVC387" s="10"/>
      <c r="VVD387" s="10"/>
      <c r="VVE387" s="10"/>
      <c r="VVF387" s="10"/>
      <c r="VVG387" s="10"/>
      <c r="VVH387" s="10"/>
      <c r="VVI387" s="10"/>
      <c r="VVJ387" s="10"/>
      <c r="VVK387" s="10"/>
      <c r="VVL387" s="10"/>
      <c r="VVM387" s="10"/>
      <c r="VVN387" s="10"/>
      <c r="VVO387" s="10"/>
      <c r="VVP387" s="10"/>
      <c r="VVQ387" s="10"/>
      <c r="VVR387" s="10"/>
      <c r="VVS387" s="10"/>
      <c r="VVT387" s="10"/>
      <c r="VVU387" s="10"/>
      <c r="VVV387" s="10"/>
      <c r="VVW387" s="10"/>
      <c r="VVX387" s="10"/>
      <c r="VVY387" s="10"/>
      <c r="VVZ387" s="10"/>
      <c r="VWA387" s="10"/>
      <c r="VWB387" s="10"/>
      <c r="VWC387" s="10"/>
      <c r="VWD387" s="10"/>
      <c r="VWE387" s="10"/>
      <c r="VWF387" s="10"/>
      <c r="VWG387" s="10"/>
      <c r="VWH387" s="10"/>
      <c r="VWI387" s="10"/>
      <c r="VWJ387" s="10"/>
      <c r="VWK387" s="10"/>
      <c r="VWL387" s="10"/>
      <c r="VWM387" s="10"/>
      <c r="VWN387" s="10"/>
      <c r="VWO387" s="10"/>
      <c r="VWP387" s="10"/>
      <c r="VWQ387" s="10"/>
      <c r="VWR387" s="10"/>
      <c r="VWS387" s="10"/>
      <c r="VWT387" s="10"/>
      <c r="VWU387" s="10"/>
      <c r="VWV387" s="10"/>
      <c r="VWW387" s="10"/>
      <c r="VWX387" s="10"/>
      <c r="VWY387" s="10"/>
      <c r="VWZ387" s="10"/>
      <c r="VXA387" s="10"/>
      <c r="VXB387" s="10"/>
      <c r="VXC387" s="10"/>
      <c r="VXD387" s="10"/>
      <c r="VXE387" s="10"/>
      <c r="VXF387" s="10"/>
      <c r="VXG387" s="10"/>
      <c r="VXH387" s="10"/>
      <c r="VXI387" s="10"/>
      <c r="VXJ387" s="10"/>
      <c r="VXK387" s="10"/>
      <c r="VXL387" s="10"/>
      <c r="VXM387" s="10"/>
      <c r="VXN387" s="10"/>
      <c r="VXO387" s="10"/>
      <c r="VXP387" s="10"/>
      <c r="VXQ387" s="10"/>
      <c r="VXR387" s="10"/>
      <c r="VXS387" s="10"/>
      <c r="VXT387" s="10"/>
      <c r="VXU387" s="10"/>
      <c r="VXV387" s="10"/>
      <c r="VXW387" s="10"/>
      <c r="VXX387" s="10"/>
      <c r="VXY387" s="10"/>
      <c r="VXZ387" s="10"/>
      <c r="VYA387" s="10"/>
      <c r="VYB387" s="10"/>
      <c r="VYC387" s="10"/>
      <c r="VYD387" s="10"/>
      <c r="VYE387" s="10"/>
      <c r="VYF387" s="10"/>
      <c r="VYG387" s="10"/>
      <c r="VYH387" s="10"/>
      <c r="VYI387" s="10"/>
      <c r="VYJ387" s="10"/>
      <c r="VYK387" s="10"/>
      <c r="VYL387" s="10"/>
      <c r="VYM387" s="10"/>
      <c r="VYN387" s="10"/>
      <c r="VYO387" s="10"/>
      <c r="VYP387" s="10"/>
      <c r="VYQ387" s="10"/>
      <c r="VYR387" s="10"/>
      <c r="VYS387" s="10"/>
      <c r="VYT387" s="10"/>
      <c r="VYU387" s="10"/>
      <c r="VYV387" s="10"/>
      <c r="VYW387" s="10"/>
      <c r="VYX387" s="10"/>
      <c r="VYY387" s="10"/>
      <c r="VYZ387" s="10"/>
      <c r="VZA387" s="10"/>
      <c r="VZB387" s="10"/>
      <c r="VZC387" s="10"/>
      <c r="VZD387" s="10"/>
      <c r="VZE387" s="10"/>
      <c r="VZF387" s="10"/>
      <c r="VZG387" s="10"/>
      <c r="VZH387" s="10"/>
      <c r="VZI387" s="10"/>
      <c r="VZJ387" s="10"/>
      <c r="VZK387" s="10"/>
      <c r="VZL387" s="10"/>
      <c r="VZM387" s="10"/>
      <c r="VZN387" s="10"/>
      <c r="VZO387" s="10"/>
      <c r="VZP387" s="10"/>
      <c r="VZQ387" s="10"/>
      <c r="VZR387" s="10"/>
      <c r="VZS387" s="10"/>
      <c r="VZT387" s="10"/>
      <c r="VZU387" s="10"/>
      <c r="VZV387" s="10"/>
      <c r="VZW387" s="10"/>
      <c r="VZX387" s="10"/>
      <c r="VZY387" s="10"/>
      <c r="VZZ387" s="10"/>
      <c r="WAA387" s="10"/>
      <c r="WAB387" s="10"/>
      <c r="WAC387" s="10"/>
      <c r="WAD387" s="10"/>
      <c r="WAE387" s="10"/>
      <c r="WAF387" s="10"/>
      <c r="WAG387" s="10"/>
      <c r="WAH387" s="10"/>
      <c r="WAI387" s="10"/>
      <c r="WAJ387" s="10"/>
      <c r="WAK387" s="10"/>
      <c r="WAL387" s="10"/>
      <c r="WAM387" s="10"/>
      <c r="WAN387" s="10"/>
      <c r="WAO387" s="10"/>
      <c r="WAP387" s="10"/>
      <c r="WAQ387" s="10"/>
      <c r="WAR387" s="10"/>
      <c r="WAS387" s="10"/>
      <c r="WAT387" s="10"/>
      <c r="WAU387" s="10"/>
      <c r="WAV387" s="10"/>
      <c r="WAW387" s="10"/>
      <c r="WAX387" s="10"/>
      <c r="WAY387" s="10"/>
      <c r="WAZ387" s="10"/>
      <c r="WBA387" s="10"/>
      <c r="WBB387" s="10"/>
      <c r="WBC387" s="10"/>
      <c r="WBD387" s="10"/>
      <c r="WBE387" s="10"/>
      <c r="WBF387" s="10"/>
      <c r="WBG387" s="10"/>
      <c r="WBH387" s="10"/>
      <c r="WBI387" s="10"/>
      <c r="WBJ387" s="10"/>
      <c r="WBK387" s="10"/>
      <c r="WBL387" s="10"/>
      <c r="WBM387" s="10"/>
      <c r="WBN387" s="10"/>
      <c r="WBO387" s="10"/>
      <c r="WBP387" s="10"/>
      <c r="WBQ387" s="10"/>
      <c r="WBR387" s="10"/>
      <c r="WBS387" s="10"/>
      <c r="WBT387" s="10"/>
      <c r="WBU387" s="10"/>
      <c r="WBV387" s="10"/>
      <c r="WBW387" s="10"/>
      <c r="WBX387" s="10"/>
      <c r="WBY387" s="10"/>
      <c r="WBZ387" s="10"/>
      <c r="WCA387" s="10"/>
      <c r="WCB387" s="10"/>
      <c r="WCC387" s="10"/>
      <c r="WCD387" s="10"/>
      <c r="WCE387" s="10"/>
      <c r="WCF387" s="10"/>
      <c r="WCG387" s="10"/>
      <c r="WCH387" s="10"/>
      <c r="WCI387" s="10"/>
      <c r="WCJ387" s="10"/>
      <c r="WCK387" s="10"/>
      <c r="WCL387" s="10"/>
      <c r="WCM387" s="10"/>
      <c r="WCN387" s="10"/>
      <c r="WCO387" s="10"/>
      <c r="WCP387" s="10"/>
      <c r="WCQ387" s="10"/>
      <c r="WCR387" s="10"/>
      <c r="WCS387" s="10"/>
      <c r="WCT387" s="10"/>
      <c r="WCU387" s="10"/>
      <c r="WCV387" s="10"/>
      <c r="WCW387" s="10"/>
      <c r="WCX387" s="10"/>
      <c r="WCY387" s="10"/>
      <c r="WCZ387" s="10"/>
      <c r="WDA387" s="10"/>
      <c r="WDB387" s="10"/>
      <c r="WDC387" s="10"/>
      <c r="WDD387" s="10"/>
      <c r="WDE387" s="10"/>
      <c r="WDF387" s="10"/>
      <c r="WDG387" s="10"/>
      <c r="WDH387" s="10"/>
      <c r="WDI387" s="10"/>
      <c r="WDJ387" s="10"/>
      <c r="WDK387" s="10"/>
      <c r="WDL387" s="10"/>
      <c r="WDM387" s="10"/>
      <c r="WDN387" s="10"/>
      <c r="WDO387" s="10"/>
      <c r="WDP387" s="10"/>
      <c r="WDQ387" s="10"/>
      <c r="WDR387" s="10"/>
      <c r="WDS387" s="10"/>
      <c r="WDT387" s="10"/>
      <c r="WDU387" s="10"/>
      <c r="WDV387" s="10"/>
      <c r="WDW387" s="10"/>
      <c r="WDX387" s="10"/>
      <c r="WDY387" s="10"/>
      <c r="WDZ387" s="10"/>
      <c r="WEA387" s="10"/>
      <c r="WEB387" s="10"/>
      <c r="WEC387" s="10"/>
      <c r="WED387" s="10"/>
      <c r="WEE387" s="10"/>
      <c r="WEF387" s="10"/>
      <c r="WEG387" s="10"/>
      <c r="WEH387" s="10"/>
      <c r="WEI387" s="10"/>
      <c r="WEJ387" s="10"/>
      <c r="WEK387" s="10"/>
      <c r="WEL387" s="10"/>
      <c r="WEM387" s="10"/>
      <c r="WEN387" s="10"/>
      <c r="WEO387" s="10"/>
      <c r="WEP387" s="10"/>
      <c r="WEQ387" s="10"/>
      <c r="WER387" s="10"/>
      <c r="WES387" s="10"/>
      <c r="WET387" s="10"/>
      <c r="WEU387" s="10"/>
      <c r="WEV387" s="10"/>
      <c r="WEW387" s="10"/>
      <c r="WEX387" s="10"/>
      <c r="WEY387" s="10"/>
      <c r="WEZ387" s="10"/>
      <c r="WFA387" s="10"/>
      <c r="WFB387" s="10"/>
      <c r="WFC387" s="10"/>
      <c r="WFD387" s="10"/>
      <c r="WFE387" s="10"/>
      <c r="WFF387" s="10"/>
      <c r="WFG387" s="10"/>
      <c r="WFH387" s="10"/>
      <c r="WFI387" s="10"/>
      <c r="WFJ387" s="10"/>
      <c r="WFK387" s="10"/>
      <c r="WFL387" s="10"/>
      <c r="WFM387" s="10"/>
      <c r="WFN387" s="10"/>
      <c r="WFO387" s="10"/>
      <c r="WFP387" s="10"/>
      <c r="WFQ387" s="10"/>
      <c r="WFR387" s="10"/>
      <c r="WFS387" s="10"/>
      <c r="WFT387" s="10"/>
      <c r="WFU387" s="10"/>
      <c r="WFV387" s="10"/>
      <c r="WFW387" s="10"/>
      <c r="WFX387" s="10"/>
      <c r="WFY387" s="10"/>
      <c r="WFZ387" s="10"/>
      <c r="WGA387" s="10"/>
      <c r="WGB387" s="10"/>
      <c r="WGC387" s="10"/>
      <c r="WGD387" s="10"/>
      <c r="WGE387" s="10"/>
      <c r="WGF387" s="10"/>
      <c r="WGG387" s="10"/>
      <c r="WGH387" s="10"/>
      <c r="WGI387" s="10"/>
      <c r="WGJ387" s="10"/>
      <c r="WGK387" s="10"/>
      <c r="WGL387" s="10"/>
      <c r="WGM387" s="10"/>
      <c r="WGN387" s="10"/>
      <c r="WGO387" s="10"/>
      <c r="WGP387" s="10"/>
      <c r="WGQ387" s="10"/>
      <c r="WGR387" s="10"/>
      <c r="WGS387" s="10"/>
      <c r="WGT387" s="10"/>
      <c r="WGU387" s="10"/>
      <c r="WGV387" s="10"/>
      <c r="WGW387" s="10"/>
      <c r="WGX387" s="10"/>
      <c r="WGY387" s="10"/>
      <c r="WGZ387" s="10"/>
      <c r="WHA387" s="10"/>
      <c r="WHB387" s="10"/>
      <c r="WHC387" s="10"/>
      <c r="WHD387" s="10"/>
      <c r="WHE387" s="10"/>
      <c r="WHF387" s="10"/>
      <c r="WHG387" s="10"/>
      <c r="WHH387" s="10"/>
      <c r="WHI387" s="10"/>
      <c r="WHJ387" s="10"/>
      <c r="WHK387" s="10"/>
      <c r="WHL387" s="10"/>
      <c r="WHM387" s="10"/>
      <c r="WHN387" s="10"/>
      <c r="WHO387" s="10"/>
      <c r="WHP387" s="10"/>
      <c r="WHQ387" s="10"/>
      <c r="WHR387" s="10"/>
      <c r="WHS387" s="10"/>
      <c r="WHT387" s="10"/>
      <c r="WHU387" s="10"/>
      <c r="WHV387" s="10"/>
      <c r="WHW387" s="10"/>
      <c r="WHX387" s="10"/>
      <c r="WHY387" s="10"/>
      <c r="WHZ387" s="10"/>
      <c r="WIA387" s="10"/>
      <c r="WIB387" s="10"/>
      <c r="WIC387" s="10"/>
      <c r="WID387" s="10"/>
      <c r="WIE387" s="10"/>
      <c r="WIF387" s="10"/>
      <c r="WIG387" s="10"/>
      <c r="WIH387" s="10"/>
      <c r="WII387" s="10"/>
      <c r="WIJ387" s="10"/>
      <c r="WIK387" s="10"/>
      <c r="WIL387" s="10"/>
      <c r="WIM387" s="10"/>
      <c r="WIN387" s="10"/>
      <c r="WIO387" s="10"/>
      <c r="WIP387" s="10"/>
      <c r="WIQ387" s="10"/>
      <c r="WIR387" s="10"/>
      <c r="WIS387" s="10"/>
      <c r="WIT387" s="10"/>
      <c r="WIU387" s="10"/>
      <c r="WIV387" s="10"/>
      <c r="WIW387" s="10"/>
      <c r="WIX387" s="10"/>
      <c r="WIY387" s="10"/>
      <c r="WIZ387" s="10"/>
      <c r="WJA387" s="10"/>
      <c r="WJB387" s="10"/>
      <c r="WJC387" s="10"/>
      <c r="WJD387" s="10"/>
      <c r="WJE387" s="10"/>
      <c r="WJF387" s="10"/>
      <c r="WJG387" s="10"/>
      <c r="WJH387" s="10"/>
      <c r="WJI387" s="10"/>
      <c r="WJJ387" s="10"/>
      <c r="WJK387" s="10"/>
      <c r="WJL387" s="10"/>
      <c r="WJM387" s="10"/>
      <c r="WJN387" s="10"/>
      <c r="WJO387" s="10"/>
      <c r="WJP387" s="10"/>
      <c r="WJQ387" s="10"/>
      <c r="WJR387" s="10"/>
      <c r="WJS387" s="10"/>
      <c r="WJT387" s="10"/>
      <c r="WJU387" s="10"/>
      <c r="WJV387" s="10"/>
      <c r="WJW387" s="10"/>
      <c r="WJX387" s="10"/>
      <c r="WJY387" s="10"/>
      <c r="WJZ387" s="10"/>
      <c r="WKA387" s="10"/>
      <c r="WKB387" s="10"/>
      <c r="WKC387" s="10"/>
      <c r="WKD387" s="10"/>
      <c r="WKE387" s="10"/>
      <c r="WKF387" s="10"/>
      <c r="WKG387" s="10"/>
      <c r="WKH387" s="10"/>
      <c r="WKI387" s="10"/>
      <c r="WKJ387" s="10"/>
      <c r="WKK387" s="10"/>
      <c r="WKL387" s="10"/>
      <c r="WKM387" s="10"/>
      <c r="WKN387" s="10"/>
      <c r="WKO387" s="10"/>
      <c r="WKP387" s="10"/>
      <c r="WKQ387" s="10"/>
      <c r="WKR387" s="10"/>
      <c r="WKS387" s="10"/>
      <c r="WKT387" s="10"/>
      <c r="WKU387" s="10"/>
      <c r="WKV387" s="10"/>
      <c r="WKW387" s="10"/>
      <c r="WKX387" s="10"/>
      <c r="WKY387" s="10"/>
      <c r="WKZ387" s="10"/>
      <c r="WLA387" s="10"/>
      <c r="WLB387" s="10"/>
      <c r="WLC387" s="10"/>
      <c r="WLD387" s="10"/>
      <c r="WLE387" s="10"/>
      <c r="WLF387" s="10"/>
      <c r="WLG387" s="10"/>
      <c r="WLH387" s="10"/>
      <c r="WLI387" s="10"/>
      <c r="WLJ387" s="10"/>
      <c r="WLK387" s="10"/>
      <c r="WLL387" s="10"/>
      <c r="WLM387" s="10"/>
      <c r="WLN387" s="10"/>
      <c r="WLO387" s="10"/>
      <c r="WLP387" s="10"/>
      <c r="WLQ387" s="10"/>
      <c r="WLR387" s="10"/>
      <c r="WLS387" s="10"/>
      <c r="WLT387" s="10"/>
      <c r="WLU387" s="10"/>
      <c r="WLV387" s="10"/>
      <c r="WLW387" s="10"/>
      <c r="WLX387" s="10"/>
      <c r="WLY387" s="10"/>
      <c r="WLZ387" s="10"/>
      <c r="WMA387" s="10"/>
      <c r="WMB387" s="10"/>
      <c r="WMC387" s="10"/>
      <c r="WMD387" s="10"/>
      <c r="WME387" s="10"/>
      <c r="WMF387" s="10"/>
      <c r="WMG387" s="10"/>
      <c r="WMH387" s="10"/>
      <c r="WMI387" s="10"/>
      <c r="WMJ387" s="10"/>
      <c r="WMK387" s="10"/>
      <c r="WML387" s="10"/>
      <c r="WMM387" s="10"/>
      <c r="WMN387" s="10"/>
      <c r="WMO387" s="10"/>
      <c r="WMP387" s="10"/>
      <c r="WMQ387" s="10"/>
      <c r="WMR387" s="10"/>
      <c r="WMS387" s="10"/>
      <c r="WMT387" s="10"/>
      <c r="WMU387" s="10"/>
      <c r="WMV387" s="10"/>
      <c r="WMW387" s="10"/>
      <c r="WMX387" s="10"/>
      <c r="WMY387" s="10"/>
      <c r="WMZ387" s="10"/>
      <c r="WNA387" s="10"/>
      <c r="WNB387" s="10"/>
      <c r="WNC387" s="10"/>
      <c r="WND387" s="10"/>
      <c r="WNE387" s="10"/>
      <c r="WNF387" s="10"/>
      <c r="WNG387" s="10"/>
      <c r="WNH387" s="10"/>
      <c r="WNI387" s="10"/>
      <c r="WNJ387" s="10"/>
      <c r="WNK387" s="10"/>
      <c r="WNL387" s="10"/>
      <c r="WNM387" s="10"/>
      <c r="WNN387" s="10"/>
      <c r="WNO387" s="10"/>
      <c r="WNP387" s="10"/>
      <c r="WNQ387" s="10"/>
      <c r="WNR387" s="10"/>
      <c r="WNS387" s="10"/>
      <c r="WNT387" s="10"/>
      <c r="WNU387" s="10"/>
      <c r="WNV387" s="10"/>
      <c r="WNW387" s="10"/>
      <c r="WNX387" s="10"/>
      <c r="WNY387" s="10"/>
      <c r="WNZ387" s="10"/>
      <c r="WOA387" s="10"/>
      <c r="WOB387" s="10"/>
      <c r="WOC387" s="10"/>
      <c r="WOD387" s="10"/>
      <c r="WOE387" s="10"/>
      <c r="WOF387" s="10"/>
      <c r="WOG387" s="10"/>
      <c r="WOH387" s="10"/>
      <c r="WOI387" s="10"/>
      <c r="WOJ387" s="10"/>
      <c r="WOK387" s="10"/>
      <c r="WOL387" s="10"/>
      <c r="WOM387" s="10"/>
      <c r="WON387" s="10"/>
      <c r="WOO387" s="10"/>
      <c r="WOP387" s="10"/>
      <c r="WOQ387" s="10"/>
      <c r="WOR387" s="10"/>
      <c r="WOS387" s="10"/>
      <c r="WOT387" s="10"/>
      <c r="WOU387" s="10"/>
      <c r="WOV387" s="10"/>
      <c r="WOW387" s="10"/>
      <c r="WOX387" s="10"/>
      <c r="WOY387" s="10"/>
      <c r="WOZ387" s="10"/>
      <c r="WPA387" s="10"/>
      <c r="WPB387" s="10"/>
      <c r="WPC387" s="10"/>
      <c r="WPD387" s="10"/>
      <c r="WPE387" s="10"/>
      <c r="WPF387" s="10"/>
      <c r="WPG387" s="10"/>
      <c r="WPH387" s="10"/>
      <c r="WPI387" s="10"/>
      <c r="WPJ387" s="10"/>
      <c r="WPK387" s="10"/>
      <c r="WPL387" s="10"/>
      <c r="WPM387" s="10"/>
      <c r="WPN387" s="10"/>
      <c r="WPO387" s="10"/>
      <c r="WPP387" s="10"/>
      <c r="WPQ387" s="10"/>
      <c r="WPR387" s="10"/>
      <c r="WPS387" s="10"/>
      <c r="WPT387" s="10"/>
      <c r="WPU387" s="10"/>
      <c r="WPV387" s="10"/>
      <c r="WPW387" s="10"/>
      <c r="WPX387" s="10"/>
      <c r="WPY387" s="10"/>
      <c r="WPZ387" s="10"/>
      <c r="WQA387" s="10"/>
      <c r="WQB387" s="10"/>
      <c r="WQC387" s="10"/>
      <c r="WQD387" s="10"/>
      <c r="WQE387" s="10"/>
      <c r="WQF387" s="10"/>
      <c r="WQG387" s="10"/>
      <c r="WQH387" s="10"/>
      <c r="WQI387" s="10"/>
      <c r="WQJ387" s="10"/>
      <c r="WQK387" s="10"/>
      <c r="WQL387" s="10"/>
      <c r="WQM387" s="10"/>
      <c r="WQN387" s="10"/>
      <c r="WQO387" s="10"/>
      <c r="WQP387" s="10"/>
      <c r="WQQ387" s="10"/>
      <c r="WQR387" s="10"/>
      <c r="WQS387" s="10"/>
      <c r="WQT387" s="10"/>
      <c r="WQU387" s="10"/>
      <c r="WQV387" s="10"/>
      <c r="WQW387" s="10"/>
      <c r="WQX387" s="10"/>
      <c r="WQY387" s="10"/>
      <c r="WQZ387" s="10"/>
      <c r="WRA387" s="10"/>
      <c r="WRB387" s="10"/>
      <c r="WRC387" s="10"/>
      <c r="WRD387" s="10"/>
      <c r="WRE387" s="10"/>
      <c r="WRF387" s="10"/>
      <c r="WRG387" s="10"/>
      <c r="WRH387" s="10"/>
      <c r="WRI387" s="10"/>
      <c r="WRJ387" s="10"/>
      <c r="WRK387" s="10"/>
      <c r="WRL387" s="10"/>
      <c r="WRM387" s="10"/>
      <c r="WRN387" s="10"/>
      <c r="WRO387" s="10"/>
      <c r="WRP387" s="10"/>
      <c r="WRQ387" s="10"/>
      <c r="WRR387" s="10"/>
      <c r="WRS387" s="10"/>
      <c r="WRT387" s="10"/>
      <c r="WRU387" s="10"/>
      <c r="WRV387" s="10"/>
      <c r="WRW387" s="10"/>
      <c r="WRX387" s="10"/>
      <c r="WRY387" s="10"/>
      <c r="WRZ387" s="10"/>
      <c r="WSA387" s="10"/>
      <c r="WSB387" s="10"/>
      <c r="WSC387" s="10"/>
      <c r="WSD387" s="10"/>
      <c r="WSE387" s="10"/>
      <c r="WSF387" s="10"/>
      <c r="WSG387" s="10"/>
      <c r="WSH387" s="10"/>
      <c r="WSI387" s="10"/>
      <c r="WSJ387" s="10"/>
      <c r="WSK387" s="10"/>
      <c r="WSL387" s="10"/>
      <c r="WSM387" s="10"/>
      <c r="WSN387" s="10"/>
      <c r="WSO387" s="10"/>
      <c r="WSP387" s="10"/>
      <c r="WSQ387" s="10"/>
      <c r="WSR387" s="10"/>
      <c r="WSS387" s="10"/>
      <c r="WST387" s="10"/>
      <c r="WSU387" s="10"/>
      <c r="WSV387" s="10"/>
      <c r="WSW387" s="10"/>
      <c r="WSX387" s="10"/>
      <c r="WSY387" s="10"/>
      <c r="WSZ387" s="10"/>
      <c r="WTA387" s="10"/>
      <c r="WTB387" s="10"/>
      <c r="WTC387" s="10"/>
      <c r="WTD387" s="10"/>
      <c r="WTE387" s="10"/>
      <c r="WTF387" s="10"/>
      <c r="WTG387" s="10"/>
      <c r="WTH387" s="10"/>
      <c r="WTI387" s="10"/>
      <c r="WTJ387" s="10"/>
      <c r="WTK387" s="10"/>
      <c r="WTL387" s="10"/>
      <c r="WTM387" s="10"/>
      <c r="WTN387" s="10"/>
      <c r="WTO387" s="10"/>
      <c r="WTP387" s="10"/>
      <c r="WTQ387" s="10"/>
      <c r="WTR387" s="10"/>
      <c r="WTS387" s="10"/>
      <c r="WTT387" s="10"/>
      <c r="WTU387" s="10"/>
      <c r="WTV387" s="10"/>
      <c r="WTW387" s="10"/>
      <c r="WTX387" s="10"/>
      <c r="WTY387" s="10"/>
      <c r="WTZ387" s="10"/>
      <c r="WUA387" s="10"/>
      <c r="WUB387" s="10"/>
      <c r="WUC387" s="10"/>
      <c r="WUD387" s="10"/>
      <c r="WUE387" s="10"/>
      <c r="WUF387" s="10"/>
      <c r="WUG387" s="10"/>
      <c r="WUH387" s="10"/>
      <c r="WUI387" s="10"/>
      <c r="WUJ387" s="10"/>
      <c r="WUK387" s="10"/>
      <c r="WUL387" s="10"/>
      <c r="WUM387" s="10"/>
      <c r="WUN387" s="10"/>
      <c r="WUO387" s="10"/>
      <c r="WUP387" s="10"/>
      <c r="WUQ387" s="10"/>
      <c r="WUR387" s="10"/>
      <c r="WUS387" s="10"/>
      <c r="WUT387" s="10"/>
      <c r="WUU387" s="10"/>
      <c r="WUV387" s="10"/>
      <c r="WUW387" s="10"/>
      <c r="WUX387" s="10"/>
      <c r="WUY387" s="10"/>
      <c r="WUZ387" s="10"/>
      <c r="WVA387" s="10"/>
      <c r="WVB387" s="10"/>
      <c r="WVC387" s="10"/>
      <c r="WVD387" s="10"/>
      <c r="WVE387" s="10"/>
      <c r="WVF387" s="10"/>
      <c r="WVG387" s="10"/>
      <c r="WVH387" s="10"/>
      <c r="WVI387" s="10"/>
      <c r="WVJ387" s="10"/>
    </row>
    <row r="388" spans="1:16130" x14ac:dyDescent="0.25">
      <c r="A388" s="35" t="s">
        <v>10</v>
      </c>
    </row>
  </sheetData>
  <mergeCells count="408">
    <mergeCell ref="A155:B155"/>
    <mergeCell ref="A156:H156"/>
    <mergeCell ref="L156:M156"/>
    <mergeCell ref="A157:B157"/>
    <mergeCell ref="A158:B158"/>
    <mergeCell ref="A159:B159"/>
    <mergeCell ref="A160:B160"/>
    <mergeCell ref="A161:B161"/>
    <mergeCell ref="A148:B148"/>
    <mergeCell ref="A149:B149"/>
    <mergeCell ref="A150:H150"/>
    <mergeCell ref="L150:M150"/>
    <mergeCell ref="A151:B151"/>
    <mergeCell ref="C151:H151"/>
    <mergeCell ref="A152:B152"/>
    <mergeCell ref="A153:B153"/>
    <mergeCell ref="A154:B154"/>
    <mergeCell ref="A140:B140"/>
    <mergeCell ref="A141:B141"/>
    <mergeCell ref="A142:B142"/>
    <mergeCell ref="A143:B143"/>
    <mergeCell ref="A144:H144"/>
    <mergeCell ref="L144:M144"/>
    <mergeCell ref="A145:B145"/>
    <mergeCell ref="A146:B146"/>
    <mergeCell ref="A147:B147"/>
    <mergeCell ref="A133:B133"/>
    <mergeCell ref="C133:H133"/>
    <mergeCell ref="A134:B134"/>
    <mergeCell ref="A135:B135"/>
    <mergeCell ref="A136:B136"/>
    <mergeCell ref="A137:B137"/>
    <mergeCell ref="A138:H138"/>
    <mergeCell ref="L138:M138"/>
    <mergeCell ref="A139:B139"/>
    <mergeCell ref="A126:B126"/>
    <mergeCell ref="A127:H127"/>
    <mergeCell ref="L127:M127"/>
    <mergeCell ref="A128:B128"/>
    <mergeCell ref="A129:B129"/>
    <mergeCell ref="A130:B130"/>
    <mergeCell ref="A131:H131"/>
    <mergeCell ref="L131:M131"/>
    <mergeCell ref="A132:H132"/>
    <mergeCell ref="L132:M132"/>
    <mergeCell ref="L119:M119"/>
    <mergeCell ref="A120:B120"/>
    <mergeCell ref="A121:B121"/>
    <mergeCell ref="A122:B122"/>
    <mergeCell ref="A123:H123"/>
    <mergeCell ref="L123:M123"/>
    <mergeCell ref="A124:B124"/>
    <mergeCell ref="C124:H124"/>
    <mergeCell ref="A125:B125"/>
    <mergeCell ref="A106:B106"/>
    <mergeCell ref="L106:M106"/>
    <mergeCell ref="A52:B52"/>
    <mergeCell ref="C52:D52"/>
    <mergeCell ref="E52:F52"/>
    <mergeCell ref="G52:H52"/>
    <mergeCell ref="A53:B53"/>
    <mergeCell ref="C53:D53"/>
    <mergeCell ref="E53:F53"/>
    <mergeCell ref="G53:H53"/>
    <mergeCell ref="A54:B54"/>
    <mergeCell ref="C54:D54"/>
    <mergeCell ref="E54:F54"/>
    <mergeCell ref="G54:H54"/>
    <mergeCell ref="A58:B58"/>
    <mergeCell ref="C58:D58"/>
    <mergeCell ref="E58:F58"/>
    <mergeCell ref="G58:H58"/>
    <mergeCell ref="A59:B59"/>
    <mergeCell ref="C59:D59"/>
    <mergeCell ref="A101:B101"/>
    <mergeCell ref="L101:M101"/>
    <mergeCell ref="A102:B102"/>
    <mergeCell ref="L102:M102"/>
    <mergeCell ref="A103:B103"/>
    <mergeCell ref="L103:M103"/>
    <mergeCell ref="A104:B104"/>
    <mergeCell ref="L104:M104"/>
    <mergeCell ref="A105:B105"/>
    <mergeCell ref="L105:M105"/>
    <mergeCell ref="A96:B96"/>
    <mergeCell ref="L96:M96"/>
    <mergeCell ref="A97:B97"/>
    <mergeCell ref="L97:M97"/>
    <mergeCell ref="A98:B98"/>
    <mergeCell ref="L98:M98"/>
    <mergeCell ref="A99:B99"/>
    <mergeCell ref="L99:M99"/>
    <mergeCell ref="A100:B100"/>
    <mergeCell ref="L100:M100"/>
    <mergeCell ref="A91:B91"/>
    <mergeCell ref="L91:M91"/>
    <mergeCell ref="A92:B92"/>
    <mergeCell ref="L92:M92"/>
    <mergeCell ref="A93:B93"/>
    <mergeCell ref="L93:M93"/>
    <mergeCell ref="A94:B94"/>
    <mergeCell ref="L94:M94"/>
    <mergeCell ref="A95:B95"/>
    <mergeCell ref="L95:M95"/>
    <mergeCell ref="A86:B86"/>
    <mergeCell ref="L86:M86"/>
    <mergeCell ref="A87:B87"/>
    <mergeCell ref="L87:M87"/>
    <mergeCell ref="A88:H88"/>
    <mergeCell ref="A89:B89"/>
    <mergeCell ref="L89:M89"/>
    <mergeCell ref="A90:B90"/>
    <mergeCell ref="L90:M90"/>
    <mergeCell ref="D37:F37"/>
    <mergeCell ref="D38:H38"/>
    <mergeCell ref="A39:C41"/>
    <mergeCell ref="D39:F40"/>
    <mergeCell ref="D41:H41"/>
    <mergeCell ref="A66:H66"/>
    <mergeCell ref="A67:H67"/>
    <mergeCell ref="A68:H68"/>
    <mergeCell ref="A69:B69"/>
    <mergeCell ref="E59:F59"/>
    <mergeCell ref="G59:H59"/>
    <mergeCell ref="A60:B60"/>
    <mergeCell ref="C60:D60"/>
    <mergeCell ref="E60:F60"/>
    <mergeCell ref="G60:H60"/>
    <mergeCell ref="A61:B61"/>
    <mergeCell ref="C61:D61"/>
    <mergeCell ref="E61:F61"/>
    <mergeCell ref="G61:H61"/>
    <mergeCell ref="D49:H49"/>
    <mergeCell ref="E51:F51"/>
    <mergeCell ref="G51:H51"/>
    <mergeCell ref="A241:H241"/>
    <mergeCell ref="B248:C248"/>
    <mergeCell ref="E248:H248"/>
    <mergeCell ref="E249:H251"/>
    <mergeCell ref="A230:B231"/>
    <mergeCell ref="C230:H231"/>
    <mergeCell ref="A232:B233"/>
    <mergeCell ref="C232:H233"/>
    <mergeCell ref="A234:B235"/>
    <mergeCell ref="C234:H235"/>
    <mergeCell ref="A236:B237"/>
    <mergeCell ref="C236:H237"/>
    <mergeCell ref="A239:H239"/>
    <mergeCell ref="A244:H244"/>
    <mergeCell ref="A245:H245"/>
    <mergeCell ref="A246:H246"/>
    <mergeCell ref="A1:H1"/>
    <mergeCell ref="A2:H2"/>
    <mergeCell ref="D3:H3"/>
    <mergeCell ref="A43:H43"/>
    <mergeCell ref="A213:C213"/>
    <mergeCell ref="D213:H213"/>
    <mergeCell ref="A46:C46"/>
    <mergeCell ref="D46:H46"/>
    <mergeCell ref="A47:C47"/>
    <mergeCell ref="D47:H47"/>
    <mergeCell ref="A31:H31"/>
    <mergeCell ref="D42:F42"/>
    <mergeCell ref="D165:H165"/>
    <mergeCell ref="D4:H4"/>
    <mergeCell ref="A15:C15"/>
    <mergeCell ref="A29:C29"/>
    <mergeCell ref="D29:H29"/>
    <mergeCell ref="A10:C10"/>
    <mergeCell ref="D10:H10"/>
    <mergeCell ref="A8:C8"/>
    <mergeCell ref="D8:H8"/>
    <mergeCell ref="A176:C176"/>
    <mergeCell ref="A173:C173"/>
    <mergeCell ref="D173:H173"/>
    <mergeCell ref="B227:H227"/>
    <mergeCell ref="B228:H228"/>
    <mergeCell ref="B229:H229"/>
    <mergeCell ref="D5:H5"/>
    <mergeCell ref="D6:H6"/>
    <mergeCell ref="D7:H7"/>
    <mergeCell ref="D176:H176"/>
    <mergeCell ref="A177:C177"/>
    <mergeCell ref="D177:H177"/>
    <mergeCell ref="A178:C178"/>
    <mergeCell ref="D178:H178"/>
    <mergeCell ref="A179:C179"/>
    <mergeCell ref="D179:H179"/>
    <mergeCell ref="A180:C180"/>
    <mergeCell ref="D180:H180"/>
    <mergeCell ref="A181:C181"/>
    <mergeCell ref="D181:H181"/>
    <mergeCell ref="A182:C182"/>
    <mergeCell ref="D182:H182"/>
    <mergeCell ref="A183:C183"/>
    <mergeCell ref="A48:C49"/>
    <mergeCell ref="D48:H48"/>
    <mergeCell ref="A37:C38"/>
    <mergeCell ref="A191:B191"/>
    <mergeCell ref="B226:H226"/>
    <mergeCell ref="A201:B201"/>
    <mergeCell ref="C201:H201"/>
    <mergeCell ref="C187:H187"/>
    <mergeCell ref="A188:B188"/>
    <mergeCell ref="E188:F188"/>
    <mergeCell ref="G188:H188"/>
    <mergeCell ref="A198:B198"/>
    <mergeCell ref="A214:C214"/>
    <mergeCell ref="D214:H214"/>
    <mergeCell ref="A203:B203"/>
    <mergeCell ref="A208:B208"/>
    <mergeCell ref="A209:B209"/>
    <mergeCell ref="A210:B210"/>
    <mergeCell ref="A211:B211"/>
    <mergeCell ref="A212:B212"/>
    <mergeCell ref="E203:F212"/>
    <mergeCell ref="A50:H50"/>
    <mergeCell ref="A202:B202"/>
    <mergeCell ref="E202:F202"/>
    <mergeCell ref="G202:H202"/>
    <mergeCell ref="A189:B189"/>
    <mergeCell ref="E189:F198"/>
    <mergeCell ref="G189:H198"/>
    <mergeCell ref="A190:B190"/>
    <mergeCell ref="A55:B55"/>
    <mergeCell ref="C55:D55"/>
    <mergeCell ref="E55:F55"/>
    <mergeCell ref="G55:H55"/>
    <mergeCell ref="A56:H56"/>
    <mergeCell ref="A57:B57"/>
    <mergeCell ref="C57:D57"/>
    <mergeCell ref="E57:F57"/>
    <mergeCell ref="G57:H57"/>
    <mergeCell ref="A51:B51"/>
    <mergeCell ref="C51:D51"/>
    <mergeCell ref="A192:B192"/>
    <mergeCell ref="A193:B193"/>
    <mergeCell ref="A194:B194"/>
    <mergeCell ref="A195:B195"/>
    <mergeCell ref="A196:B196"/>
    <mergeCell ref="A64:A65"/>
    <mergeCell ref="B64:B65"/>
    <mergeCell ref="C64:C65"/>
    <mergeCell ref="D64:D65"/>
    <mergeCell ref="E64:E65"/>
    <mergeCell ref="A72:B72"/>
    <mergeCell ref="A115:H115"/>
    <mergeCell ref="A167:C167"/>
    <mergeCell ref="D167:H167"/>
    <mergeCell ref="A165:C165"/>
    <mergeCell ref="A163:C163"/>
    <mergeCell ref="D163:H163"/>
    <mergeCell ref="A164:C164"/>
    <mergeCell ref="D164:H164"/>
    <mergeCell ref="A162:H162"/>
    <mergeCell ref="A75:B75"/>
    <mergeCell ref="A76:B76"/>
    <mergeCell ref="A77:B77"/>
    <mergeCell ref="A78:B78"/>
    <mergeCell ref="A79:B79"/>
    <mergeCell ref="A80:B80"/>
    <mergeCell ref="A81:B81"/>
    <mergeCell ref="A82:B82"/>
    <mergeCell ref="A83:B83"/>
    <mergeCell ref="L69:M69"/>
    <mergeCell ref="A70:B70"/>
    <mergeCell ref="L70:M70"/>
    <mergeCell ref="A71:B71"/>
    <mergeCell ref="L71:M71"/>
    <mergeCell ref="G203:H212"/>
    <mergeCell ref="A204:B204"/>
    <mergeCell ref="A205:B205"/>
    <mergeCell ref="A206:B206"/>
    <mergeCell ref="A168:C168"/>
    <mergeCell ref="A172:C172"/>
    <mergeCell ref="D172:H172"/>
    <mergeCell ref="D183:H183"/>
    <mergeCell ref="A175:H175"/>
    <mergeCell ref="A197:B197"/>
    <mergeCell ref="A174:C174"/>
    <mergeCell ref="L74:M74"/>
    <mergeCell ref="L75:M75"/>
    <mergeCell ref="L76:M76"/>
    <mergeCell ref="L77:M77"/>
    <mergeCell ref="L78:M78"/>
    <mergeCell ref="L79:M79"/>
    <mergeCell ref="L80:M80"/>
    <mergeCell ref="L81:M81"/>
    <mergeCell ref="L72:M72"/>
    <mergeCell ref="A73:B73"/>
    <mergeCell ref="L73:M73"/>
    <mergeCell ref="A74:B74"/>
    <mergeCell ref="A114:B114"/>
    <mergeCell ref="A107:H107"/>
    <mergeCell ref="A108:A109"/>
    <mergeCell ref="B108:B109"/>
    <mergeCell ref="C108:C109"/>
    <mergeCell ref="D108:D109"/>
    <mergeCell ref="E108:E109"/>
    <mergeCell ref="A110:H110"/>
    <mergeCell ref="L110:M110"/>
    <mergeCell ref="A111:H111"/>
    <mergeCell ref="L111:M111"/>
    <mergeCell ref="A112:B112"/>
    <mergeCell ref="C112:H112"/>
    <mergeCell ref="A113:B113"/>
    <mergeCell ref="L82:M82"/>
    <mergeCell ref="L83:M83"/>
    <mergeCell ref="A84:B84"/>
    <mergeCell ref="L84:M84"/>
    <mergeCell ref="A85:B85"/>
    <mergeCell ref="L85:M85"/>
    <mergeCell ref="L115:M115"/>
    <mergeCell ref="A116:B116"/>
    <mergeCell ref="A117:B117"/>
    <mergeCell ref="A118:B118"/>
    <mergeCell ref="A119:H119"/>
    <mergeCell ref="D14:H14"/>
    <mergeCell ref="D15:H15"/>
    <mergeCell ref="A3:C3"/>
    <mergeCell ref="A4:C4"/>
    <mergeCell ref="A5:C5"/>
    <mergeCell ref="A6:C6"/>
    <mergeCell ref="A7:C7"/>
    <mergeCell ref="A11:C11"/>
    <mergeCell ref="A9:C9"/>
    <mergeCell ref="A12:C12"/>
    <mergeCell ref="A14:C14"/>
    <mergeCell ref="A45:C45"/>
    <mergeCell ref="D45:H45"/>
    <mergeCell ref="A27:C27"/>
    <mergeCell ref="D27:H27"/>
    <mergeCell ref="A44:C44"/>
    <mergeCell ref="D44:H44"/>
    <mergeCell ref="A30:C30"/>
    <mergeCell ref="D30:H30"/>
    <mergeCell ref="B221:H221"/>
    <mergeCell ref="B222:H222"/>
    <mergeCell ref="B223:H223"/>
    <mergeCell ref="B225:H225"/>
    <mergeCell ref="A216:H216"/>
    <mergeCell ref="D11:H11"/>
    <mergeCell ref="D9:H9"/>
    <mergeCell ref="D12:H12"/>
    <mergeCell ref="A20:C20"/>
    <mergeCell ref="D20:H20"/>
    <mergeCell ref="A23:C23"/>
    <mergeCell ref="D23:H23"/>
    <mergeCell ref="D16:H16"/>
    <mergeCell ref="A16:C16"/>
    <mergeCell ref="A18:C18"/>
    <mergeCell ref="D18:H18"/>
    <mergeCell ref="D25:H25"/>
    <mergeCell ref="A13:C13"/>
    <mergeCell ref="D13:H13"/>
    <mergeCell ref="A26:C26"/>
    <mergeCell ref="D26:H26"/>
    <mergeCell ref="A21:C21"/>
    <mergeCell ref="A22:C22"/>
    <mergeCell ref="A42:C42"/>
    <mergeCell ref="C185:H185"/>
    <mergeCell ref="A187:B187"/>
    <mergeCell ref="A199:B199"/>
    <mergeCell ref="C199:H199"/>
    <mergeCell ref="A17:C17"/>
    <mergeCell ref="A25:C25"/>
    <mergeCell ref="A24:C24"/>
    <mergeCell ref="D24:H24"/>
    <mergeCell ref="A19:C19"/>
    <mergeCell ref="D19:H19"/>
    <mergeCell ref="D21:H21"/>
    <mergeCell ref="D22:H22"/>
    <mergeCell ref="A34:C36"/>
    <mergeCell ref="D36:H36"/>
    <mergeCell ref="D34:F35"/>
    <mergeCell ref="A28:C28"/>
    <mergeCell ref="D28:H28"/>
    <mergeCell ref="D17:H17"/>
    <mergeCell ref="D32:F32"/>
    <mergeCell ref="A32:C32"/>
    <mergeCell ref="A33:C33"/>
    <mergeCell ref="D33:F33"/>
    <mergeCell ref="A62:H62"/>
    <mergeCell ref="A63:H63"/>
    <mergeCell ref="B224:H224"/>
    <mergeCell ref="A166:C166"/>
    <mergeCell ref="D166:H166"/>
    <mergeCell ref="G108:G109"/>
    <mergeCell ref="F108:F109"/>
    <mergeCell ref="F64:F65"/>
    <mergeCell ref="G64:G65"/>
    <mergeCell ref="B217:H217"/>
    <mergeCell ref="B218:H218"/>
    <mergeCell ref="B220:H220"/>
    <mergeCell ref="B219:H219"/>
    <mergeCell ref="A215:C215"/>
    <mergeCell ref="D215:H215"/>
    <mergeCell ref="A184:H184"/>
    <mergeCell ref="D168:H168"/>
    <mergeCell ref="A169:C169"/>
    <mergeCell ref="D169:H169"/>
    <mergeCell ref="A170:C170"/>
    <mergeCell ref="D170:H170"/>
    <mergeCell ref="A171:C171"/>
    <mergeCell ref="D171:H171"/>
    <mergeCell ref="A207:B207"/>
    <mergeCell ref="D174:H174"/>
    <mergeCell ref="A185:B185"/>
  </mergeCells>
  <dataValidations count="10">
    <dataValidation type="list" allowBlank="1" showInputMessage="1" showErrorMessage="1" sqref="D4:H4">
      <formula1>"IDBI Deonar,IDBI Belapur,IDBI Nariman Point,IDBI Borivali,IDBI Andheri"</formula1>
    </dataValidation>
    <dataValidation type="list" allowBlank="1" showInputMessage="1" showErrorMessage="1" sqref="A18:C18">
      <formula1>"CTS No,Survey No,Gut No,FS No"</formula1>
    </dataValidation>
    <dataValidation type="list" allowBlank="1" showInputMessage="1" showErrorMessage="1" sqref="H108 H64">
      <formula1>"Saleable area Loading :,Builder Saleable area"</formula1>
    </dataValidation>
    <dataValidation type="list" allowBlank="1" showInputMessage="1" showErrorMessage="1" sqref="D23:H23">
      <formula1>$S$14:$W$14</formula1>
    </dataValidation>
    <dataValidation type="list" allowBlank="1" showInputMessage="1" showErrorMessage="1" sqref="H65 H109">
      <formula1>".45,.50,.55,.60"</formula1>
    </dataValidation>
    <dataValidation type="list" allowBlank="1" showInputMessage="1" showErrorMessage="1" sqref="E108:E109">
      <formula1>"Fungible area,Balcony Area,Chajja Area,Cornice Area,AP Area,WS Area"</formula1>
    </dataValidation>
    <dataValidation type="list" allowBlank="1" showInputMessage="1" showErrorMessage="1" sqref="E64:E65">
      <formula1>"Attached Loft area,Attached Otla area,Attached Mezzanine area"</formula1>
    </dataValidation>
    <dataValidation type="list" allowBlank="1" showInputMessage="1" showErrorMessage="1" sqref="D166:H166">
      <formula1>"On Saleable Area,On Builtup Area,On Carpet Area,On Plot Area"</formula1>
    </dataValidation>
    <dataValidation type="list" allowBlank="1" showInputMessage="1" showErrorMessage="1" sqref="D22:H22">
      <formula1>OFFSET($S$14,1,MATCH($D23,$S$14:$W$14,0)-1,15,1)</formula1>
    </dataValidation>
    <dataValidation type="list" allowBlank="1" showInputMessage="1" showErrorMessage="1" sqref="D174:H174 D184:H212">
      <formula1>"100000,150000,200000,250000,300000,350000,400000,500000,600000,700000,800000,900000,1000000,1200000,1400000,1500000,1600000"</formula1>
    </dataValidation>
  </dataValidations>
  <hyperlinks>
    <hyperlink ref="D26" r:id="rId1"/>
    <hyperlink ref="I165" display="https://www.99acres.com/swastik-legacy-chembur-east-central-mumbai-npxid-r441338?nn_source=Performance&amp;nn_account=Google_99acres-NPGoogle-Account&amp;nn_campaign=22427354155_176440244863_756571628104&amp;nn_medium=22427354155_176440244863_756571628104&amp;nn_adtype=g"/>
  </hyperlinks>
  <printOptions horizontalCentered="1"/>
  <pageMargins left="0.31496062992125984" right="0.31496062992125984" top="0.78740157480314965" bottom="0.74803149606299213" header="0.19685039370078741" footer="0.19685039370078741"/>
  <pageSetup paperSize="9" scale="99" fitToHeight="0" orientation="portrait" r:id="rId2"/>
  <headerFooter>
    <oddHeader>&amp;C&amp;G</oddHeader>
    <oddFooter>&amp;L&amp;"Times New Roman,Bold"&amp;12Ref No: &amp;F&amp;R&amp;"Times New Roman,Bold"&amp;12 &amp;P</oddFooter>
  </headerFooter>
  <rowBreaks count="9" manualBreakCount="9">
    <brk id="36" max="7" man="1"/>
    <brk id="126" max="7" man="1"/>
    <brk id="183" max="7" man="1"/>
    <brk id="215" max="7" man="1"/>
    <brk id="237" max="16383" man="1"/>
    <brk id="251" max="16383" man="1"/>
    <brk id="297" max="16383" man="1"/>
    <brk id="343" max="7" man="1"/>
    <brk id="386"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C44"/>
  <sheetViews>
    <sheetView topLeftCell="A31" workbookViewId="0">
      <selection activeCell="C9" sqref="C9"/>
    </sheetView>
  </sheetViews>
  <sheetFormatPr defaultRowHeight="15" x14ac:dyDescent="0.25"/>
  <cols>
    <col min="2" max="2" width="3" bestFit="1" customWidth="1"/>
    <col min="3" max="3" width="155.28515625" customWidth="1"/>
  </cols>
  <sheetData>
    <row r="2" spans="2:3" ht="15" customHeight="1" x14ac:dyDescent="0.25">
      <c r="B2" s="50">
        <v>1</v>
      </c>
      <c r="C2" s="51" t="s">
        <v>174</v>
      </c>
    </row>
    <row r="3" spans="2:3" x14ac:dyDescent="0.25">
      <c r="B3" s="50">
        <v>2</v>
      </c>
      <c r="C3" s="52" t="s">
        <v>175</v>
      </c>
    </row>
    <row r="4" spans="2:3" x14ac:dyDescent="0.25">
      <c r="B4" s="50">
        <v>3</v>
      </c>
      <c r="C4" s="50" t="s">
        <v>176</v>
      </c>
    </row>
    <row r="5" spans="2:3" x14ac:dyDescent="0.25">
      <c r="B5" s="50">
        <v>4</v>
      </c>
      <c r="C5" s="52" t="s">
        <v>177</v>
      </c>
    </row>
    <row r="6" spans="2:3" x14ac:dyDescent="0.25">
      <c r="B6" s="50">
        <v>5</v>
      </c>
      <c r="C6" s="50" t="s">
        <v>178</v>
      </c>
    </row>
    <row r="7" spans="2:3" ht="30" x14ac:dyDescent="0.25">
      <c r="B7" s="50">
        <v>6</v>
      </c>
      <c r="C7" s="52" t="s">
        <v>179</v>
      </c>
    </row>
    <row r="8" spans="2:3" ht="75" x14ac:dyDescent="0.25">
      <c r="B8" s="50">
        <v>7</v>
      </c>
      <c r="C8" s="52" t="s">
        <v>180</v>
      </c>
    </row>
    <row r="9" spans="2:3" x14ac:dyDescent="0.25">
      <c r="B9" s="50">
        <v>8</v>
      </c>
      <c r="C9" s="50" t="s">
        <v>181</v>
      </c>
    </row>
    <row r="10" spans="2:3" x14ac:dyDescent="0.25">
      <c r="B10" s="50">
        <v>9</v>
      </c>
      <c r="C10" s="50" t="s">
        <v>182</v>
      </c>
    </row>
    <row r="11" spans="2:3" x14ac:dyDescent="0.25">
      <c r="B11" s="50">
        <v>10</v>
      </c>
      <c r="C11" s="50" t="s">
        <v>183</v>
      </c>
    </row>
    <row r="12" spans="2:3" x14ac:dyDescent="0.25">
      <c r="B12" s="50">
        <v>11</v>
      </c>
      <c r="C12" s="50" t="s">
        <v>184</v>
      </c>
    </row>
    <row r="13" spans="2:3" x14ac:dyDescent="0.25">
      <c r="B13" s="50">
        <v>12</v>
      </c>
      <c r="C13" s="50" t="s">
        <v>185</v>
      </c>
    </row>
    <row r="14" spans="2:3" x14ac:dyDescent="0.25">
      <c r="B14" s="50">
        <v>13</v>
      </c>
      <c r="C14" s="50" t="s">
        <v>186</v>
      </c>
    </row>
    <row r="15" spans="2:3" x14ac:dyDescent="0.25">
      <c r="B15" s="50">
        <v>14</v>
      </c>
      <c r="C15" s="50" t="s">
        <v>176</v>
      </c>
    </row>
    <row r="16" spans="2:3" x14ac:dyDescent="0.25">
      <c r="B16" s="50">
        <v>15</v>
      </c>
      <c r="C16" s="50" t="s">
        <v>187</v>
      </c>
    </row>
    <row r="17" spans="2:3" x14ac:dyDescent="0.25">
      <c r="B17" s="53">
        <v>16</v>
      </c>
      <c r="C17" s="54" t="s">
        <v>188</v>
      </c>
    </row>
    <row r="18" spans="2:3" x14ac:dyDescent="0.25">
      <c r="B18" s="55">
        <v>17</v>
      </c>
      <c r="C18" s="54" t="s">
        <v>189</v>
      </c>
    </row>
    <row r="19" spans="2:3" x14ac:dyDescent="0.25">
      <c r="B19" s="56">
        <v>18</v>
      </c>
      <c r="C19" s="50" t="s">
        <v>190</v>
      </c>
    </row>
    <row r="20" spans="2:3" x14ac:dyDescent="0.25">
      <c r="B20" s="55">
        <v>19</v>
      </c>
      <c r="C20" s="50" t="s">
        <v>191</v>
      </c>
    </row>
    <row r="21" spans="2:3" x14ac:dyDescent="0.25">
      <c r="B21" s="50">
        <v>20</v>
      </c>
      <c r="C21" s="50" t="s">
        <v>192</v>
      </c>
    </row>
    <row r="22" spans="2:3" x14ac:dyDescent="0.25">
      <c r="B22" s="55">
        <v>21</v>
      </c>
      <c r="C22" s="50" t="s">
        <v>190</v>
      </c>
    </row>
    <row r="23" spans="2:3" s="58" customFormat="1" ht="29.25" customHeight="1" x14ac:dyDescent="0.25">
      <c r="B23" s="57">
        <v>22</v>
      </c>
      <c r="C23" s="51" t="s">
        <v>193</v>
      </c>
    </row>
    <row r="24" spans="2:3" s="58" customFormat="1" ht="30.75" customHeight="1" x14ac:dyDescent="0.25">
      <c r="B24" s="59">
        <v>23</v>
      </c>
      <c r="C24" s="51" t="s">
        <v>194</v>
      </c>
    </row>
    <row r="25" spans="2:3" x14ac:dyDescent="0.25">
      <c r="B25" s="50">
        <v>24</v>
      </c>
      <c r="C25" s="50" t="s">
        <v>195</v>
      </c>
    </row>
    <row r="26" spans="2:3" x14ac:dyDescent="0.25">
      <c r="B26" s="55">
        <v>25</v>
      </c>
      <c r="C26" s="50" t="s">
        <v>196</v>
      </c>
    </row>
    <row r="27" spans="2:3" x14ac:dyDescent="0.25">
      <c r="B27" s="59">
        <v>26</v>
      </c>
      <c r="C27" s="50" t="s">
        <v>197</v>
      </c>
    </row>
    <row r="28" spans="2:3" x14ac:dyDescent="0.25">
      <c r="B28" s="55">
        <v>27</v>
      </c>
      <c r="C28" s="50" t="s">
        <v>198</v>
      </c>
    </row>
    <row r="29" spans="2:3" ht="60" x14ac:dyDescent="0.25">
      <c r="B29" s="60">
        <v>28</v>
      </c>
      <c r="C29" s="52" t="s">
        <v>199</v>
      </c>
    </row>
    <row r="30" spans="2:3" x14ac:dyDescent="0.25">
      <c r="B30" s="59">
        <v>29</v>
      </c>
      <c r="C30" s="50" t="s">
        <v>200</v>
      </c>
    </row>
    <row r="31" spans="2:3" ht="30" x14ac:dyDescent="0.25">
      <c r="B31" s="59">
        <v>30</v>
      </c>
      <c r="C31" s="52" t="s">
        <v>201</v>
      </c>
    </row>
    <row r="32" spans="2:3" x14ac:dyDescent="0.25">
      <c r="B32" s="59">
        <v>31</v>
      </c>
      <c r="C32" s="50" t="s">
        <v>202</v>
      </c>
    </row>
    <row r="33" spans="2:3" x14ac:dyDescent="0.25">
      <c r="B33" s="59">
        <v>32</v>
      </c>
      <c r="C33" s="50" t="s">
        <v>203</v>
      </c>
    </row>
    <row r="34" spans="2:3" ht="36.75" customHeight="1" x14ac:dyDescent="0.25">
      <c r="B34" s="59">
        <v>33</v>
      </c>
      <c r="C34" s="54" t="s">
        <v>204</v>
      </c>
    </row>
    <row r="35" spans="2:3" x14ac:dyDescent="0.25">
      <c r="B35" s="57">
        <v>34</v>
      </c>
      <c r="C35" s="50" t="s">
        <v>205</v>
      </c>
    </row>
    <row r="36" spans="2:3" ht="60" x14ac:dyDescent="0.25">
      <c r="B36" s="57">
        <v>35</v>
      </c>
      <c r="C36" s="52" t="s">
        <v>173</v>
      </c>
    </row>
    <row r="37" spans="2:3" x14ac:dyDescent="0.25">
      <c r="B37" s="50"/>
      <c r="C37" s="50"/>
    </row>
    <row r="38" spans="2:3" x14ac:dyDescent="0.25">
      <c r="B38" s="50"/>
      <c r="C38" s="50"/>
    </row>
    <row r="39" spans="2:3" x14ac:dyDescent="0.25">
      <c r="B39" s="50"/>
      <c r="C39" s="50"/>
    </row>
    <row r="40" spans="2:3" x14ac:dyDescent="0.25">
      <c r="B40" s="50"/>
      <c r="C40" s="50"/>
    </row>
    <row r="41" spans="2:3" x14ac:dyDescent="0.25">
      <c r="B41" s="50"/>
      <c r="C41" s="50"/>
    </row>
    <row r="42" spans="2:3" x14ac:dyDescent="0.25">
      <c r="B42" s="50"/>
      <c r="C42" s="50"/>
    </row>
    <row r="43" spans="2:3" x14ac:dyDescent="0.25">
      <c r="B43" s="50"/>
      <c r="C43" s="50"/>
    </row>
    <row r="44" spans="2:3" x14ac:dyDescent="0.25">
      <c r="B44" s="50"/>
      <c r="C44" s="50"/>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K18"/>
  <sheetViews>
    <sheetView workbookViewId="0">
      <selection activeCell="J8" sqref="J8"/>
    </sheetView>
  </sheetViews>
  <sheetFormatPr defaultRowHeight="15" x14ac:dyDescent="0.25"/>
  <sheetData>
    <row r="3" spans="3:11" x14ac:dyDescent="0.25">
      <c r="J3">
        <v>1</v>
      </c>
      <c r="K3">
        <v>2</v>
      </c>
    </row>
    <row r="4" spans="3:11" x14ac:dyDescent="0.25">
      <c r="C4" s="41" t="s">
        <v>59</v>
      </c>
      <c r="D4" s="42" t="s">
        <v>115</v>
      </c>
      <c r="E4" s="42" t="s">
        <v>116</v>
      </c>
      <c r="F4" s="42" t="s">
        <v>117</v>
      </c>
      <c r="G4" s="42" t="s">
        <v>118</v>
      </c>
      <c r="H4" s="42" t="s">
        <v>119</v>
      </c>
      <c r="J4" t="s">
        <v>118</v>
      </c>
      <c r="K4" t="s">
        <v>120</v>
      </c>
    </row>
    <row r="5" spans="3:11" x14ac:dyDescent="0.25">
      <c r="C5" s="41"/>
      <c r="D5" s="42" t="s">
        <v>121</v>
      </c>
      <c r="E5" s="42" t="s">
        <v>122</v>
      </c>
      <c r="F5" s="42" t="s">
        <v>123</v>
      </c>
      <c r="G5" s="42" t="s">
        <v>124</v>
      </c>
      <c r="H5" s="42" t="s">
        <v>125</v>
      </c>
    </row>
    <row r="6" spans="3:11" x14ac:dyDescent="0.25">
      <c r="C6" s="41"/>
      <c r="D6" s="42" t="s">
        <v>126</v>
      </c>
      <c r="E6" s="42" t="s">
        <v>127</v>
      </c>
      <c r="F6" s="42" t="s">
        <v>120</v>
      </c>
      <c r="G6" s="42" t="s">
        <v>128</v>
      </c>
      <c r="H6" s="42" t="s">
        <v>129</v>
      </c>
    </row>
    <row r="7" spans="3:11" x14ac:dyDescent="0.25">
      <c r="C7" s="41"/>
      <c r="D7" s="42" t="s">
        <v>130</v>
      </c>
      <c r="E7" s="42" t="s">
        <v>131</v>
      </c>
      <c r="F7" s="42" t="s">
        <v>132</v>
      </c>
      <c r="G7" s="42" t="s">
        <v>133</v>
      </c>
      <c r="H7" s="42" t="s">
        <v>134</v>
      </c>
    </row>
    <row r="8" spans="3:11" x14ac:dyDescent="0.25">
      <c r="C8" s="41"/>
      <c r="D8" s="42" t="s">
        <v>135</v>
      </c>
      <c r="E8" s="42" t="s">
        <v>136</v>
      </c>
      <c r="F8" s="42"/>
      <c r="G8" s="42" t="s">
        <v>137</v>
      </c>
      <c r="H8" s="42" t="s">
        <v>138</v>
      </c>
    </row>
    <row r="9" spans="3:11" x14ac:dyDescent="0.25">
      <c r="C9" s="41"/>
      <c r="D9" s="42" t="s">
        <v>139</v>
      </c>
      <c r="E9" s="42" t="s">
        <v>116</v>
      </c>
      <c r="F9" s="42"/>
      <c r="G9" s="42" t="s">
        <v>140</v>
      </c>
      <c r="H9" s="42" t="s">
        <v>141</v>
      </c>
    </row>
    <row r="10" spans="3:11" x14ac:dyDescent="0.25">
      <c r="C10" s="41"/>
      <c r="D10" s="42" t="s">
        <v>142</v>
      </c>
      <c r="E10" s="42" t="s">
        <v>143</v>
      </c>
      <c r="F10" s="42"/>
      <c r="G10" s="42" t="s">
        <v>144</v>
      </c>
      <c r="H10" s="42" t="s">
        <v>145</v>
      </c>
    </row>
    <row r="11" spans="3:11" x14ac:dyDescent="0.25">
      <c r="C11" s="41"/>
      <c r="D11" s="42" t="s">
        <v>146</v>
      </c>
      <c r="E11" s="42" t="s">
        <v>147</v>
      </c>
      <c r="F11" s="42"/>
      <c r="G11" s="42" t="s">
        <v>148</v>
      </c>
      <c r="H11" s="42" t="s">
        <v>149</v>
      </c>
    </row>
    <row r="12" spans="3:11" x14ac:dyDescent="0.25">
      <c r="C12" s="41"/>
      <c r="D12" s="42"/>
      <c r="E12" s="42"/>
      <c r="F12" s="42"/>
      <c r="G12" s="42" t="s">
        <v>150</v>
      </c>
      <c r="H12" s="42" t="s">
        <v>151</v>
      </c>
    </row>
    <row r="13" spans="3:11" x14ac:dyDescent="0.25">
      <c r="C13" s="41"/>
      <c r="D13" s="42"/>
      <c r="E13" s="42"/>
      <c r="F13" s="42"/>
      <c r="G13" s="42" t="s">
        <v>152</v>
      </c>
      <c r="H13" s="42" t="s">
        <v>153</v>
      </c>
    </row>
    <row r="14" spans="3:11" x14ac:dyDescent="0.25">
      <c r="C14" s="41"/>
      <c r="D14" s="42"/>
      <c r="E14" s="42"/>
      <c r="F14" s="42"/>
      <c r="G14" s="42" t="s">
        <v>154</v>
      </c>
      <c r="H14" s="42" t="s">
        <v>155</v>
      </c>
    </row>
    <row r="15" spans="3:11" x14ac:dyDescent="0.25">
      <c r="C15" s="41"/>
      <c r="D15" s="42"/>
      <c r="E15" s="42"/>
      <c r="F15" s="42"/>
      <c r="G15" s="42" t="s">
        <v>156</v>
      </c>
      <c r="H15" s="42" t="s">
        <v>157</v>
      </c>
    </row>
    <row r="16" spans="3:11" x14ac:dyDescent="0.25">
      <c r="C16" s="41"/>
      <c r="D16" s="42"/>
      <c r="E16" s="42"/>
      <c r="F16" s="42"/>
      <c r="G16" s="42" t="s">
        <v>158</v>
      </c>
      <c r="H16" s="42" t="s">
        <v>159</v>
      </c>
    </row>
    <row r="17" spans="3:8" x14ac:dyDescent="0.25">
      <c r="C17" s="41"/>
      <c r="D17" s="42"/>
      <c r="E17" s="42"/>
      <c r="F17" s="42"/>
      <c r="G17" s="42" t="s">
        <v>160</v>
      </c>
      <c r="H17" s="42" t="s">
        <v>161</v>
      </c>
    </row>
    <row r="18" spans="3:8" x14ac:dyDescent="0.25">
      <c r="C18" s="41"/>
      <c r="D18" s="42"/>
      <c r="E18" s="42"/>
      <c r="F18" s="42"/>
      <c r="G18" s="42" t="s">
        <v>162</v>
      </c>
      <c r="H18" s="42" t="s">
        <v>163</v>
      </c>
    </row>
  </sheetData>
  <dataValidations count="2">
    <dataValidation type="list" allowBlank="1" showInputMessage="1" showErrorMessage="1" sqref="K4">
      <formula1>OFFSET($D$4,1,MATCH($J4,$D$4:$H$4,0)-1,15,1)</formula1>
    </dataValidation>
    <dataValidation type="list" allowBlank="1" showInputMessage="1" showErrorMessage="1" sqref="J4">
      <formula1>$D$4:$H$4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Report</vt:lpstr>
      <vt:lpstr>Remark</vt:lpstr>
      <vt:lpstr>Valuation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VSJC-06</cp:lastModifiedBy>
  <cp:lastPrinted>2025-07-05T12:52:51Z</cp:lastPrinted>
  <dcterms:created xsi:type="dcterms:W3CDTF">2013-11-23T05:32:33Z</dcterms:created>
  <dcterms:modified xsi:type="dcterms:W3CDTF">2025-07-05T12:54:40Z</dcterms:modified>
</cp:coreProperties>
</file>