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555" tabRatio="770"/>
  </bookViews>
  <sheets>
    <sheet name="Sheet1" sheetId="1" r:id="rId1"/>
    <sheet name="A" sheetId="14" r:id="rId2"/>
    <sheet name="A (2)" sheetId="16" r:id="rId3"/>
    <sheet name="Note" sheetId="17" r:id="rId4"/>
    <sheet name="B" sheetId="15" r:id="rId5"/>
    <sheet name="Wing A" sheetId="11" r:id="rId6"/>
    <sheet name="Wing B" sheetId="12" r:id="rId7"/>
    <sheet name="Wing C" sheetId="13" r:id="rId8"/>
  </sheets>
  <definedNames>
    <definedName name="_xlnm.Print_Area" localSheetId="0">Sheet1!$A$1:$J$243</definedName>
  </definedNames>
  <calcPr calcId="152511"/>
  <fileRecoveryPr autoRecover="0"/>
</workbook>
</file>

<file path=xl/calcChain.xml><?xml version="1.0" encoding="utf-8"?>
<calcChain xmlns="http://schemas.openxmlformats.org/spreadsheetml/2006/main">
  <c r="D162" i="1" l="1"/>
  <c r="F3" i="1"/>
  <c r="L113" i="1" l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12" i="1"/>
  <c r="D81" i="1" l="1"/>
  <c r="M80" i="1"/>
  <c r="D80" i="1"/>
  <c r="M79" i="1"/>
  <c r="D79" i="1"/>
  <c r="M78" i="1"/>
  <c r="D78" i="1"/>
  <c r="M77" i="1"/>
  <c r="D77" i="1"/>
  <c r="D76" i="1"/>
  <c r="M75" i="1"/>
  <c r="D75" i="1"/>
  <c r="M74" i="1"/>
  <c r="D74" i="1"/>
  <c r="D73" i="1"/>
  <c r="H72" i="1"/>
  <c r="D67" i="1"/>
  <c r="M66" i="1"/>
  <c r="C59" i="1" s="1"/>
  <c r="D59" i="1" s="1"/>
  <c r="D66" i="1"/>
  <c r="M65" i="1"/>
  <c r="D65" i="1"/>
  <c r="M64" i="1"/>
  <c r="D64" i="1"/>
  <c r="M63" i="1"/>
  <c r="D63" i="1"/>
  <c r="D62" i="1"/>
  <c r="M61" i="1"/>
  <c r="C58" i="1" s="1"/>
  <c r="D61" i="1"/>
  <c r="M60" i="1"/>
  <c r="D60" i="1"/>
  <c r="F144" i="1"/>
  <c r="D144" i="1"/>
  <c r="G100" i="1"/>
  <c r="G99" i="1"/>
  <c r="G96" i="1"/>
  <c r="I121" i="1"/>
  <c r="I112" i="1"/>
  <c r="I141" i="1"/>
  <c r="I132" i="1"/>
  <c r="F148" i="1"/>
  <c r="D148" i="1"/>
  <c r="F145" i="1"/>
  <c r="D145" i="1"/>
  <c r="F141" i="1"/>
  <c r="D141" i="1"/>
  <c r="D139" i="1"/>
  <c r="D136" i="1"/>
  <c r="D135" i="1"/>
  <c r="D132" i="1"/>
  <c r="D118" i="1"/>
  <c r="D117" i="1"/>
  <c r="F125" i="1"/>
  <c r="D125" i="1"/>
  <c r="F124" i="1"/>
  <c r="D124" i="1"/>
  <c r="D122" i="1"/>
  <c r="D121" i="1"/>
  <c r="D128" i="1"/>
  <c r="D127" i="1"/>
  <c r="D126" i="1"/>
  <c r="D123" i="1"/>
  <c r="D119" i="1"/>
  <c r="D116" i="1"/>
  <c r="D115" i="1"/>
  <c r="D114" i="1"/>
  <c r="D113" i="1"/>
  <c r="D112" i="1"/>
  <c r="M112" i="1" s="1"/>
  <c r="D110" i="1"/>
  <c r="D109" i="1"/>
  <c r="D108" i="1"/>
  <c r="D107" i="1"/>
  <c r="F40" i="1"/>
  <c r="D50" i="1" s="1"/>
  <c r="H43" i="1"/>
  <c r="G15" i="16"/>
  <c r="B15" i="16" s="1"/>
  <c r="G16" i="16"/>
  <c r="C15" i="16" s="1"/>
  <c r="B7" i="16"/>
  <c r="D7" i="16" s="1"/>
  <c r="D6" i="16"/>
  <c r="C5" i="16"/>
  <c r="B12" i="16" s="1"/>
  <c r="M15" i="16" s="1"/>
  <c r="B21" i="16" s="1"/>
  <c r="F7" i="1"/>
  <c r="C7" i="15"/>
  <c r="G15" i="15"/>
  <c r="B15" i="15" s="1"/>
  <c r="C9" i="15"/>
  <c r="B7" i="15"/>
  <c r="D6" i="15"/>
  <c r="C5" i="15"/>
  <c r="B8" i="15" s="1"/>
  <c r="G15" i="14"/>
  <c r="B15" i="14" s="1"/>
  <c r="B7" i="14"/>
  <c r="H15" i="14" s="1"/>
  <c r="B16" i="14" s="1"/>
  <c r="D6" i="14"/>
  <c r="C5" i="14"/>
  <c r="B10" i="14" s="1"/>
  <c r="H45" i="1"/>
  <c r="D48" i="1" s="1"/>
  <c r="G7" i="13"/>
  <c r="K7" i="13"/>
  <c r="N7" i="13"/>
  <c r="G8" i="13"/>
  <c r="K8" i="13"/>
  <c r="N8" i="13"/>
  <c r="G9" i="13"/>
  <c r="K9" i="13"/>
  <c r="N9" i="13"/>
  <c r="G10" i="13"/>
  <c r="K10" i="13"/>
  <c r="N10" i="13"/>
  <c r="G11" i="13"/>
  <c r="K11" i="13"/>
  <c r="N11" i="13"/>
  <c r="G12" i="13"/>
  <c r="K12" i="13"/>
  <c r="N12" i="13"/>
  <c r="G13" i="13"/>
  <c r="K13" i="13"/>
  <c r="N13" i="13"/>
  <c r="G14" i="13"/>
  <c r="K14" i="13"/>
  <c r="N14" i="13"/>
  <c r="G15" i="13"/>
  <c r="K15" i="13"/>
  <c r="N15" i="13"/>
  <c r="G16" i="13"/>
  <c r="K16" i="13"/>
  <c r="N16" i="13"/>
  <c r="G17" i="13"/>
  <c r="K17" i="13"/>
  <c r="N17" i="13"/>
  <c r="G18" i="13"/>
  <c r="K18" i="13"/>
  <c r="N18" i="13"/>
  <c r="G19" i="13"/>
  <c r="K19" i="13"/>
  <c r="N19" i="13"/>
  <c r="G20" i="13"/>
  <c r="K20" i="13"/>
  <c r="N20" i="13"/>
  <c r="G21" i="13"/>
  <c r="K21" i="13"/>
  <c r="N21" i="13"/>
  <c r="G22" i="13"/>
  <c r="K22" i="13"/>
  <c r="N22" i="13"/>
  <c r="G23" i="13"/>
  <c r="K23" i="13"/>
  <c r="N23" i="13"/>
  <c r="G24" i="13"/>
  <c r="K24" i="13"/>
  <c r="N24" i="13"/>
  <c r="G25" i="13"/>
  <c r="K25" i="13"/>
  <c r="N25" i="13"/>
  <c r="G26" i="13"/>
  <c r="K26" i="13"/>
  <c r="N26" i="13"/>
  <c r="G27" i="13"/>
  <c r="K27" i="13"/>
  <c r="N27" i="13"/>
  <c r="G28" i="13"/>
  <c r="K28" i="13"/>
  <c r="N28" i="13"/>
  <c r="G29" i="13"/>
  <c r="K29" i="13"/>
  <c r="N29" i="13"/>
  <c r="G30" i="13"/>
  <c r="K30" i="13"/>
  <c r="N30" i="13"/>
  <c r="G31" i="13"/>
  <c r="K31" i="13"/>
  <c r="N31" i="13"/>
  <c r="G32" i="13"/>
  <c r="K32" i="13"/>
  <c r="N32" i="13"/>
  <c r="G33" i="13"/>
  <c r="K33" i="13"/>
  <c r="N33" i="13"/>
  <c r="G34" i="13"/>
  <c r="K34" i="13"/>
  <c r="N34" i="13"/>
  <c r="F7" i="12"/>
  <c r="J7" i="12"/>
  <c r="M7" i="12"/>
  <c r="F8" i="12"/>
  <c r="J8" i="12"/>
  <c r="M8" i="12"/>
  <c r="F9" i="12"/>
  <c r="J9" i="12"/>
  <c r="M9" i="12"/>
  <c r="F10" i="12"/>
  <c r="J10" i="12"/>
  <c r="M10" i="12"/>
  <c r="F11" i="12"/>
  <c r="J11" i="12"/>
  <c r="M11" i="12"/>
  <c r="F12" i="12"/>
  <c r="J12" i="12"/>
  <c r="M12" i="12"/>
  <c r="F13" i="12"/>
  <c r="J13" i="12"/>
  <c r="M13" i="12"/>
  <c r="F14" i="12"/>
  <c r="J14" i="12"/>
  <c r="M14" i="12"/>
  <c r="F15" i="12"/>
  <c r="J15" i="12"/>
  <c r="M15" i="12"/>
  <c r="F16" i="12"/>
  <c r="J16" i="12"/>
  <c r="M16" i="12"/>
  <c r="F17" i="12"/>
  <c r="J17" i="12"/>
  <c r="M17" i="12"/>
  <c r="F18" i="12"/>
  <c r="J18" i="12"/>
  <c r="M18" i="12"/>
  <c r="F19" i="12"/>
  <c r="J19" i="12"/>
  <c r="M19" i="12"/>
  <c r="F20" i="12"/>
  <c r="J20" i="12"/>
  <c r="M20" i="12"/>
  <c r="F21" i="12"/>
  <c r="J21" i="12"/>
  <c r="M21" i="12"/>
  <c r="F22" i="12"/>
  <c r="J22" i="12"/>
  <c r="M22" i="12"/>
  <c r="F23" i="12"/>
  <c r="J23" i="12"/>
  <c r="M23" i="12"/>
  <c r="F24" i="12"/>
  <c r="J24" i="12"/>
  <c r="M24" i="12"/>
  <c r="F25" i="12"/>
  <c r="J25" i="12"/>
  <c r="M25" i="12"/>
  <c r="F26" i="12"/>
  <c r="J26" i="12"/>
  <c r="M26" i="12"/>
  <c r="F27" i="12"/>
  <c r="J27" i="12"/>
  <c r="M27" i="12"/>
  <c r="F28" i="12"/>
  <c r="J28" i="12"/>
  <c r="M28" i="12"/>
  <c r="F29" i="12"/>
  <c r="J29" i="12"/>
  <c r="M29" i="12"/>
  <c r="F30" i="12"/>
  <c r="J30" i="12"/>
  <c r="M30" i="12"/>
  <c r="F31" i="12"/>
  <c r="J31" i="12"/>
  <c r="M31" i="12"/>
  <c r="F32" i="12"/>
  <c r="J32" i="12"/>
  <c r="M32" i="12"/>
  <c r="F33" i="12"/>
  <c r="J33" i="12"/>
  <c r="M33" i="12"/>
  <c r="F34" i="12"/>
  <c r="J34" i="12"/>
  <c r="M34" i="12"/>
  <c r="F6" i="11"/>
  <c r="J6" i="11"/>
  <c r="M6" i="11"/>
  <c r="F7" i="11"/>
  <c r="J7" i="11"/>
  <c r="M7" i="11"/>
  <c r="F8" i="11"/>
  <c r="J8" i="11"/>
  <c r="M8" i="11"/>
  <c r="F9" i="11"/>
  <c r="J9" i="11"/>
  <c r="M9" i="11"/>
  <c r="F10" i="11"/>
  <c r="J10" i="11"/>
  <c r="M10" i="11"/>
  <c r="F11" i="11"/>
  <c r="J11" i="11"/>
  <c r="M11" i="11"/>
  <c r="F12" i="11"/>
  <c r="J12" i="11"/>
  <c r="M12" i="11"/>
  <c r="F13" i="11"/>
  <c r="J13" i="11"/>
  <c r="M13" i="11"/>
  <c r="F14" i="11"/>
  <c r="J14" i="11"/>
  <c r="M14" i="11"/>
  <c r="F15" i="11"/>
  <c r="J15" i="11"/>
  <c r="M15" i="11"/>
  <c r="F16" i="11"/>
  <c r="J16" i="11"/>
  <c r="M16" i="11"/>
  <c r="F17" i="11"/>
  <c r="J17" i="11"/>
  <c r="M17" i="11"/>
  <c r="F18" i="11"/>
  <c r="J18" i="11"/>
  <c r="M18" i="11"/>
  <c r="F19" i="11"/>
  <c r="J19" i="11"/>
  <c r="M19" i="11"/>
  <c r="F20" i="11"/>
  <c r="J20" i="11"/>
  <c r="M20" i="11"/>
  <c r="F21" i="11"/>
  <c r="J21" i="11"/>
  <c r="M21" i="11"/>
  <c r="F22" i="11"/>
  <c r="J22" i="11"/>
  <c r="M22" i="11"/>
  <c r="F23" i="11"/>
  <c r="J23" i="11"/>
  <c r="M23" i="11"/>
  <c r="F24" i="11"/>
  <c r="J24" i="11"/>
  <c r="M24" i="11"/>
  <c r="F25" i="11"/>
  <c r="J25" i="11"/>
  <c r="M25" i="11"/>
  <c r="F26" i="11"/>
  <c r="J26" i="11"/>
  <c r="M26" i="11"/>
  <c r="F27" i="11"/>
  <c r="J27" i="11"/>
  <c r="M27" i="11"/>
  <c r="F28" i="11"/>
  <c r="J28" i="11"/>
  <c r="M28" i="11"/>
  <c r="F29" i="11"/>
  <c r="J29" i="11"/>
  <c r="M29" i="11"/>
  <c r="F30" i="11"/>
  <c r="J30" i="11"/>
  <c r="M30" i="11"/>
  <c r="F31" i="11"/>
  <c r="J31" i="11"/>
  <c r="M31" i="11"/>
  <c r="F32" i="11"/>
  <c r="J32" i="11"/>
  <c r="M32" i="11"/>
  <c r="F33" i="11"/>
  <c r="J33" i="11"/>
  <c r="M33" i="11"/>
  <c r="G93" i="1"/>
  <c r="H16" i="16"/>
  <c r="C16" i="16" s="1"/>
  <c r="D72" i="1"/>
  <c r="K68" i="1"/>
  <c r="C70" i="1" s="1"/>
  <c r="F72" i="1" s="1"/>
  <c r="G16" i="14" l="1"/>
  <c r="C15" i="14" s="1"/>
  <c r="B9" i="15"/>
  <c r="B12" i="15"/>
  <c r="M16" i="15" s="1"/>
  <c r="C21" i="15" s="1"/>
  <c r="D9" i="15"/>
  <c r="B10" i="15"/>
  <c r="K16" i="15" s="1"/>
  <c r="C19" i="15" s="1"/>
  <c r="B11" i="16"/>
  <c r="L16" i="16" s="1"/>
  <c r="C20" i="16" s="1"/>
  <c r="B11" i="15"/>
  <c r="L15" i="15" s="1"/>
  <c r="B20" i="15" s="1"/>
  <c r="B9" i="16"/>
  <c r="J15" i="16" s="1"/>
  <c r="B18" i="16" s="1"/>
  <c r="B10" i="16"/>
  <c r="B8" i="16"/>
  <c r="M34" i="11"/>
  <c r="L34" i="11" s="1"/>
  <c r="N35" i="13"/>
  <c r="M35" i="13" s="1"/>
  <c r="J15" i="15"/>
  <c r="B18" i="15" s="1"/>
  <c r="D7" i="15"/>
  <c r="J16" i="15"/>
  <c r="C18" i="15" s="1"/>
  <c r="M35" i="12"/>
  <c r="L35" i="12" s="1"/>
  <c r="D12" i="16"/>
  <c r="F34" i="11"/>
  <c r="E34" i="11" s="1"/>
  <c r="F35" i="12"/>
  <c r="E35" i="12" s="1"/>
  <c r="G35" i="13"/>
  <c r="F35" i="13" s="1"/>
  <c r="G16" i="15"/>
  <c r="C15" i="15" s="1"/>
  <c r="H15" i="15"/>
  <c r="B16" i="15" s="1"/>
  <c r="J34" i="11"/>
  <c r="I34" i="11" s="1"/>
  <c r="J35" i="12"/>
  <c r="I35" i="12" s="1"/>
  <c r="K35" i="13"/>
  <c r="J35" i="13" s="1"/>
  <c r="D99" i="1"/>
  <c r="D100" i="1"/>
  <c r="D96" i="1"/>
  <c r="G101" i="1"/>
  <c r="I15" i="15"/>
  <c r="B17" i="15" s="1"/>
  <c r="D8" i="15"/>
  <c r="I16" i="15"/>
  <c r="C17" i="15" s="1"/>
  <c r="D10" i="14"/>
  <c r="K15" i="14"/>
  <c r="B19" i="14" s="1"/>
  <c r="K16" i="14"/>
  <c r="C19" i="14" s="1"/>
  <c r="M16" i="16"/>
  <c r="C21" i="16" s="1"/>
  <c r="D12" i="15"/>
  <c r="H16" i="15"/>
  <c r="C16" i="15" s="1"/>
  <c r="B9" i="14"/>
  <c r="H15" i="16"/>
  <c r="B16" i="16" s="1"/>
  <c r="C100" i="1"/>
  <c r="M15" i="15"/>
  <c r="B21" i="15" s="1"/>
  <c r="H16" i="14"/>
  <c r="C16" i="14" s="1"/>
  <c r="D11" i="16"/>
  <c r="B11" i="14"/>
  <c r="B12" i="14"/>
  <c r="C96" i="1"/>
  <c r="C99" i="1"/>
  <c r="C101" i="1" s="1"/>
  <c r="D7" i="14"/>
  <c r="B8" i="14"/>
  <c r="D58" i="1"/>
  <c r="K54" i="1" s="1"/>
  <c r="C56" i="1" s="1"/>
  <c r="F58" i="1" s="1"/>
  <c r="H58" i="1"/>
  <c r="K15" i="15" l="1"/>
  <c r="B19" i="15" s="1"/>
  <c r="L15" i="16"/>
  <c r="B20" i="16" s="1"/>
  <c r="D10" i="15"/>
  <c r="J16" i="16"/>
  <c r="C18" i="16" s="1"/>
  <c r="D9" i="16"/>
  <c r="D11" i="15"/>
  <c r="L16" i="15"/>
  <c r="C20" i="15" s="1"/>
  <c r="C22" i="15" s="1"/>
  <c r="D8" i="16"/>
  <c r="I15" i="16"/>
  <c r="B17" i="16" s="1"/>
  <c r="I16" i="16"/>
  <c r="C17" i="16" s="1"/>
  <c r="D10" i="16"/>
  <c r="K16" i="16"/>
  <c r="C19" i="16" s="1"/>
  <c r="K15" i="16"/>
  <c r="B19" i="16" s="1"/>
  <c r="B22" i="15"/>
  <c r="D101" i="1"/>
  <c r="L96" i="1" s="1"/>
  <c r="D11" i="14"/>
  <c r="L15" i="14"/>
  <c r="B20" i="14" s="1"/>
  <c r="L16" i="14"/>
  <c r="C20" i="14" s="1"/>
  <c r="I15" i="14"/>
  <c r="B17" i="14" s="1"/>
  <c r="D8" i="14"/>
  <c r="I16" i="14"/>
  <c r="C17" i="14" s="1"/>
  <c r="D12" i="14"/>
  <c r="M16" i="14"/>
  <c r="C21" i="14" s="1"/>
  <c r="M15" i="14"/>
  <c r="B21" i="14" s="1"/>
  <c r="J16" i="14"/>
  <c r="C18" i="14" s="1"/>
  <c r="J15" i="14"/>
  <c r="B18" i="14" s="1"/>
  <c r="D9" i="14"/>
  <c r="B22" i="16" l="1"/>
  <c r="B22" i="14"/>
  <c r="C22" i="16"/>
  <c r="C22" i="14"/>
</calcChain>
</file>

<file path=xl/sharedStrings.xml><?xml version="1.0" encoding="utf-8"?>
<sst xmlns="http://schemas.openxmlformats.org/spreadsheetml/2006/main" count="646" uniqueCount="268">
  <si>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</si>
  <si>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</si>
  <si>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</si>
  <si>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</si>
  <si>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</si>
  <si>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</si>
  <si>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</si>
  <si>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</si>
  <si>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</si>
  <si>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</si>
  <si>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</si>
  <si>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</si>
  <si>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</si>
  <si>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</si>
  <si>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</si>
  <si>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</si>
  <si>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</si>
  <si>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</si>
  <si>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</si>
  <si>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</si>
  <si>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</si>
  <si>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</si>
  <si>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</si>
  <si>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</si>
  <si>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</si>
  <si>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</si>
  <si>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</si>
  <si>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</si>
  <si>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</si>
  <si>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</si>
  <si>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</si>
  <si>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</si>
  <si>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</si>
  <si>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</si>
  <si>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</si>
  <si>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</si>
  <si>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 xml:space="preserve">Latitude &amp; Longitude </t>
  </si>
  <si>
    <t>Flooring</t>
  </si>
  <si>
    <t>Finishing</t>
  </si>
  <si>
    <t xml:space="preserve">Valuation Report </t>
  </si>
  <si>
    <t>Yes</t>
  </si>
  <si>
    <t>Type of Structure : RCC Framed Structure</t>
  </si>
  <si>
    <t>Approved usage of the Property: Residential                                                                                                                                                      (Restrictive convenants in regards to land use , if any)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</si>
  <si>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</si>
  <si>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</si>
  <si>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</si>
  <si>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</si>
  <si>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</si>
  <si>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</si>
  <si>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>Accessibility of the project from the city:(Proximities to civic amenities like school, hospital &amp; market,etc.)</t>
  </si>
  <si>
    <t>Expiry date: NA</t>
  </si>
  <si>
    <t>Projected life of the structure: 60 Years After Completion</t>
  </si>
  <si>
    <t>Material laying at Site: :Bricks, Cement &amp; Steel etc.</t>
  </si>
  <si>
    <t>No of floors at site : See Construction details</t>
  </si>
  <si>
    <t>Wheather the construction is as per approved Building plan : Under Construction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</si>
  <si>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</si>
  <si>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</si>
  <si>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</si>
  <si>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</si>
  <si>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</si>
  <si>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</si>
  <si>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</si>
  <si>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</si>
  <si>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</si>
  <si>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</si>
  <si>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</si>
  <si>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</si>
  <si>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</si>
  <si>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</si>
  <si>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 xml:space="preserve">C.certificate No  </t>
  </si>
  <si>
    <t>Expected Completion</t>
  </si>
  <si>
    <t>Approved no of units residential</t>
  </si>
  <si>
    <t>Approved no of Floors</t>
  </si>
  <si>
    <t>Distress valuation of the property Per Sq. Ft.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</si>
  <si>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</si>
  <si>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</si>
  <si>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</si>
  <si>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</si>
  <si>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</si>
  <si>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</si>
  <si>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</si>
  <si>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</si>
  <si>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</si>
  <si>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</si>
  <si>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</si>
  <si>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</si>
  <si>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</si>
  <si>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</si>
  <si>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</si>
  <si>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</si>
  <si>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</si>
  <si>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</si>
  <si>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</si>
  <si>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</si>
  <si>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</si>
  <si>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</si>
  <si>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</si>
  <si>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</si>
  <si>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</si>
  <si>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</si>
  <si>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</si>
  <si>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</si>
  <si>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>Recommended rate of the flat Per Sq. Ft. ( on Saleble area)</t>
  </si>
  <si>
    <t>Contect Details ( Name &amp; Contect No.)</t>
  </si>
  <si>
    <t>Axis Sanpada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</si>
  <si>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</si>
  <si>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</si>
  <si>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</si>
  <si>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</si>
  <si>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</si>
  <si>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</si>
  <si>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</si>
  <si>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</si>
  <si>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</si>
  <si>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</si>
  <si>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</si>
  <si>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</si>
  <si>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</si>
  <si>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</si>
  <si>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</si>
  <si>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>Google Map :</t>
  </si>
  <si>
    <t>Basement</t>
  </si>
  <si>
    <t>Podium</t>
  </si>
  <si>
    <t>Ground</t>
  </si>
  <si>
    <t>Upper Floor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</si>
  <si>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</si>
  <si>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</si>
  <si>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</si>
  <si>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</si>
  <si>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</si>
  <si>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</si>
  <si>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</si>
  <si>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</si>
  <si>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</si>
  <si>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</si>
  <si>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</si>
  <si>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</si>
  <si>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</si>
  <si>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</si>
  <si>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</si>
  <si>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</si>
  <si>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</si>
  <si>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</si>
  <si>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Excavation in process</t>
  </si>
  <si>
    <t>Thane - G + 25</t>
  </si>
  <si>
    <t>600000/-</t>
  </si>
  <si>
    <t>Excavation Completed</t>
  </si>
  <si>
    <t>Footing in Process</t>
  </si>
  <si>
    <t>Footing Completed</t>
  </si>
  <si>
    <t>Plinth in process</t>
  </si>
  <si>
    <t>Plinth completed</t>
  </si>
  <si>
    <t>RERA No.</t>
  </si>
  <si>
    <t>PHOTOGRAPHS OF PROPERTY :</t>
  </si>
  <si>
    <t>Society Formation Charges</t>
  </si>
  <si>
    <t>Middle class</t>
  </si>
  <si>
    <t>Developing</t>
  </si>
  <si>
    <t>Srishti Vihar</t>
  </si>
  <si>
    <t>P52000014849</t>
  </si>
  <si>
    <t>Srishti Vihar, Plot bearing S.No.68, H.No. 1, Gundge, Taluka karjat, Dist - Raigad 410201.</t>
  </si>
  <si>
    <t>S No</t>
  </si>
  <si>
    <t>Gundge</t>
  </si>
  <si>
    <t>Raigad</t>
  </si>
  <si>
    <t xml:space="preserve">Karjat </t>
  </si>
  <si>
    <t>Khopoli Road via Gundage</t>
  </si>
  <si>
    <t>Gajanan Park</t>
  </si>
  <si>
    <t>Open Plot</t>
  </si>
  <si>
    <t>Name &amp; No. of the Building</t>
  </si>
  <si>
    <t>SR-28/17-18</t>
  </si>
  <si>
    <t>29/08/2017.</t>
  </si>
  <si>
    <t>O. Certificate No.: NA</t>
  </si>
  <si>
    <t>Date of approval: NA</t>
  </si>
  <si>
    <t>50000/-</t>
  </si>
  <si>
    <t>Commercial Area Details :</t>
  </si>
  <si>
    <t>Building &amp; Wing</t>
  </si>
  <si>
    <t>No. of Units</t>
  </si>
  <si>
    <t>Total Carpet Area</t>
  </si>
  <si>
    <t>Total Saleable Area</t>
  </si>
  <si>
    <t>Residential Area Details :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</si>
  <si>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</si>
  <si>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</si>
  <si>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</si>
  <si>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</si>
  <si>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</si>
  <si>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PLC Y/N</t>
  </si>
  <si>
    <t>Floor</t>
  </si>
  <si>
    <t>Flat/Shop No.</t>
  </si>
  <si>
    <t>N</t>
  </si>
  <si>
    <t>02 Buildings</t>
  </si>
  <si>
    <t>A Building</t>
  </si>
  <si>
    <t>Ground Floor For Parking &amp; Commercial</t>
  </si>
  <si>
    <t>Shop</t>
  </si>
  <si>
    <t>1st &amp; 3rd Floor</t>
  </si>
  <si>
    <t>101, 301</t>
  </si>
  <si>
    <t>102, 302</t>
  </si>
  <si>
    <t>103, 303</t>
  </si>
  <si>
    <t>104, 304</t>
  </si>
  <si>
    <t>105, 305</t>
  </si>
  <si>
    <t>106, 306</t>
  </si>
  <si>
    <t>107, 307</t>
  </si>
  <si>
    <t>108, 308</t>
  </si>
  <si>
    <t>2BHK</t>
  </si>
  <si>
    <t>1BHK</t>
  </si>
  <si>
    <t>2nd &amp; 4th Floor</t>
  </si>
  <si>
    <t>201, 401</t>
  </si>
  <si>
    <t>202, 402</t>
  </si>
  <si>
    <t>203, 403</t>
  </si>
  <si>
    <t>204, 404</t>
  </si>
  <si>
    <t>205, 405</t>
  </si>
  <si>
    <t>206, 406</t>
  </si>
  <si>
    <t>207, 407</t>
  </si>
  <si>
    <t>208, 408</t>
  </si>
  <si>
    <t>Builder Saleable area</t>
  </si>
  <si>
    <t>B Building</t>
  </si>
  <si>
    <t xml:space="preserve">Ground Floor For Parking </t>
  </si>
  <si>
    <t>M.P Room</t>
  </si>
  <si>
    <t>1RK</t>
  </si>
  <si>
    <t>Inspected By :</t>
  </si>
  <si>
    <t>Report Prepared By :</t>
  </si>
  <si>
    <t>Pratiksha</t>
  </si>
  <si>
    <t>Ground Floor</t>
  </si>
  <si>
    <t>Shop - 04
Flats - 64</t>
  </si>
  <si>
    <t>Club Membership</t>
  </si>
  <si>
    <t>M/s.Vrishti Builders and Developers</t>
  </si>
  <si>
    <t>Approved Plans, CC, Sale Plan, Builder saleable area sheet, Costsheet.</t>
  </si>
  <si>
    <t xml:space="preserve">Plinth completion certificate No  </t>
  </si>
  <si>
    <t>1267/18-19
Building A</t>
  </si>
  <si>
    <t>KT-1/SR-28/17-18                                                                                              Valid Up to: A &amp; B wing - G + 4th Floors</t>
  </si>
  <si>
    <t>Recommended rate of the Shop Per Sq. Ft. ( on Saleble area)</t>
  </si>
  <si>
    <t>Floors</t>
  </si>
  <si>
    <t>All work Completed. Wait For OC.</t>
  </si>
  <si>
    <t xml:space="preserve">Stage of construction: </t>
  </si>
  <si>
    <t>All work Completed. Provide OC.</t>
  </si>
  <si>
    <t>Slab/Floor</t>
  </si>
  <si>
    <t>Complition %</t>
  </si>
  <si>
    <t>Progress %</t>
  </si>
  <si>
    <t>Disbursement %</t>
  </si>
  <si>
    <t>All work Completed. OC Received.</t>
  </si>
  <si>
    <t>Excavation</t>
  </si>
  <si>
    <t>Brickwork</t>
  </si>
  <si>
    <t>Brickwork &amp; Internal Plaster</t>
  </si>
  <si>
    <t>Internal Plaster</t>
  </si>
  <si>
    <t>Ext. Plaster &amp; Plumbing</t>
  </si>
  <si>
    <t>External Plaster &amp; Plumbing</t>
  </si>
  <si>
    <t>Flooring &amp; Fitting</t>
  </si>
  <si>
    <t>Painting &amp; Wooden</t>
  </si>
  <si>
    <t>Building Common Amenities</t>
  </si>
  <si>
    <t>Possession</t>
  </si>
  <si>
    <t>A &amp; B wing - G +  1st to 4th Floor</t>
  </si>
  <si>
    <t xml:space="preserve">RCC </t>
  </si>
  <si>
    <t>Construction details: A wing = G +  1st to 4th Floor</t>
  </si>
  <si>
    <t>Construction details: B wing = G +  1st to 4th Floor</t>
  </si>
  <si>
    <t>About 4.4Km Distance From Karjat Railway Station</t>
  </si>
  <si>
    <t>2,00,000/-</t>
  </si>
  <si>
    <t xml:space="preserve">Water, MSEB, Development Charges </t>
  </si>
  <si>
    <t>4600 to 3500 by Sachin Sir on 11/11/2022</t>
  </si>
  <si>
    <t>Location Link</t>
  </si>
  <si>
    <t>https://goo.gl/maps/PwQeWfXNqajGQv5CA?coh=178572&amp;entry=tt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</si>
  <si>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</si>
  <si>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19/07/2018.</t>
  </si>
  <si>
    <t>Site Person - Contact Details ( Name &amp; Contact No.)</t>
  </si>
  <si>
    <t>Phase I - Building A
              Building B</t>
  </si>
  <si>
    <t>68, H. No. 1</t>
  </si>
  <si>
    <t>18.905186,73.3176728</t>
  </si>
  <si>
    <t>Mr. Suraj 8655331635</t>
  </si>
  <si>
    <t>Mr. Ramdas Patil 9222775777</t>
  </si>
  <si>
    <t>Naynesh Lovanshi</t>
  </si>
  <si>
    <t>Shruti</t>
  </si>
  <si>
    <r>
      <t xml:space="preserve">Remarks:  
1. Wing A - Construction work was active during the site visit (labour found).
    Wing B - Work not yet started.
3. We considered Saleable area as per Builder area sheet.
4. We considered Carpet area as per Approved Plan.
5. We considered Gross carpet area = Net carpet + Enclose balcony + C.B Area + A.P Area.
6. We have considered rate by verifying it from market inquire.
7. We have considered Other charges from cost sheet.
8. In "Building B" All M.P Room are 1RK.
9. Since Wing B have received CC on 29/08/2017., but as of construction work is not started.
10. Since the project has received first CC on 29/08/2017., But construction work of Wing A is not yet completed.
11. </t>
    </r>
    <r>
      <rPr>
        <b/>
        <sz val="11"/>
        <color rgb="FFFF0000"/>
        <rFont val="Times New Roman"/>
        <family val="1"/>
      </rPr>
      <t xml:space="preserve">As per RERA, completion period of project is expired on 31/03/2025 but still project is under construction.
</t>
    </r>
    <r>
      <rPr>
        <b/>
        <sz val="11"/>
        <color theme="1"/>
        <rFont val="Times New Roman"/>
        <family val="1"/>
      </rPr>
      <t xml:space="preserve">12. </t>
    </r>
    <r>
      <rPr>
        <b/>
        <sz val="11"/>
        <color rgb="FFFF0000"/>
        <rFont val="Times New Roman"/>
        <family val="1"/>
      </rPr>
      <t xml:space="preserve">The project is not available on RERA site (Checked on 10/06/2025).
</t>
    </r>
    <r>
      <rPr>
        <b/>
        <sz val="11"/>
        <color indexed="8"/>
        <rFont val="Times New Roman"/>
        <family val="1"/>
      </rPr>
      <t xml:space="preserve">
9. On site we met Mr. Amit : 8169598261.</t>
    </r>
    <r>
      <rPr>
        <b/>
        <sz val="11"/>
        <color rgb="FFFF0000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</si>
</sst>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1" fillId="0" borderId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83">
    <xf numFmtId="0" fontId="0" fillId="0" borderId="0" xfId="0"/>
    <xf numFmtId="0" fontId="3" fillId="0" borderId="2" xfId="0" applyFont="1" applyBorder="1" applyAlignment="1">
      <alignment vertical="top"/>
    </xf>
    <xf numFmtId="0" fontId="0" fillId="0" borderId="2" xfId="0" applyBorder="1"/>
    <xf numFmtId="0" fontId="12" fillId="0" borderId="2" xfId="0" applyFont="1" applyBorder="1"/>
    <xf numFmtId="0" fontId="0" fillId="0" borderId="3" xfId="0" applyBorder="1"/>
    <xf numFmtId="0" fontId="0" fillId="2" borderId="2" xfId="0" applyFill="1" applyBorder="1"/>
    <xf numFmtId="0" fontId="12" fillId="0" borderId="2" xfId="0" applyFont="1" applyBorder="1" applyAlignment="1">
      <alignment horizontal="center"/>
    </xf>
    <xf numFmtId="0" fontId="13" fillId="0" borderId="0" xfId="0" applyFont="1"/>
    <xf numFmtId="0" fontId="14" fillId="0" borderId="2" xfId="0" applyFont="1" applyBorder="1"/>
    <xf numFmtId="0" fontId="14" fillId="0" borderId="0" xfId="0" applyFont="1"/>
    <xf numFmtId="0" fontId="14" fillId="2" borderId="2" xfId="0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9" fontId="14" fillId="0" borderId="0" xfId="3" applyFont="1" applyBorder="1"/>
    <xf numFmtId="0" fontId="15" fillId="0" borderId="2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wrapText="1"/>
    </xf>
    <xf numFmtId="0" fontId="14" fillId="0" borderId="5" xfId="0" applyFont="1" applyBorder="1"/>
    <xf numFmtId="0" fontId="14" fillId="0" borderId="2" xfId="0" applyFont="1" applyBorder="1" applyAlignment="1">
      <alignment wrapText="1"/>
    </xf>
    <xf numFmtId="9" fontId="14" fillId="0" borderId="2" xfId="3" applyFont="1" applyBorder="1"/>
    <xf numFmtId="9" fontId="14" fillId="0" borderId="0" xfId="0" applyNumberFormat="1" applyFont="1"/>
    <xf numFmtId="0" fontId="16" fillId="0" borderId="0" xfId="0" applyFont="1"/>
    <xf numFmtId="0" fontId="3" fillId="0" borderId="0" xfId="1" applyFont="1"/>
    <xf numFmtId="14" fontId="0" fillId="0" borderId="0" xfId="0" applyNumberFormat="1"/>
    <xf numFmtId="0" fontId="18" fillId="0" borderId="14" xfId="2" applyFont="1" applyBorder="1" applyProtection="1">
      <protection hidden="1"/>
    </xf>
    <xf numFmtId="0" fontId="18" fillId="0" borderId="15" xfId="2" applyFont="1" applyBorder="1" applyProtection="1">
      <protection hidden="1"/>
    </xf>
    <xf numFmtId="0" fontId="18" fillId="0" borderId="0" xfId="2" applyFont="1" applyProtection="1">
      <protection hidden="1"/>
    </xf>
    <xf numFmtId="0" fontId="18" fillId="0" borderId="16" xfId="2" applyFont="1" applyBorder="1" applyProtection="1">
      <protection hidden="1"/>
    </xf>
    <xf numFmtId="0" fontId="18" fillId="0" borderId="0" xfId="2" applyFont="1"/>
    <xf numFmtId="0" fontId="18" fillId="0" borderId="16" xfId="2" applyFont="1" applyBorder="1"/>
    <xf numFmtId="0" fontId="14" fillId="0" borderId="0" xfId="0" applyFont="1" applyProtection="1">
      <protection hidden="1"/>
    </xf>
    <xf numFmtId="9" fontId="14" fillId="0" borderId="0" xfId="0" applyNumberFormat="1" applyFont="1" applyProtection="1">
      <protection hidden="1"/>
    </xf>
    <xf numFmtId="0" fontId="14" fillId="0" borderId="16" xfId="0" applyFont="1" applyBorder="1" applyProtection="1">
      <protection hidden="1"/>
    </xf>
    <xf numFmtId="0" fontId="0" fillId="0" borderId="19" xfId="0" applyBorder="1"/>
    <xf numFmtId="0" fontId="0" fillId="0" borderId="20" xfId="0" applyBorder="1"/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10" fillId="0" borderId="2" xfId="2" applyFont="1" applyBorder="1" applyAlignment="1" applyProtection="1">
      <alignment horizontal="center" vertical="top" wrapText="1"/>
      <protection locked="0"/>
    </xf>
    <xf numFmtId="0" fontId="10" fillId="0" borderId="2" xfId="2" applyFont="1" applyBorder="1" applyAlignment="1" applyProtection="1">
      <alignment horizontal="center" vertical="top"/>
      <protection locked="0"/>
    </xf>
    <xf numFmtId="0" fontId="10" fillId="0" borderId="2" xfId="2" applyFont="1" applyBorder="1" applyAlignment="1" applyProtection="1">
      <alignment horizontal="center" wrapText="1"/>
      <protection locked="0"/>
    </xf>
    <xf numFmtId="1" fontId="10" fillId="0" borderId="2" xfId="2" applyNumberFormat="1" applyFont="1" applyBorder="1" applyAlignment="1" applyProtection="1">
      <alignment horizontal="center" wrapText="1"/>
      <protection locked="0"/>
    </xf>
    <xf numFmtId="0" fontId="10" fillId="0" borderId="26" xfId="2" applyFont="1" applyBorder="1" applyAlignment="1" applyProtection="1">
      <alignment horizontal="center" wrapText="1"/>
      <protection locked="0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" fontId="7" fillId="0" borderId="2" xfId="2" applyNumberFormat="1" applyFont="1" applyBorder="1" applyAlignment="1">
      <alignment horizontal="center" vertical="top" wrapText="1"/>
    </xf>
    <xf numFmtId="1" fontId="2" fillId="0" borderId="2" xfId="2" applyNumberFormat="1" applyFont="1" applyBorder="1" applyAlignment="1">
      <alignment horizontal="center" vertical="top" wrapText="1"/>
    </xf>
    <xf numFmtId="1" fontId="8" fillId="0" borderId="2" xfId="2" applyNumberFormat="1" applyFont="1" applyBorder="1" applyAlignment="1">
      <alignment horizontal="center" vertical="center" wrapText="1"/>
    </xf>
    <xf numFmtId="1" fontId="3" fillId="0" borderId="0" xfId="1" applyNumberFormat="1" applyFont="1"/>
    <xf numFmtId="165" fontId="3" fillId="0" borderId="0" xfId="1" applyNumberFormat="1" applyFont="1"/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left" vertical="top"/>
    </xf>
    <xf numFmtId="14" fontId="3" fillId="0" borderId="4" xfId="0" applyNumberFormat="1" applyFont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0" fillId="0" borderId="1" xfId="4" applyFill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1" fontId="8" fillId="0" borderId="1" xfId="2" applyNumberFormat="1" applyFont="1" applyBorder="1" applyAlignment="1">
      <alignment horizontal="center" vertical="center" wrapText="1"/>
    </xf>
    <xf numFmtId="1" fontId="8" fillId="0" borderId="6" xfId="2" applyNumberFormat="1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top" wrapText="1"/>
    </xf>
    <xf numFmtId="1" fontId="7" fillId="0" borderId="6" xfId="2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1" fontId="9" fillId="0" borderId="6" xfId="0" applyNumberFormat="1" applyFont="1" applyBorder="1" applyAlignment="1">
      <alignment horizontal="center" vertical="top" wrapText="1"/>
    </xf>
    <xf numFmtId="9" fontId="10" fillId="0" borderId="2" xfId="2" applyNumberFormat="1" applyFont="1" applyBorder="1" applyAlignment="1" applyProtection="1">
      <alignment horizontal="center" vertical="center" wrapText="1"/>
      <protection hidden="1"/>
    </xf>
    <xf numFmtId="0" fontId="10" fillId="0" borderId="17" xfId="2" applyFont="1" applyBorder="1" applyAlignment="1" applyProtection="1">
      <alignment horizontal="center" vertical="top" wrapText="1"/>
      <protection locked="0"/>
    </xf>
    <xf numFmtId="0" fontId="10" fillId="0" borderId="2" xfId="2" applyFont="1" applyBorder="1" applyAlignment="1" applyProtection="1">
      <alignment horizontal="center" vertical="top" wrapText="1"/>
      <protection locked="0"/>
    </xf>
    <xf numFmtId="9" fontId="10" fillId="0" borderId="26" xfId="2" applyNumberFormat="1" applyFont="1" applyBorder="1" applyAlignment="1" applyProtection="1">
      <alignment horizontal="center" vertical="center" wrapText="1"/>
      <protection hidden="1"/>
    </xf>
    <xf numFmtId="9" fontId="10" fillId="0" borderId="24" xfId="2" applyNumberFormat="1" applyFont="1" applyBorder="1" applyAlignment="1" applyProtection="1">
      <alignment horizontal="center" vertical="center" wrapText="1"/>
      <protection hidden="1"/>
    </xf>
    <xf numFmtId="9" fontId="10" fillId="0" borderId="27" xfId="2" applyNumberFormat="1" applyFont="1" applyBorder="1" applyAlignment="1" applyProtection="1">
      <alignment horizontal="center" vertical="center" wrapText="1"/>
      <protection hidden="1"/>
    </xf>
    <xf numFmtId="1" fontId="18" fillId="0" borderId="1" xfId="0" applyNumberFormat="1" applyFont="1" applyBorder="1" applyAlignment="1">
      <alignment horizontal="center" vertical="top" wrapText="1"/>
    </xf>
    <xf numFmtId="1" fontId="18" fillId="0" borderId="4" xfId="0" applyNumberFormat="1" applyFont="1" applyBorder="1" applyAlignment="1">
      <alignment horizontal="center" vertical="top" wrapText="1"/>
    </xf>
    <xf numFmtId="1" fontId="18" fillId="0" borderId="6" xfId="0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4" xfId="0" applyNumberFormat="1" applyFont="1" applyBorder="1" applyAlignment="1">
      <alignment horizontal="center" vertical="top" wrapText="1"/>
    </xf>
    <xf numFmtId="1" fontId="8" fillId="0" borderId="6" xfId="0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/>
    </xf>
    <xf numFmtId="0" fontId="7" fillId="0" borderId="4" xfId="2" applyFont="1" applyBorder="1" applyAlignment="1">
      <alignment horizontal="center" vertical="top"/>
    </xf>
    <xf numFmtId="0" fontId="7" fillId="0" borderId="6" xfId="2" applyFont="1" applyBorder="1" applyAlignment="1">
      <alignment horizontal="center" vertical="top"/>
    </xf>
    <xf numFmtId="1" fontId="7" fillId="0" borderId="1" xfId="2" applyNumberFormat="1" applyFont="1" applyBorder="1" applyAlignment="1">
      <alignment horizontal="center" vertical="center" wrapText="1"/>
    </xf>
    <xf numFmtId="1" fontId="7" fillId="0" borderId="4" xfId="2" applyNumberFormat="1" applyFont="1" applyBorder="1" applyAlignment="1">
      <alignment horizontal="center" vertical="center" wrapText="1"/>
    </xf>
    <xf numFmtId="1" fontId="7" fillId="0" borderId="6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6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1" fontId="7" fillId="0" borderId="4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left" vertical="top"/>
    </xf>
    <xf numFmtId="164" fontId="3" fillId="0" borderId="4" xfId="0" applyNumberFormat="1" applyFont="1" applyBorder="1" applyAlignment="1">
      <alignment horizontal="left" vertical="top"/>
    </xf>
    <xf numFmtId="164" fontId="3" fillId="0" borderId="6" xfId="0" applyNumberFormat="1" applyFont="1" applyBorder="1" applyAlignment="1">
      <alignment horizontal="left" vertical="top"/>
    </xf>
    <xf numFmtId="0" fontId="9" fillId="0" borderId="21" xfId="2" applyFont="1" applyBorder="1" applyAlignment="1" applyProtection="1">
      <alignment horizontal="left" vertical="top" wrapText="1"/>
      <protection locked="0"/>
    </xf>
    <xf numFmtId="0" fontId="9" fillId="0" borderId="22" xfId="2" applyFont="1" applyBorder="1" applyAlignment="1" applyProtection="1">
      <alignment horizontal="left" vertical="top" wrapText="1"/>
      <protection locked="0"/>
    </xf>
    <xf numFmtId="0" fontId="9" fillId="0" borderId="23" xfId="2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10" fillId="0" borderId="24" xfId="2" applyFont="1" applyBorder="1" applyAlignment="1" applyProtection="1">
      <alignment horizontal="center" vertical="top" wrapText="1"/>
      <protection locked="0"/>
    </xf>
    <xf numFmtId="0" fontId="16" fillId="2" borderId="0" xfId="0" applyFont="1" applyFill="1" applyAlignment="1">
      <alignment horizontal="center" vertical="top" wrapText="1"/>
    </xf>
    <xf numFmtId="0" fontId="9" fillId="0" borderId="17" xfId="2" applyFont="1" applyBorder="1" applyAlignment="1" applyProtection="1">
      <alignment horizontal="left" vertical="top"/>
      <protection locked="0"/>
    </xf>
    <xf numFmtId="0" fontId="9" fillId="0" borderId="2" xfId="2" applyFont="1" applyBorder="1" applyAlignment="1" applyProtection="1">
      <alignment horizontal="left" vertical="top"/>
      <protection locked="0"/>
    </xf>
    <xf numFmtId="0" fontId="9" fillId="0" borderId="1" xfId="2" applyFont="1" applyBorder="1" applyAlignment="1" applyProtection="1">
      <alignment horizontal="left" vertical="top" wrapText="1"/>
      <protection locked="0"/>
    </xf>
    <xf numFmtId="0" fontId="9" fillId="0" borderId="4" xfId="2" applyFont="1" applyBorder="1" applyAlignment="1" applyProtection="1">
      <alignment horizontal="left" vertical="top" wrapText="1"/>
      <protection locked="0"/>
    </xf>
    <xf numFmtId="0" fontId="9" fillId="0" borderId="18" xfId="2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/>
    </xf>
    <xf numFmtId="1" fontId="8" fillId="0" borderId="7" xfId="2" applyNumberFormat="1" applyFont="1" applyBorder="1" applyAlignment="1">
      <alignment horizontal="center" vertical="center" wrapText="1"/>
    </xf>
    <xf numFmtId="1" fontId="8" fillId="0" borderId="9" xfId="2" applyNumberFormat="1" applyFont="1" applyBorder="1" applyAlignment="1">
      <alignment horizontal="center" vertical="center" wrapText="1"/>
    </xf>
    <xf numFmtId="1" fontId="8" fillId="0" borderId="12" xfId="2" applyNumberFormat="1" applyFont="1" applyBorder="1" applyAlignment="1">
      <alignment horizontal="center" vertical="center" wrapText="1"/>
    </xf>
    <xf numFmtId="1" fontId="8" fillId="0" borderId="13" xfId="2" applyNumberFormat="1" applyFont="1" applyBorder="1" applyAlignment="1">
      <alignment horizontal="center" vertical="center" wrapText="1"/>
    </xf>
    <xf numFmtId="1" fontId="8" fillId="0" borderId="10" xfId="2" applyNumberFormat="1" applyFont="1" applyBorder="1" applyAlignment="1">
      <alignment horizontal="center" vertical="center" wrapText="1"/>
    </xf>
    <xf numFmtId="1" fontId="8" fillId="0" borderId="11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6" fillId="0" borderId="2" xfId="2" applyFont="1" applyBorder="1" applyAlignment="1">
      <alignment horizontal="center" vertical="top" wrapText="1"/>
    </xf>
    <xf numFmtId="0" fontId="10" fillId="0" borderId="17" xfId="2" applyFont="1" applyBorder="1" applyAlignment="1" applyProtection="1">
      <alignment horizontal="center" vertical="top"/>
      <protection locked="0"/>
    </xf>
    <xf numFmtId="0" fontId="10" fillId="0" borderId="2" xfId="2" applyFont="1" applyBorder="1" applyAlignment="1" applyProtection="1">
      <alignment horizontal="center" vertical="top"/>
      <protection locked="0"/>
    </xf>
    <xf numFmtId="0" fontId="10" fillId="0" borderId="24" xfId="2" applyFont="1" applyBorder="1" applyAlignment="1" applyProtection="1">
      <alignment horizontal="center" vertical="top"/>
      <protection locked="0"/>
    </xf>
    <xf numFmtId="0" fontId="10" fillId="0" borderId="25" xfId="2" applyFont="1" applyBorder="1" applyAlignment="1" applyProtection="1">
      <alignment horizontal="center" vertical="top" wrapText="1"/>
      <protection locked="0"/>
    </xf>
    <xf numFmtId="0" fontId="10" fillId="0" borderId="26" xfId="2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</cellXfs>
  <cellStyles count="5">
    <cellStyle name="Excel Built-in Normal" xfId="1"/>
    <cellStyle name="Hyperlink" xfId="4" builtinId="8"/>
    <cellStyle name="Normal" xfId="0" builtinId="0"/>
    <cellStyle name="Normal 3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521073</xdr:colOff>
      <xdr:row>222</xdr:row>
      <xdr:rowOff>55346</xdr:rowOff>
    </xdr:from>
    <xdr:to>
      <xdr:col>7</xdr:col>
      <xdr:colOff>241372</xdr:colOff>
      <xdr:row>237</xdr:row>
      <xdr:rowOff>77846</xdr:rowOff>
    </xdr:to>
    <xdr:pic>
      <xdr:nvPicPr>
        <xdr:cNvPr id="1713" name="Picture 1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0673" y="46448446"/>
          <a:ext cx="4076399" cy="2689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498663</xdr:colOff>
      <xdr:row>206</xdr:row>
      <xdr:rowOff>11204</xdr:rowOff>
    </xdr:from>
    <xdr:to>
      <xdr:col>7</xdr:col>
      <xdr:colOff>240554</xdr:colOff>
      <xdr:row>221</xdr:row>
      <xdr:rowOff>33704</xdr:rowOff>
    </xdr:to>
    <xdr:pic>
      <xdr:nvPicPr>
        <xdr:cNvPr id="1714" name="Picture 2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8263" y="43559504"/>
          <a:ext cx="4097991" cy="2689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76200</xdr:colOff>
      <xdr:row>33</xdr:row>
      <xdr:rowOff>45803</xdr:rowOff>
    </xdr:from>
    <xdr:to>
      <xdr:col>22</xdr:col>
      <xdr:colOff>142471</xdr:colOff>
      <xdr:row>51</xdr:row>
      <xdr:rowOff>14794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4150" y="7246703"/>
          <a:ext cx="6876646" cy="4074266"/>
        </a:xfrm>
        <a:prstGeom prst="rect">
          <a:avLst/>
        </a:prstGeom>
      </xdr:spPr>
    </xdr:pic>
    <xdr:clientData/>
  </xdr:twoCellAnchor>
  <xdr:twoCellAnchor editAs="oneCell">
    <xdr:from>
      <xdr:col>11</xdr:col>
      <xdr:colOff>449580</xdr:colOff>
      <xdr:row>148</xdr:row>
      <xdr:rowOff>944880</xdr:rowOff>
    </xdr:from>
    <xdr:to>
      <xdr:col>20</xdr:col>
      <xdr:colOff>517440</xdr:colOff>
      <xdr:row>157</xdr:row>
      <xdr:rowOff>40902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538C6054-1149-A1D9-8694-2783DBC53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94220" y="31379160"/>
          <a:ext cx="5760000" cy="2585982"/>
        </a:xfrm>
        <a:prstGeom prst="rect">
          <a:avLst/>
        </a:prstGeom>
      </xdr:spPr>
    </xdr:pic>
    <xdr:clientData/>
  </xdr:twoCellAnchor>
  <xdr:twoCellAnchor>
    <xdr:from>
      <xdr:col>11</xdr:col>
      <xdr:colOff>83820</xdr:colOff>
      <xdr:row>162</xdr:row>
      <xdr:rowOff>93345</xdr:rowOff>
    </xdr:from>
    <xdr:to>
      <xdr:col>20</xdr:col>
      <xdr:colOff>405765</xdr:colOff>
      <xdr:row>201</xdr:row>
      <xdr:rowOff>140970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FA71F795-9D86-2C42-EC32-556F1EA57BC4}"/>
            </a:ext>
          </a:extLst>
        </xdr:cNvPr>
        <xdr:cNvGrpSpPr/>
      </xdr:nvGrpSpPr>
      <xdr:grpSpPr>
        <a:xfrm>
          <a:off x="6541770" y="35412045"/>
          <a:ext cx="5894070" cy="7458075"/>
          <a:chOff x="357988" y="569256"/>
          <a:chExt cx="6136746" cy="7557084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xmlns="" id="{606DE25E-AE86-FA48-1493-858E32511F3F}"/>
              </a:ext>
            </a:extLst>
          </xdr:cNvPr>
          <xdr:cNvGrpSpPr/>
        </xdr:nvGrpSpPr>
        <xdr:grpSpPr>
          <a:xfrm>
            <a:off x="1982236" y="6326340"/>
            <a:ext cx="2888250" cy="1800000"/>
            <a:chOff x="868636" y="6326340"/>
            <a:chExt cx="2888250" cy="1800000"/>
          </a:xfrm>
        </xdr:grpSpPr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xmlns="" id="{88147616-15F2-43DD-1F51-BD564F40B3F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68636" y="632634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xmlns="" id="{AFD92A96-660E-AFDA-BAB0-1087A60B92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08292" y="632634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2" name="Group 11">
            <a:extLst>
              <a:ext uri="{FF2B5EF4-FFF2-40B4-BE49-F238E27FC236}">
                <a16:creationId xmlns:a16="http://schemas.microsoft.com/office/drawing/2014/main" xmlns="" id="{D0E2FB25-029B-20B8-E9C2-12976D61C1F8}"/>
              </a:ext>
            </a:extLst>
          </xdr:cNvPr>
          <xdr:cNvGrpSpPr/>
        </xdr:nvGrpSpPr>
        <xdr:grpSpPr>
          <a:xfrm>
            <a:off x="403253" y="3627798"/>
            <a:ext cx="6046217" cy="2520000"/>
            <a:chOff x="329199" y="3627798"/>
            <a:chExt cx="6046217" cy="2520000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xmlns="" id="{5D498755-A109-3B50-7223-36EA88BFEAF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9199" y="362779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xmlns="" id="{CE3611A9-9C7E-3816-E2D2-6CE21EB5A0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87385" y="362779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xmlns="" id="{0D10EC25-1657-B9E2-73C3-7F9A4EC6CD8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08292" y="362779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xmlns="" id="{69F4F3CE-B703-F15C-5AB6-6FBBD4795803}"/>
              </a:ext>
            </a:extLst>
          </xdr:cNvPr>
          <xdr:cNvGrpSpPr/>
        </xdr:nvGrpSpPr>
        <xdr:grpSpPr>
          <a:xfrm>
            <a:off x="357988" y="569256"/>
            <a:ext cx="6136746" cy="2880000"/>
            <a:chOff x="386777" y="569256"/>
            <a:chExt cx="6136746" cy="288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xmlns="" id="{F9033204-9F2B-745E-4706-5F91BFC60D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6777" y="569256"/>
              <a:ext cx="3836445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xmlns="" id="{AAF73570-6BC3-8893-2C9E-FFDAF1B19E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65773" y="569256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152400</xdr:colOff>
      <xdr:row>162</xdr:row>
      <xdr:rowOff>5999</xdr:rowOff>
    </xdr:from>
    <xdr:to>
      <xdr:col>8</xdr:col>
      <xdr:colOff>588985</xdr:colOff>
      <xdr:row>202</xdr:row>
      <xdr:rowOff>149343</xdr:rowOff>
    </xdr:to>
    <xdr:grpSp>
      <xdr:nvGrpSpPr>
        <xdr:cNvPr id="2" name="Group 1"/>
        <xdr:cNvGrpSpPr/>
      </xdr:nvGrpSpPr>
      <xdr:grpSpPr>
        <a:xfrm>
          <a:off x="152400" y="35324699"/>
          <a:ext cx="5827735" cy="7744294"/>
          <a:chOff x="152400" y="35877149"/>
          <a:chExt cx="5827735" cy="7744294"/>
        </a:xfrm>
      </xdr:grpSpPr>
      <xdr:pic>
        <xdr:nvPicPr>
          <xdr:cNvPr id="32" name="Picture 31" descr="insp-239505-152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92104" y="41101443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insp-239505-843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31624" y="35880675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insp-239505-862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92104" y="35877149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insp-239505-874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144" y="35880675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insp-239505-877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12881" y="38473806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insp-239505-940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92104" y="38473806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insp-239505-1022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2401" y="38473806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insp-239505-92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2400" y="41101443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insp-239505-1512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12880" y="41101443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6</xdr:col>
      <xdr:colOff>152400</xdr:colOff>
      <xdr:row>25</xdr:row>
      <xdr:rowOff>0</xdr:rowOff>
    </xdr:to>
    <xdr:pic>
      <xdr:nvPicPr>
        <xdr:cNvPr id="6162" name="Picture 2">
          <a:extLst>
            <a:ext uri="{FF2B5EF4-FFF2-40B4-BE49-F238E27FC236}">
              <a16:creationId xmlns:a16="http://schemas.microsoft.com/office/drawing/2014/main" xmlns="" id="{00000000-0008-0000-0300-00001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050" y="184150"/>
          <a:ext cx="2590800" cy="44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35</xdr:col>
      <xdr:colOff>209550</xdr:colOff>
      <xdr:row>42</xdr:row>
      <xdr:rowOff>76200</xdr:rowOff>
    </xdr:to>
    <xdr:pic>
      <xdr:nvPicPr>
        <xdr:cNvPr id="2143" name="Picture 1">
          <a:extLst>
            <a:ext uri="{FF2B5EF4-FFF2-40B4-BE49-F238E27FC236}">
              <a16:creationId xmlns:a16="http://schemas.microsoft.com/office/drawing/2014/main" xmlns="" id="{00000000-0008-0000-05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736600"/>
          <a:ext cx="13011150" cy="707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wQeWfXNqajGQv5CA?coh=178572&amp;entry=tt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5"/>
  <sheetViews>
    <sheetView tabSelected="1" view="pageBreakPreview" topLeftCell="A71" zoomScaleNormal="100" zoomScaleSheetLayoutView="100" workbookViewId="0">
      <selection activeCell="Q74" sqref="Q74"/>
    </sheetView>
  </sheetViews>
  <sheetFormatPr defaultColWidth="9.28515625" defaultRowHeight="15" x14ac:dyDescent="0.25"/>
  <cols>
    <col min="1" max="1" width="8.7109375" style="23" customWidth="1"/>
    <col min="2" max="3" width="13.28515625" style="23" customWidth="1"/>
    <col min="4" max="4" width="7.28515625" style="23" customWidth="1"/>
    <col min="5" max="5" width="8.28515625" style="23" customWidth="1"/>
    <col min="6" max="6" width="10.5703125" style="23" customWidth="1"/>
    <col min="7" max="9" width="9.7109375" style="23" customWidth="1"/>
    <col min="10" max="10" width="2.7109375" style="23" customWidth="1"/>
    <col min="11" max="11" width="3.5703125" style="23" customWidth="1"/>
    <col min="12" max="16384" width="9.28515625" style="23"/>
  </cols>
  <sheetData>
    <row r="1" spans="1:10" ht="46.5" customHeight="1" x14ac:dyDescent="0.25">
      <c r="A1" s="130" t="s">
        <v>257</v>
      </c>
      <c r="B1" s="131"/>
      <c r="C1" s="131"/>
      <c r="D1" s="131"/>
      <c r="E1" s="131"/>
      <c r="F1" s="131"/>
      <c r="G1" s="131"/>
      <c r="H1" s="131"/>
      <c r="I1" s="131"/>
      <c r="J1" s="132"/>
    </row>
    <row r="2" spans="1:10" ht="13.9" x14ac:dyDescent="0.25">
      <c r="A2" s="74" t="s">
        <v>39</v>
      </c>
      <c r="B2" s="75"/>
      <c r="C2" s="75"/>
      <c r="D2" s="75"/>
      <c r="E2" s="75"/>
      <c r="F2" s="75"/>
      <c r="G2" s="75"/>
      <c r="H2" s="75"/>
      <c r="I2" s="75"/>
      <c r="J2" s="76"/>
    </row>
    <row r="3" spans="1:10" ht="13.9" x14ac:dyDescent="0.25">
      <c r="A3" s="51" t="s">
        <v>0</v>
      </c>
      <c r="B3" s="52"/>
      <c r="C3" s="52"/>
      <c r="D3" s="52"/>
      <c r="E3" s="53"/>
      <c r="F3" s="77" t="str">
        <f ca="1">TEXT(TODAY(),"DD/MM/YYYY")</f>
        <v>08/07/2025</v>
      </c>
      <c r="G3" s="78"/>
      <c r="H3" s="78"/>
      <c r="I3" s="78"/>
      <c r="J3" s="79"/>
    </row>
    <row r="4" spans="1:10" ht="13.9" x14ac:dyDescent="0.25">
      <c r="A4" s="51" t="s">
        <v>1</v>
      </c>
      <c r="B4" s="52"/>
      <c r="C4" s="52"/>
      <c r="D4" s="52"/>
      <c r="E4" s="53"/>
      <c r="F4" s="51" t="s">
        <v>104</v>
      </c>
      <c r="G4" s="52"/>
      <c r="H4" s="52"/>
      <c r="I4" s="52"/>
      <c r="J4" s="53"/>
    </row>
    <row r="5" spans="1:10" ht="13.9" x14ac:dyDescent="0.25">
      <c r="A5" s="51" t="s">
        <v>2</v>
      </c>
      <c r="B5" s="52"/>
      <c r="C5" s="52"/>
      <c r="D5" s="52"/>
      <c r="E5" s="53"/>
      <c r="F5" s="77">
        <v>45845</v>
      </c>
      <c r="G5" s="78"/>
      <c r="H5" s="78"/>
      <c r="I5" s="78"/>
      <c r="J5" s="79"/>
    </row>
    <row r="6" spans="1:10" ht="16.5" customHeight="1" x14ac:dyDescent="0.25">
      <c r="A6" s="51" t="s">
        <v>3</v>
      </c>
      <c r="B6" s="52"/>
      <c r="C6" s="52"/>
      <c r="D6" s="52"/>
      <c r="E6" s="53"/>
      <c r="F6" s="55" t="s">
        <v>222</v>
      </c>
      <c r="G6" s="56"/>
      <c r="H6" s="56"/>
      <c r="I6" s="56"/>
      <c r="J6" s="57"/>
    </row>
    <row r="7" spans="1:10" ht="15" customHeight="1" x14ac:dyDescent="0.25">
      <c r="A7" s="51" t="s">
        <v>4</v>
      </c>
      <c r="B7" s="52"/>
      <c r="C7" s="52"/>
      <c r="D7" s="52"/>
      <c r="E7" s="53"/>
      <c r="F7" s="55" t="str">
        <f>F6</f>
        <v>M/s.Vrishti Builders and Developers</v>
      </c>
      <c r="G7" s="56"/>
      <c r="H7" s="56"/>
      <c r="I7" s="56"/>
      <c r="J7" s="57"/>
    </row>
    <row r="8" spans="1:10" ht="13.9" x14ac:dyDescent="0.25">
      <c r="A8" s="51" t="s">
        <v>5</v>
      </c>
      <c r="B8" s="52"/>
      <c r="C8" s="52"/>
      <c r="D8" s="52"/>
      <c r="E8" s="53"/>
      <c r="F8" s="80" t="s">
        <v>156</v>
      </c>
      <c r="G8" s="81"/>
      <c r="H8" s="81"/>
      <c r="I8" s="81"/>
      <c r="J8" s="82"/>
    </row>
    <row r="9" spans="1:10" ht="32.65" customHeight="1" x14ac:dyDescent="0.25">
      <c r="A9" s="51" t="s">
        <v>166</v>
      </c>
      <c r="B9" s="52"/>
      <c r="C9" s="52"/>
      <c r="D9" s="52"/>
      <c r="E9" s="53"/>
      <c r="F9" s="55" t="s">
        <v>260</v>
      </c>
      <c r="G9" s="52"/>
      <c r="H9" s="52"/>
      <c r="I9" s="52"/>
      <c r="J9" s="53"/>
    </row>
    <row r="10" spans="1:10" ht="13.9" x14ac:dyDescent="0.25">
      <c r="A10" s="51" t="s">
        <v>103</v>
      </c>
      <c r="B10" s="52"/>
      <c r="C10" s="52"/>
      <c r="D10" s="52"/>
      <c r="E10" s="53"/>
      <c r="F10" s="55" t="s">
        <v>263</v>
      </c>
      <c r="G10" s="56"/>
      <c r="H10" s="56"/>
      <c r="I10" s="56"/>
      <c r="J10" s="57"/>
    </row>
    <row r="11" spans="1:10" ht="13.9" hidden="1" x14ac:dyDescent="0.25">
      <c r="A11" s="51" t="s">
        <v>259</v>
      </c>
      <c r="B11" s="52"/>
      <c r="C11" s="52"/>
      <c r="D11" s="52"/>
      <c r="E11" s="53"/>
      <c r="F11" s="55" t="s">
        <v>264</v>
      </c>
      <c r="G11" s="56"/>
      <c r="H11" s="56"/>
      <c r="I11" s="56"/>
      <c r="J11" s="57"/>
    </row>
    <row r="12" spans="1:10" x14ac:dyDescent="0.25">
      <c r="A12" s="51" t="s">
        <v>151</v>
      </c>
      <c r="B12" s="52"/>
      <c r="C12" s="52"/>
      <c r="D12" s="52"/>
      <c r="E12" s="53"/>
      <c r="F12" s="55" t="s">
        <v>157</v>
      </c>
      <c r="G12" s="56"/>
      <c r="H12" s="56"/>
      <c r="I12" s="56"/>
      <c r="J12" s="57"/>
    </row>
    <row r="13" spans="1:10" ht="30.75" customHeight="1" x14ac:dyDescent="0.25">
      <c r="A13" s="51" t="s">
        <v>6</v>
      </c>
      <c r="B13" s="52"/>
      <c r="C13" s="52"/>
      <c r="D13" s="52"/>
      <c r="E13" s="53"/>
      <c r="F13" s="55" t="s">
        <v>223</v>
      </c>
      <c r="G13" s="56"/>
      <c r="H13" s="56"/>
      <c r="I13" s="56"/>
      <c r="J13" s="57"/>
    </row>
    <row r="14" spans="1:10" ht="13.9" x14ac:dyDescent="0.25">
      <c r="A14" s="73" t="s">
        <v>58</v>
      </c>
      <c r="B14" s="73"/>
      <c r="C14" s="55" t="s">
        <v>158</v>
      </c>
      <c r="D14" s="56"/>
      <c r="E14" s="56"/>
      <c r="F14" s="56"/>
      <c r="G14" s="56"/>
      <c r="H14" s="56"/>
      <c r="I14" s="56"/>
      <c r="J14" s="57"/>
    </row>
    <row r="15" spans="1:10" ht="13.9" x14ac:dyDescent="0.25">
      <c r="A15" s="54" t="s">
        <v>159</v>
      </c>
      <c r="B15" s="54"/>
      <c r="C15" s="73" t="s">
        <v>261</v>
      </c>
      <c r="D15" s="73"/>
      <c r="E15" s="73"/>
      <c r="F15" s="150" t="s">
        <v>59</v>
      </c>
      <c r="G15" s="150"/>
      <c r="H15" s="56" t="s">
        <v>160</v>
      </c>
      <c r="I15" s="56"/>
      <c r="J15" s="57"/>
    </row>
    <row r="16" spans="1:10" ht="13.9" x14ac:dyDescent="0.25">
      <c r="A16" s="54" t="s">
        <v>7</v>
      </c>
      <c r="B16" s="54"/>
      <c r="C16" s="73" t="s">
        <v>163</v>
      </c>
      <c r="D16" s="73"/>
      <c r="E16" s="73"/>
      <c r="F16" s="150" t="s">
        <v>60</v>
      </c>
      <c r="G16" s="150"/>
      <c r="H16" s="56" t="s">
        <v>161</v>
      </c>
      <c r="I16" s="56"/>
      <c r="J16" s="57"/>
    </row>
    <row r="17" spans="1:10" ht="13.9" x14ac:dyDescent="0.25">
      <c r="A17" s="54" t="s">
        <v>8</v>
      </c>
      <c r="B17" s="54"/>
      <c r="C17" s="73" t="s">
        <v>162</v>
      </c>
      <c r="D17" s="73"/>
      <c r="E17" s="73"/>
      <c r="F17" s="150" t="s">
        <v>61</v>
      </c>
      <c r="G17" s="150"/>
      <c r="H17" s="56">
        <v>410201</v>
      </c>
      <c r="I17" s="56"/>
      <c r="J17" s="57"/>
    </row>
    <row r="18" spans="1:10" ht="32.25" customHeight="1" x14ac:dyDescent="0.25">
      <c r="A18" s="54" t="s">
        <v>62</v>
      </c>
      <c r="B18" s="54"/>
      <c r="C18" s="73" t="s">
        <v>164</v>
      </c>
      <c r="D18" s="73"/>
      <c r="E18" s="73"/>
      <c r="F18" s="150" t="s">
        <v>47</v>
      </c>
      <c r="G18" s="150"/>
      <c r="H18" s="56" t="s">
        <v>251</v>
      </c>
      <c r="I18" s="56"/>
      <c r="J18" s="57"/>
    </row>
    <row r="19" spans="1:10" ht="15" customHeight="1" x14ac:dyDescent="0.25">
      <c r="A19" s="59" t="s">
        <v>49</v>
      </c>
      <c r="B19" s="60"/>
      <c r="C19" s="60"/>
      <c r="D19" s="60"/>
      <c r="E19" s="61"/>
      <c r="F19" s="67" t="s">
        <v>56</v>
      </c>
      <c r="G19" s="68"/>
      <c r="H19" s="68"/>
      <c r="I19" s="68"/>
      <c r="J19" s="69"/>
    </row>
    <row r="20" spans="1:10" x14ac:dyDescent="0.25">
      <c r="A20" s="62"/>
      <c r="B20" s="63"/>
      <c r="C20" s="63"/>
      <c r="D20" s="63"/>
      <c r="E20" s="64"/>
      <c r="F20" s="70"/>
      <c r="G20" s="71"/>
      <c r="H20" s="71"/>
      <c r="I20" s="71"/>
      <c r="J20" s="72"/>
    </row>
    <row r="21" spans="1:10" ht="15" customHeight="1" x14ac:dyDescent="0.25">
      <c r="A21" s="59" t="s">
        <v>9</v>
      </c>
      <c r="B21" s="60"/>
      <c r="C21" s="60"/>
      <c r="D21" s="60"/>
      <c r="E21" s="61"/>
      <c r="F21" s="59" t="s">
        <v>40</v>
      </c>
      <c r="G21" s="60"/>
      <c r="H21" s="60"/>
      <c r="I21" s="60"/>
      <c r="J21" s="61"/>
    </row>
    <row r="22" spans="1:10" x14ac:dyDescent="0.25">
      <c r="A22" s="51" t="s">
        <v>10</v>
      </c>
      <c r="B22" s="52"/>
      <c r="C22" s="52"/>
      <c r="D22" s="52"/>
      <c r="E22" s="53"/>
      <c r="F22" s="163" t="s">
        <v>154</v>
      </c>
      <c r="G22" s="164"/>
      <c r="H22" s="164"/>
      <c r="I22" s="164"/>
      <c r="J22" s="165"/>
    </row>
    <row r="23" spans="1:10" x14ac:dyDescent="0.25">
      <c r="A23" s="51" t="s">
        <v>11</v>
      </c>
      <c r="B23" s="52"/>
      <c r="C23" s="52"/>
      <c r="D23" s="52"/>
      <c r="E23" s="53"/>
      <c r="F23" s="163" t="s">
        <v>48</v>
      </c>
      <c r="G23" s="164"/>
      <c r="H23" s="164"/>
      <c r="I23" s="164"/>
      <c r="J23" s="165"/>
    </row>
    <row r="24" spans="1:10" x14ac:dyDescent="0.25">
      <c r="A24" s="51" t="s">
        <v>12</v>
      </c>
      <c r="B24" s="52"/>
      <c r="C24" s="52"/>
      <c r="D24" s="52"/>
      <c r="E24" s="53"/>
      <c r="F24" s="163" t="s">
        <v>155</v>
      </c>
      <c r="G24" s="164"/>
      <c r="H24" s="164"/>
      <c r="I24" s="164"/>
      <c r="J24" s="165"/>
    </row>
    <row r="25" spans="1:10" x14ac:dyDescent="0.25">
      <c r="A25" s="51" t="s">
        <v>29</v>
      </c>
      <c r="B25" s="52"/>
      <c r="C25" s="52"/>
      <c r="D25" s="52"/>
      <c r="E25" s="53"/>
      <c r="F25" s="163" t="s">
        <v>63</v>
      </c>
      <c r="G25" s="164"/>
      <c r="H25" s="164"/>
      <c r="I25" s="164"/>
      <c r="J25" s="165"/>
    </row>
    <row r="26" spans="1:10" x14ac:dyDescent="0.25">
      <c r="A26" s="65" t="s">
        <v>13</v>
      </c>
      <c r="B26" s="66"/>
      <c r="C26" s="65" t="s">
        <v>14</v>
      </c>
      <c r="D26" s="66"/>
      <c r="E26" s="65" t="s">
        <v>15</v>
      </c>
      <c r="F26" s="66"/>
      <c r="G26" s="65" t="s">
        <v>46</v>
      </c>
      <c r="H26" s="66"/>
      <c r="I26" s="65" t="s">
        <v>16</v>
      </c>
      <c r="J26" s="66"/>
    </row>
    <row r="27" spans="1:10" x14ac:dyDescent="0.25">
      <c r="A27" s="65" t="s">
        <v>17</v>
      </c>
      <c r="B27" s="66"/>
      <c r="C27" s="65" t="s">
        <v>45</v>
      </c>
      <c r="D27" s="66"/>
      <c r="E27" s="65" t="s">
        <v>45</v>
      </c>
      <c r="F27" s="66"/>
      <c r="G27" s="65" t="s">
        <v>45</v>
      </c>
      <c r="H27" s="66"/>
      <c r="I27" s="65" t="s">
        <v>45</v>
      </c>
      <c r="J27" s="66"/>
    </row>
    <row r="28" spans="1:10" x14ac:dyDescent="0.25">
      <c r="A28" s="175" t="s">
        <v>18</v>
      </c>
      <c r="B28" s="176"/>
      <c r="C28" s="65" t="s">
        <v>7</v>
      </c>
      <c r="D28" s="66"/>
      <c r="E28" s="65" t="s">
        <v>165</v>
      </c>
      <c r="F28" s="66"/>
      <c r="G28" s="65" t="s">
        <v>165</v>
      </c>
      <c r="H28" s="66"/>
      <c r="I28" s="65" t="s">
        <v>165</v>
      </c>
      <c r="J28" s="66"/>
    </row>
    <row r="29" spans="1:10" x14ac:dyDescent="0.25">
      <c r="A29" s="51" t="s">
        <v>55</v>
      </c>
      <c r="B29" s="52"/>
      <c r="C29" s="52"/>
      <c r="D29" s="52"/>
      <c r="E29" s="52"/>
      <c r="F29" s="52"/>
      <c r="G29" s="52"/>
      <c r="H29" s="52"/>
      <c r="I29" s="52"/>
      <c r="J29" s="53"/>
    </row>
    <row r="30" spans="1:10" x14ac:dyDescent="0.25">
      <c r="A30" s="51" t="s">
        <v>41</v>
      </c>
      <c r="B30" s="52"/>
      <c r="C30" s="52"/>
      <c r="D30" s="52"/>
      <c r="E30" s="52"/>
      <c r="F30" s="52"/>
      <c r="G30" s="52"/>
      <c r="H30" s="52"/>
      <c r="I30" s="52"/>
      <c r="J30" s="53"/>
    </row>
    <row r="31" spans="1:10" ht="14.65" customHeight="1" x14ac:dyDescent="0.25">
      <c r="A31" s="51" t="s">
        <v>36</v>
      </c>
      <c r="B31" s="53"/>
      <c r="C31" s="80" t="s">
        <v>262</v>
      </c>
      <c r="D31" s="81"/>
      <c r="E31" s="81"/>
      <c r="F31" s="81"/>
      <c r="G31" s="81"/>
      <c r="H31" s="81"/>
      <c r="I31" s="81"/>
      <c r="J31" s="82"/>
    </row>
    <row r="32" spans="1:10" x14ac:dyDescent="0.25">
      <c r="A32" s="51" t="s">
        <v>255</v>
      </c>
      <c r="B32" s="53"/>
      <c r="C32" s="83" t="s">
        <v>256</v>
      </c>
      <c r="D32" s="52"/>
      <c r="E32" s="52"/>
      <c r="F32" s="52"/>
      <c r="G32" s="52"/>
      <c r="H32" s="52"/>
      <c r="I32" s="52"/>
      <c r="J32" s="53"/>
    </row>
    <row r="33" spans="1:10" x14ac:dyDescent="0.25">
      <c r="A33" s="80" t="s">
        <v>19</v>
      </c>
      <c r="B33" s="81"/>
      <c r="C33" s="81"/>
      <c r="D33" s="81"/>
      <c r="E33" s="81"/>
      <c r="F33" s="81"/>
      <c r="G33" s="81"/>
      <c r="H33" s="81"/>
      <c r="I33" s="81"/>
      <c r="J33" s="82"/>
    </row>
    <row r="34" spans="1:10" ht="15" customHeight="1" x14ac:dyDescent="0.25">
      <c r="A34" s="59" t="s">
        <v>42</v>
      </c>
      <c r="B34" s="60"/>
      <c r="C34" s="60"/>
      <c r="D34" s="60"/>
      <c r="E34" s="60"/>
      <c r="F34" s="60"/>
      <c r="G34" s="60"/>
      <c r="H34" s="60"/>
      <c r="I34" s="60"/>
      <c r="J34" s="61"/>
    </row>
    <row r="35" spans="1:10" x14ac:dyDescent="0.25">
      <c r="A35" s="62"/>
      <c r="B35" s="63"/>
      <c r="C35" s="63"/>
      <c r="D35" s="63"/>
      <c r="E35" s="63"/>
      <c r="F35" s="63"/>
      <c r="G35" s="63"/>
      <c r="H35" s="63"/>
      <c r="I35" s="63"/>
      <c r="J35" s="64"/>
    </row>
    <row r="36" spans="1:10" ht="16.5" customHeight="1" x14ac:dyDescent="0.25">
      <c r="A36" s="51" t="s">
        <v>64</v>
      </c>
      <c r="B36" s="52"/>
      <c r="C36" s="52"/>
      <c r="D36" s="52"/>
      <c r="E36" s="53"/>
      <c r="F36" s="55">
        <v>4799</v>
      </c>
      <c r="G36" s="56"/>
      <c r="H36" s="56"/>
      <c r="I36" s="56"/>
      <c r="J36" s="57"/>
    </row>
    <row r="37" spans="1:10" x14ac:dyDescent="0.25">
      <c r="A37" s="51" t="s">
        <v>20</v>
      </c>
      <c r="B37" s="52"/>
      <c r="C37" s="52"/>
      <c r="D37" s="52"/>
      <c r="E37" s="53"/>
      <c r="F37" s="133">
        <v>1</v>
      </c>
      <c r="G37" s="134"/>
      <c r="H37" s="134"/>
      <c r="I37" s="134"/>
      <c r="J37" s="135"/>
    </row>
    <row r="38" spans="1:10" x14ac:dyDescent="0.25">
      <c r="A38" s="51" t="s">
        <v>21</v>
      </c>
      <c r="B38" s="52"/>
      <c r="C38" s="52"/>
      <c r="D38" s="52"/>
      <c r="E38" s="53"/>
      <c r="F38" s="133">
        <v>0</v>
      </c>
      <c r="G38" s="134"/>
      <c r="H38" s="134"/>
      <c r="I38" s="134"/>
      <c r="J38" s="135"/>
    </row>
    <row r="39" spans="1:10" x14ac:dyDescent="0.25">
      <c r="A39" s="51" t="s">
        <v>22</v>
      </c>
      <c r="B39" s="52"/>
      <c r="C39" s="52"/>
      <c r="D39" s="52"/>
      <c r="E39" s="53"/>
      <c r="F39" s="133">
        <v>1</v>
      </c>
      <c r="G39" s="134"/>
      <c r="H39" s="134"/>
      <c r="I39" s="134"/>
      <c r="J39" s="135"/>
    </row>
    <row r="40" spans="1:10" x14ac:dyDescent="0.25">
      <c r="A40" s="51" t="s">
        <v>65</v>
      </c>
      <c r="B40" s="52"/>
      <c r="C40" s="52"/>
      <c r="D40" s="52"/>
      <c r="E40" s="53"/>
      <c r="F40" s="51">
        <f>F36*F39</f>
        <v>4799</v>
      </c>
      <c r="G40" s="52"/>
      <c r="H40" s="52"/>
      <c r="I40" s="52"/>
      <c r="J40" s="53"/>
    </row>
    <row r="41" spans="1:10" x14ac:dyDescent="0.25">
      <c r="A41" s="51" t="s">
        <v>23</v>
      </c>
      <c r="B41" s="52"/>
      <c r="C41" s="52"/>
      <c r="D41" s="52"/>
      <c r="E41" s="53"/>
      <c r="F41" s="51" t="s">
        <v>187</v>
      </c>
      <c r="G41" s="52"/>
      <c r="H41" s="52"/>
      <c r="I41" s="52"/>
      <c r="J41" s="53"/>
    </row>
    <row r="42" spans="1:10" x14ac:dyDescent="0.25">
      <c r="A42" s="80" t="s">
        <v>67</v>
      </c>
      <c r="B42" s="81"/>
      <c r="C42" s="81"/>
      <c r="D42" s="81"/>
      <c r="E42" s="81"/>
      <c r="F42" s="81"/>
      <c r="G42" s="81"/>
      <c r="H42" s="81"/>
      <c r="I42" s="81"/>
      <c r="J42" s="82"/>
    </row>
    <row r="43" spans="1:10" ht="16.5" customHeight="1" x14ac:dyDescent="0.25">
      <c r="A43" s="160" t="s">
        <v>66</v>
      </c>
      <c r="B43" s="160"/>
      <c r="C43" s="51" t="s">
        <v>167</v>
      </c>
      <c r="D43" s="52"/>
      <c r="E43" s="52"/>
      <c r="F43" s="53"/>
      <c r="G43" s="1" t="s">
        <v>57</v>
      </c>
      <c r="H43" s="51" t="str">
        <f>H44</f>
        <v>29/08/2017.</v>
      </c>
      <c r="I43" s="52"/>
      <c r="J43" s="53"/>
    </row>
    <row r="44" spans="1:10" x14ac:dyDescent="0.25">
      <c r="A44" s="55" t="s">
        <v>68</v>
      </c>
      <c r="B44" s="57"/>
      <c r="C44" s="51" t="s">
        <v>167</v>
      </c>
      <c r="D44" s="52"/>
      <c r="E44" s="52"/>
      <c r="F44" s="53"/>
      <c r="G44" s="1" t="s">
        <v>57</v>
      </c>
      <c r="H44" s="51" t="s">
        <v>168</v>
      </c>
      <c r="I44" s="52"/>
      <c r="J44" s="53"/>
    </row>
    <row r="45" spans="1:10" ht="33" customHeight="1" x14ac:dyDescent="0.25">
      <c r="A45" s="55" t="s">
        <v>69</v>
      </c>
      <c r="B45" s="57"/>
      <c r="C45" s="55" t="s">
        <v>226</v>
      </c>
      <c r="D45" s="56"/>
      <c r="E45" s="56"/>
      <c r="F45" s="57"/>
      <c r="G45" s="1" t="s">
        <v>57</v>
      </c>
      <c r="H45" s="51" t="str">
        <f>H44</f>
        <v>29/08/2017.</v>
      </c>
      <c r="I45" s="52"/>
      <c r="J45" s="53"/>
    </row>
    <row r="46" spans="1:10" ht="33" customHeight="1" x14ac:dyDescent="0.25">
      <c r="A46" s="55" t="s">
        <v>224</v>
      </c>
      <c r="B46" s="57"/>
      <c r="C46" s="55" t="s">
        <v>225</v>
      </c>
      <c r="D46" s="56"/>
      <c r="E46" s="56"/>
      <c r="F46" s="57"/>
      <c r="G46" s="1" t="s">
        <v>57</v>
      </c>
      <c r="H46" s="51" t="s">
        <v>258</v>
      </c>
      <c r="I46" s="52"/>
      <c r="J46" s="53"/>
    </row>
    <row r="47" spans="1:10" x14ac:dyDescent="0.25">
      <c r="A47" s="55" t="s">
        <v>169</v>
      </c>
      <c r="B47" s="57"/>
      <c r="C47" s="55" t="s">
        <v>45</v>
      </c>
      <c r="D47" s="56"/>
      <c r="E47" s="56"/>
      <c r="F47" s="57" t="s">
        <v>170</v>
      </c>
      <c r="G47" s="1" t="s">
        <v>57</v>
      </c>
      <c r="H47" s="51" t="s">
        <v>45</v>
      </c>
      <c r="I47" s="52" t="s">
        <v>50</v>
      </c>
      <c r="J47" s="53"/>
    </row>
    <row r="48" spans="1:10" x14ac:dyDescent="0.25">
      <c r="A48" s="73" t="s">
        <v>75</v>
      </c>
      <c r="B48" s="73"/>
      <c r="C48" s="73"/>
      <c r="D48" s="151" t="str">
        <f>H45</f>
        <v>29/08/2017.</v>
      </c>
      <c r="E48" s="151"/>
      <c r="F48" s="152" t="s">
        <v>70</v>
      </c>
      <c r="G48" s="153"/>
      <c r="H48" s="77">
        <v>46752</v>
      </c>
      <c r="I48" s="52"/>
      <c r="J48" s="53"/>
    </row>
    <row r="49" spans="1:13" x14ac:dyDescent="0.25">
      <c r="A49" s="139" t="s">
        <v>24</v>
      </c>
      <c r="B49" s="140"/>
      <c r="C49" s="140"/>
      <c r="D49" s="140"/>
      <c r="E49" s="140"/>
      <c r="F49" s="140"/>
      <c r="G49" s="140"/>
      <c r="H49" s="140"/>
      <c r="I49" s="140"/>
      <c r="J49" s="141"/>
    </row>
    <row r="50" spans="1:13" ht="29.65" customHeight="1" x14ac:dyDescent="0.25">
      <c r="A50" s="51" t="s">
        <v>101</v>
      </c>
      <c r="B50" s="52"/>
      <c r="C50" s="53"/>
      <c r="D50" s="65">
        <f>F40</f>
        <v>4799</v>
      </c>
      <c r="E50" s="66"/>
      <c r="F50" s="84" t="s">
        <v>71</v>
      </c>
      <c r="G50" s="84"/>
      <c r="H50" s="84"/>
      <c r="I50" s="142" t="s">
        <v>220</v>
      </c>
      <c r="J50" s="142"/>
    </row>
    <row r="51" spans="1:13" x14ac:dyDescent="0.25">
      <c r="A51" s="37" t="s">
        <v>72</v>
      </c>
      <c r="B51" s="38"/>
      <c r="C51" s="150" t="s">
        <v>247</v>
      </c>
      <c r="D51" s="150"/>
      <c r="E51" s="150"/>
      <c r="F51" s="51" t="s">
        <v>53</v>
      </c>
      <c r="G51" s="52"/>
      <c r="H51" s="52"/>
      <c r="I51" s="52"/>
      <c r="J51" s="53"/>
    </row>
    <row r="52" spans="1:13" ht="28.9" customHeight="1" x14ac:dyDescent="0.25">
      <c r="A52" s="51" t="s">
        <v>43</v>
      </c>
      <c r="B52" s="52"/>
      <c r="C52" s="52"/>
      <c r="D52" s="52"/>
      <c r="E52" s="53"/>
      <c r="F52" s="55" t="s">
        <v>51</v>
      </c>
      <c r="G52" s="56"/>
      <c r="H52" s="56"/>
      <c r="I52" s="56"/>
      <c r="J52" s="57"/>
    </row>
    <row r="53" spans="1:13" ht="15.75" thickBot="1" x14ac:dyDescent="0.3">
      <c r="A53" s="51" t="s">
        <v>52</v>
      </c>
      <c r="B53" s="52"/>
      <c r="C53" s="52"/>
      <c r="D53" s="52"/>
      <c r="E53" s="52"/>
      <c r="F53" s="52"/>
      <c r="G53" s="52"/>
      <c r="H53" s="52"/>
      <c r="I53" s="52"/>
      <c r="J53" s="53"/>
    </row>
    <row r="54" spans="1:13" ht="15" customHeight="1" x14ac:dyDescent="0.25">
      <c r="A54" s="136" t="s">
        <v>249</v>
      </c>
      <c r="B54" s="137"/>
      <c r="C54" s="137"/>
      <c r="D54" s="137"/>
      <c r="E54" s="137"/>
      <c r="F54" s="137"/>
      <c r="G54" s="137"/>
      <c r="H54" s="137"/>
      <c r="I54" s="137"/>
      <c r="J54" s="138"/>
      <c r="K54" s="26" t="str">
        <f>(IF(C58=0,"Work not yet Started.",IF(D58=50%,"Excavation work in process",IF(D58=100%,"Excavation work completed, ","0")))&amp;(IF(C59=0%,"",IF(D59=25%,"Footing work is process",IF(D59=50%,"Footing work Completed",IF(D59=75%,"Plinth work is process",IF(D59=100%,"Plinth work completed","0"))))))&amp;(IF(C60&gt;0,", RCC upto "&amp;C60&amp;" Slab completed",""))&amp;(IF(C61&gt;0,", Brickwork upto "&amp;C61&amp;" Floor completed"," "))&amp;(IF(C62&gt;0,", Internal Plaster upto "&amp;C62&amp;" Floor completed"," "))&amp;(IF(C63&gt;0,", External Plaster upto "&amp;C63&amp;" Floor completed"," "))&amp;(IF(C64&gt;0,", Flooring upto "&amp;C64&amp;" Floor completed"," "))&amp;(IF(C65&gt;0,", Painting upto "&amp;C65&amp;" Floor completed"," "))&amp;(IF(C66&gt;0,", Finishing upto "&amp;C66&amp;" Floor completed"," ")))</f>
        <v xml:space="preserve">Excavation work completed, Plinth work completed, RCC upto 5 Slab completed, Brickwork upto 4 Floor completed, Internal Plaster upto 3 Floor completed, External Plaster upto 3 Floor completed   </v>
      </c>
      <c r="L54" s="26"/>
      <c r="M54" s="27"/>
    </row>
    <row r="55" spans="1:13" ht="15" customHeight="1" x14ac:dyDescent="0.25">
      <c r="A55" s="170" t="s">
        <v>123</v>
      </c>
      <c r="B55" s="171"/>
      <c r="C55" s="40">
        <v>1</v>
      </c>
      <c r="D55" s="171" t="s">
        <v>122</v>
      </c>
      <c r="E55" s="171"/>
      <c r="F55" s="171">
        <v>0</v>
      </c>
      <c r="G55" s="171"/>
      <c r="H55" s="40" t="s">
        <v>228</v>
      </c>
      <c r="I55" s="171">
        <v>4</v>
      </c>
      <c r="J55" s="172"/>
      <c r="K55" s="28" t="s">
        <v>229</v>
      </c>
      <c r="L55" s="28"/>
      <c r="M55" s="29"/>
    </row>
    <row r="56" spans="1:13" ht="51.6" customHeight="1" x14ac:dyDescent="0.25">
      <c r="A56" s="145" t="s">
        <v>230</v>
      </c>
      <c r="B56" s="146"/>
      <c r="C56" s="147" t="str">
        <f>K54</f>
        <v xml:space="preserve">Excavation work completed, Plinth work completed, RCC upto 5 Slab completed, Brickwork upto 4 Floor completed, Internal Plaster upto 3 Floor completed, External Plaster upto 3 Floor completed   </v>
      </c>
      <c r="D56" s="148"/>
      <c r="E56" s="148"/>
      <c r="F56" s="148"/>
      <c r="G56" s="148"/>
      <c r="H56" s="148"/>
      <c r="I56" s="148"/>
      <c r="J56" s="149"/>
      <c r="K56" s="28" t="s">
        <v>231</v>
      </c>
      <c r="L56" s="28"/>
      <c r="M56" s="29"/>
    </row>
    <row r="57" spans="1:13" ht="15.75" x14ac:dyDescent="0.25">
      <c r="A57" s="97" t="s">
        <v>31</v>
      </c>
      <c r="B57" s="98"/>
      <c r="C57" s="39" t="s">
        <v>232</v>
      </c>
      <c r="D57" s="98" t="s">
        <v>233</v>
      </c>
      <c r="E57" s="98"/>
      <c r="F57" s="98" t="s">
        <v>234</v>
      </c>
      <c r="G57" s="98"/>
      <c r="H57" s="98" t="s">
        <v>235</v>
      </c>
      <c r="I57" s="98"/>
      <c r="J57" s="143"/>
      <c r="K57" s="28" t="s">
        <v>236</v>
      </c>
      <c r="L57" s="30"/>
      <c r="M57" s="31"/>
    </row>
    <row r="58" spans="1:13" ht="15.75" x14ac:dyDescent="0.25">
      <c r="A58" s="97" t="s">
        <v>237</v>
      </c>
      <c r="B58" s="98"/>
      <c r="C58" s="41">
        <f>M61</f>
        <v>4</v>
      </c>
      <c r="D58" s="96">
        <f>((100/I55)*C58)/100</f>
        <v>1</v>
      </c>
      <c r="E58" s="96"/>
      <c r="F58" s="96">
        <f>(IF(C56=K56,"100%",IF(C56=K57,"100%",(((C59/I55*10)+(40/(C55+F55+I55)*C60)+(7.5/(I55)*C61)+(7.5/(I55)*C62)+(10/I55*C63)+(10/I55*C64)+(5/I55*C65)+(5/I55*C66)+(5/I55*C67))/100))))</f>
        <v>0.70625000000000004</v>
      </c>
      <c r="G58" s="96"/>
      <c r="H58" s="96">
        <f>((((C58/I55)*20)+((C59/I55)*25)+(30/(I55+F55+C55)*C60)+(5/I55*C61)+(5/I55*C62)+(5/I55*C63)+(5/I55*C64)+(0/I55*C65)+(0/I55*C66)+(5/I55*C67))/100)</f>
        <v>0.875</v>
      </c>
      <c r="I58" s="96"/>
      <c r="J58" s="100"/>
      <c r="K58" s="28"/>
      <c r="L58" s="30"/>
      <c r="M58" s="31"/>
    </row>
    <row r="59" spans="1:13" ht="15.75" x14ac:dyDescent="0.25">
      <c r="A59" s="97" t="s">
        <v>32</v>
      </c>
      <c r="B59" s="98"/>
      <c r="C59" s="41">
        <f>M66</f>
        <v>4</v>
      </c>
      <c r="D59" s="96">
        <f>((100/I55)*C59)/100</f>
        <v>1</v>
      </c>
      <c r="E59" s="96"/>
      <c r="F59" s="96"/>
      <c r="G59" s="96"/>
      <c r="H59" s="96"/>
      <c r="I59" s="96"/>
      <c r="J59" s="100"/>
      <c r="K59" s="30"/>
      <c r="L59" s="30"/>
      <c r="M59" s="31"/>
    </row>
    <row r="60" spans="1:13" ht="15.75" x14ac:dyDescent="0.25">
      <c r="A60" s="97" t="s">
        <v>248</v>
      </c>
      <c r="B60" s="98"/>
      <c r="C60" s="42">
        <v>5</v>
      </c>
      <c r="D60" s="96">
        <f>((100/(C55+F55+I55))*C60)/100</f>
        <v>1</v>
      </c>
      <c r="E60" s="96"/>
      <c r="F60" s="96"/>
      <c r="G60" s="96"/>
      <c r="H60" s="96"/>
      <c r="I60" s="96"/>
      <c r="J60" s="100"/>
      <c r="K60" s="32" t="s">
        <v>143</v>
      </c>
      <c r="L60" s="33"/>
      <c r="M60" s="34">
        <f>I55*50%</f>
        <v>2</v>
      </c>
    </row>
    <row r="61" spans="1:13" ht="15.75" x14ac:dyDescent="0.25">
      <c r="A61" s="97" t="s">
        <v>238</v>
      </c>
      <c r="B61" s="98" t="s">
        <v>239</v>
      </c>
      <c r="C61" s="41">
        <v>4</v>
      </c>
      <c r="D61" s="96">
        <f>((100/I55)*C61)/100</f>
        <v>1</v>
      </c>
      <c r="E61" s="96"/>
      <c r="F61" s="96"/>
      <c r="G61" s="96"/>
      <c r="H61" s="96"/>
      <c r="I61" s="96"/>
      <c r="J61" s="100"/>
      <c r="K61" s="32" t="s">
        <v>146</v>
      </c>
      <c r="L61" s="33"/>
      <c r="M61" s="34">
        <f>I55</f>
        <v>4</v>
      </c>
    </row>
    <row r="62" spans="1:13" ht="15" customHeight="1" x14ac:dyDescent="0.25">
      <c r="A62" s="97" t="s">
        <v>240</v>
      </c>
      <c r="B62" s="98" t="s">
        <v>239</v>
      </c>
      <c r="C62" s="41">
        <v>3</v>
      </c>
      <c r="D62" s="96">
        <f>((100/I55)*C62)/100</f>
        <v>0.75</v>
      </c>
      <c r="E62" s="96"/>
      <c r="F62" s="96"/>
      <c r="G62" s="96"/>
      <c r="H62" s="96"/>
      <c r="I62" s="96"/>
      <c r="J62" s="100"/>
      <c r="K62" s="32"/>
      <c r="L62" s="33"/>
      <c r="M62" s="34"/>
    </row>
    <row r="63" spans="1:13" ht="15.75" x14ac:dyDescent="0.25">
      <c r="A63" s="170" t="s">
        <v>241</v>
      </c>
      <c r="B63" s="171" t="s">
        <v>242</v>
      </c>
      <c r="C63" s="41">
        <v>3</v>
      </c>
      <c r="D63" s="96">
        <f>((100/(I55))*C63)/100</f>
        <v>0.75</v>
      </c>
      <c r="E63" s="96"/>
      <c r="F63" s="96"/>
      <c r="G63" s="96"/>
      <c r="H63" s="96"/>
      <c r="I63" s="96"/>
      <c r="J63" s="100"/>
      <c r="K63" s="32" t="s">
        <v>147</v>
      </c>
      <c r="L63" s="33"/>
      <c r="M63" s="34">
        <f>I55*25%</f>
        <v>1</v>
      </c>
    </row>
    <row r="64" spans="1:13" ht="15.75" x14ac:dyDescent="0.25">
      <c r="A64" s="97" t="s">
        <v>243</v>
      </c>
      <c r="B64" s="98" t="s">
        <v>243</v>
      </c>
      <c r="C64" s="41">
        <v>0</v>
      </c>
      <c r="D64" s="96">
        <f>((100/I55)*C64)/100</f>
        <v>0</v>
      </c>
      <c r="E64" s="96"/>
      <c r="F64" s="96"/>
      <c r="G64" s="96"/>
      <c r="H64" s="96"/>
      <c r="I64" s="96"/>
      <c r="J64" s="100"/>
      <c r="K64" s="32" t="s">
        <v>148</v>
      </c>
      <c r="L64" s="33"/>
      <c r="M64" s="34">
        <f>I55*50%</f>
        <v>2</v>
      </c>
    </row>
    <row r="65" spans="1:13" ht="15.75" x14ac:dyDescent="0.25">
      <c r="A65" s="97" t="s">
        <v>244</v>
      </c>
      <c r="B65" s="98"/>
      <c r="C65" s="41">
        <v>0</v>
      </c>
      <c r="D65" s="96">
        <f>((100/I55)*C65)/100</f>
        <v>0</v>
      </c>
      <c r="E65" s="96"/>
      <c r="F65" s="96"/>
      <c r="G65" s="96"/>
      <c r="H65" s="96"/>
      <c r="I65" s="96"/>
      <c r="J65" s="100"/>
      <c r="K65" s="32" t="s">
        <v>149</v>
      </c>
      <c r="L65" s="33"/>
      <c r="M65" s="34">
        <f>I55*75%</f>
        <v>3</v>
      </c>
    </row>
    <row r="66" spans="1:13" ht="15" customHeight="1" x14ac:dyDescent="0.25">
      <c r="A66" s="97" t="s">
        <v>245</v>
      </c>
      <c r="B66" s="98" t="s">
        <v>245</v>
      </c>
      <c r="C66" s="41">
        <v>0</v>
      </c>
      <c r="D66" s="96">
        <f>((100/(I55))*C66)/100</f>
        <v>0</v>
      </c>
      <c r="E66" s="96"/>
      <c r="F66" s="96"/>
      <c r="G66" s="96"/>
      <c r="H66" s="96"/>
      <c r="I66" s="96"/>
      <c r="J66" s="100"/>
      <c r="K66" s="32" t="s">
        <v>150</v>
      </c>
      <c r="L66" s="33"/>
      <c r="M66" s="34">
        <f>I55</f>
        <v>4</v>
      </c>
    </row>
    <row r="67" spans="1:13" ht="16.5" thickBot="1" x14ac:dyDescent="0.3">
      <c r="A67" s="173" t="s">
        <v>246</v>
      </c>
      <c r="B67" s="174"/>
      <c r="C67" s="43">
        <v>0</v>
      </c>
      <c r="D67" s="99">
        <f>((100/(I55))*C67)/100</f>
        <v>0</v>
      </c>
      <c r="E67" s="99"/>
      <c r="F67" s="99"/>
      <c r="G67" s="99"/>
      <c r="H67" s="99"/>
      <c r="I67" s="99"/>
      <c r="J67" s="101"/>
      <c r="K67" s="35"/>
      <c r="L67" s="35"/>
      <c r="M67" s="36"/>
    </row>
    <row r="68" spans="1:13" ht="15" customHeight="1" x14ac:dyDescent="0.25">
      <c r="A68" s="136" t="s">
        <v>250</v>
      </c>
      <c r="B68" s="137"/>
      <c r="C68" s="137"/>
      <c r="D68" s="137"/>
      <c r="E68" s="137"/>
      <c r="F68" s="137"/>
      <c r="G68" s="137"/>
      <c r="H68" s="137"/>
      <c r="I68" s="137"/>
      <c r="J68" s="138"/>
      <c r="K68" s="26" t="str">
        <f>(IF(C72=0,"Work not yet Started.",IF(D72=50%,"Excavation work in process",IF(D72=100%,"Excavation work completed, ","0")))&amp;(IF(C73=0%,"",IF(D73=25%,"Footing work is process",IF(D73=50%,"Footing work Completed",IF(D73=75%,"Plinth work is process",IF(D73=100%,"Plinth work completed","0"))))))&amp;(IF(C74&gt;0,", RCC upto "&amp;C74&amp;" Slab completed",""))&amp;(IF(C75&gt;0,", Brickwork upto "&amp;C75&amp;" Floor completed"," "))&amp;(IF(C76&gt;0,", Internal Plaster upto "&amp;C76&amp;" Floor completed"," "))&amp;(IF(C77&gt;0,", External Plaster upto "&amp;C77&amp;" Floor completed"," "))&amp;(IF(C78&gt;0,", Flooring upto "&amp;C78&amp;" Floor completed"," "))&amp;(IF(C79&gt;0,", Painting upto "&amp;C79&amp;" Floor completed"," "))&amp;(IF(C80&gt;0,", Finishing upto "&amp;C80&amp;" Floor completed"," ")))</f>
        <v xml:space="preserve">Work not yet Started.      </v>
      </c>
      <c r="L68" s="26"/>
      <c r="M68" s="27"/>
    </row>
    <row r="69" spans="1:13" ht="15" customHeight="1" x14ac:dyDescent="0.25">
      <c r="A69" s="170" t="s">
        <v>123</v>
      </c>
      <c r="B69" s="171"/>
      <c r="C69" s="40">
        <v>1</v>
      </c>
      <c r="D69" s="171" t="s">
        <v>122</v>
      </c>
      <c r="E69" s="171"/>
      <c r="F69" s="171">
        <v>0</v>
      </c>
      <c r="G69" s="171"/>
      <c r="H69" s="40" t="s">
        <v>228</v>
      </c>
      <c r="I69" s="171">
        <v>4</v>
      </c>
      <c r="J69" s="172"/>
      <c r="K69" s="28" t="s">
        <v>229</v>
      </c>
      <c r="L69" s="28"/>
      <c r="M69" s="29"/>
    </row>
    <row r="70" spans="1:13" ht="15" customHeight="1" x14ac:dyDescent="0.25">
      <c r="A70" s="145" t="s">
        <v>230</v>
      </c>
      <c r="B70" s="146"/>
      <c r="C70" s="147" t="str">
        <f>K68</f>
        <v xml:space="preserve">Work not yet Started.      </v>
      </c>
      <c r="D70" s="148"/>
      <c r="E70" s="148"/>
      <c r="F70" s="148"/>
      <c r="G70" s="148"/>
      <c r="H70" s="148"/>
      <c r="I70" s="148"/>
      <c r="J70" s="149"/>
      <c r="K70" s="28" t="s">
        <v>231</v>
      </c>
      <c r="L70" s="28"/>
      <c r="M70" s="29"/>
    </row>
    <row r="71" spans="1:13" ht="15.75" x14ac:dyDescent="0.25">
      <c r="A71" s="97" t="s">
        <v>31</v>
      </c>
      <c r="B71" s="98"/>
      <c r="C71" s="39" t="s">
        <v>232</v>
      </c>
      <c r="D71" s="98" t="s">
        <v>233</v>
      </c>
      <c r="E71" s="98"/>
      <c r="F71" s="98" t="s">
        <v>234</v>
      </c>
      <c r="G71" s="98"/>
      <c r="H71" s="98" t="s">
        <v>235</v>
      </c>
      <c r="I71" s="98"/>
      <c r="J71" s="143"/>
      <c r="K71" s="28" t="s">
        <v>236</v>
      </c>
      <c r="L71" s="30"/>
      <c r="M71" s="31"/>
    </row>
    <row r="72" spans="1:13" ht="15.75" x14ac:dyDescent="0.25">
      <c r="A72" s="97" t="s">
        <v>237</v>
      </c>
      <c r="B72" s="98"/>
      <c r="C72" s="41">
        <v>0</v>
      </c>
      <c r="D72" s="96">
        <f>((100/I69)*C72)/100</f>
        <v>0</v>
      </c>
      <c r="E72" s="96"/>
      <c r="F72" s="96">
        <f>(IF(C70=K70,"100%",IF(C70=K71,"100%",(((C73/I69*10)+(40/(C69+F69+I69)*C74)+(7.5/(I69)*C75)+(7.5/(I69)*C76)+(10/I69*C77)+(10/I69*C78)+(5/I69*C79)+(5/I69*C80)+(5/I69*C81))/100))))</f>
        <v>0</v>
      </c>
      <c r="G72" s="96"/>
      <c r="H72" s="96">
        <f>((((C72/I69)*20)+((C73/I69)*25)+(30/(I69+F69+C69)*C74)+(5/I69*C75)+(5/I69*C76)+(5/I69*C77)+(5/I69*C78)+(0/I69*C79)+(0/I69*C80)+(5/I69*C81))/100)</f>
        <v>0</v>
      </c>
      <c r="I72" s="96"/>
      <c r="J72" s="100"/>
      <c r="K72" s="28"/>
      <c r="L72" s="30"/>
      <c r="M72" s="31"/>
    </row>
    <row r="73" spans="1:13" ht="15.75" x14ac:dyDescent="0.25">
      <c r="A73" s="97" t="s">
        <v>32</v>
      </c>
      <c r="B73" s="98"/>
      <c r="C73" s="41">
        <v>0</v>
      </c>
      <c r="D73" s="96">
        <f>((100/I69)*C73)/100</f>
        <v>0</v>
      </c>
      <c r="E73" s="96"/>
      <c r="F73" s="96"/>
      <c r="G73" s="96"/>
      <c r="H73" s="96"/>
      <c r="I73" s="96"/>
      <c r="J73" s="100"/>
      <c r="K73" s="30"/>
      <c r="L73" s="30"/>
      <c r="M73" s="31"/>
    </row>
    <row r="74" spans="1:13" ht="15.75" x14ac:dyDescent="0.25">
      <c r="A74" s="97" t="s">
        <v>248</v>
      </c>
      <c r="B74" s="98"/>
      <c r="C74" s="42">
        <v>0</v>
      </c>
      <c r="D74" s="96">
        <f>((100/(C69+F69+I69))*C74)/100</f>
        <v>0</v>
      </c>
      <c r="E74" s="96"/>
      <c r="F74" s="96"/>
      <c r="G74" s="96"/>
      <c r="H74" s="96"/>
      <c r="I74" s="96"/>
      <c r="J74" s="100"/>
      <c r="K74" s="32" t="s">
        <v>143</v>
      </c>
      <c r="L74" s="33"/>
      <c r="M74" s="34">
        <f>I69*50%</f>
        <v>2</v>
      </c>
    </row>
    <row r="75" spans="1:13" ht="15.75" x14ac:dyDescent="0.25">
      <c r="A75" s="97" t="s">
        <v>238</v>
      </c>
      <c r="B75" s="98" t="s">
        <v>239</v>
      </c>
      <c r="C75" s="41">
        <v>0</v>
      </c>
      <c r="D75" s="96">
        <f>((100/I69)*C75)/100</f>
        <v>0</v>
      </c>
      <c r="E75" s="96"/>
      <c r="F75" s="96"/>
      <c r="G75" s="96"/>
      <c r="H75" s="96"/>
      <c r="I75" s="96"/>
      <c r="J75" s="100"/>
      <c r="K75" s="32" t="s">
        <v>146</v>
      </c>
      <c r="L75" s="33"/>
      <c r="M75" s="34">
        <f>I69</f>
        <v>4</v>
      </c>
    </row>
    <row r="76" spans="1:13" ht="15" customHeight="1" x14ac:dyDescent="0.25">
      <c r="A76" s="97" t="s">
        <v>240</v>
      </c>
      <c r="B76" s="98" t="s">
        <v>239</v>
      </c>
      <c r="C76" s="41">
        <v>0</v>
      </c>
      <c r="D76" s="96">
        <f>((100/I69)*C76)/100</f>
        <v>0</v>
      </c>
      <c r="E76" s="96"/>
      <c r="F76" s="96"/>
      <c r="G76" s="96"/>
      <c r="H76" s="96"/>
      <c r="I76" s="96"/>
      <c r="J76" s="100"/>
      <c r="K76" s="32"/>
      <c r="L76" s="33"/>
      <c r="M76" s="34"/>
    </row>
    <row r="77" spans="1:13" ht="15.75" x14ac:dyDescent="0.25">
      <c r="A77" s="170" t="s">
        <v>241</v>
      </c>
      <c r="B77" s="171" t="s">
        <v>242</v>
      </c>
      <c r="C77" s="41">
        <v>0</v>
      </c>
      <c r="D77" s="96">
        <f>((100/(I69))*C77)/100</f>
        <v>0</v>
      </c>
      <c r="E77" s="96"/>
      <c r="F77" s="96"/>
      <c r="G77" s="96"/>
      <c r="H77" s="96"/>
      <c r="I77" s="96"/>
      <c r="J77" s="100"/>
      <c r="K77" s="32" t="s">
        <v>147</v>
      </c>
      <c r="L77" s="33"/>
      <c r="M77" s="34">
        <f>I69*25%</f>
        <v>1</v>
      </c>
    </row>
    <row r="78" spans="1:13" ht="15.75" x14ac:dyDescent="0.25">
      <c r="A78" s="97" t="s">
        <v>243</v>
      </c>
      <c r="B78" s="98" t="s">
        <v>243</v>
      </c>
      <c r="C78" s="41">
        <v>0</v>
      </c>
      <c r="D78" s="96">
        <f>((100/I69)*C78)/100</f>
        <v>0</v>
      </c>
      <c r="E78" s="96"/>
      <c r="F78" s="96"/>
      <c r="G78" s="96"/>
      <c r="H78" s="96"/>
      <c r="I78" s="96"/>
      <c r="J78" s="100"/>
      <c r="K78" s="32" t="s">
        <v>148</v>
      </c>
      <c r="L78" s="33"/>
      <c r="M78" s="34">
        <f>I69*50%</f>
        <v>2</v>
      </c>
    </row>
    <row r="79" spans="1:13" ht="15.75" x14ac:dyDescent="0.25">
      <c r="A79" s="97" t="s">
        <v>244</v>
      </c>
      <c r="B79" s="98"/>
      <c r="C79" s="41">
        <v>0</v>
      </c>
      <c r="D79" s="96">
        <f>((100/I69)*C79)/100</f>
        <v>0</v>
      </c>
      <c r="E79" s="96"/>
      <c r="F79" s="96"/>
      <c r="G79" s="96"/>
      <c r="H79" s="96"/>
      <c r="I79" s="96"/>
      <c r="J79" s="100"/>
      <c r="K79" s="32" t="s">
        <v>149</v>
      </c>
      <c r="L79" s="33"/>
      <c r="M79" s="34">
        <f>I69*75%</f>
        <v>3</v>
      </c>
    </row>
    <row r="80" spans="1:13" ht="15" customHeight="1" x14ac:dyDescent="0.25">
      <c r="A80" s="97" t="s">
        <v>245</v>
      </c>
      <c r="B80" s="98" t="s">
        <v>245</v>
      </c>
      <c r="C80" s="41">
        <v>0</v>
      </c>
      <c r="D80" s="96">
        <f>((100/(I69))*C80)/100</f>
        <v>0</v>
      </c>
      <c r="E80" s="96"/>
      <c r="F80" s="96"/>
      <c r="G80" s="96"/>
      <c r="H80" s="96"/>
      <c r="I80" s="96"/>
      <c r="J80" s="100"/>
      <c r="K80" s="32" t="s">
        <v>150</v>
      </c>
      <c r="L80" s="33"/>
      <c r="M80" s="34">
        <f>I69</f>
        <v>4</v>
      </c>
    </row>
    <row r="81" spans="1:15" ht="16.5" thickBot="1" x14ac:dyDescent="0.3">
      <c r="A81" s="173" t="s">
        <v>246</v>
      </c>
      <c r="B81" s="174"/>
      <c r="C81" s="43">
        <v>0</v>
      </c>
      <c r="D81" s="99">
        <f>((100/(I69))*C81)/100</f>
        <v>0</v>
      </c>
      <c r="E81" s="99"/>
      <c r="F81" s="99"/>
      <c r="G81" s="99"/>
      <c r="H81" s="99"/>
      <c r="I81" s="99"/>
      <c r="J81" s="101"/>
      <c r="K81" s="35"/>
      <c r="L81" s="35"/>
      <c r="M81" s="36"/>
    </row>
    <row r="82" spans="1:15" ht="14.65" customHeight="1" x14ac:dyDescent="0.25">
      <c r="A82" s="51" t="s">
        <v>54</v>
      </c>
      <c r="B82" s="52"/>
      <c r="C82" s="52"/>
      <c r="D82" s="52"/>
      <c r="E82" s="52"/>
      <c r="F82" s="52"/>
      <c r="G82" s="52"/>
      <c r="H82" s="52"/>
      <c r="I82" s="52"/>
      <c r="J82" s="53"/>
    </row>
    <row r="83" spans="1:15" x14ac:dyDescent="0.25">
      <c r="A83" s="51" t="s">
        <v>44</v>
      </c>
      <c r="B83" s="52"/>
      <c r="C83" s="52"/>
      <c r="D83" s="52"/>
      <c r="E83" s="52"/>
      <c r="F83" s="52"/>
      <c r="G83" s="52"/>
      <c r="H83" s="52"/>
      <c r="I83" s="52"/>
      <c r="J83" s="53"/>
    </row>
    <row r="84" spans="1:15" ht="15" customHeight="1" x14ac:dyDescent="0.25">
      <c r="A84" s="161" t="s">
        <v>74</v>
      </c>
      <c r="B84" s="161"/>
      <c r="C84" s="161"/>
      <c r="D84" s="161"/>
      <c r="E84" s="161"/>
      <c r="F84" s="161"/>
      <c r="G84" s="161"/>
      <c r="H84" s="161"/>
      <c r="I84" s="161"/>
      <c r="J84" s="161"/>
    </row>
    <row r="85" spans="1:15" x14ac:dyDescent="0.25">
      <c r="A85" s="161"/>
      <c r="B85" s="161"/>
      <c r="C85" s="161"/>
      <c r="D85" s="161"/>
      <c r="E85" s="161"/>
      <c r="F85" s="161"/>
      <c r="G85" s="161"/>
      <c r="H85" s="161"/>
      <c r="I85" s="161"/>
      <c r="J85" s="161"/>
    </row>
    <row r="86" spans="1:15" x14ac:dyDescent="0.25">
      <c r="A86" s="80" t="s">
        <v>25</v>
      </c>
      <c r="B86" s="81"/>
      <c r="C86" s="81"/>
      <c r="D86" s="81"/>
      <c r="E86" s="81"/>
      <c r="F86" s="81"/>
      <c r="G86" s="81"/>
      <c r="H86" s="81"/>
      <c r="I86" s="81"/>
      <c r="J86" s="82"/>
    </row>
    <row r="87" spans="1:15" ht="15" customHeight="1" x14ac:dyDescent="0.25">
      <c r="A87" s="51" t="s">
        <v>102</v>
      </c>
      <c r="B87" s="52"/>
      <c r="C87" s="52"/>
      <c r="D87" s="52"/>
      <c r="E87" s="52"/>
      <c r="F87" s="53"/>
      <c r="G87" s="51">
        <v>3500</v>
      </c>
      <c r="H87" s="52"/>
      <c r="I87" s="52"/>
      <c r="J87" s="52"/>
      <c r="L87" s="144" t="s">
        <v>254</v>
      </c>
      <c r="M87" s="144"/>
      <c r="N87" s="144"/>
      <c r="O87" s="144"/>
    </row>
    <row r="88" spans="1:15" ht="15" customHeight="1" x14ac:dyDescent="0.25">
      <c r="A88" s="51" t="s">
        <v>227</v>
      </c>
      <c r="B88" s="52"/>
      <c r="C88" s="52"/>
      <c r="D88" s="52"/>
      <c r="E88" s="52"/>
      <c r="F88" s="53"/>
      <c r="G88" s="51">
        <v>7000</v>
      </c>
      <c r="H88" s="52"/>
      <c r="I88" s="52"/>
      <c r="J88" s="53"/>
      <c r="L88" s="58"/>
      <c r="M88" s="58"/>
      <c r="N88" s="58"/>
      <c r="O88" s="58"/>
    </row>
    <row r="89" spans="1:15" x14ac:dyDescent="0.25">
      <c r="A89" s="51" t="s">
        <v>221</v>
      </c>
      <c r="B89" s="52"/>
      <c r="C89" s="52"/>
      <c r="D89" s="52"/>
      <c r="E89" s="52"/>
      <c r="F89" s="53"/>
      <c r="G89" s="55" t="s">
        <v>129</v>
      </c>
      <c r="H89" s="56"/>
      <c r="I89" s="56"/>
      <c r="J89" s="57"/>
    </row>
    <row r="90" spans="1:15" x14ac:dyDescent="0.25">
      <c r="A90" s="51" t="s">
        <v>253</v>
      </c>
      <c r="B90" s="52"/>
      <c r="C90" s="52"/>
      <c r="D90" s="52"/>
      <c r="E90" s="52"/>
      <c r="F90" s="53"/>
      <c r="G90" s="55" t="s">
        <v>252</v>
      </c>
      <c r="H90" s="56"/>
      <c r="I90" s="56"/>
      <c r="J90" s="57"/>
    </row>
    <row r="91" spans="1:15" x14ac:dyDescent="0.25">
      <c r="A91" s="51" t="s">
        <v>153</v>
      </c>
      <c r="B91" s="52"/>
      <c r="C91" s="52"/>
      <c r="D91" s="52"/>
      <c r="E91" s="52"/>
      <c r="F91" s="53"/>
      <c r="G91" s="55" t="s">
        <v>171</v>
      </c>
      <c r="H91" s="56"/>
      <c r="I91" s="56"/>
      <c r="J91" s="57"/>
    </row>
    <row r="92" spans="1:15" x14ac:dyDescent="0.25">
      <c r="A92" s="51" t="s">
        <v>97</v>
      </c>
      <c r="B92" s="52"/>
      <c r="C92" s="52"/>
      <c r="D92" s="52"/>
      <c r="E92" s="52"/>
      <c r="F92" s="53"/>
      <c r="G92" s="55" t="s">
        <v>129</v>
      </c>
      <c r="H92" s="56"/>
      <c r="I92" s="56"/>
      <c r="J92" s="57"/>
    </row>
    <row r="93" spans="1:15" s="24" customFormat="1" ht="14.65" customHeight="1" x14ac:dyDescent="0.25">
      <c r="A93" s="80" t="s">
        <v>73</v>
      </c>
      <c r="B93" s="81"/>
      <c r="C93" s="81"/>
      <c r="D93" s="81"/>
      <c r="E93" s="81"/>
      <c r="F93" s="82"/>
      <c r="G93" s="51">
        <f>G87*0.8</f>
        <v>2800</v>
      </c>
      <c r="H93" s="52"/>
      <c r="I93" s="52"/>
      <c r="J93" s="53"/>
    </row>
    <row r="94" spans="1:15" s="24" customFormat="1" ht="15.75" x14ac:dyDescent="0.25">
      <c r="A94" s="91" t="s">
        <v>172</v>
      </c>
      <c r="B94" s="92"/>
      <c r="C94" s="92"/>
      <c r="D94" s="92"/>
      <c r="E94" s="92"/>
      <c r="F94" s="92"/>
      <c r="G94" s="92"/>
      <c r="H94" s="92"/>
      <c r="I94" s="92"/>
      <c r="J94" s="123"/>
    </row>
    <row r="95" spans="1:15" s="24" customFormat="1" ht="15.75" x14ac:dyDescent="0.25">
      <c r="A95" s="124" t="s">
        <v>173</v>
      </c>
      <c r="B95" s="125"/>
      <c r="C95" s="44" t="s">
        <v>174</v>
      </c>
      <c r="D95" s="126" t="s">
        <v>175</v>
      </c>
      <c r="E95" s="127"/>
      <c r="F95" s="128"/>
      <c r="G95" s="124" t="s">
        <v>176</v>
      </c>
      <c r="H95" s="129"/>
      <c r="I95" s="129"/>
      <c r="J95" s="125"/>
    </row>
    <row r="96" spans="1:15" s="24" customFormat="1" ht="15.75" x14ac:dyDescent="0.25">
      <c r="A96" s="85" t="s">
        <v>188</v>
      </c>
      <c r="B96" s="86"/>
      <c r="C96" s="45">
        <f>COUNT(D107:E110)</f>
        <v>4</v>
      </c>
      <c r="D96" s="102">
        <f>SUM(D107:E110)</f>
        <v>876.43717199999992</v>
      </c>
      <c r="E96" s="103"/>
      <c r="F96" s="104"/>
      <c r="G96" s="105">
        <f>SUM(G107:G110)</f>
        <v>1332</v>
      </c>
      <c r="H96" s="106"/>
      <c r="I96" s="106"/>
      <c r="J96" s="107"/>
      <c r="L96" s="49">
        <f>SUM(D96,D101)</f>
        <v>26106.362011999998</v>
      </c>
    </row>
    <row r="97" spans="1:13" s="24" customFormat="1" ht="15.75" x14ac:dyDescent="0.25">
      <c r="A97" s="91" t="s">
        <v>177</v>
      </c>
      <c r="B97" s="92"/>
      <c r="C97" s="92"/>
      <c r="D97" s="92"/>
      <c r="E97" s="92"/>
      <c r="F97" s="92"/>
      <c r="G97" s="92"/>
      <c r="H97" s="92"/>
      <c r="I97" s="92"/>
      <c r="J97" s="123"/>
    </row>
    <row r="98" spans="1:13" s="24" customFormat="1" ht="15.75" x14ac:dyDescent="0.25">
      <c r="A98" s="124" t="s">
        <v>173</v>
      </c>
      <c r="B98" s="125"/>
      <c r="C98" s="44" t="s">
        <v>174</v>
      </c>
      <c r="D98" s="126" t="s">
        <v>175</v>
      </c>
      <c r="E98" s="127"/>
      <c r="F98" s="128"/>
      <c r="G98" s="124" t="s">
        <v>176</v>
      </c>
      <c r="H98" s="129"/>
      <c r="I98" s="129"/>
      <c r="J98" s="125"/>
    </row>
    <row r="99" spans="1:13" s="24" customFormat="1" ht="15.75" x14ac:dyDescent="0.25">
      <c r="A99" s="85" t="s">
        <v>188</v>
      </c>
      <c r="B99" s="86"/>
      <c r="C99" s="45">
        <f>COUNT(D112:E119)*2+COUNT(D121:E128)*2</f>
        <v>32</v>
      </c>
      <c r="D99" s="102">
        <f>SUM(D112:E119)*2+SUM(D121:E128)*2</f>
        <v>14511.4866</v>
      </c>
      <c r="E99" s="103"/>
      <c r="F99" s="104"/>
      <c r="G99" s="105">
        <f>SUM(G112:G119)*2+SUM(G121:G128)*2</f>
        <v>22984</v>
      </c>
      <c r="H99" s="106"/>
      <c r="I99" s="106"/>
      <c r="J99" s="107"/>
    </row>
    <row r="100" spans="1:13" s="24" customFormat="1" ht="15.75" x14ac:dyDescent="0.25">
      <c r="A100" s="85" t="s">
        <v>212</v>
      </c>
      <c r="B100" s="86"/>
      <c r="C100" s="45">
        <f>COUNT(D132:E139)*2+COUNT(D141:E148)*2</f>
        <v>32</v>
      </c>
      <c r="D100" s="102">
        <f>SUM(D132:E139)*2+SUM(D141:E148)*2</f>
        <v>10718.438239999999</v>
      </c>
      <c r="E100" s="103"/>
      <c r="F100" s="104"/>
      <c r="G100" s="105">
        <f>SUM(G132:G139)*2+SUM(G141:G148)*2</f>
        <v>17356</v>
      </c>
      <c r="H100" s="106"/>
      <c r="I100" s="106"/>
      <c r="J100" s="107"/>
    </row>
    <row r="101" spans="1:13" s="24" customFormat="1" ht="15.75" x14ac:dyDescent="0.25">
      <c r="A101" s="91" t="s">
        <v>94</v>
      </c>
      <c r="B101" s="92"/>
      <c r="C101" s="44">
        <f>SUM(C99:C100)</f>
        <v>64</v>
      </c>
      <c r="D101" s="93">
        <f>SUM(D99:F100)</f>
        <v>25229.92484</v>
      </c>
      <c r="E101" s="94"/>
      <c r="F101" s="95"/>
      <c r="G101" s="124">
        <f>SUM(G99:J100)</f>
        <v>40340</v>
      </c>
      <c r="H101" s="129"/>
      <c r="I101" s="129"/>
      <c r="J101" s="125"/>
    </row>
    <row r="102" spans="1:13" s="24" customFormat="1" ht="14.65" customHeight="1" x14ac:dyDescent="0.25">
      <c r="A102" s="108" t="s">
        <v>178</v>
      </c>
      <c r="B102" s="109"/>
      <c r="C102" s="109"/>
      <c r="D102" s="109"/>
      <c r="E102" s="109"/>
      <c r="F102" s="109"/>
      <c r="G102" s="109"/>
      <c r="H102" s="109"/>
      <c r="I102" s="109"/>
      <c r="J102" s="110"/>
    </row>
    <row r="103" spans="1:13" s="24" customFormat="1" ht="14.65" customHeight="1" x14ac:dyDescent="0.25">
      <c r="A103" s="108" t="s">
        <v>179</v>
      </c>
      <c r="B103" s="109"/>
      <c r="C103" s="109"/>
      <c r="D103" s="109"/>
      <c r="E103" s="109"/>
      <c r="F103" s="109"/>
      <c r="G103" s="109"/>
      <c r="H103" s="109"/>
      <c r="I103" s="109"/>
      <c r="J103" s="110"/>
    </row>
    <row r="104" spans="1:13" s="24" customFormat="1" ht="45.6" customHeight="1" x14ac:dyDescent="0.25">
      <c r="A104" s="89" t="s">
        <v>185</v>
      </c>
      <c r="B104" s="90"/>
      <c r="C104" s="46" t="s">
        <v>180</v>
      </c>
      <c r="D104" s="89" t="s">
        <v>181</v>
      </c>
      <c r="E104" s="90"/>
      <c r="F104" s="47" t="s">
        <v>182</v>
      </c>
      <c r="G104" s="47" t="s">
        <v>211</v>
      </c>
      <c r="H104" s="46" t="s">
        <v>183</v>
      </c>
      <c r="I104" s="89" t="s">
        <v>184</v>
      </c>
      <c r="J104" s="90"/>
    </row>
    <row r="105" spans="1:13" s="24" customFormat="1" ht="14.65" customHeight="1" x14ac:dyDescent="0.25">
      <c r="A105" s="111" t="s">
        <v>188</v>
      </c>
      <c r="B105" s="112"/>
      <c r="C105" s="112"/>
      <c r="D105" s="112"/>
      <c r="E105" s="112"/>
      <c r="F105" s="112"/>
      <c r="G105" s="112"/>
      <c r="H105" s="112"/>
      <c r="I105" s="112"/>
      <c r="J105" s="113"/>
    </row>
    <row r="106" spans="1:13" s="24" customFormat="1" ht="14.65" customHeight="1" x14ac:dyDescent="0.25">
      <c r="A106" s="111" t="s">
        <v>189</v>
      </c>
      <c r="B106" s="112"/>
      <c r="C106" s="112"/>
      <c r="D106" s="112"/>
      <c r="E106" s="112"/>
      <c r="F106" s="112"/>
      <c r="G106" s="112"/>
      <c r="H106" s="112"/>
      <c r="I106" s="112"/>
      <c r="J106" s="113"/>
    </row>
    <row r="107" spans="1:13" s="24" customFormat="1" ht="14.65" customHeight="1" x14ac:dyDescent="0.25">
      <c r="A107" s="87">
        <v>1</v>
      </c>
      <c r="B107" s="88"/>
      <c r="C107" s="48" t="s">
        <v>190</v>
      </c>
      <c r="D107" s="87">
        <f>(2.6*7.47)*10.764</f>
        <v>209.05840799999999</v>
      </c>
      <c r="E107" s="88"/>
      <c r="F107" s="48">
        <v>0</v>
      </c>
      <c r="G107" s="48">
        <v>318</v>
      </c>
      <c r="H107" s="48" t="s">
        <v>186</v>
      </c>
      <c r="I107" s="154" t="s">
        <v>219</v>
      </c>
      <c r="J107" s="155"/>
    </row>
    <row r="108" spans="1:13" s="24" customFormat="1" ht="14.65" customHeight="1" x14ac:dyDescent="0.25">
      <c r="A108" s="87">
        <v>2</v>
      </c>
      <c r="B108" s="88"/>
      <c r="C108" s="48" t="s">
        <v>190</v>
      </c>
      <c r="D108" s="87">
        <f>(2.1*7.47)*10.764</f>
        <v>168.85486799999998</v>
      </c>
      <c r="E108" s="88"/>
      <c r="F108" s="48">
        <v>0</v>
      </c>
      <c r="G108" s="48">
        <v>257</v>
      </c>
      <c r="H108" s="48" t="s">
        <v>186</v>
      </c>
      <c r="I108" s="156"/>
      <c r="J108" s="157"/>
    </row>
    <row r="109" spans="1:13" s="24" customFormat="1" ht="14.65" customHeight="1" x14ac:dyDescent="0.25">
      <c r="A109" s="87">
        <v>3</v>
      </c>
      <c r="B109" s="88"/>
      <c r="C109" s="48" t="s">
        <v>190</v>
      </c>
      <c r="D109" s="87">
        <f>(2.1*7.47)*10.764</f>
        <v>168.85486799999998</v>
      </c>
      <c r="E109" s="88"/>
      <c r="F109" s="48">
        <v>0</v>
      </c>
      <c r="G109" s="48">
        <v>257</v>
      </c>
      <c r="H109" s="48" t="s">
        <v>186</v>
      </c>
      <c r="I109" s="156"/>
      <c r="J109" s="157"/>
    </row>
    <row r="110" spans="1:13" s="24" customFormat="1" ht="14.65" customHeight="1" x14ac:dyDescent="0.25">
      <c r="A110" s="87">
        <v>4</v>
      </c>
      <c r="B110" s="88"/>
      <c r="C110" s="48" t="s">
        <v>190</v>
      </c>
      <c r="D110" s="87">
        <f>(4.1*7.47)*10.764</f>
        <v>329.66902799999991</v>
      </c>
      <c r="E110" s="88"/>
      <c r="F110" s="48">
        <v>0</v>
      </c>
      <c r="G110" s="48">
        <v>500</v>
      </c>
      <c r="H110" s="48" t="s">
        <v>186</v>
      </c>
      <c r="I110" s="158"/>
      <c r="J110" s="159"/>
    </row>
    <row r="111" spans="1:13" s="24" customFormat="1" ht="14.65" customHeight="1" x14ac:dyDescent="0.25">
      <c r="A111" s="111" t="s">
        <v>191</v>
      </c>
      <c r="B111" s="112"/>
      <c r="C111" s="112"/>
      <c r="D111" s="112"/>
      <c r="E111" s="112"/>
      <c r="F111" s="112"/>
      <c r="G111" s="112"/>
      <c r="H111" s="112"/>
      <c r="I111" s="112"/>
      <c r="J111" s="113"/>
    </row>
    <row r="112" spans="1:13" s="24" customFormat="1" ht="15.75" x14ac:dyDescent="0.25">
      <c r="A112" s="87" t="s">
        <v>192</v>
      </c>
      <c r="B112" s="88"/>
      <c r="C112" s="48" t="s">
        <v>200</v>
      </c>
      <c r="D112" s="87">
        <f>((12.92+3.88+2.7*1.4+2.16+2.16+2.7*2.3)+(2.7*1+2.1*1+2.7*1+2.7*1)+(2.1*0.75+2.7*0.75))*10.764</f>
        <v>483.41124000000002</v>
      </c>
      <c r="E112" s="88"/>
      <c r="F112" s="48">
        <v>0</v>
      </c>
      <c r="G112" s="48">
        <v>735</v>
      </c>
      <c r="H112" s="48" t="s">
        <v>186</v>
      </c>
      <c r="I112" s="154" t="str">
        <f>A111</f>
        <v>1st &amp; 3rd Floor</v>
      </c>
      <c r="J112" s="155"/>
      <c r="L112" s="24">
        <f>200*G112</f>
        <v>147000</v>
      </c>
      <c r="M112" s="50">
        <f>G112/D112</f>
        <v>1.52044458047769</v>
      </c>
    </row>
    <row r="113" spans="1:12" s="24" customFormat="1" ht="15.75" x14ac:dyDescent="0.25">
      <c r="A113" s="87" t="s">
        <v>193</v>
      </c>
      <c r="B113" s="88"/>
      <c r="C113" s="48" t="s">
        <v>201</v>
      </c>
      <c r="D113" s="87">
        <f>((9.57+5.67+2.25*2.4+2.58+2.52+1*1.2+1.2*1.2+2.25*0.45)+(2.9*1+3.1*1)+(2.9*0.75+2.4*0.75+2.1*0.75))*10.764</f>
        <v>440.70506999999992</v>
      </c>
      <c r="E113" s="88"/>
      <c r="F113" s="48">
        <v>0</v>
      </c>
      <c r="G113" s="48">
        <v>687</v>
      </c>
      <c r="H113" s="48" t="s">
        <v>186</v>
      </c>
      <c r="I113" s="156"/>
      <c r="J113" s="157"/>
      <c r="L113" s="24">
        <f t="shared" ref="L113:L148" si="0">200*G113</f>
        <v>137400</v>
      </c>
    </row>
    <row r="114" spans="1:12" s="24" customFormat="1" ht="15.75" x14ac:dyDescent="0.25">
      <c r="A114" s="87" t="s">
        <v>194</v>
      </c>
      <c r="B114" s="88"/>
      <c r="C114" s="48" t="s">
        <v>201</v>
      </c>
      <c r="D114" s="87">
        <f>((12.03+5.67+2.3*2.4+2.52+2.58+1.2*1.2+1*1.2+3.3*0.45)+(2.5*1)+(2.9*0.75+3*0.75+2.1*0.75))*10.764</f>
        <v>440.73197999999996</v>
      </c>
      <c r="E114" s="88"/>
      <c r="F114" s="48">
        <v>0</v>
      </c>
      <c r="G114" s="48">
        <v>687</v>
      </c>
      <c r="H114" s="48" t="s">
        <v>186</v>
      </c>
      <c r="I114" s="156"/>
      <c r="J114" s="157"/>
      <c r="L114" s="24">
        <f t="shared" si="0"/>
        <v>137400</v>
      </c>
    </row>
    <row r="115" spans="1:12" s="24" customFormat="1" ht="15.75" x14ac:dyDescent="0.25">
      <c r="A115" s="87" t="s">
        <v>195</v>
      </c>
      <c r="B115" s="88"/>
      <c r="C115" s="48" t="s">
        <v>200</v>
      </c>
      <c r="D115" s="87">
        <f>((11.34+3.88+8.5+2.7*1.4+2.16+2.16)+(2.7*1+2.1*1+2.7*1)+(2.7*0.75+2.1*0.75+2.7*0.75))*10.764</f>
        <v>483.78797999999995</v>
      </c>
      <c r="E115" s="88"/>
      <c r="F115" s="48">
        <v>0</v>
      </c>
      <c r="G115" s="48">
        <v>745</v>
      </c>
      <c r="H115" s="48" t="s">
        <v>186</v>
      </c>
      <c r="I115" s="156"/>
      <c r="J115" s="157"/>
      <c r="L115" s="24">
        <f t="shared" si="0"/>
        <v>149000</v>
      </c>
    </row>
    <row r="116" spans="1:12" s="24" customFormat="1" ht="15.75" x14ac:dyDescent="0.25">
      <c r="A116" s="87" t="s">
        <v>196</v>
      </c>
      <c r="B116" s="88"/>
      <c r="C116" s="48" t="s">
        <v>200</v>
      </c>
      <c r="D116" s="87">
        <f>((11.34+3.88+8.5+2.7*1.4+2.16+2.16)+(2.7*1+2.1*1+2.7*1)+(2.7*0.75+2.1*0.75+2.7*0.75))*10.764</f>
        <v>483.78797999999995</v>
      </c>
      <c r="E116" s="88"/>
      <c r="F116" s="48">
        <v>0</v>
      </c>
      <c r="G116" s="48">
        <v>745</v>
      </c>
      <c r="H116" s="48" t="s">
        <v>186</v>
      </c>
      <c r="I116" s="156"/>
      <c r="J116" s="157"/>
      <c r="L116" s="24">
        <f t="shared" si="0"/>
        <v>149000</v>
      </c>
    </row>
    <row r="117" spans="1:12" s="24" customFormat="1" ht="15.75" x14ac:dyDescent="0.25">
      <c r="A117" s="87" t="s">
        <v>197</v>
      </c>
      <c r="B117" s="88"/>
      <c r="C117" s="48" t="s">
        <v>201</v>
      </c>
      <c r="D117" s="87">
        <f>((12.03+5.67+2.3*2.4+2.58+2.52+1*1.2+1.2*1.2)+(2.4*1)+(2.4*0.75+2.9*0.75+2.1*0.75))*10.764</f>
        <v>418.82723999999996</v>
      </c>
      <c r="E117" s="88"/>
      <c r="F117" s="48">
        <v>0</v>
      </c>
      <c r="G117" s="48">
        <v>687</v>
      </c>
      <c r="H117" s="48" t="s">
        <v>186</v>
      </c>
      <c r="I117" s="156"/>
      <c r="J117" s="157"/>
      <c r="L117" s="24">
        <f t="shared" si="0"/>
        <v>137400</v>
      </c>
    </row>
    <row r="118" spans="1:12" s="24" customFormat="1" ht="15.75" x14ac:dyDescent="0.25">
      <c r="A118" s="87" t="s">
        <v>198</v>
      </c>
      <c r="B118" s="88"/>
      <c r="C118" s="48" t="s">
        <v>201</v>
      </c>
      <c r="D118" s="87">
        <f>((9.57+5.67+2.25*2.4+2.58+2.52+1.2*1.2+1*1.2)+(2.4*1+2.9*1)+(2.1*0.75+2.4*0.75+2.9*0.75))*10.764</f>
        <v>422.27171999999996</v>
      </c>
      <c r="E118" s="88"/>
      <c r="F118" s="48">
        <v>0</v>
      </c>
      <c r="G118" s="48">
        <v>687</v>
      </c>
      <c r="H118" s="48" t="s">
        <v>186</v>
      </c>
      <c r="I118" s="156"/>
      <c r="J118" s="157"/>
      <c r="L118" s="24">
        <f t="shared" si="0"/>
        <v>137400</v>
      </c>
    </row>
    <row r="119" spans="1:12" s="24" customFormat="1" ht="15.75" x14ac:dyDescent="0.25">
      <c r="A119" s="87" t="s">
        <v>199</v>
      </c>
      <c r="B119" s="88"/>
      <c r="C119" s="48" t="s">
        <v>200</v>
      </c>
      <c r="D119" s="87">
        <f>((12.92+3.88+2.7*1.4+2.16+2.16+2.7*2.3)+(2.7*1+2.1*1+2.7*1+2.7*1)+(2.1*0.75+2.7*0.75))*10.764</f>
        <v>483.41124000000002</v>
      </c>
      <c r="E119" s="88"/>
      <c r="F119" s="48">
        <v>0</v>
      </c>
      <c r="G119" s="48">
        <v>735</v>
      </c>
      <c r="H119" s="48" t="s">
        <v>186</v>
      </c>
      <c r="I119" s="158"/>
      <c r="J119" s="159"/>
      <c r="L119" s="24">
        <f t="shared" si="0"/>
        <v>147000</v>
      </c>
    </row>
    <row r="120" spans="1:12" s="24" customFormat="1" ht="14.65" customHeight="1" x14ac:dyDescent="0.25">
      <c r="A120" s="111" t="s">
        <v>202</v>
      </c>
      <c r="B120" s="112"/>
      <c r="C120" s="112"/>
      <c r="D120" s="112"/>
      <c r="E120" s="112"/>
      <c r="F120" s="112"/>
      <c r="G120" s="112"/>
      <c r="H120" s="112"/>
      <c r="I120" s="112"/>
      <c r="J120" s="113"/>
      <c r="L120" s="24">
        <f t="shared" si="0"/>
        <v>0</v>
      </c>
    </row>
    <row r="121" spans="1:12" s="24" customFormat="1" ht="15.75" x14ac:dyDescent="0.25">
      <c r="A121" s="87" t="s">
        <v>203</v>
      </c>
      <c r="B121" s="88"/>
      <c r="C121" s="48" t="s">
        <v>200</v>
      </c>
      <c r="D121" s="87">
        <f>((12.92+3.88+2.7*1.4+2.16+2.16+2.7*2.3)+(2.7*1+2.1*1+2.7*1+2.7*1)+(2.1*0.75+2.7*0.75))*10.764</f>
        <v>483.41124000000002</v>
      </c>
      <c r="E121" s="88"/>
      <c r="F121" s="48">
        <v>0</v>
      </c>
      <c r="G121" s="48">
        <v>735</v>
      </c>
      <c r="H121" s="48" t="s">
        <v>186</v>
      </c>
      <c r="I121" s="154" t="str">
        <f>A120</f>
        <v>2nd &amp; 4th Floor</v>
      </c>
      <c r="J121" s="155"/>
      <c r="L121" s="24">
        <f t="shared" si="0"/>
        <v>147000</v>
      </c>
    </row>
    <row r="122" spans="1:12" s="24" customFormat="1" ht="15.6" customHeight="1" x14ac:dyDescent="0.25">
      <c r="A122" s="87" t="s">
        <v>204</v>
      </c>
      <c r="B122" s="88"/>
      <c r="C122" s="48" t="s">
        <v>201</v>
      </c>
      <c r="D122" s="87">
        <f>((9.57+5.67+2.25*2.4+2.58+2.52+1*1.2+1.2*1.2+2.25*0.45)+(2.9*1+3.1*1)+(2.9*0.75+2.4*0.75+2.1*0.75))*10.764</f>
        <v>440.70506999999992</v>
      </c>
      <c r="E122" s="88"/>
      <c r="F122" s="48">
        <v>0</v>
      </c>
      <c r="G122" s="48">
        <v>687</v>
      </c>
      <c r="H122" s="48" t="s">
        <v>186</v>
      </c>
      <c r="I122" s="156"/>
      <c r="J122" s="157"/>
      <c r="L122" s="24">
        <f t="shared" si="0"/>
        <v>137400</v>
      </c>
    </row>
    <row r="123" spans="1:12" s="24" customFormat="1" ht="15.6" customHeight="1" x14ac:dyDescent="0.25">
      <c r="A123" s="87" t="s">
        <v>205</v>
      </c>
      <c r="B123" s="88"/>
      <c r="C123" s="48" t="s">
        <v>201</v>
      </c>
      <c r="D123" s="87">
        <f>((12.03+5.67+2.3*2.4+2.52+2.58+1.2*1.2+1*1.2+3.3*0.45)+(2.5*1)+(2.9*0.75+3*0.75+2.1*0.75))*10.764</f>
        <v>440.73197999999996</v>
      </c>
      <c r="E123" s="88"/>
      <c r="F123" s="48">
        <v>0</v>
      </c>
      <c r="G123" s="48">
        <v>687</v>
      </c>
      <c r="H123" s="48" t="s">
        <v>186</v>
      </c>
      <c r="I123" s="156"/>
      <c r="J123" s="157"/>
      <c r="L123" s="24">
        <f t="shared" si="0"/>
        <v>137400</v>
      </c>
    </row>
    <row r="124" spans="1:12" s="24" customFormat="1" ht="15.6" customHeight="1" x14ac:dyDescent="0.25">
      <c r="A124" s="87" t="s">
        <v>206</v>
      </c>
      <c r="B124" s="88"/>
      <c r="C124" s="48" t="s">
        <v>200</v>
      </c>
      <c r="D124" s="87">
        <f>((11.34+3.88+8.5+2.7*1.4+2.16+2.16)+(2.7*1+2.1*1)+(2.7*0.75+2.1*0.75+2.7*0.75))*10.764</f>
        <v>454.72518000000002</v>
      </c>
      <c r="E124" s="88"/>
      <c r="F124" s="48">
        <f>(2.7*1.8)*10.764</f>
        <v>52.313040000000001</v>
      </c>
      <c r="G124" s="48">
        <v>783</v>
      </c>
      <c r="H124" s="48" t="s">
        <v>186</v>
      </c>
      <c r="I124" s="156"/>
      <c r="J124" s="157"/>
      <c r="L124" s="24">
        <f t="shared" si="0"/>
        <v>156600</v>
      </c>
    </row>
    <row r="125" spans="1:12" s="24" customFormat="1" ht="15.6" customHeight="1" x14ac:dyDescent="0.25">
      <c r="A125" s="87" t="s">
        <v>207</v>
      </c>
      <c r="B125" s="88"/>
      <c r="C125" s="48" t="s">
        <v>200</v>
      </c>
      <c r="D125" s="87">
        <f>((11.34+3.88+8.5+2.7*1.4+2.16+2.16)+(2.7*1+2.1*1)+(2.7*0.75+2.1*0.75+2.7*0.75))*10.764</f>
        <v>454.72518000000002</v>
      </c>
      <c r="E125" s="88"/>
      <c r="F125" s="48">
        <f>(2.7*1.8)*10.764</f>
        <v>52.313040000000001</v>
      </c>
      <c r="G125" s="48">
        <v>783</v>
      </c>
      <c r="H125" s="48" t="s">
        <v>186</v>
      </c>
      <c r="I125" s="156"/>
      <c r="J125" s="157"/>
      <c r="L125" s="24">
        <f t="shared" si="0"/>
        <v>156600</v>
      </c>
    </row>
    <row r="126" spans="1:12" s="24" customFormat="1" ht="15.6" customHeight="1" x14ac:dyDescent="0.25">
      <c r="A126" s="87" t="s">
        <v>208</v>
      </c>
      <c r="B126" s="88"/>
      <c r="C126" s="48" t="s">
        <v>201</v>
      </c>
      <c r="D126" s="87">
        <f>((12.03+5.67+2.3*2.4+2.58+2.52+1*1.2+1.2*1.2)+(2.4*1)+(2.4*0.75+2.9*0.75+2.1*0.75))*10.764</f>
        <v>418.82723999999996</v>
      </c>
      <c r="E126" s="88"/>
      <c r="F126" s="48">
        <v>0</v>
      </c>
      <c r="G126" s="48">
        <v>687</v>
      </c>
      <c r="H126" s="48" t="s">
        <v>186</v>
      </c>
      <c r="I126" s="156"/>
      <c r="J126" s="157"/>
      <c r="L126" s="24">
        <f t="shared" si="0"/>
        <v>137400</v>
      </c>
    </row>
    <row r="127" spans="1:12" s="24" customFormat="1" ht="15.6" customHeight="1" x14ac:dyDescent="0.25">
      <c r="A127" s="87" t="s">
        <v>209</v>
      </c>
      <c r="B127" s="88"/>
      <c r="C127" s="48" t="s">
        <v>201</v>
      </c>
      <c r="D127" s="87">
        <f>((9.57+5.67+2.25*2.4+2.58+2.52+1.2*1.2+1*1.2)+(2.4*1+2.9*1)+(2.1*0.75+2.4*0.75+2.9*0.75))*10.764</f>
        <v>422.27171999999996</v>
      </c>
      <c r="E127" s="88"/>
      <c r="F127" s="48">
        <v>0</v>
      </c>
      <c r="G127" s="48">
        <v>687</v>
      </c>
      <c r="H127" s="48" t="s">
        <v>186</v>
      </c>
      <c r="I127" s="156"/>
      <c r="J127" s="157"/>
      <c r="L127" s="24">
        <f t="shared" si="0"/>
        <v>137400</v>
      </c>
    </row>
    <row r="128" spans="1:12" s="24" customFormat="1" ht="15.6" customHeight="1" x14ac:dyDescent="0.25">
      <c r="A128" s="87" t="s">
        <v>210</v>
      </c>
      <c r="B128" s="88"/>
      <c r="C128" s="48" t="s">
        <v>200</v>
      </c>
      <c r="D128" s="87">
        <f>((12.92+3.88+2.7*1.4+2.16+2.16+2.7*2.3)+(2.7*1+2.1*1+2.7*1+2.7*1)+(2.1*0.75+2.7*0.75))*10.764</f>
        <v>483.41124000000002</v>
      </c>
      <c r="E128" s="88"/>
      <c r="F128" s="48">
        <v>0</v>
      </c>
      <c r="G128" s="48">
        <v>735</v>
      </c>
      <c r="H128" s="48" t="s">
        <v>186</v>
      </c>
      <c r="I128" s="158"/>
      <c r="J128" s="159"/>
      <c r="L128" s="24">
        <f t="shared" si="0"/>
        <v>147000</v>
      </c>
    </row>
    <row r="129" spans="1:12" s="24" customFormat="1" ht="14.65" customHeight="1" x14ac:dyDescent="0.25">
      <c r="A129" s="111" t="s">
        <v>212</v>
      </c>
      <c r="B129" s="112"/>
      <c r="C129" s="112"/>
      <c r="D129" s="112"/>
      <c r="E129" s="112"/>
      <c r="F129" s="112"/>
      <c r="G129" s="112"/>
      <c r="H129" s="112"/>
      <c r="I129" s="112"/>
      <c r="J129" s="113"/>
      <c r="L129" s="24">
        <f t="shared" si="0"/>
        <v>0</v>
      </c>
    </row>
    <row r="130" spans="1:12" s="24" customFormat="1" ht="14.65" customHeight="1" x14ac:dyDescent="0.25">
      <c r="A130" s="111" t="s">
        <v>213</v>
      </c>
      <c r="B130" s="112"/>
      <c r="C130" s="112"/>
      <c r="D130" s="112"/>
      <c r="E130" s="112"/>
      <c r="F130" s="112"/>
      <c r="G130" s="112"/>
      <c r="H130" s="112"/>
      <c r="I130" s="112"/>
      <c r="J130" s="113"/>
      <c r="L130" s="24">
        <f t="shared" si="0"/>
        <v>0</v>
      </c>
    </row>
    <row r="131" spans="1:12" s="24" customFormat="1" ht="14.65" customHeight="1" x14ac:dyDescent="0.25">
      <c r="A131" s="111" t="s">
        <v>191</v>
      </c>
      <c r="B131" s="112"/>
      <c r="C131" s="112"/>
      <c r="D131" s="112"/>
      <c r="E131" s="112"/>
      <c r="F131" s="112"/>
      <c r="G131" s="112"/>
      <c r="H131" s="112"/>
      <c r="I131" s="112"/>
      <c r="J131" s="113"/>
      <c r="L131" s="24">
        <f t="shared" si="0"/>
        <v>0</v>
      </c>
    </row>
    <row r="132" spans="1:12" s="24" customFormat="1" ht="15.6" customHeight="1" x14ac:dyDescent="0.25">
      <c r="A132" s="87" t="s">
        <v>192</v>
      </c>
      <c r="B132" s="88"/>
      <c r="C132" s="48" t="s">
        <v>201</v>
      </c>
      <c r="D132" s="87">
        <f>(11.34+3.57+2.7*1.7+1.2*1.9+1.2*1.9+2.1*1+2.7*1+2.1*0.75+2.7*0.75+2.7*0.75)*10.764</f>
        <v>371.19653999999997</v>
      </c>
      <c r="E132" s="88"/>
      <c r="F132" s="48">
        <v>0</v>
      </c>
      <c r="G132" s="48">
        <v>591</v>
      </c>
      <c r="H132" s="48" t="s">
        <v>186</v>
      </c>
      <c r="I132" s="154" t="str">
        <f>A131</f>
        <v>1st &amp; 3rd Floor</v>
      </c>
      <c r="J132" s="155"/>
      <c r="L132" s="24">
        <f t="shared" si="0"/>
        <v>118200</v>
      </c>
    </row>
    <row r="133" spans="1:12" s="24" customFormat="1" ht="15.75" x14ac:dyDescent="0.25">
      <c r="A133" s="87" t="s">
        <v>193</v>
      </c>
      <c r="B133" s="88"/>
      <c r="C133" s="48" t="s">
        <v>214</v>
      </c>
      <c r="D133" s="87">
        <v>287</v>
      </c>
      <c r="E133" s="88"/>
      <c r="F133" s="48">
        <v>0</v>
      </c>
      <c r="G133" s="48">
        <v>442</v>
      </c>
      <c r="H133" s="48" t="s">
        <v>186</v>
      </c>
      <c r="I133" s="156"/>
      <c r="J133" s="157"/>
      <c r="L133" s="24">
        <f t="shared" si="0"/>
        <v>88400</v>
      </c>
    </row>
    <row r="134" spans="1:12" s="24" customFormat="1" ht="15.75" x14ac:dyDescent="0.25">
      <c r="A134" s="87" t="s">
        <v>194</v>
      </c>
      <c r="B134" s="88"/>
      <c r="C134" s="48" t="s">
        <v>214</v>
      </c>
      <c r="D134" s="87">
        <v>287</v>
      </c>
      <c r="E134" s="88"/>
      <c r="F134" s="48">
        <v>0</v>
      </c>
      <c r="G134" s="48">
        <v>442</v>
      </c>
      <c r="H134" s="48" t="s">
        <v>186</v>
      </c>
      <c r="I134" s="156"/>
      <c r="J134" s="157"/>
      <c r="L134" s="24">
        <f t="shared" si="0"/>
        <v>88400</v>
      </c>
    </row>
    <row r="135" spans="1:12" s="24" customFormat="1" ht="15.75" x14ac:dyDescent="0.25">
      <c r="A135" s="87" t="s">
        <v>195</v>
      </c>
      <c r="B135" s="88"/>
      <c r="C135" s="48" t="s">
        <v>201</v>
      </c>
      <c r="D135" s="87">
        <f>(11.34+3.57+2.7*1.7+1.2*1.9+1.2*1.9+2.1*1+2.7*1+2.1*0.75+2.7*0.75+2.7*0.75)*10.764</f>
        <v>371.19653999999997</v>
      </c>
      <c r="E135" s="88"/>
      <c r="F135" s="48">
        <v>0</v>
      </c>
      <c r="G135" s="48">
        <v>591</v>
      </c>
      <c r="H135" s="48" t="s">
        <v>186</v>
      </c>
      <c r="I135" s="156"/>
      <c r="J135" s="157"/>
      <c r="L135" s="24">
        <f t="shared" si="0"/>
        <v>118200</v>
      </c>
    </row>
    <row r="136" spans="1:12" s="24" customFormat="1" ht="15.75" x14ac:dyDescent="0.25">
      <c r="A136" s="87" t="s">
        <v>196</v>
      </c>
      <c r="B136" s="88"/>
      <c r="C136" s="48" t="s">
        <v>200</v>
      </c>
      <c r="D136" s="87">
        <f>(11.34+3.57+2.7*1.7+2.4*2.75+1.2*1.9+1.2*1.9+2.1*1+2.7*1+2.4*0.75+2.7*0.75+2.1*0.75+2.7*0.75)*10.764</f>
        <v>461.61414000000002</v>
      </c>
      <c r="E136" s="88"/>
      <c r="F136" s="48">
        <v>0</v>
      </c>
      <c r="G136" s="48">
        <v>731</v>
      </c>
      <c r="H136" s="48" t="s">
        <v>186</v>
      </c>
      <c r="I136" s="156"/>
      <c r="J136" s="157"/>
      <c r="L136" s="24">
        <f t="shared" si="0"/>
        <v>146200</v>
      </c>
    </row>
    <row r="137" spans="1:12" s="24" customFormat="1" ht="15.75" x14ac:dyDescent="0.25">
      <c r="A137" s="87" t="s">
        <v>197</v>
      </c>
      <c r="B137" s="88"/>
      <c r="C137" s="48" t="s">
        <v>214</v>
      </c>
      <c r="D137" s="87">
        <v>287</v>
      </c>
      <c r="E137" s="88"/>
      <c r="F137" s="48">
        <v>0</v>
      </c>
      <c r="G137" s="48">
        <v>442</v>
      </c>
      <c r="H137" s="48" t="s">
        <v>186</v>
      </c>
      <c r="I137" s="156"/>
      <c r="J137" s="157"/>
      <c r="L137" s="24">
        <f t="shared" si="0"/>
        <v>88400</v>
      </c>
    </row>
    <row r="138" spans="1:12" s="24" customFormat="1" ht="15.75" customHeight="1" x14ac:dyDescent="0.25">
      <c r="A138" s="87" t="s">
        <v>198</v>
      </c>
      <c r="B138" s="88"/>
      <c r="C138" s="48" t="s">
        <v>214</v>
      </c>
      <c r="D138" s="87">
        <v>287</v>
      </c>
      <c r="E138" s="88"/>
      <c r="F138" s="48">
        <v>0</v>
      </c>
      <c r="G138" s="48">
        <v>442</v>
      </c>
      <c r="H138" s="48" t="s">
        <v>186</v>
      </c>
      <c r="I138" s="156"/>
      <c r="J138" s="157"/>
      <c r="L138" s="24">
        <f t="shared" si="0"/>
        <v>88400</v>
      </c>
    </row>
    <row r="139" spans="1:12" s="24" customFormat="1" ht="15.75" x14ac:dyDescent="0.25">
      <c r="A139" s="87" t="s">
        <v>199</v>
      </c>
      <c r="B139" s="88"/>
      <c r="C139" s="48" t="s">
        <v>201</v>
      </c>
      <c r="D139" s="87">
        <f>(11.34+3.57+2.7*1.7+1.2*1.9+1.2*1.9+2.1*1+2.7*1+2.7*0.75+2.1*0.75+2.7*0.75)*10.764</f>
        <v>371.19654000000003</v>
      </c>
      <c r="E139" s="88"/>
      <c r="F139" s="48">
        <v>0</v>
      </c>
      <c r="G139" s="48">
        <v>591</v>
      </c>
      <c r="H139" s="48" t="s">
        <v>186</v>
      </c>
      <c r="I139" s="158"/>
      <c r="J139" s="159"/>
      <c r="L139" s="24">
        <f t="shared" si="0"/>
        <v>118200</v>
      </c>
    </row>
    <row r="140" spans="1:12" s="24" customFormat="1" ht="14.65" customHeight="1" x14ac:dyDescent="0.25">
      <c r="A140" s="111" t="s">
        <v>202</v>
      </c>
      <c r="B140" s="112"/>
      <c r="C140" s="112"/>
      <c r="D140" s="112"/>
      <c r="E140" s="112"/>
      <c r="F140" s="112"/>
      <c r="G140" s="112"/>
      <c r="H140" s="112"/>
      <c r="I140" s="112"/>
      <c r="J140" s="113"/>
      <c r="L140" s="24">
        <f t="shared" si="0"/>
        <v>0</v>
      </c>
    </row>
    <row r="141" spans="1:12" s="24" customFormat="1" ht="15.6" customHeight="1" x14ac:dyDescent="0.25">
      <c r="A141" s="87" t="s">
        <v>203</v>
      </c>
      <c r="B141" s="88"/>
      <c r="C141" s="48" t="s">
        <v>201</v>
      </c>
      <c r="D141" s="87">
        <f>(11.34+3.57+2.7*1.7+1.2*1.9+1.2*1.9+2.1*1+2.7*1+2.1*0.75+2.7*0.75)*10.764</f>
        <v>349.39943999999997</v>
      </c>
      <c r="E141" s="88"/>
      <c r="F141" s="48">
        <f>(2.7*1.55)*10.764</f>
        <v>45.047340000000005</v>
      </c>
      <c r="G141" s="48">
        <v>625</v>
      </c>
      <c r="H141" s="48" t="s">
        <v>186</v>
      </c>
      <c r="I141" s="154" t="str">
        <f>A140</f>
        <v>2nd &amp; 4th Floor</v>
      </c>
      <c r="J141" s="155"/>
      <c r="L141" s="24">
        <f t="shared" si="0"/>
        <v>125000</v>
      </c>
    </row>
    <row r="142" spans="1:12" s="24" customFormat="1" ht="15.6" customHeight="1" x14ac:dyDescent="0.25">
      <c r="A142" s="87" t="s">
        <v>204</v>
      </c>
      <c r="B142" s="88"/>
      <c r="C142" s="48" t="s">
        <v>215</v>
      </c>
      <c r="D142" s="87">
        <v>287</v>
      </c>
      <c r="E142" s="88"/>
      <c r="F142" s="48">
        <v>0</v>
      </c>
      <c r="G142" s="48">
        <v>442</v>
      </c>
      <c r="H142" s="48" t="s">
        <v>186</v>
      </c>
      <c r="I142" s="156"/>
      <c r="J142" s="157"/>
      <c r="L142" s="24">
        <f t="shared" si="0"/>
        <v>88400</v>
      </c>
    </row>
    <row r="143" spans="1:12" s="24" customFormat="1" ht="15.6" customHeight="1" x14ac:dyDescent="0.25">
      <c r="A143" s="87" t="s">
        <v>205</v>
      </c>
      <c r="B143" s="88"/>
      <c r="C143" s="48" t="s">
        <v>215</v>
      </c>
      <c r="D143" s="87">
        <v>287</v>
      </c>
      <c r="E143" s="88"/>
      <c r="F143" s="48">
        <v>0</v>
      </c>
      <c r="G143" s="48">
        <v>442</v>
      </c>
      <c r="H143" s="48" t="s">
        <v>186</v>
      </c>
      <c r="I143" s="156"/>
      <c r="J143" s="157"/>
      <c r="L143" s="24">
        <f t="shared" si="0"/>
        <v>88400</v>
      </c>
    </row>
    <row r="144" spans="1:12" s="24" customFormat="1" ht="15.6" customHeight="1" x14ac:dyDescent="0.25">
      <c r="A144" s="87" t="s">
        <v>206</v>
      </c>
      <c r="B144" s="88"/>
      <c r="C144" s="48" t="s">
        <v>201</v>
      </c>
      <c r="D144" s="87">
        <f>(11.34+3.57+2.7*1.7+1.2*1.9+1.2*1.9+2.1*1+2.7*1+2.1*0.75+2.7*0.75)*10.764</f>
        <v>349.39943999999997</v>
      </c>
      <c r="E144" s="88"/>
      <c r="F144" s="48">
        <f>(2.7*1.55)*10.764</f>
        <v>45.047340000000005</v>
      </c>
      <c r="G144" s="48">
        <v>625</v>
      </c>
      <c r="H144" s="48" t="s">
        <v>186</v>
      </c>
      <c r="I144" s="156"/>
      <c r="J144" s="157"/>
      <c r="L144" s="24">
        <f t="shared" si="0"/>
        <v>125000</v>
      </c>
    </row>
    <row r="145" spans="1:12" s="24" customFormat="1" ht="15.6" customHeight="1" x14ac:dyDescent="0.25">
      <c r="A145" s="87" t="s">
        <v>207</v>
      </c>
      <c r="B145" s="88"/>
      <c r="C145" s="48" t="s">
        <v>200</v>
      </c>
      <c r="D145" s="87">
        <f>(11.34+3.57+2.7*1.7+2.4*2.75+1.2*1.9+1.2*1.9+2.1*1+2.7*1+2.4*0.75+2.1*0.75+2.7*0.75)*10.764</f>
        <v>439.81704000000002</v>
      </c>
      <c r="E145" s="88"/>
      <c r="F145" s="48">
        <f>(2.7*1.55)*10.764</f>
        <v>45.047340000000005</v>
      </c>
      <c r="G145" s="48">
        <v>763</v>
      </c>
      <c r="H145" s="48" t="s">
        <v>186</v>
      </c>
      <c r="I145" s="156"/>
      <c r="J145" s="157"/>
      <c r="L145" s="24">
        <f t="shared" si="0"/>
        <v>152600</v>
      </c>
    </row>
    <row r="146" spans="1:12" s="24" customFormat="1" ht="15.6" customHeight="1" x14ac:dyDescent="0.25">
      <c r="A146" s="87" t="s">
        <v>208</v>
      </c>
      <c r="B146" s="88"/>
      <c r="C146" s="48" t="s">
        <v>215</v>
      </c>
      <c r="D146" s="87">
        <v>287</v>
      </c>
      <c r="E146" s="88"/>
      <c r="F146" s="48">
        <v>0</v>
      </c>
      <c r="G146" s="48">
        <v>442</v>
      </c>
      <c r="H146" s="48" t="s">
        <v>186</v>
      </c>
      <c r="I146" s="156"/>
      <c r="J146" s="157"/>
      <c r="L146" s="24">
        <f t="shared" si="0"/>
        <v>88400</v>
      </c>
    </row>
    <row r="147" spans="1:12" s="24" customFormat="1" ht="15.6" customHeight="1" x14ac:dyDescent="0.25">
      <c r="A147" s="87" t="s">
        <v>209</v>
      </c>
      <c r="B147" s="88"/>
      <c r="C147" s="48" t="s">
        <v>215</v>
      </c>
      <c r="D147" s="87">
        <v>287</v>
      </c>
      <c r="E147" s="88"/>
      <c r="F147" s="48">
        <v>0</v>
      </c>
      <c r="G147" s="48">
        <v>442</v>
      </c>
      <c r="H147" s="48" t="s">
        <v>186</v>
      </c>
      <c r="I147" s="156"/>
      <c r="J147" s="157"/>
      <c r="L147" s="24">
        <f t="shared" si="0"/>
        <v>88400</v>
      </c>
    </row>
    <row r="148" spans="1:12" s="24" customFormat="1" ht="15.6" customHeight="1" x14ac:dyDescent="0.25">
      <c r="A148" s="87" t="s">
        <v>210</v>
      </c>
      <c r="B148" s="88"/>
      <c r="C148" s="48" t="s">
        <v>201</v>
      </c>
      <c r="D148" s="87">
        <f>(11.34+3.57+2.7*1.7+1.2*1.9+1.2*1.9+2.1*1+2.7*1+2.1*0.75+2.7*0.75)*10.764</f>
        <v>349.39943999999997</v>
      </c>
      <c r="E148" s="88"/>
      <c r="F148" s="48">
        <f>(2.7*1.55)*10.764</f>
        <v>45.047340000000005</v>
      </c>
      <c r="G148" s="48">
        <v>625</v>
      </c>
      <c r="H148" s="48" t="s">
        <v>186</v>
      </c>
      <c r="I148" s="158"/>
      <c r="J148" s="159"/>
      <c r="L148" s="24">
        <f t="shared" si="0"/>
        <v>125000</v>
      </c>
    </row>
    <row r="149" spans="1:12" ht="174" customHeight="1" x14ac:dyDescent="0.25">
      <c r="A149" s="166" t="s">
        <v>267</v>
      </c>
      <c r="B149" s="167"/>
      <c r="C149" s="167"/>
      <c r="D149" s="167"/>
      <c r="E149" s="167"/>
      <c r="F149" s="167"/>
      <c r="G149" s="167"/>
      <c r="H149" s="167"/>
      <c r="I149" s="167"/>
      <c r="J149" s="168"/>
    </row>
    <row r="150" spans="1:12" x14ac:dyDescent="0.25">
      <c r="A150" s="163" t="s">
        <v>26</v>
      </c>
      <c r="B150" s="164"/>
      <c r="C150" s="164"/>
      <c r="D150" s="164"/>
      <c r="E150" s="164"/>
      <c r="F150" s="164"/>
      <c r="G150" s="164"/>
      <c r="H150" s="164"/>
      <c r="I150" s="164"/>
      <c r="J150" s="165"/>
    </row>
    <row r="151" spans="1:12" x14ac:dyDescent="0.25">
      <c r="A151" s="51" t="s">
        <v>30</v>
      </c>
      <c r="B151" s="52"/>
      <c r="C151" s="52"/>
      <c r="D151" s="52"/>
      <c r="E151" s="52"/>
      <c r="F151" s="52"/>
      <c r="G151" s="52"/>
      <c r="H151" s="52"/>
      <c r="I151" s="52"/>
      <c r="J151" s="53"/>
    </row>
    <row r="152" spans="1:12" x14ac:dyDescent="0.25">
      <c r="A152" s="163" t="s">
        <v>28</v>
      </c>
      <c r="B152" s="164"/>
      <c r="C152" s="164"/>
      <c r="D152" s="164"/>
      <c r="E152" s="164"/>
      <c r="F152" s="164"/>
      <c r="G152" s="164"/>
      <c r="H152" s="164"/>
      <c r="I152" s="164"/>
      <c r="J152" s="165"/>
    </row>
    <row r="153" spans="1:12" x14ac:dyDescent="0.25">
      <c r="A153" s="51" t="s">
        <v>35</v>
      </c>
      <c r="B153" s="52"/>
      <c r="C153" s="52"/>
      <c r="D153" s="52"/>
      <c r="E153" s="52"/>
      <c r="F153" s="52"/>
      <c r="G153" s="52"/>
      <c r="H153" s="52"/>
      <c r="I153" s="52"/>
      <c r="J153" s="53"/>
    </row>
    <row r="154" spans="1:12" x14ac:dyDescent="0.25">
      <c r="A154" s="51" t="s">
        <v>105</v>
      </c>
      <c r="B154" s="52"/>
      <c r="C154" s="52"/>
      <c r="D154" s="52"/>
      <c r="E154" s="52"/>
      <c r="F154" s="52"/>
      <c r="G154" s="52"/>
      <c r="H154" s="52"/>
      <c r="I154" s="52"/>
      <c r="J154" s="53"/>
    </row>
    <row r="155" spans="1:12" x14ac:dyDescent="0.25">
      <c r="A155" s="51" t="s">
        <v>106</v>
      </c>
      <c r="B155" s="52"/>
      <c r="C155" s="52"/>
      <c r="D155" s="52"/>
      <c r="E155" s="52"/>
      <c r="F155" s="52"/>
      <c r="G155" s="52"/>
      <c r="H155" s="52"/>
      <c r="I155" s="52"/>
      <c r="J155" s="53"/>
    </row>
    <row r="156" spans="1:12" ht="30.75" hidden="1" customHeight="1" x14ac:dyDescent="0.25">
      <c r="A156" s="55" t="s">
        <v>107</v>
      </c>
      <c r="B156" s="56"/>
      <c r="C156" s="56"/>
      <c r="D156" s="56"/>
      <c r="E156" s="56"/>
      <c r="F156" s="56"/>
      <c r="G156" s="56"/>
      <c r="H156" s="56"/>
      <c r="I156" s="56"/>
      <c r="J156" s="57"/>
    </row>
    <row r="157" spans="1:12" x14ac:dyDescent="0.25">
      <c r="A157" s="162" t="s">
        <v>216</v>
      </c>
      <c r="B157" s="162"/>
      <c r="C157" s="169" t="s">
        <v>265</v>
      </c>
      <c r="D157" s="169"/>
      <c r="E157" s="169" t="s">
        <v>217</v>
      </c>
      <c r="F157" s="169"/>
      <c r="G157" s="169"/>
      <c r="H157" s="169" t="s">
        <v>266</v>
      </c>
      <c r="I157" s="169"/>
      <c r="J157" s="169"/>
    </row>
    <row r="158" spans="1:12" ht="15" customHeight="1" x14ac:dyDescent="0.25">
      <c r="A158" s="114" t="s">
        <v>27</v>
      </c>
      <c r="B158" s="115"/>
      <c r="C158" s="115"/>
      <c r="D158" s="115"/>
      <c r="E158" s="115"/>
      <c r="F158" s="115"/>
      <c r="G158" s="115"/>
      <c r="H158" s="115"/>
      <c r="I158" s="115"/>
      <c r="J158" s="116"/>
    </row>
    <row r="159" spans="1:12" x14ac:dyDescent="0.25">
      <c r="A159" s="117"/>
      <c r="B159" s="118"/>
      <c r="C159" s="118"/>
      <c r="D159" s="118"/>
      <c r="E159" s="118"/>
      <c r="F159" s="118"/>
      <c r="G159" s="118"/>
      <c r="H159" s="118"/>
      <c r="I159" s="118"/>
      <c r="J159" s="119"/>
    </row>
    <row r="160" spans="1:12" x14ac:dyDescent="0.25">
      <c r="A160" s="117"/>
      <c r="B160" s="118"/>
      <c r="C160" s="118"/>
      <c r="D160" s="118"/>
      <c r="E160" s="118"/>
      <c r="F160" s="118"/>
      <c r="G160" s="118"/>
      <c r="H160" s="118"/>
      <c r="I160" s="118"/>
      <c r="J160" s="119"/>
    </row>
    <row r="161" spans="1:10" x14ac:dyDescent="0.25">
      <c r="A161" s="120"/>
      <c r="B161" s="121"/>
      <c r="C161" s="121"/>
      <c r="D161" s="121"/>
      <c r="E161" s="121"/>
      <c r="F161" s="121"/>
      <c r="G161" s="121"/>
      <c r="H161" s="121"/>
      <c r="I161" s="121"/>
      <c r="J161" s="122"/>
    </row>
    <row r="162" spans="1:10" x14ac:dyDescent="0.25">
      <c r="A162" s="7" t="s">
        <v>152</v>
      </c>
      <c r="B162" s="7"/>
      <c r="C162" s="7"/>
      <c r="D162" s="7" t="str">
        <f>F8</f>
        <v>Srishti Vihar</v>
      </c>
      <c r="E162" s="7"/>
    </row>
    <row r="163" spans="1:10" s="7" customFormat="1" ht="14.25" x14ac:dyDescent="0.2"/>
    <row r="164" spans="1:10" s="7" customFormat="1" ht="14.25" x14ac:dyDescent="0.2"/>
    <row r="205" spans="1:2" x14ac:dyDescent="0.25">
      <c r="A205" s="7" t="s">
        <v>120</v>
      </c>
      <c r="B205" s="7"/>
    </row>
  </sheetData>
  <mergeCells count="328">
    <mergeCell ref="F15:G15"/>
    <mergeCell ref="F16:G16"/>
    <mergeCell ref="H16:J16"/>
    <mergeCell ref="F17:G17"/>
    <mergeCell ref="H17:J17"/>
    <mergeCell ref="I27:J27"/>
    <mergeCell ref="A21:E21"/>
    <mergeCell ref="F21:J21"/>
    <mergeCell ref="C16:E16"/>
    <mergeCell ref="F24:J24"/>
    <mergeCell ref="A15:B15"/>
    <mergeCell ref="C15:E15"/>
    <mergeCell ref="A16:B16"/>
    <mergeCell ref="C17:E17"/>
    <mergeCell ref="G28:H28"/>
    <mergeCell ref="A28:B28"/>
    <mergeCell ref="C28:D28"/>
    <mergeCell ref="C27:D27"/>
    <mergeCell ref="E27:F27"/>
    <mergeCell ref="A22:E22"/>
    <mergeCell ref="F22:J22"/>
    <mergeCell ref="A24:E24"/>
    <mergeCell ref="A25:E25"/>
    <mergeCell ref="F25:J25"/>
    <mergeCell ref="G26:H26"/>
    <mergeCell ref="A26:B26"/>
    <mergeCell ref="C31:J31"/>
    <mergeCell ref="F23:J23"/>
    <mergeCell ref="F18:G18"/>
    <mergeCell ref="H18:J18"/>
    <mergeCell ref="D62:E62"/>
    <mergeCell ref="A63:B63"/>
    <mergeCell ref="D63:E63"/>
    <mergeCell ref="A64:B64"/>
    <mergeCell ref="A65:B65"/>
    <mergeCell ref="D65:E65"/>
    <mergeCell ref="A55:B55"/>
    <mergeCell ref="D55:E55"/>
    <mergeCell ref="F55:G55"/>
    <mergeCell ref="I55:J55"/>
    <mergeCell ref="A56:B56"/>
    <mergeCell ref="C56:J56"/>
    <mergeCell ref="D61:E61"/>
    <mergeCell ref="A62:B62"/>
    <mergeCell ref="A39:E39"/>
    <mergeCell ref="A33:J33"/>
    <mergeCell ref="E28:F28"/>
    <mergeCell ref="H46:J46"/>
    <mergeCell ref="F36:J36"/>
    <mergeCell ref="G27:H27"/>
    <mergeCell ref="D57:E57"/>
    <mergeCell ref="H57:J57"/>
    <mergeCell ref="A66:B66"/>
    <mergeCell ref="D66:E66"/>
    <mergeCell ref="A67:B67"/>
    <mergeCell ref="D67:E67"/>
    <mergeCell ref="A58:B58"/>
    <mergeCell ref="D58:E58"/>
    <mergeCell ref="F58:G67"/>
    <mergeCell ref="H58:J67"/>
    <mergeCell ref="A59:B59"/>
    <mergeCell ref="D59:E59"/>
    <mergeCell ref="A60:B60"/>
    <mergeCell ref="D60:E60"/>
    <mergeCell ref="A61:B61"/>
    <mergeCell ref="A150:J150"/>
    <mergeCell ref="A68:J68"/>
    <mergeCell ref="A69:B69"/>
    <mergeCell ref="D69:E69"/>
    <mergeCell ref="F69:G69"/>
    <mergeCell ref="I69:J69"/>
    <mergeCell ref="D64:E64"/>
    <mergeCell ref="D73:E73"/>
    <mergeCell ref="A74:B74"/>
    <mergeCell ref="A80:B80"/>
    <mergeCell ref="D80:E80"/>
    <mergeCell ref="A81:B81"/>
    <mergeCell ref="D81:E81"/>
    <mergeCell ref="A77:B77"/>
    <mergeCell ref="D77:E77"/>
    <mergeCell ref="A78:B78"/>
    <mergeCell ref="D78:E78"/>
    <mergeCell ref="A79:B79"/>
    <mergeCell ref="D79:E79"/>
    <mergeCell ref="A118:B118"/>
    <mergeCell ref="D118:E118"/>
    <mergeCell ref="A119:B119"/>
    <mergeCell ref="D119:E119"/>
    <mergeCell ref="A112:B112"/>
    <mergeCell ref="C157:D157"/>
    <mergeCell ref="E157:G157"/>
    <mergeCell ref="H157:J157"/>
    <mergeCell ref="A156:J156"/>
    <mergeCell ref="I132:J139"/>
    <mergeCell ref="D135:E135"/>
    <mergeCell ref="D132:E132"/>
    <mergeCell ref="A129:J129"/>
    <mergeCell ref="A130:J130"/>
    <mergeCell ref="A131:J131"/>
    <mergeCell ref="A140:J140"/>
    <mergeCell ref="A141:B141"/>
    <mergeCell ref="D141:E141"/>
    <mergeCell ref="A134:B134"/>
    <mergeCell ref="D134:E134"/>
    <mergeCell ref="A135:B135"/>
    <mergeCell ref="A133:B133"/>
    <mergeCell ref="D133:E133"/>
    <mergeCell ref="I141:J148"/>
    <mergeCell ref="A146:B146"/>
    <mergeCell ref="D146:E146"/>
    <mergeCell ref="A147:B147"/>
    <mergeCell ref="D147:E147"/>
    <mergeCell ref="A132:B132"/>
    <mergeCell ref="A157:B157"/>
    <mergeCell ref="A138:B138"/>
    <mergeCell ref="D138:E138"/>
    <mergeCell ref="A139:B139"/>
    <mergeCell ref="D139:E139"/>
    <mergeCell ref="A136:B136"/>
    <mergeCell ref="D136:E136"/>
    <mergeCell ref="A137:B137"/>
    <mergeCell ref="D137:E137"/>
    <mergeCell ref="A153:J153"/>
    <mergeCell ref="A144:B144"/>
    <mergeCell ref="D144:E144"/>
    <mergeCell ref="A145:B145"/>
    <mergeCell ref="D145:E145"/>
    <mergeCell ref="A142:B142"/>
    <mergeCell ref="D142:E142"/>
    <mergeCell ref="A143:B143"/>
    <mergeCell ref="D143:E143"/>
    <mergeCell ref="A148:B148"/>
    <mergeCell ref="D148:E148"/>
    <mergeCell ref="A151:J151"/>
    <mergeCell ref="A155:J155"/>
    <mergeCell ref="A152:J152"/>
    <mergeCell ref="A149:J149"/>
    <mergeCell ref="D112:E112"/>
    <mergeCell ref="A113:B113"/>
    <mergeCell ref="D113:E113"/>
    <mergeCell ref="D117:E117"/>
    <mergeCell ref="A114:B114"/>
    <mergeCell ref="D114:E114"/>
    <mergeCell ref="A115:B115"/>
    <mergeCell ref="D115:E115"/>
    <mergeCell ref="C43:F43"/>
    <mergeCell ref="A43:B43"/>
    <mergeCell ref="D95:F95"/>
    <mergeCell ref="A104:B104"/>
    <mergeCell ref="D104:E104"/>
    <mergeCell ref="D76:E76"/>
    <mergeCell ref="A72:B72"/>
    <mergeCell ref="A82:J82"/>
    <mergeCell ref="A83:J83"/>
    <mergeCell ref="A84:J85"/>
    <mergeCell ref="A86:J86"/>
    <mergeCell ref="A96:B96"/>
    <mergeCell ref="G101:J101"/>
    <mergeCell ref="I107:J110"/>
    <mergeCell ref="A105:J105"/>
    <mergeCell ref="A107:B107"/>
    <mergeCell ref="A117:B117"/>
    <mergeCell ref="I121:J128"/>
    <mergeCell ref="A125:B125"/>
    <mergeCell ref="D125:E125"/>
    <mergeCell ref="A126:B126"/>
    <mergeCell ref="D126:E126"/>
    <mergeCell ref="A123:B123"/>
    <mergeCell ref="D124:E124"/>
    <mergeCell ref="A127:B127"/>
    <mergeCell ref="D127:E127"/>
    <mergeCell ref="A128:B128"/>
    <mergeCell ref="D123:E123"/>
    <mergeCell ref="A124:B124"/>
    <mergeCell ref="D128:E128"/>
    <mergeCell ref="A76:B76"/>
    <mergeCell ref="F41:J41"/>
    <mergeCell ref="A23:E23"/>
    <mergeCell ref="L87:O87"/>
    <mergeCell ref="A30:J30"/>
    <mergeCell ref="A37:E37"/>
    <mergeCell ref="A50:C50"/>
    <mergeCell ref="F38:J38"/>
    <mergeCell ref="H48:J48"/>
    <mergeCell ref="A45:B45"/>
    <mergeCell ref="A70:B70"/>
    <mergeCell ref="C70:J70"/>
    <mergeCell ref="A71:B71"/>
    <mergeCell ref="A53:J53"/>
    <mergeCell ref="C51:E51"/>
    <mergeCell ref="D48:E48"/>
    <mergeCell ref="F48:G48"/>
    <mergeCell ref="A44:B44"/>
    <mergeCell ref="A41:E41"/>
    <mergeCell ref="A48:C48"/>
    <mergeCell ref="D50:E50"/>
    <mergeCell ref="H43:J43"/>
    <mergeCell ref="H44:J44"/>
    <mergeCell ref="F39:J39"/>
    <mergeCell ref="A1:J1"/>
    <mergeCell ref="A52:E52"/>
    <mergeCell ref="F52:J52"/>
    <mergeCell ref="F40:J40"/>
    <mergeCell ref="A27:B27"/>
    <mergeCell ref="I28:J28"/>
    <mergeCell ref="F37:J37"/>
    <mergeCell ref="F57:G57"/>
    <mergeCell ref="D72:E72"/>
    <mergeCell ref="A54:J54"/>
    <mergeCell ref="F51:J51"/>
    <mergeCell ref="A49:J49"/>
    <mergeCell ref="A42:J42"/>
    <mergeCell ref="I50:J50"/>
    <mergeCell ref="D71:E71"/>
    <mergeCell ref="F71:G71"/>
    <mergeCell ref="H71:J71"/>
    <mergeCell ref="C44:F44"/>
    <mergeCell ref="C45:F45"/>
    <mergeCell ref="A29:J29"/>
    <mergeCell ref="A14:B14"/>
    <mergeCell ref="C14:J14"/>
    <mergeCell ref="A40:E40"/>
    <mergeCell ref="A57:B57"/>
    <mergeCell ref="G88:J88"/>
    <mergeCell ref="G96:J96"/>
    <mergeCell ref="G91:J91"/>
    <mergeCell ref="A90:F90"/>
    <mergeCell ref="G90:J90"/>
    <mergeCell ref="A92:F92"/>
    <mergeCell ref="G92:J92"/>
    <mergeCell ref="G87:J87"/>
    <mergeCell ref="A91:F91"/>
    <mergeCell ref="G89:J89"/>
    <mergeCell ref="A89:F89"/>
    <mergeCell ref="A94:J94"/>
    <mergeCell ref="A95:B95"/>
    <mergeCell ref="G95:J95"/>
    <mergeCell ref="A110:B110"/>
    <mergeCell ref="A108:B108"/>
    <mergeCell ref="D108:E108"/>
    <mergeCell ref="A106:J106"/>
    <mergeCell ref="D110:E110"/>
    <mergeCell ref="D100:F100"/>
    <mergeCell ref="G100:J100"/>
    <mergeCell ref="A158:J161"/>
    <mergeCell ref="A93:F93"/>
    <mergeCell ref="G93:J93"/>
    <mergeCell ref="A97:J97"/>
    <mergeCell ref="A98:B98"/>
    <mergeCell ref="D98:F98"/>
    <mergeCell ref="G98:J98"/>
    <mergeCell ref="A111:J111"/>
    <mergeCell ref="A154:J154"/>
    <mergeCell ref="A120:J120"/>
    <mergeCell ref="A121:B121"/>
    <mergeCell ref="D121:E121"/>
    <mergeCell ref="A122:B122"/>
    <mergeCell ref="D122:E122"/>
    <mergeCell ref="I112:J119"/>
    <mergeCell ref="A116:B116"/>
    <mergeCell ref="D116:E116"/>
    <mergeCell ref="A32:B32"/>
    <mergeCell ref="F50:H50"/>
    <mergeCell ref="A38:E38"/>
    <mergeCell ref="A100:B100"/>
    <mergeCell ref="A109:B109"/>
    <mergeCell ref="I104:J104"/>
    <mergeCell ref="A101:B101"/>
    <mergeCell ref="D101:F101"/>
    <mergeCell ref="D74:E74"/>
    <mergeCell ref="A75:B75"/>
    <mergeCell ref="D75:E75"/>
    <mergeCell ref="F72:G81"/>
    <mergeCell ref="H72:J81"/>
    <mergeCell ref="A73:B73"/>
    <mergeCell ref="D96:F96"/>
    <mergeCell ref="A99:B99"/>
    <mergeCell ref="D99:F99"/>
    <mergeCell ref="G99:J99"/>
    <mergeCell ref="A102:J102"/>
    <mergeCell ref="A103:J103"/>
    <mergeCell ref="D107:E107"/>
    <mergeCell ref="D109:E109"/>
    <mergeCell ref="A87:F87"/>
    <mergeCell ref="A88:F88"/>
    <mergeCell ref="A2:J2"/>
    <mergeCell ref="A3:E3"/>
    <mergeCell ref="F3:J3"/>
    <mergeCell ref="A4:E4"/>
    <mergeCell ref="F4:J4"/>
    <mergeCell ref="A11:E11"/>
    <mergeCell ref="A6:E6"/>
    <mergeCell ref="F6:J6"/>
    <mergeCell ref="A5:E5"/>
    <mergeCell ref="F5:J5"/>
    <mergeCell ref="F8:J8"/>
    <mergeCell ref="A8:E8"/>
    <mergeCell ref="F11:J11"/>
    <mergeCell ref="A9:E9"/>
    <mergeCell ref="F9:J9"/>
    <mergeCell ref="A7:E7"/>
    <mergeCell ref="F7:J7"/>
    <mergeCell ref="A10:E10"/>
    <mergeCell ref="F10:J10"/>
    <mergeCell ref="A12:E12"/>
    <mergeCell ref="A17:B17"/>
    <mergeCell ref="F12:J12"/>
    <mergeCell ref="L88:O88"/>
    <mergeCell ref="H45:J45"/>
    <mergeCell ref="A47:B47"/>
    <mergeCell ref="C47:F47"/>
    <mergeCell ref="H47:J47"/>
    <mergeCell ref="A46:B46"/>
    <mergeCell ref="C46:F46"/>
    <mergeCell ref="A31:B31"/>
    <mergeCell ref="A34:J35"/>
    <mergeCell ref="A18:B18"/>
    <mergeCell ref="A36:E36"/>
    <mergeCell ref="H15:J15"/>
    <mergeCell ref="A13:E13"/>
    <mergeCell ref="I26:J26"/>
    <mergeCell ref="F13:J13"/>
    <mergeCell ref="A19:E20"/>
    <mergeCell ref="F19:J20"/>
    <mergeCell ref="C18:E18"/>
    <mergeCell ref="C26:D26"/>
    <mergeCell ref="E26:F26"/>
    <mergeCell ref="C32:J32"/>
  </mergeCells>
  <phoneticPr fontId="0" type="noConversion"/>
  <hyperlinks>
    <hyperlink ref="C32" r:id="rId1"/>
  </hyperlinks>
  <printOptions horizontalCentered="1"/>
  <pageMargins left="0.43307086614173229" right="0.43307086614173229" top="0.78740157480314965" bottom="1.1811023622047245" header="0.19685039370078741" footer="0.19685039370078741"/>
  <pageSetup paperSize="9" fitToHeight="0" orientation="portrait" r:id="rId2"/>
  <headerFooter>
    <oddHeader>&amp;C&amp;G</oddHeader>
    <oddFooter>&amp;L&amp;"Times New Roman,Bold"Ref No: &amp;F&amp;C&amp;G&amp;R&amp;P</oddFooter>
  </headerFooter>
  <rowBreaks count="2" manualBreakCount="2">
    <brk id="161" max="16383" man="1"/>
    <brk id="20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9" sqref="C9"/>
    </sheetView>
  </sheetViews>
  <sheetFormatPr defaultColWidth="9.28515625" defaultRowHeight="15" x14ac:dyDescent="0.25"/>
  <cols>
    <col min="1" max="1" width="20.5703125" style="9" customWidth="1"/>
    <col min="2" max="2" width="11.7109375" style="9" customWidth="1"/>
    <col min="3" max="4" width="9.28515625" style="9"/>
    <col min="5" max="5" width="10.28515625" style="9" customWidth="1"/>
    <col min="6" max="6" width="10.7109375" style="9" customWidth="1"/>
    <col min="7" max="7" width="9.28515625" style="9"/>
    <col min="8" max="8" width="10.42578125" style="9" customWidth="1"/>
    <col min="9" max="9" width="15.42578125" style="9" customWidth="1"/>
    <col min="10" max="16384" width="9.28515625" style="9"/>
  </cols>
  <sheetData>
    <row r="2" spans="1:13" ht="13.9" x14ac:dyDescent="0.25">
      <c r="A2" s="8" t="s">
        <v>121</v>
      </c>
      <c r="B2" s="8" t="s">
        <v>122</v>
      </c>
      <c r="C2" s="8" t="s">
        <v>123</v>
      </c>
      <c r="D2" s="178" t="s">
        <v>124</v>
      </c>
      <c r="E2" s="178"/>
    </row>
    <row r="3" spans="1:13" ht="13.9" x14ac:dyDescent="0.25">
      <c r="A3" s="10">
        <v>0</v>
      </c>
      <c r="B3" s="10">
        <v>0</v>
      </c>
      <c r="C3" s="10">
        <v>1</v>
      </c>
      <c r="D3" s="179">
        <v>5</v>
      </c>
      <c r="E3" s="179"/>
    </row>
    <row r="5" spans="1:13" ht="13.9" x14ac:dyDescent="0.25">
      <c r="A5" s="9" t="s">
        <v>108</v>
      </c>
      <c r="B5" s="11" t="s">
        <v>125</v>
      </c>
      <c r="C5" s="11">
        <f>D3</f>
        <v>5</v>
      </c>
      <c r="D5" s="12"/>
    </row>
    <row r="6" spans="1:13" ht="13.9" x14ac:dyDescent="0.25">
      <c r="A6" s="9" t="s">
        <v>109</v>
      </c>
      <c r="B6" s="13">
        <v>10</v>
      </c>
      <c r="C6" s="14">
        <v>10</v>
      </c>
      <c r="D6" s="15">
        <f>((100/B6)*C6)/100</f>
        <v>1</v>
      </c>
    </row>
    <row r="7" spans="1:13" ht="13.9" x14ac:dyDescent="0.25">
      <c r="A7" s="9" t="s">
        <v>110</v>
      </c>
      <c r="B7" s="13">
        <f>A3+B3+C3+D3</f>
        <v>6</v>
      </c>
      <c r="C7" s="14">
        <v>4</v>
      </c>
      <c r="D7" s="15">
        <f t="shared" ref="D7:D12" si="0">((100/B7)*C7)/100</f>
        <v>0.66666666666666674</v>
      </c>
      <c r="F7" s="180" t="s">
        <v>126</v>
      </c>
      <c r="G7" s="180"/>
      <c r="H7" s="16" t="s">
        <v>127</v>
      </c>
      <c r="J7" s="17"/>
    </row>
    <row r="8" spans="1:13" ht="13.9" x14ac:dyDescent="0.25">
      <c r="A8" s="9" t="s">
        <v>115</v>
      </c>
      <c r="B8" s="13">
        <f>C5</f>
        <v>5</v>
      </c>
      <c r="C8" s="14">
        <v>1</v>
      </c>
      <c r="D8" s="15">
        <f t="shared" si="0"/>
        <v>0.2</v>
      </c>
      <c r="F8" s="177" t="s">
        <v>128</v>
      </c>
      <c r="G8" s="177"/>
      <c r="H8" s="13" t="s">
        <v>129</v>
      </c>
    </row>
    <row r="9" spans="1:13" ht="13.9" x14ac:dyDescent="0.25">
      <c r="A9" s="9" t="s">
        <v>117</v>
      </c>
      <c r="B9" s="13">
        <f>C5</f>
        <v>5</v>
      </c>
      <c r="C9" s="14">
        <v>0</v>
      </c>
      <c r="D9" s="15">
        <f t="shared" si="0"/>
        <v>0</v>
      </c>
      <c r="F9" s="177" t="s">
        <v>130</v>
      </c>
      <c r="G9" s="177"/>
      <c r="H9" s="13" t="s">
        <v>131</v>
      </c>
    </row>
    <row r="10" spans="1:13" ht="13.9" x14ac:dyDescent="0.25">
      <c r="A10" s="9" t="s">
        <v>37</v>
      </c>
      <c r="B10" s="13">
        <f>C5</f>
        <v>5</v>
      </c>
      <c r="C10" s="14">
        <v>0</v>
      </c>
      <c r="D10" s="15">
        <f t="shared" si="0"/>
        <v>0</v>
      </c>
      <c r="F10" s="177" t="s">
        <v>132</v>
      </c>
      <c r="G10" s="177"/>
      <c r="H10" s="13" t="s">
        <v>133</v>
      </c>
    </row>
    <row r="11" spans="1:13" ht="13.9" x14ac:dyDescent="0.25">
      <c r="A11" s="18" t="s">
        <v>113</v>
      </c>
      <c r="B11" s="13">
        <f>C5</f>
        <v>5</v>
      </c>
      <c r="C11" s="14">
        <v>0</v>
      </c>
      <c r="D11" s="15">
        <f t="shared" si="0"/>
        <v>0</v>
      </c>
      <c r="F11" s="177" t="s">
        <v>134</v>
      </c>
      <c r="G11" s="177"/>
      <c r="H11" s="13" t="s">
        <v>135</v>
      </c>
    </row>
    <row r="12" spans="1:13" ht="13.9" x14ac:dyDescent="0.25">
      <c r="A12" s="9" t="s">
        <v>38</v>
      </c>
      <c r="B12" s="13">
        <f>C5</f>
        <v>5</v>
      </c>
      <c r="C12" s="14">
        <v>0</v>
      </c>
      <c r="D12" s="15">
        <f t="shared" si="0"/>
        <v>0</v>
      </c>
      <c r="F12" s="177" t="s">
        <v>136</v>
      </c>
      <c r="G12" s="177"/>
      <c r="H12" s="13" t="s">
        <v>137</v>
      </c>
    </row>
    <row r="13" spans="1:13" ht="31.5" customHeight="1" x14ac:dyDescent="0.25">
      <c r="F13" s="177" t="s">
        <v>138</v>
      </c>
      <c r="G13" s="177"/>
      <c r="H13" s="13" t="s">
        <v>139</v>
      </c>
    </row>
    <row r="14" spans="1:13" ht="13.9" hidden="1" x14ac:dyDescent="0.25">
      <c r="A14" s="8"/>
      <c r="B14" s="8" t="s">
        <v>114</v>
      </c>
      <c r="C14" s="8" t="s">
        <v>118</v>
      </c>
      <c r="G14" s="8" t="s">
        <v>109</v>
      </c>
      <c r="H14" s="8" t="s">
        <v>111</v>
      </c>
      <c r="I14" s="8" t="s">
        <v>112</v>
      </c>
      <c r="J14" s="8" t="s">
        <v>34</v>
      </c>
      <c r="K14" s="8" t="s">
        <v>37</v>
      </c>
      <c r="L14" s="8" t="s">
        <v>113</v>
      </c>
      <c r="M14" s="8" t="s">
        <v>38</v>
      </c>
    </row>
    <row r="15" spans="1:13" ht="13.9" hidden="1" x14ac:dyDescent="0.25">
      <c r="A15" s="8" t="s">
        <v>32</v>
      </c>
      <c r="B15" s="8">
        <f>G15</f>
        <v>10</v>
      </c>
      <c r="C15" s="8">
        <f>G16</f>
        <v>30</v>
      </c>
      <c r="E15" s="178" t="s">
        <v>114</v>
      </c>
      <c r="F15" s="178"/>
      <c r="G15" s="19">
        <f>C6</f>
        <v>10</v>
      </c>
      <c r="H15" s="19">
        <f>40/B7*C7</f>
        <v>26.666666666666668</v>
      </c>
      <c r="I15" s="19">
        <f>15/B8*C8</f>
        <v>3</v>
      </c>
      <c r="J15" s="19">
        <f>10/B9*C9</f>
        <v>0</v>
      </c>
      <c r="K15" s="19">
        <f>10/B10*C10</f>
        <v>0</v>
      </c>
      <c r="L15" s="19">
        <f>5/B11*C11</f>
        <v>0</v>
      </c>
      <c r="M15" s="19">
        <f>5/B12*C12</f>
        <v>0</v>
      </c>
    </row>
    <row r="16" spans="1:13" ht="13.9" hidden="1" x14ac:dyDescent="0.25">
      <c r="A16" s="8" t="s">
        <v>33</v>
      </c>
      <c r="B16" s="8">
        <f>H15</f>
        <v>26.666666666666668</v>
      </c>
      <c r="C16" s="8">
        <f>H16</f>
        <v>20</v>
      </c>
      <c r="E16" s="178" t="s">
        <v>116</v>
      </c>
      <c r="F16" s="178"/>
      <c r="G16" s="8">
        <f>G15+20</f>
        <v>30</v>
      </c>
      <c r="H16" s="8">
        <f>30/B7*C7</f>
        <v>20</v>
      </c>
      <c r="I16" s="8">
        <f>15/B8*C8</f>
        <v>3</v>
      </c>
      <c r="J16" s="8">
        <f>10/B9*C9</f>
        <v>0</v>
      </c>
      <c r="K16" s="8">
        <f>5/B10*C10</f>
        <v>0</v>
      </c>
      <c r="L16" s="8">
        <f>5/B11*C11</f>
        <v>0</v>
      </c>
      <c r="M16" s="8">
        <f>5/B12*C12</f>
        <v>0</v>
      </c>
    </row>
    <row r="17" spans="1:8" ht="13.9" hidden="1" x14ac:dyDescent="0.25">
      <c r="A17" s="8" t="s">
        <v>112</v>
      </c>
      <c r="B17" s="8">
        <f>I15</f>
        <v>3</v>
      </c>
      <c r="C17" s="8">
        <f>I16</f>
        <v>3</v>
      </c>
    </row>
    <row r="18" spans="1:8" ht="29.25" hidden="1" customHeight="1" x14ac:dyDescent="0.25">
      <c r="A18" s="8" t="s">
        <v>34</v>
      </c>
      <c r="B18" s="8">
        <f>J15</f>
        <v>0</v>
      </c>
      <c r="C18" s="8">
        <f>J16</f>
        <v>0</v>
      </c>
    </row>
    <row r="19" spans="1:8" ht="13.9" hidden="1" x14ac:dyDescent="0.25">
      <c r="A19" s="8" t="s">
        <v>37</v>
      </c>
      <c r="B19" s="8">
        <f>K15</f>
        <v>0</v>
      </c>
      <c r="C19" s="8">
        <f>K16</f>
        <v>0</v>
      </c>
    </row>
    <row r="20" spans="1:8" ht="13.9" hidden="1" x14ac:dyDescent="0.25">
      <c r="A20" s="20" t="s">
        <v>113</v>
      </c>
      <c r="B20" s="8">
        <f>L15</f>
        <v>0</v>
      </c>
      <c r="C20" s="8">
        <f>L16</f>
        <v>0</v>
      </c>
    </row>
    <row r="21" spans="1:8" ht="13.9" hidden="1" x14ac:dyDescent="0.25">
      <c r="A21" s="8" t="s">
        <v>38</v>
      </c>
      <c r="B21" s="8">
        <f>M15</f>
        <v>0</v>
      </c>
      <c r="C21" s="8">
        <f>M16</f>
        <v>0</v>
      </c>
    </row>
    <row r="22" spans="1:8" ht="13.9" x14ac:dyDescent="0.25">
      <c r="A22" s="8" t="s">
        <v>119</v>
      </c>
      <c r="B22" s="21">
        <f>(B15+B16+B17+B18+B19+B20+B21)/100</f>
        <v>0.39666666666666672</v>
      </c>
      <c r="C22" s="21">
        <f>(C15+C16+C17+C18+C19+C20+C21)/100</f>
        <v>0.53</v>
      </c>
      <c r="F22" s="177" t="s">
        <v>140</v>
      </c>
      <c r="G22" s="177"/>
      <c r="H22" s="13" t="s">
        <v>131</v>
      </c>
    </row>
    <row r="23" spans="1:8" ht="13.9" x14ac:dyDescent="0.25">
      <c r="F23" s="177" t="s">
        <v>141</v>
      </c>
      <c r="G23" s="177"/>
      <c r="H23" s="13" t="s">
        <v>142</v>
      </c>
    </row>
    <row r="24" spans="1:8" ht="13.9" x14ac:dyDescent="0.25">
      <c r="A24" s="9" t="s">
        <v>143</v>
      </c>
      <c r="B24" s="22">
        <v>0.01</v>
      </c>
      <c r="C24" s="22">
        <v>0.02</v>
      </c>
      <c r="F24" s="177" t="s">
        <v>144</v>
      </c>
      <c r="G24" s="177"/>
      <c r="H24" s="13" t="s">
        <v>145</v>
      </c>
    </row>
    <row r="25" spans="1:8" ht="13.9" x14ac:dyDescent="0.25">
      <c r="A25" s="9" t="s">
        <v>146</v>
      </c>
      <c r="B25" s="22">
        <v>0.01</v>
      </c>
      <c r="C25" s="22">
        <v>0.03</v>
      </c>
    </row>
    <row r="26" spans="1:8" ht="13.9" x14ac:dyDescent="0.25">
      <c r="A26" s="9" t="s">
        <v>147</v>
      </c>
      <c r="B26" s="22">
        <v>0.03</v>
      </c>
      <c r="C26" s="22">
        <v>0.08</v>
      </c>
    </row>
    <row r="27" spans="1:8" ht="13.9" x14ac:dyDescent="0.25">
      <c r="A27" s="9" t="s">
        <v>148</v>
      </c>
      <c r="B27" s="22">
        <v>0.05</v>
      </c>
      <c r="C27" s="22">
        <v>0.15</v>
      </c>
    </row>
    <row r="28" spans="1:8" ht="13.9" x14ac:dyDescent="0.25">
      <c r="A28" s="9" t="s">
        <v>149</v>
      </c>
      <c r="B28" s="22">
        <v>7.0000000000000007E-2</v>
      </c>
      <c r="C28" s="22">
        <v>0.2</v>
      </c>
    </row>
    <row r="29" spans="1:8" ht="13.9" x14ac:dyDescent="0.25">
      <c r="A29" s="9" t="s">
        <v>150</v>
      </c>
      <c r="B29" s="22">
        <v>0.1</v>
      </c>
      <c r="C29" s="22">
        <v>0.3</v>
      </c>
    </row>
  </sheetData>
  <mergeCells count="14">
    <mergeCell ref="F10:G10"/>
    <mergeCell ref="D2:E2"/>
    <mergeCell ref="D3:E3"/>
    <mergeCell ref="F7:G7"/>
    <mergeCell ref="F8:G8"/>
    <mergeCell ref="F9:G9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6" sqref="C6"/>
    </sheetView>
  </sheetViews>
  <sheetFormatPr defaultColWidth="9.28515625" defaultRowHeight="15" x14ac:dyDescent="0.25"/>
  <cols>
    <col min="1" max="1" width="20.5703125" style="9" customWidth="1"/>
    <col min="2" max="2" width="11.7109375" style="9" customWidth="1"/>
    <col min="3" max="4" width="9.28515625" style="9"/>
    <col min="5" max="5" width="10.28515625" style="9" customWidth="1"/>
    <col min="6" max="6" width="10.7109375" style="9" customWidth="1"/>
    <col min="7" max="7" width="9.28515625" style="9"/>
    <col min="8" max="8" width="10.42578125" style="9" customWidth="1"/>
    <col min="9" max="9" width="15.42578125" style="9" customWidth="1"/>
    <col min="10" max="16384" width="9.28515625" style="9"/>
  </cols>
  <sheetData>
    <row r="2" spans="1:13" ht="13.9" x14ac:dyDescent="0.25">
      <c r="A2" s="8" t="s">
        <v>121</v>
      </c>
      <c r="B2" s="8" t="s">
        <v>122</v>
      </c>
      <c r="C2" s="8" t="s">
        <v>123</v>
      </c>
      <c r="D2" s="178" t="s">
        <v>124</v>
      </c>
      <c r="E2" s="178"/>
    </row>
    <row r="3" spans="1:13" ht="13.9" x14ac:dyDescent="0.25">
      <c r="A3" s="10">
        <v>0</v>
      </c>
      <c r="B3" s="10">
        <v>0</v>
      </c>
      <c r="C3" s="10">
        <v>1</v>
      </c>
      <c r="D3" s="179">
        <v>5</v>
      </c>
      <c r="E3" s="179"/>
    </row>
    <row r="5" spans="1:13" ht="13.9" x14ac:dyDescent="0.25">
      <c r="A5" s="9" t="s">
        <v>108</v>
      </c>
      <c r="B5" s="11" t="s">
        <v>125</v>
      </c>
      <c r="C5" s="11">
        <f>D3</f>
        <v>5</v>
      </c>
      <c r="D5" s="12"/>
    </row>
    <row r="6" spans="1:13" ht="13.9" x14ac:dyDescent="0.25">
      <c r="A6" s="9" t="s">
        <v>109</v>
      </c>
      <c r="B6" s="13">
        <v>10</v>
      </c>
      <c r="C6" s="14">
        <v>1</v>
      </c>
      <c r="D6" s="15">
        <f>((100/B6)*C6)/100</f>
        <v>0.1</v>
      </c>
    </row>
    <row r="7" spans="1:13" ht="13.9" x14ac:dyDescent="0.25">
      <c r="A7" s="9" t="s">
        <v>110</v>
      </c>
      <c r="B7" s="13">
        <f>A3+B3+C3+D3</f>
        <v>6</v>
      </c>
      <c r="C7" s="14">
        <v>0</v>
      </c>
      <c r="D7" s="15">
        <f t="shared" ref="D7:D12" si="0">((100/B7)*C7)/100</f>
        <v>0</v>
      </c>
      <c r="F7" s="180" t="s">
        <v>126</v>
      </c>
      <c r="G7" s="180"/>
      <c r="H7" s="16" t="s">
        <v>127</v>
      </c>
      <c r="J7" s="17"/>
    </row>
    <row r="8" spans="1:13" ht="13.9" x14ac:dyDescent="0.25">
      <c r="A8" s="9" t="s">
        <v>115</v>
      </c>
      <c r="B8" s="13">
        <f>C5</f>
        <v>5</v>
      </c>
      <c r="C8" s="14">
        <v>0</v>
      </c>
      <c r="D8" s="15">
        <f t="shared" si="0"/>
        <v>0</v>
      </c>
      <c r="F8" s="177" t="s">
        <v>128</v>
      </c>
      <c r="G8" s="177"/>
      <c r="H8" s="13" t="s">
        <v>129</v>
      </c>
    </row>
    <row r="9" spans="1:13" ht="13.9" x14ac:dyDescent="0.25">
      <c r="A9" s="9" t="s">
        <v>117</v>
      </c>
      <c r="B9" s="13">
        <f>C5</f>
        <v>5</v>
      </c>
      <c r="C9" s="14">
        <v>0</v>
      </c>
      <c r="D9" s="15">
        <f t="shared" si="0"/>
        <v>0</v>
      </c>
      <c r="F9" s="177" t="s">
        <v>130</v>
      </c>
      <c r="G9" s="177"/>
      <c r="H9" s="13" t="s">
        <v>131</v>
      </c>
    </row>
    <row r="10" spans="1:13" ht="13.9" x14ac:dyDescent="0.25">
      <c r="A10" s="9" t="s">
        <v>37</v>
      </c>
      <c r="B10" s="13">
        <f>C5</f>
        <v>5</v>
      </c>
      <c r="C10" s="14">
        <v>0</v>
      </c>
      <c r="D10" s="15">
        <f t="shared" si="0"/>
        <v>0</v>
      </c>
      <c r="F10" s="177" t="s">
        <v>132</v>
      </c>
      <c r="G10" s="177"/>
      <c r="H10" s="13" t="s">
        <v>133</v>
      </c>
    </row>
    <row r="11" spans="1:13" ht="13.9" x14ac:dyDescent="0.25">
      <c r="A11" s="18" t="s">
        <v>113</v>
      </c>
      <c r="B11" s="13">
        <f>C5</f>
        <v>5</v>
      </c>
      <c r="C11" s="14">
        <v>0</v>
      </c>
      <c r="D11" s="15">
        <f t="shared" si="0"/>
        <v>0</v>
      </c>
      <c r="F11" s="177" t="s">
        <v>134</v>
      </c>
      <c r="G11" s="177"/>
      <c r="H11" s="13" t="s">
        <v>135</v>
      </c>
    </row>
    <row r="12" spans="1:13" ht="13.9" x14ac:dyDescent="0.25">
      <c r="A12" s="9" t="s">
        <v>38</v>
      </c>
      <c r="B12" s="13">
        <f>C5</f>
        <v>5</v>
      </c>
      <c r="C12" s="14">
        <v>0</v>
      </c>
      <c r="D12" s="15">
        <f t="shared" si="0"/>
        <v>0</v>
      </c>
      <c r="F12" s="177" t="s">
        <v>136</v>
      </c>
      <c r="G12" s="177"/>
      <c r="H12" s="13" t="s">
        <v>137</v>
      </c>
    </row>
    <row r="13" spans="1:13" ht="31.5" customHeight="1" x14ac:dyDescent="0.25">
      <c r="F13" s="177" t="s">
        <v>138</v>
      </c>
      <c r="G13" s="177"/>
      <c r="H13" s="13" t="s">
        <v>139</v>
      </c>
    </row>
    <row r="14" spans="1:13" ht="13.9" hidden="1" x14ac:dyDescent="0.25">
      <c r="A14" s="8"/>
      <c r="B14" s="8" t="s">
        <v>114</v>
      </c>
      <c r="C14" s="8" t="s">
        <v>118</v>
      </c>
      <c r="G14" s="8" t="s">
        <v>109</v>
      </c>
      <c r="H14" s="8" t="s">
        <v>111</v>
      </c>
      <c r="I14" s="8" t="s">
        <v>112</v>
      </c>
      <c r="J14" s="8" t="s">
        <v>34</v>
      </c>
      <c r="K14" s="8" t="s">
        <v>37</v>
      </c>
      <c r="L14" s="8" t="s">
        <v>113</v>
      </c>
      <c r="M14" s="8" t="s">
        <v>38</v>
      </c>
    </row>
    <row r="15" spans="1:13" ht="13.9" hidden="1" x14ac:dyDescent="0.25">
      <c r="A15" s="8" t="s">
        <v>32</v>
      </c>
      <c r="B15" s="8">
        <f>G15</f>
        <v>1</v>
      </c>
      <c r="C15" s="8">
        <f>G16</f>
        <v>21</v>
      </c>
      <c r="E15" s="178" t="s">
        <v>114</v>
      </c>
      <c r="F15" s="178"/>
      <c r="G15" s="19">
        <f>C6</f>
        <v>1</v>
      </c>
      <c r="H15" s="19">
        <f>40/B7*C7</f>
        <v>0</v>
      </c>
      <c r="I15" s="19">
        <f>15/B8*C8</f>
        <v>0</v>
      </c>
      <c r="J15" s="19">
        <f>10/B9*C9</f>
        <v>0</v>
      </c>
      <c r="K15" s="19">
        <f>10/B10*C10</f>
        <v>0</v>
      </c>
      <c r="L15" s="19">
        <f>5/B11*C11</f>
        <v>0</v>
      </c>
      <c r="M15" s="19">
        <f>5/B12*C12</f>
        <v>0</v>
      </c>
    </row>
    <row r="16" spans="1:13" ht="13.9" hidden="1" x14ac:dyDescent="0.25">
      <c r="A16" s="8" t="s">
        <v>33</v>
      </c>
      <c r="B16" s="8">
        <f>H15</f>
        <v>0</v>
      </c>
      <c r="C16" s="8">
        <f>H16</f>
        <v>0</v>
      </c>
      <c r="E16" s="178" t="s">
        <v>116</v>
      </c>
      <c r="F16" s="178"/>
      <c r="G16" s="8">
        <f>G15+20</f>
        <v>21</v>
      </c>
      <c r="H16" s="8">
        <f>30/B7*C7</f>
        <v>0</v>
      </c>
      <c r="I16" s="8">
        <f>15/B8*C8</f>
        <v>0</v>
      </c>
      <c r="J16" s="8">
        <f>10/B9*C9</f>
        <v>0</v>
      </c>
      <c r="K16" s="8">
        <f>5/B10*C10</f>
        <v>0</v>
      </c>
      <c r="L16" s="8">
        <f>5/B11*C11</f>
        <v>0</v>
      </c>
      <c r="M16" s="8">
        <f>5/B12*C12</f>
        <v>0</v>
      </c>
    </row>
    <row r="17" spans="1:8" ht="13.9" hidden="1" x14ac:dyDescent="0.25">
      <c r="A17" s="8" t="s">
        <v>112</v>
      </c>
      <c r="B17" s="8">
        <f>I15</f>
        <v>0</v>
      </c>
      <c r="C17" s="8">
        <f>I16</f>
        <v>0</v>
      </c>
    </row>
    <row r="18" spans="1:8" ht="29.25" hidden="1" customHeight="1" x14ac:dyDescent="0.25">
      <c r="A18" s="8" t="s">
        <v>34</v>
      </c>
      <c r="B18" s="8">
        <f>J15</f>
        <v>0</v>
      </c>
      <c r="C18" s="8">
        <f>J16</f>
        <v>0</v>
      </c>
    </row>
    <row r="19" spans="1:8" ht="13.9" hidden="1" x14ac:dyDescent="0.25">
      <c r="A19" s="8" t="s">
        <v>37</v>
      </c>
      <c r="B19" s="8">
        <f>K15</f>
        <v>0</v>
      </c>
      <c r="C19" s="8">
        <f>K16</f>
        <v>0</v>
      </c>
    </row>
    <row r="20" spans="1:8" ht="13.9" hidden="1" x14ac:dyDescent="0.25">
      <c r="A20" s="20" t="s">
        <v>113</v>
      </c>
      <c r="B20" s="8">
        <f>L15</f>
        <v>0</v>
      </c>
      <c r="C20" s="8">
        <f>L16</f>
        <v>0</v>
      </c>
    </row>
    <row r="21" spans="1:8" ht="13.9" hidden="1" x14ac:dyDescent="0.25">
      <c r="A21" s="8" t="s">
        <v>38</v>
      </c>
      <c r="B21" s="8">
        <f>M15</f>
        <v>0</v>
      </c>
      <c r="C21" s="8">
        <f>M16</f>
        <v>0</v>
      </c>
    </row>
    <row r="22" spans="1:8" ht="13.9" x14ac:dyDescent="0.25">
      <c r="A22" s="8" t="s">
        <v>119</v>
      </c>
      <c r="B22" s="21">
        <f>(B15+B16+B17+B18+B19+B20+B21)/100</f>
        <v>0.01</v>
      </c>
      <c r="C22" s="21">
        <f>(C15+C16+C17+C18+C19+C20+C21)/100</f>
        <v>0.21</v>
      </c>
      <c r="F22" s="177" t="s">
        <v>140</v>
      </c>
      <c r="G22" s="177"/>
      <c r="H22" s="13" t="s">
        <v>131</v>
      </c>
    </row>
    <row r="23" spans="1:8" ht="13.9" x14ac:dyDescent="0.25">
      <c r="F23" s="177" t="s">
        <v>141</v>
      </c>
      <c r="G23" s="177"/>
      <c r="H23" s="13" t="s">
        <v>142</v>
      </c>
    </row>
    <row r="24" spans="1:8" ht="13.9" x14ac:dyDescent="0.25">
      <c r="A24" s="9" t="s">
        <v>143</v>
      </c>
      <c r="B24" s="22">
        <v>0.01</v>
      </c>
      <c r="C24" s="22">
        <v>0.02</v>
      </c>
      <c r="F24" s="177" t="s">
        <v>144</v>
      </c>
      <c r="G24" s="177"/>
      <c r="H24" s="13" t="s">
        <v>145</v>
      </c>
    </row>
    <row r="25" spans="1:8" ht="13.9" x14ac:dyDescent="0.25">
      <c r="A25" s="9" t="s">
        <v>146</v>
      </c>
      <c r="B25" s="22">
        <v>0.01</v>
      </c>
      <c r="C25" s="22">
        <v>0.03</v>
      </c>
    </row>
    <row r="26" spans="1:8" ht="13.9" x14ac:dyDescent="0.25">
      <c r="A26" s="9" t="s">
        <v>147</v>
      </c>
      <c r="B26" s="22">
        <v>0.03</v>
      </c>
      <c r="C26" s="22">
        <v>0.08</v>
      </c>
    </row>
    <row r="27" spans="1:8" ht="13.9" x14ac:dyDescent="0.25">
      <c r="A27" s="9" t="s">
        <v>148</v>
      </c>
      <c r="B27" s="22">
        <v>0.05</v>
      </c>
      <c r="C27" s="22">
        <v>0.15</v>
      </c>
    </row>
    <row r="28" spans="1:8" ht="13.9" x14ac:dyDescent="0.25">
      <c r="A28" s="9" t="s">
        <v>149</v>
      </c>
      <c r="B28" s="22">
        <v>7.0000000000000007E-2</v>
      </c>
      <c r="C28" s="22">
        <v>0.2</v>
      </c>
    </row>
    <row r="29" spans="1:8" ht="13.9" x14ac:dyDescent="0.25">
      <c r="A29" s="9" t="s">
        <v>150</v>
      </c>
      <c r="B29" s="22">
        <v>0.1</v>
      </c>
      <c r="C29" s="22">
        <v>0.3</v>
      </c>
    </row>
  </sheetData>
  <mergeCells count="14">
    <mergeCell ref="F10:G10"/>
    <mergeCell ref="D2:E2"/>
    <mergeCell ref="D3:E3"/>
    <mergeCell ref="F7:G7"/>
    <mergeCell ref="F8:G8"/>
    <mergeCell ref="F9:G9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J18" sqref="J18"/>
    </sheetView>
  </sheetViews>
  <sheetFormatPr defaultRowHeight="15" x14ac:dyDescent="0.25"/>
  <cols>
    <col min="1" max="1" width="9.7109375" bestFit="1" customWidth="1"/>
  </cols>
  <sheetData>
    <row r="2" spans="1:2" x14ac:dyDescent="0.25">
      <c r="A2" s="25">
        <v>44472</v>
      </c>
      <c r="B2" t="s">
        <v>218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ColWidth="9.28515625" defaultRowHeight="15" x14ac:dyDescent="0.25"/>
  <cols>
    <col min="1" max="1" width="20.5703125" style="9" customWidth="1"/>
    <col min="2" max="2" width="11.7109375" style="9" customWidth="1"/>
    <col min="3" max="4" width="9.28515625" style="9"/>
    <col min="5" max="5" width="10.28515625" style="9" customWidth="1"/>
    <col min="6" max="6" width="10.7109375" style="9" customWidth="1"/>
    <col min="7" max="7" width="9.28515625" style="9"/>
    <col min="8" max="8" width="10.42578125" style="9" customWidth="1"/>
    <col min="9" max="9" width="15.42578125" style="9" customWidth="1"/>
    <col min="10" max="16384" width="9.28515625" style="9"/>
  </cols>
  <sheetData>
    <row r="2" spans="1:13" x14ac:dyDescent="0.25">
      <c r="A2" s="8" t="s">
        <v>121</v>
      </c>
      <c r="B2" s="8" t="s">
        <v>122</v>
      </c>
      <c r="C2" s="8" t="s">
        <v>123</v>
      </c>
      <c r="D2" s="178" t="s">
        <v>124</v>
      </c>
      <c r="E2" s="178"/>
    </row>
    <row r="3" spans="1:13" x14ac:dyDescent="0.25">
      <c r="A3" s="10">
        <v>2</v>
      </c>
      <c r="B3" s="10">
        <v>6</v>
      </c>
      <c r="C3" s="10">
        <v>1</v>
      </c>
      <c r="D3" s="179">
        <v>34</v>
      </c>
      <c r="E3" s="179"/>
    </row>
    <row r="5" spans="1:13" x14ac:dyDescent="0.25">
      <c r="A5" s="9" t="s">
        <v>108</v>
      </c>
      <c r="B5" s="11" t="s">
        <v>125</v>
      </c>
      <c r="C5" s="11">
        <f>D3</f>
        <v>34</v>
      </c>
      <c r="D5" s="12"/>
    </row>
    <row r="6" spans="1:13" x14ac:dyDescent="0.25">
      <c r="A6" s="9" t="s">
        <v>109</v>
      </c>
      <c r="B6" s="13">
        <v>10</v>
      </c>
      <c r="C6" s="14">
        <v>10</v>
      </c>
      <c r="D6" s="15">
        <f>((100/B6)*C6)/100</f>
        <v>1</v>
      </c>
    </row>
    <row r="7" spans="1:13" x14ac:dyDescent="0.25">
      <c r="A7" s="9" t="s">
        <v>110</v>
      </c>
      <c r="B7" s="13">
        <f>A3+B3+C3+D3</f>
        <v>43</v>
      </c>
      <c r="C7" s="14">
        <f>A3+B3+C3+30</f>
        <v>39</v>
      </c>
      <c r="D7" s="15">
        <f t="shared" ref="D7:D12" si="0">((100/B7)*C7)/100</f>
        <v>0.90697674418604668</v>
      </c>
      <c r="F7" s="180" t="s">
        <v>126</v>
      </c>
      <c r="G7" s="180"/>
      <c r="H7" s="16" t="s">
        <v>127</v>
      </c>
      <c r="J7" s="17"/>
    </row>
    <row r="8" spans="1:13" x14ac:dyDescent="0.25">
      <c r="A8" s="9" t="s">
        <v>115</v>
      </c>
      <c r="B8" s="13">
        <f>C5</f>
        <v>34</v>
      </c>
      <c r="C8" s="14">
        <v>27</v>
      </c>
      <c r="D8" s="15">
        <f t="shared" si="0"/>
        <v>0.79411764705882359</v>
      </c>
      <c r="F8" s="177" t="s">
        <v>128</v>
      </c>
      <c r="G8" s="177"/>
      <c r="H8" s="13" t="s">
        <v>129</v>
      </c>
    </row>
    <row r="9" spans="1:13" x14ac:dyDescent="0.25">
      <c r="A9" s="9" t="s">
        <v>117</v>
      </c>
      <c r="B9" s="13">
        <f>C5</f>
        <v>34</v>
      </c>
      <c r="C9" s="14">
        <f>C8/2</f>
        <v>13.5</v>
      </c>
      <c r="D9" s="15">
        <f t="shared" si="0"/>
        <v>0.3970588235294118</v>
      </c>
      <c r="F9" s="177" t="s">
        <v>130</v>
      </c>
      <c r="G9" s="177"/>
      <c r="H9" s="13" t="s">
        <v>131</v>
      </c>
    </row>
    <row r="10" spans="1:13" x14ac:dyDescent="0.25">
      <c r="A10" s="9" t="s">
        <v>37</v>
      </c>
      <c r="B10" s="13">
        <f>C5</f>
        <v>34</v>
      </c>
      <c r="C10" s="14">
        <v>16</v>
      </c>
      <c r="D10" s="15">
        <f t="shared" si="0"/>
        <v>0.4705882352941177</v>
      </c>
      <c r="F10" s="177" t="s">
        <v>132</v>
      </c>
      <c r="G10" s="177"/>
      <c r="H10" s="13" t="s">
        <v>133</v>
      </c>
    </row>
    <row r="11" spans="1:13" x14ac:dyDescent="0.25">
      <c r="A11" s="18" t="s">
        <v>113</v>
      </c>
      <c r="B11" s="13">
        <f>C5</f>
        <v>34</v>
      </c>
      <c r="C11" s="14">
        <v>0</v>
      </c>
      <c r="D11" s="15">
        <f t="shared" si="0"/>
        <v>0</v>
      </c>
      <c r="F11" s="177" t="s">
        <v>134</v>
      </c>
      <c r="G11" s="177"/>
      <c r="H11" s="13" t="s">
        <v>135</v>
      </c>
    </row>
    <row r="12" spans="1:13" x14ac:dyDescent="0.25">
      <c r="A12" s="9" t="s">
        <v>38</v>
      </c>
      <c r="B12" s="13">
        <f>C5</f>
        <v>34</v>
      </c>
      <c r="C12" s="14">
        <v>0</v>
      </c>
      <c r="D12" s="15">
        <f t="shared" si="0"/>
        <v>0</v>
      </c>
      <c r="F12" s="177" t="s">
        <v>136</v>
      </c>
      <c r="G12" s="177"/>
      <c r="H12" s="13" t="s">
        <v>137</v>
      </c>
    </row>
    <row r="13" spans="1:13" ht="31.5" customHeight="1" x14ac:dyDescent="0.25">
      <c r="F13" s="177" t="s">
        <v>138</v>
      </c>
      <c r="G13" s="177"/>
      <c r="H13" s="13" t="s">
        <v>139</v>
      </c>
    </row>
    <row r="14" spans="1:13" hidden="1" x14ac:dyDescent="0.25">
      <c r="A14" s="8"/>
      <c r="B14" s="8" t="s">
        <v>114</v>
      </c>
      <c r="C14" s="8" t="s">
        <v>118</v>
      </c>
      <c r="G14" s="8" t="s">
        <v>109</v>
      </c>
      <c r="H14" s="8" t="s">
        <v>111</v>
      </c>
      <c r="I14" s="8" t="s">
        <v>112</v>
      </c>
      <c r="J14" s="8" t="s">
        <v>34</v>
      </c>
      <c r="K14" s="8" t="s">
        <v>37</v>
      </c>
      <c r="L14" s="8" t="s">
        <v>113</v>
      </c>
      <c r="M14" s="8" t="s">
        <v>38</v>
      </c>
    </row>
    <row r="15" spans="1:13" hidden="1" x14ac:dyDescent="0.25">
      <c r="A15" s="8" t="s">
        <v>32</v>
      </c>
      <c r="B15" s="8">
        <f>G15</f>
        <v>10</v>
      </c>
      <c r="C15" s="8">
        <f>G16</f>
        <v>30</v>
      </c>
      <c r="E15" s="178" t="s">
        <v>114</v>
      </c>
      <c r="F15" s="178"/>
      <c r="G15" s="19">
        <f>C6</f>
        <v>10</v>
      </c>
      <c r="H15" s="19">
        <f>40/B7*C7</f>
        <v>36.279069767441861</v>
      </c>
      <c r="I15" s="19">
        <f>15/B8*C8</f>
        <v>11.911764705882353</v>
      </c>
      <c r="J15" s="19">
        <f>10/B9*C9</f>
        <v>3.9705882352941178</v>
      </c>
      <c r="K15" s="19">
        <f>10/B10*C10</f>
        <v>4.7058823529411766</v>
      </c>
      <c r="L15" s="19">
        <f>5/B11*C11</f>
        <v>0</v>
      </c>
      <c r="M15" s="19">
        <f>5/B12*C12</f>
        <v>0</v>
      </c>
    </row>
    <row r="16" spans="1:13" hidden="1" x14ac:dyDescent="0.25">
      <c r="A16" s="8" t="s">
        <v>33</v>
      </c>
      <c r="B16" s="8">
        <f>H15</f>
        <v>36.279069767441861</v>
      </c>
      <c r="C16" s="8">
        <f>H16</f>
        <v>27.209302325581397</v>
      </c>
      <c r="E16" s="178" t="s">
        <v>116</v>
      </c>
      <c r="F16" s="178"/>
      <c r="G16" s="8">
        <f>G15+20</f>
        <v>30</v>
      </c>
      <c r="H16" s="8">
        <f>30/B7*C7</f>
        <v>27.209302325581397</v>
      </c>
      <c r="I16" s="8">
        <f>15/B8*C8</f>
        <v>11.911764705882353</v>
      </c>
      <c r="J16" s="8">
        <f>10/B9*C9</f>
        <v>3.9705882352941178</v>
      </c>
      <c r="K16" s="8">
        <f>5/B10*C10</f>
        <v>2.3529411764705883</v>
      </c>
      <c r="L16" s="8">
        <f>5/B11*C11</f>
        <v>0</v>
      </c>
      <c r="M16" s="8">
        <f>5/B12*C12</f>
        <v>0</v>
      </c>
    </row>
    <row r="17" spans="1:8" hidden="1" x14ac:dyDescent="0.25">
      <c r="A17" s="8" t="s">
        <v>112</v>
      </c>
      <c r="B17" s="8">
        <f>I15</f>
        <v>11.911764705882353</v>
      </c>
      <c r="C17" s="8">
        <f>I16</f>
        <v>11.911764705882353</v>
      </c>
    </row>
    <row r="18" spans="1:8" ht="29.25" hidden="1" customHeight="1" x14ac:dyDescent="0.25">
      <c r="A18" s="8" t="s">
        <v>34</v>
      </c>
      <c r="B18" s="8">
        <f>J15</f>
        <v>3.9705882352941178</v>
      </c>
      <c r="C18" s="8">
        <f>J16</f>
        <v>3.9705882352941178</v>
      </c>
    </row>
    <row r="19" spans="1:8" hidden="1" x14ac:dyDescent="0.25">
      <c r="A19" s="8" t="s">
        <v>37</v>
      </c>
      <c r="B19" s="8">
        <f>K15</f>
        <v>4.7058823529411766</v>
      </c>
      <c r="C19" s="8">
        <f>K16</f>
        <v>2.3529411764705883</v>
      </c>
    </row>
    <row r="20" spans="1:8" hidden="1" x14ac:dyDescent="0.25">
      <c r="A20" s="20" t="s">
        <v>113</v>
      </c>
      <c r="B20" s="8">
        <f>L15</f>
        <v>0</v>
      </c>
      <c r="C20" s="8">
        <f>L16</f>
        <v>0</v>
      </c>
    </row>
    <row r="21" spans="1:8" hidden="1" x14ac:dyDescent="0.25">
      <c r="A21" s="8" t="s">
        <v>38</v>
      </c>
      <c r="B21" s="8">
        <f>M15</f>
        <v>0</v>
      </c>
      <c r="C21" s="8">
        <f>M16</f>
        <v>0</v>
      </c>
    </row>
    <row r="22" spans="1:8" x14ac:dyDescent="0.25">
      <c r="A22" s="8" t="s">
        <v>119</v>
      </c>
      <c r="B22" s="21">
        <f>(B15+B16+B17+B18+B19+B20+B21)/100</f>
        <v>0.66867305061559501</v>
      </c>
      <c r="C22" s="21">
        <f>(C15+C16+C17+C18+C19+C20+C21)/100</f>
        <v>0.75444596443228462</v>
      </c>
      <c r="F22" s="177" t="s">
        <v>140</v>
      </c>
      <c r="G22" s="177"/>
      <c r="H22" s="13" t="s">
        <v>131</v>
      </c>
    </row>
    <row r="23" spans="1:8" x14ac:dyDescent="0.25">
      <c r="F23" s="177" t="s">
        <v>141</v>
      </c>
      <c r="G23" s="177"/>
      <c r="H23" s="13" t="s">
        <v>142</v>
      </c>
    </row>
    <row r="24" spans="1:8" x14ac:dyDescent="0.25">
      <c r="A24" s="9" t="s">
        <v>143</v>
      </c>
      <c r="B24" s="22">
        <v>0.01</v>
      </c>
      <c r="C24" s="22">
        <v>0.02</v>
      </c>
      <c r="F24" s="177" t="s">
        <v>144</v>
      </c>
      <c r="G24" s="177"/>
      <c r="H24" s="13" t="s">
        <v>145</v>
      </c>
    </row>
    <row r="25" spans="1:8" x14ac:dyDescent="0.25">
      <c r="A25" s="9" t="s">
        <v>146</v>
      </c>
      <c r="B25" s="22">
        <v>0.01</v>
      </c>
      <c r="C25" s="22">
        <v>0.03</v>
      </c>
    </row>
    <row r="26" spans="1:8" x14ac:dyDescent="0.25">
      <c r="A26" s="9" t="s">
        <v>147</v>
      </c>
      <c r="B26" s="22">
        <v>0.03</v>
      </c>
      <c r="C26" s="22">
        <v>0.08</v>
      </c>
    </row>
    <row r="27" spans="1:8" x14ac:dyDescent="0.25">
      <c r="A27" s="9" t="s">
        <v>148</v>
      </c>
      <c r="B27" s="22">
        <v>0.05</v>
      </c>
      <c r="C27" s="22">
        <v>0.15</v>
      </c>
    </row>
    <row r="28" spans="1:8" x14ac:dyDescent="0.25">
      <c r="A28" s="9" t="s">
        <v>149</v>
      </c>
      <c r="B28" s="22">
        <v>7.0000000000000007E-2</v>
      </c>
      <c r="C28" s="22">
        <v>0.2</v>
      </c>
    </row>
    <row r="29" spans="1:8" x14ac:dyDescent="0.25">
      <c r="A29" s="9" t="s">
        <v>150</v>
      </c>
      <c r="B29" s="22">
        <v>0.1</v>
      </c>
      <c r="C29" s="22">
        <v>0.3</v>
      </c>
    </row>
  </sheetData>
  <mergeCells count="14">
    <mergeCell ref="F10:G10"/>
    <mergeCell ref="D2:E2"/>
    <mergeCell ref="D3:E3"/>
    <mergeCell ref="F7:G7"/>
    <mergeCell ref="F8:G8"/>
    <mergeCell ref="F9:G9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O5" sqref="O5"/>
    </sheetView>
  </sheetViews>
  <sheetFormatPr defaultRowHeight="15" x14ac:dyDescent="0.25"/>
  <sheetData>
    <row r="2" spans="2:13" x14ac:dyDescent="0.25">
      <c r="C2" s="5" t="s">
        <v>95</v>
      </c>
      <c r="D2" s="181"/>
      <c r="E2" s="181"/>
    </row>
    <row r="3" spans="2:13" x14ac:dyDescent="0.25">
      <c r="E3" s="4"/>
      <c r="F3" s="4"/>
      <c r="G3" s="4"/>
      <c r="H3" s="4"/>
      <c r="I3" s="4"/>
      <c r="J3" s="4"/>
    </row>
    <row r="4" spans="2:13" x14ac:dyDescent="0.25">
      <c r="B4" s="5" t="s">
        <v>96</v>
      </c>
      <c r="C4" s="3" t="s">
        <v>76</v>
      </c>
      <c r="D4" s="182" t="s">
        <v>77</v>
      </c>
      <c r="E4" s="182"/>
      <c r="F4" s="182"/>
      <c r="G4" s="6"/>
      <c r="H4" s="182" t="s">
        <v>78</v>
      </c>
      <c r="I4" s="182"/>
      <c r="J4" s="182"/>
      <c r="K4" s="182" t="s">
        <v>79</v>
      </c>
      <c r="L4" s="182"/>
      <c r="M4" s="182"/>
    </row>
    <row r="5" spans="2:13" x14ac:dyDescent="0.25">
      <c r="B5" s="5">
        <v>1</v>
      </c>
      <c r="C5" s="3"/>
      <c r="D5" s="3" t="s">
        <v>80</v>
      </c>
      <c r="E5" s="3" t="s">
        <v>81</v>
      </c>
      <c r="F5" s="3" t="s">
        <v>82</v>
      </c>
      <c r="G5" s="3"/>
      <c r="H5" s="3" t="s">
        <v>80</v>
      </c>
      <c r="I5" s="3" t="s">
        <v>81</v>
      </c>
      <c r="J5" s="3" t="s">
        <v>82</v>
      </c>
      <c r="K5" s="3" t="s">
        <v>80</v>
      </c>
      <c r="L5" s="3" t="s">
        <v>81</v>
      </c>
      <c r="M5" s="3" t="s">
        <v>82</v>
      </c>
    </row>
    <row r="6" spans="2:13" x14ac:dyDescent="0.25">
      <c r="C6" s="2" t="s">
        <v>83</v>
      </c>
      <c r="D6" s="2"/>
      <c r="E6" s="2"/>
      <c r="F6" s="2">
        <f>D6*E6</f>
        <v>0</v>
      </c>
      <c r="G6" s="2" t="s">
        <v>98</v>
      </c>
      <c r="H6" s="2"/>
      <c r="I6" s="2"/>
      <c r="J6" s="2">
        <f>H6*I6</f>
        <v>0</v>
      </c>
      <c r="K6" s="2"/>
      <c r="L6" s="2"/>
      <c r="M6" s="2">
        <f>K6*L6</f>
        <v>0</v>
      </c>
    </row>
    <row r="7" spans="2:13" x14ac:dyDescent="0.25">
      <c r="C7" s="2"/>
      <c r="D7" s="2"/>
      <c r="E7" s="2"/>
      <c r="F7" s="2">
        <f t="shared" ref="F7:F33" si="0">D7*E7</f>
        <v>0</v>
      </c>
      <c r="G7" s="2" t="s">
        <v>99</v>
      </c>
      <c r="H7" s="2"/>
      <c r="I7" s="2"/>
      <c r="J7" s="2">
        <f t="shared" ref="J7:J29" si="1">H7*I7</f>
        <v>0</v>
      </c>
      <c r="K7" s="2"/>
      <c r="L7" s="2"/>
      <c r="M7" s="2">
        <f t="shared" ref="M7:M29" si="2">K7*L7</f>
        <v>0</v>
      </c>
    </row>
    <row r="8" spans="2:13" x14ac:dyDescent="0.25">
      <c r="C8" s="2"/>
      <c r="D8" s="2"/>
      <c r="E8" s="2"/>
      <c r="F8" s="2">
        <f t="shared" si="0"/>
        <v>0</v>
      </c>
      <c r="G8" s="2"/>
      <c r="H8" s="2"/>
      <c r="I8" s="2"/>
      <c r="J8" s="2">
        <f t="shared" si="1"/>
        <v>0</v>
      </c>
      <c r="K8" s="2"/>
      <c r="L8" s="2"/>
      <c r="M8" s="2">
        <f t="shared" si="2"/>
        <v>0</v>
      </c>
    </row>
    <row r="9" spans="2:13" x14ac:dyDescent="0.25">
      <c r="C9" s="2" t="s">
        <v>86</v>
      </c>
      <c r="D9" s="2"/>
      <c r="E9" s="2"/>
      <c r="F9" s="2">
        <f t="shared" si="0"/>
        <v>0</v>
      </c>
      <c r="G9" s="2" t="s">
        <v>98</v>
      </c>
      <c r="H9" s="2"/>
      <c r="I9" s="2"/>
      <c r="J9" s="2">
        <f t="shared" si="1"/>
        <v>0</v>
      </c>
      <c r="K9" s="2"/>
      <c r="L9" s="2"/>
      <c r="M9" s="2">
        <f t="shared" si="2"/>
        <v>0</v>
      </c>
    </row>
    <row r="10" spans="2:13" x14ac:dyDescent="0.25">
      <c r="C10" s="2"/>
      <c r="D10" s="2"/>
      <c r="E10" s="2"/>
      <c r="F10" s="2">
        <f t="shared" si="0"/>
        <v>0</v>
      </c>
      <c r="G10" s="2" t="s">
        <v>99</v>
      </c>
      <c r="H10" s="2"/>
      <c r="I10" s="2"/>
      <c r="J10" s="2">
        <f t="shared" si="1"/>
        <v>0</v>
      </c>
      <c r="K10" s="2"/>
      <c r="L10" s="2"/>
      <c r="M10" s="2">
        <f t="shared" si="2"/>
        <v>0</v>
      </c>
    </row>
    <row r="11" spans="2:13" x14ac:dyDescent="0.25">
      <c r="C11" s="2"/>
      <c r="D11" s="2"/>
      <c r="E11" s="2"/>
      <c r="F11" s="2">
        <f t="shared" si="0"/>
        <v>0</v>
      </c>
      <c r="G11" s="2"/>
      <c r="H11" s="2"/>
      <c r="I11" s="2"/>
      <c r="J11" s="2">
        <f t="shared" si="1"/>
        <v>0</v>
      </c>
      <c r="K11" s="2"/>
      <c r="L11" s="2"/>
      <c r="M11" s="2">
        <f t="shared" si="2"/>
        <v>0</v>
      </c>
    </row>
    <row r="12" spans="2:13" x14ac:dyDescent="0.25">
      <c r="C12" s="2"/>
      <c r="D12" s="2"/>
      <c r="E12" s="2"/>
      <c r="F12" s="2">
        <f t="shared" si="0"/>
        <v>0</v>
      </c>
      <c r="G12" s="2"/>
      <c r="H12" s="2"/>
      <c r="I12" s="2"/>
      <c r="J12" s="2">
        <f t="shared" si="1"/>
        <v>0</v>
      </c>
      <c r="K12" s="2"/>
      <c r="L12" s="2"/>
      <c r="M12" s="2">
        <f t="shared" si="2"/>
        <v>0</v>
      </c>
    </row>
    <row r="13" spans="2:13" x14ac:dyDescent="0.25">
      <c r="C13" s="2" t="s">
        <v>84</v>
      </c>
      <c r="D13" s="2"/>
      <c r="E13" s="2"/>
      <c r="F13" s="2">
        <f t="shared" si="0"/>
        <v>0</v>
      </c>
      <c r="G13" s="2" t="s">
        <v>98</v>
      </c>
      <c r="H13" s="2"/>
      <c r="I13" s="2"/>
      <c r="J13" s="2">
        <f t="shared" si="1"/>
        <v>0</v>
      </c>
      <c r="K13" s="2"/>
      <c r="L13" s="2"/>
      <c r="M13" s="2">
        <f t="shared" si="2"/>
        <v>0</v>
      </c>
    </row>
    <row r="14" spans="2:13" x14ac:dyDescent="0.25">
      <c r="C14" s="2"/>
      <c r="D14" s="2"/>
      <c r="E14" s="2"/>
      <c r="F14" s="2">
        <f t="shared" si="0"/>
        <v>0</v>
      </c>
      <c r="G14" s="2" t="s">
        <v>99</v>
      </c>
      <c r="H14" s="2"/>
      <c r="I14" s="2"/>
      <c r="J14" s="2">
        <f t="shared" si="1"/>
        <v>0</v>
      </c>
      <c r="K14" s="2"/>
      <c r="L14" s="2"/>
      <c r="M14" s="2">
        <f t="shared" si="2"/>
        <v>0</v>
      </c>
    </row>
    <row r="15" spans="2:13" x14ac:dyDescent="0.25">
      <c r="C15" s="2"/>
      <c r="D15" s="2"/>
      <c r="E15" s="2"/>
      <c r="F15" s="2">
        <f t="shared" si="0"/>
        <v>0</v>
      </c>
      <c r="G15" s="2"/>
      <c r="H15" s="2"/>
      <c r="I15" s="2"/>
      <c r="J15" s="2">
        <f t="shared" si="1"/>
        <v>0</v>
      </c>
      <c r="K15" s="2"/>
      <c r="L15" s="2"/>
      <c r="M15" s="2">
        <f t="shared" si="2"/>
        <v>0</v>
      </c>
    </row>
    <row r="16" spans="2:13" x14ac:dyDescent="0.25">
      <c r="C16" s="2"/>
      <c r="D16" s="2"/>
      <c r="E16" s="2"/>
      <c r="F16" s="2">
        <f t="shared" si="0"/>
        <v>0</v>
      </c>
      <c r="G16" s="2"/>
      <c r="H16" s="2"/>
      <c r="I16" s="2"/>
      <c r="J16" s="2">
        <f t="shared" si="1"/>
        <v>0</v>
      </c>
      <c r="K16" s="2"/>
      <c r="L16" s="2"/>
      <c r="M16" s="2">
        <f t="shared" si="2"/>
        <v>0</v>
      </c>
    </row>
    <row r="17" spans="3:13" x14ac:dyDescent="0.25">
      <c r="C17" s="2" t="s">
        <v>85</v>
      </c>
      <c r="D17" s="2"/>
      <c r="E17" s="2"/>
      <c r="F17" s="2">
        <f t="shared" si="0"/>
        <v>0</v>
      </c>
      <c r="G17" s="2" t="s">
        <v>98</v>
      </c>
      <c r="H17" s="2"/>
      <c r="I17" s="2"/>
      <c r="J17" s="2">
        <f t="shared" si="1"/>
        <v>0</v>
      </c>
      <c r="K17" s="2"/>
      <c r="L17" s="2"/>
      <c r="M17" s="2">
        <f t="shared" si="2"/>
        <v>0</v>
      </c>
    </row>
    <row r="18" spans="3:13" x14ac:dyDescent="0.25">
      <c r="C18" s="2"/>
      <c r="D18" s="2"/>
      <c r="E18" s="2"/>
      <c r="F18" s="2">
        <f t="shared" si="0"/>
        <v>0</v>
      </c>
      <c r="G18" s="2" t="s">
        <v>99</v>
      </c>
      <c r="H18" s="2"/>
      <c r="I18" s="2"/>
      <c r="J18" s="2">
        <f t="shared" si="1"/>
        <v>0</v>
      </c>
      <c r="K18" s="2"/>
      <c r="L18" s="2"/>
      <c r="M18" s="2">
        <f t="shared" si="2"/>
        <v>0</v>
      </c>
    </row>
    <row r="19" spans="3:13" x14ac:dyDescent="0.25">
      <c r="C19" s="2"/>
      <c r="D19" s="2"/>
      <c r="E19" s="2"/>
      <c r="F19" s="2">
        <f t="shared" si="0"/>
        <v>0</v>
      </c>
      <c r="G19" s="2"/>
      <c r="H19" s="2"/>
      <c r="I19" s="2"/>
      <c r="J19" s="2">
        <f t="shared" si="1"/>
        <v>0</v>
      </c>
      <c r="K19" s="2"/>
      <c r="L19" s="2"/>
      <c r="M19" s="2">
        <f t="shared" si="2"/>
        <v>0</v>
      </c>
    </row>
    <row r="20" spans="3:13" x14ac:dyDescent="0.25">
      <c r="C20" s="2" t="s">
        <v>85</v>
      </c>
      <c r="D20" s="2"/>
      <c r="E20" s="2"/>
      <c r="F20" s="2">
        <f t="shared" si="0"/>
        <v>0</v>
      </c>
      <c r="G20" s="2" t="s">
        <v>98</v>
      </c>
      <c r="H20" s="2"/>
      <c r="I20" s="2"/>
      <c r="J20" s="2">
        <f t="shared" si="1"/>
        <v>0</v>
      </c>
      <c r="K20" s="2"/>
      <c r="L20" s="2"/>
      <c r="M20" s="2">
        <f t="shared" si="2"/>
        <v>0</v>
      </c>
    </row>
    <row r="21" spans="3:13" x14ac:dyDescent="0.25">
      <c r="C21" s="2"/>
      <c r="D21" s="2"/>
      <c r="E21" s="2"/>
      <c r="F21" s="2">
        <f t="shared" si="0"/>
        <v>0</v>
      </c>
      <c r="G21" s="2" t="s">
        <v>99</v>
      </c>
      <c r="H21" s="2"/>
      <c r="I21" s="2"/>
      <c r="J21" s="2">
        <f t="shared" si="1"/>
        <v>0</v>
      </c>
      <c r="K21" s="2"/>
      <c r="L21" s="2"/>
      <c r="M21" s="2">
        <f t="shared" si="2"/>
        <v>0</v>
      </c>
    </row>
    <row r="22" spans="3:13" x14ac:dyDescent="0.25">
      <c r="C22" s="2"/>
      <c r="D22" s="2"/>
      <c r="E22" s="2"/>
      <c r="F22" s="2">
        <f t="shared" si="0"/>
        <v>0</v>
      </c>
      <c r="G22" s="2"/>
      <c r="H22" s="2"/>
      <c r="I22" s="2"/>
      <c r="J22" s="2">
        <f t="shared" si="1"/>
        <v>0</v>
      </c>
      <c r="K22" s="2"/>
      <c r="L22" s="2"/>
      <c r="M22" s="2">
        <f t="shared" si="2"/>
        <v>0</v>
      </c>
    </row>
    <row r="23" spans="3:13" x14ac:dyDescent="0.25">
      <c r="C23" s="2" t="s">
        <v>91</v>
      </c>
      <c r="D23" s="2"/>
      <c r="E23" s="2"/>
      <c r="F23" s="2">
        <f t="shared" si="0"/>
        <v>0</v>
      </c>
      <c r="G23" s="2" t="s">
        <v>100</v>
      </c>
      <c r="H23" s="2"/>
      <c r="I23" s="2"/>
      <c r="J23" s="2">
        <f t="shared" si="1"/>
        <v>0</v>
      </c>
      <c r="K23" s="2"/>
      <c r="L23" s="2"/>
      <c r="M23" s="2">
        <f t="shared" si="2"/>
        <v>0</v>
      </c>
    </row>
    <row r="24" spans="3:13" x14ac:dyDescent="0.25">
      <c r="C24" s="2" t="s">
        <v>92</v>
      </c>
      <c r="D24" s="2"/>
      <c r="E24" s="2"/>
      <c r="F24" s="2">
        <f t="shared" si="0"/>
        <v>0</v>
      </c>
      <c r="G24" s="2" t="s">
        <v>100</v>
      </c>
      <c r="H24" s="2"/>
      <c r="I24" s="2"/>
      <c r="J24" s="2">
        <f t="shared" si="1"/>
        <v>0</v>
      </c>
      <c r="K24" s="2"/>
      <c r="L24" s="2"/>
      <c r="M24" s="2">
        <f t="shared" si="2"/>
        <v>0</v>
      </c>
    </row>
    <row r="25" spans="3:13" x14ac:dyDescent="0.25">
      <c r="C25" s="2" t="s">
        <v>93</v>
      </c>
      <c r="D25" s="2"/>
      <c r="E25" s="2"/>
      <c r="F25" s="2">
        <f t="shared" si="0"/>
        <v>0</v>
      </c>
      <c r="G25" s="2" t="s">
        <v>100</v>
      </c>
      <c r="H25" s="2"/>
      <c r="I25" s="2"/>
      <c r="J25" s="2">
        <f t="shared" si="1"/>
        <v>0</v>
      </c>
      <c r="K25" s="2"/>
      <c r="L25" s="2"/>
      <c r="M25" s="2">
        <f t="shared" si="2"/>
        <v>0</v>
      </c>
    </row>
    <row r="26" spans="3:13" x14ac:dyDescent="0.25">
      <c r="C26" s="2"/>
      <c r="D26" s="2"/>
      <c r="E26" s="2"/>
      <c r="F26" s="2">
        <f t="shared" si="0"/>
        <v>0</v>
      </c>
      <c r="G26" s="2"/>
      <c r="H26" s="2"/>
      <c r="I26" s="2"/>
      <c r="J26" s="2">
        <f t="shared" si="1"/>
        <v>0</v>
      </c>
      <c r="K26" s="2"/>
      <c r="L26" s="2"/>
      <c r="M26" s="2">
        <f t="shared" si="2"/>
        <v>0</v>
      </c>
    </row>
    <row r="27" spans="3:13" x14ac:dyDescent="0.25">
      <c r="C27" s="2" t="s">
        <v>87</v>
      </c>
      <c r="D27" s="2"/>
      <c r="E27" s="2"/>
      <c r="F27" s="2">
        <f t="shared" si="0"/>
        <v>0</v>
      </c>
      <c r="G27" s="2"/>
      <c r="H27" s="2"/>
      <c r="I27" s="2"/>
      <c r="J27" s="2">
        <f t="shared" si="1"/>
        <v>0</v>
      </c>
      <c r="K27" s="2"/>
      <c r="L27" s="2"/>
      <c r="M27" s="2">
        <f t="shared" si="2"/>
        <v>0</v>
      </c>
    </row>
    <row r="28" spans="3:13" x14ac:dyDescent="0.25">
      <c r="C28" s="2" t="s">
        <v>88</v>
      </c>
      <c r="D28" s="2"/>
      <c r="E28" s="2"/>
      <c r="F28" s="2">
        <f t="shared" si="0"/>
        <v>0</v>
      </c>
      <c r="G28" s="2"/>
      <c r="H28" s="2"/>
      <c r="I28" s="2"/>
      <c r="J28" s="2">
        <f t="shared" si="1"/>
        <v>0</v>
      </c>
      <c r="K28" s="2"/>
      <c r="L28" s="2"/>
      <c r="M28" s="2">
        <f t="shared" si="2"/>
        <v>0</v>
      </c>
    </row>
    <row r="29" spans="3:13" x14ac:dyDescent="0.25">
      <c r="C29" s="2" t="s">
        <v>89</v>
      </c>
      <c r="D29" s="2"/>
      <c r="E29" s="2"/>
      <c r="F29" s="2">
        <f t="shared" si="0"/>
        <v>0</v>
      </c>
      <c r="G29" s="2"/>
      <c r="H29" s="2"/>
      <c r="I29" s="2"/>
      <c r="J29" s="2">
        <f t="shared" si="1"/>
        <v>0</v>
      </c>
      <c r="K29" s="2"/>
      <c r="L29" s="2"/>
      <c r="M29" s="2">
        <f t="shared" si="2"/>
        <v>0</v>
      </c>
    </row>
    <row r="30" spans="3:13" x14ac:dyDescent="0.25">
      <c r="C30" s="2" t="s">
        <v>90</v>
      </c>
      <c r="D30" s="2"/>
      <c r="E30" s="2"/>
      <c r="F30" s="2">
        <f t="shared" si="0"/>
        <v>0</v>
      </c>
      <c r="G30" s="2"/>
      <c r="H30" s="2"/>
      <c r="I30" s="2"/>
      <c r="J30" s="2">
        <f>H30*I30</f>
        <v>0</v>
      </c>
      <c r="K30" s="2"/>
      <c r="L30" s="2"/>
      <c r="M30" s="2">
        <f>K30*L30</f>
        <v>0</v>
      </c>
    </row>
    <row r="31" spans="3:13" x14ac:dyDescent="0.25">
      <c r="C31" s="2"/>
      <c r="D31" s="2"/>
      <c r="E31" s="2"/>
      <c r="F31" s="2">
        <f t="shared" si="0"/>
        <v>0</v>
      </c>
      <c r="G31" s="2"/>
      <c r="H31" s="2"/>
      <c r="I31" s="2"/>
      <c r="J31" s="2">
        <f>H31*I31</f>
        <v>0</v>
      </c>
      <c r="K31" s="2"/>
      <c r="L31" s="2"/>
      <c r="M31" s="2">
        <f>K31*L31</f>
        <v>0</v>
      </c>
    </row>
    <row r="32" spans="3:13" x14ac:dyDescent="0.25">
      <c r="C32" s="2"/>
      <c r="D32" s="2"/>
      <c r="E32" s="2"/>
      <c r="F32" s="2">
        <f t="shared" si="0"/>
        <v>0</v>
      </c>
      <c r="G32" s="2"/>
      <c r="H32" s="2"/>
      <c r="I32" s="2"/>
      <c r="J32" s="2">
        <f>H32*I32</f>
        <v>0</v>
      </c>
      <c r="K32" s="2"/>
      <c r="L32" s="2"/>
      <c r="M32" s="2">
        <f>K32*L32</f>
        <v>0</v>
      </c>
    </row>
    <row r="33" spans="3:13" x14ac:dyDescent="0.25">
      <c r="C33" s="2"/>
      <c r="D33" s="2"/>
      <c r="E33" s="2"/>
      <c r="F33" s="2">
        <f t="shared" si="0"/>
        <v>0</v>
      </c>
      <c r="G33" s="2"/>
      <c r="H33" s="2"/>
      <c r="I33" s="2"/>
      <c r="J33" s="2">
        <f>H33*I33</f>
        <v>0</v>
      </c>
      <c r="K33" s="2"/>
      <c r="L33" s="2"/>
      <c r="M33" s="2">
        <f>K33*L33</f>
        <v>0</v>
      </c>
    </row>
    <row r="34" spans="3:13" x14ac:dyDescent="0.25">
      <c r="C34" s="2" t="s">
        <v>94</v>
      </c>
      <c r="D34" s="2"/>
      <c r="E34" s="2">
        <f>F34*10.764</f>
        <v>0</v>
      </c>
      <c r="F34" s="2">
        <f>SUM(F6:F33)</f>
        <v>0</v>
      </c>
      <c r="G34" s="2"/>
      <c r="H34" s="2"/>
      <c r="I34" s="2">
        <f>J34*10.764</f>
        <v>0</v>
      </c>
      <c r="J34" s="2">
        <f>SUM(J6:J33)</f>
        <v>0</v>
      </c>
      <c r="K34" s="2"/>
      <c r="L34" s="2">
        <f>M34*10.764</f>
        <v>0</v>
      </c>
      <c r="M34" s="2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5"/>
  <sheetViews>
    <sheetView workbookViewId="0">
      <selection activeCell="G7" sqref="G7:G8"/>
    </sheetView>
  </sheetViews>
  <sheetFormatPr defaultRowHeight="15" x14ac:dyDescent="0.25"/>
  <sheetData>
    <row r="3" spans="2:13" x14ac:dyDescent="0.25">
      <c r="C3" s="5" t="s">
        <v>95</v>
      </c>
      <c r="D3" s="181"/>
      <c r="E3" s="181"/>
    </row>
    <row r="4" spans="2:13" x14ac:dyDescent="0.25">
      <c r="E4" s="4"/>
      <c r="F4" s="4"/>
      <c r="G4" s="4"/>
      <c r="H4" s="4"/>
      <c r="I4" s="4"/>
      <c r="J4" s="4"/>
    </row>
    <row r="5" spans="2:13" x14ac:dyDescent="0.25">
      <c r="B5" s="5" t="s">
        <v>96</v>
      </c>
      <c r="C5" s="3" t="s">
        <v>76</v>
      </c>
      <c r="D5" s="182" t="s">
        <v>77</v>
      </c>
      <c r="E5" s="182"/>
      <c r="F5" s="182"/>
      <c r="G5" s="6"/>
      <c r="H5" s="182" t="s">
        <v>78</v>
      </c>
      <c r="I5" s="182"/>
      <c r="J5" s="182"/>
      <c r="K5" s="182" t="s">
        <v>79</v>
      </c>
      <c r="L5" s="182"/>
      <c r="M5" s="182"/>
    </row>
    <row r="6" spans="2:13" x14ac:dyDescent="0.25">
      <c r="B6" s="5">
        <v>1</v>
      </c>
      <c r="C6" s="3"/>
      <c r="D6" s="3" t="s">
        <v>80</v>
      </c>
      <c r="E6" s="3" t="s">
        <v>81</v>
      </c>
      <c r="F6" s="3" t="s">
        <v>82</v>
      </c>
      <c r="G6" s="3"/>
      <c r="H6" s="3" t="s">
        <v>80</v>
      </c>
      <c r="I6" s="3" t="s">
        <v>81</v>
      </c>
      <c r="J6" s="3" t="s">
        <v>82</v>
      </c>
      <c r="K6" s="3" t="s">
        <v>80</v>
      </c>
      <c r="L6" s="3" t="s">
        <v>81</v>
      </c>
      <c r="M6" s="3" t="s">
        <v>82</v>
      </c>
    </row>
    <row r="7" spans="2:13" x14ac:dyDescent="0.25">
      <c r="C7" s="2" t="s">
        <v>83</v>
      </c>
      <c r="D7" s="2"/>
      <c r="E7" s="2"/>
      <c r="F7" s="2">
        <f>D7*E7</f>
        <v>0</v>
      </c>
      <c r="G7" s="2" t="s">
        <v>98</v>
      </c>
      <c r="H7" s="2"/>
      <c r="I7" s="2"/>
      <c r="J7" s="2">
        <f>H7*I7</f>
        <v>0</v>
      </c>
      <c r="K7" s="2"/>
      <c r="L7" s="2"/>
      <c r="M7" s="2">
        <f>K7*L7</f>
        <v>0</v>
      </c>
    </row>
    <row r="8" spans="2:13" x14ac:dyDescent="0.25">
      <c r="C8" s="2"/>
      <c r="D8" s="2"/>
      <c r="E8" s="2"/>
      <c r="F8" s="2">
        <f t="shared" ref="F8:F34" si="0">D8*E8</f>
        <v>0</v>
      </c>
      <c r="G8" s="2" t="s">
        <v>99</v>
      </c>
      <c r="H8" s="2"/>
      <c r="I8" s="2"/>
      <c r="J8" s="2">
        <f t="shared" ref="J8:J34" si="1">H8*I8</f>
        <v>0</v>
      </c>
      <c r="K8" s="2"/>
      <c r="L8" s="2"/>
      <c r="M8" s="2">
        <f t="shared" ref="M8:M34" si="2">K8*L8</f>
        <v>0</v>
      </c>
    </row>
    <row r="9" spans="2:13" x14ac:dyDescent="0.25">
      <c r="C9" s="2"/>
      <c r="D9" s="2"/>
      <c r="E9" s="2"/>
      <c r="F9" s="2">
        <f t="shared" si="0"/>
        <v>0</v>
      </c>
      <c r="G9" s="2"/>
      <c r="H9" s="2"/>
      <c r="I9" s="2"/>
      <c r="J9" s="2">
        <f t="shared" si="1"/>
        <v>0</v>
      </c>
      <c r="K9" s="2"/>
      <c r="L9" s="2"/>
      <c r="M9" s="2">
        <f t="shared" si="2"/>
        <v>0</v>
      </c>
    </row>
    <row r="10" spans="2:13" x14ac:dyDescent="0.25">
      <c r="C10" s="2" t="s">
        <v>86</v>
      </c>
      <c r="D10" s="2"/>
      <c r="E10" s="2"/>
      <c r="F10" s="2">
        <f t="shared" si="0"/>
        <v>0</v>
      </c>
      <c r="G10" s="2" t="s">
        <v>98</v>
      </c>
      <c r="H10" s="2"/>
      <c r="I10" s="2"/>
      <c r="J10" s="2">
        <f t="shared" si="1"/>
        <v>0</v>
      </c>
      <c r="K10" s="2"/>
      <c r="L10" s="2"/>
      <c r="M10" s="2">
        <f t="shared" si="2"/>
        <v>0</v>
      </c>
    </row>
    <row r="11" spans="2:13" x14ac:dyDescent="0.25">
      <c r="C11" s="2"/>
      <c r="D11" s="2"/>
      <c r="E11" s="2"/>
      <c r="F11" s="2">
        <f t="shared" si="0"/>
        <v>0</v>
      </c>
      <c r="G11" s="2" t="s">
        <v>99</v>
      </c>
      <c r="H11" s="2"/>
      <c r="I11" s="2"/>
      <c r="J11" s="2">
        <f t="shared" si="1"/>
        <v>0</v>
      </c>
      <c r="K11" s="2"/>
      <c r="L11" s="2"/>
      <c r="M11" s="2">
        <f t="shared" si="2"/>
        <v>0</v>
      </c>
    </row>
    <row r="12" spans="2:13" x14ac:dyDescent="0.25">
      <c r="C12" s="2"/>
      <c r="D12" s="2"/>
      <c r="E12" s="2"/>
      <c r="F12" s="2">
        <f t="shared" si="0"/>
        <v>0</v>
      </c>
      <c r="G12" s="2"/>
      <c r="H12" s="2"/>
      <c r="I12" s="2"/>
      <c r="J12" s="2">
        <f t="shared" si="1"/>
        <v>0</v>
      </c>
      <c r="K12" s="2"/>
      <c r="L12" s="2"/>
      <c r="M12" s="2">
        <f t="shared" si="2"/>
        <v>0</v>
      </c>
    </row>
    <row r="13" spans="2:13" x14ac:dyDescent="0.25">
      <c r="C13" s="2"/>
      <c r="D13" s="2"/>
      <c r="E13" s="2"/>
      <c r="F13" s="2">
        <f t="shared" si="0"/>
        <v>0</v>
      </c>
      <c r="G13" s="2"/>
      <c r="H13" s="2"/>
      <c r="I13" s="2"/>
      <c r="J13" s="2">
        <f t="shared" si="1"/>
        <v>0</v>
      </c>
      <c r="K13" s="2"/>
      <c r="L13" s="2"/>
      <c r="M13" s="2">
        <f t="shared" si="2"/>
        <v>0</v>
      </c>
    </row>
    <row r="14" spans="2:13" x14ac:dyDescent="0.25">
      <c r="C14" s="2" t="s">
        <v>84</v>
      </c>
      <c r="D14" s="2"/>
      <c r="E14" s="2"/>
      <c r="F14" s="2">
        <f t="shared" si="0"/>
        <v>0</v>
      </c>
      <c r="G14" s="2" t="s">
        <v>98</v>
      </c>
      <c r="H14" s="2"/>
      <c r="I14" s="2"/>
      <c r="J14" s="2">
        <f t="shared" si="1"/>
        <v>0</v>
      </c>
      <c r="K14" s="2"/>
      <c r="L14" s="2"/>
      <c r="M14" s="2">
        <f t="shared" si="2"/>
        <v>0</v>
      </c>
    </row>
    <row r="15" spans="2:13" x14ac:dyDescent="0.25">
      <c r="C15" s="2"/>
      <c r="D15" s="2"/>
      <c r="E15" s="2"/>
      <c r="F15" s="2">
        <f t="shared" si="0"/>
        <v>0</v>
      </c>
      <c r="G15" s="2" t="s">
        <v>99</v>
      </c>
      <c r="H15" s="2"/>
      <c r="I15" s="2"/>
      <c r="J15" s="2">
        <f t="shared" si="1"/>
        <v>0</v>
      </c>
      <c r="K15" s="2"/>
      <c r="L15" s="2"/>
      <c r="M15" s="2">
        <f t="shared" si="2"/>
        <v>0</v>
      </c>
    </row>
    <row r="16" spans="2:13" x14ac:dyDescent="0.25">
      <c r="C16" s="2"/>
      <c r="D16" s="2"/>
      <c r="E16" s="2"/>
      <c r="F16" s="2">
        <f t="shared" si="0"/>
        <v>0</v>
      </c>
      <c r="G16" s="2"/>
      <c r="H16" s="2"/>
      <c r="I16" s="2"/>
      <c r="J16" s="2">
        <f t="shared" si="1"/>
        <v>0</v>
      </c>
      <c r="K16" s="2"/>
      <c r="L16" s="2"/>
      <c r="M16" s="2">
        <f t="shared" si="2"/>
        <v>0</v>
      </c>
    </row>
    <row r="17" spans="3:13" x14ac:dyDescent="0.25">
      <c r="C17" s="2"/>
      <c r="D17" s="2"/>
      <c r="E17" s="2"/>
      <c r="F17" s="2">
        <f t="shared" si="0"/>
        <v>0</v>
      </c>
      <c r="G17" s="2"/>
      <c r="H17" s="2"/>
      <c r="I17" s="2"/>
      <c r="J17" s="2">
        <f t="shared" si="1"/>
        <v>0</v>
      </c>
      <c r="K17" s="2"/>
      <c r="L17" s="2"/>
      <c r="M17" s="2">
        <f t="shared" si="2"/>
        <v>0</v>
      </c>
    </row>
    <row r="18" spans="3:13" x14ac:dyDescent="0.25">
      <c r="C18" s="2" t="s">
        <v>85</v>
      </c>
      <c r="D18" s="2"/>
      <c r="E18" s="2"/>
      <c r="F18" s="2">
        <f t="shared" si="0"/>
        <v>0</v>
      </c>
      <c r="G18" s="2" t="s">
        <v>98</v>
      </c>
      <c r="H18" s="2"/>
      <c r="I18" s="2"/>
      <c r="J18" s="2">
        <f t="shared" si="1"/>
        <v>0</v>
      </c>
      <c r="K18" s="2"/>
      <c r="L18" s="2"/>
      <c r="M18" s="2">
        <f t="shared" si="2"/>
        <v>0</v>
      </c>
    </row>
    <row r="19" spans="3:13" x14ac:dyDescent="0.25">
      <c r="C19" s="2"/>
      <c r="D19" s="2"/>
      <c r="E19" s="2"/>
      <c r="F19" s="2">
        <f t="shared" si="0"/>
        <v>0</v>
      </c>
      <c r="G19" s="2" t="s">
        <v>99</v>
      </c>
      <c r="H19" s="2"/>
      <c r="I19" s="2"/>
      <c r="J19" s="2">
        <f t="shared" si="1"/>
        <v>0</v>
      </c>
      <c r="K19" s="2"/>
      <c r="L19" s="2"/>
      <c r="M19" s="2">
        <f t="shared" si="2"/>
        <v>0</v>
      </c>
    </row>
    <row r="20" spans="3:13" x14ac:dyDescent="0.25">
      <c r="C20" s="2"/>
      <c r="D20" s="2"/>
      <c r="E20" s="2"/>
      <c r="F20" s="2">
        <f t="shared" si="0"/>
        <v>0</v>
      </c>
      <c r="G20" s="2"/>
      <c r="H20" s="2"/>
      <c r="I20" s="2"/>
      <c r="J20" s="2">
        <f t="shared" si="1"/>
        <v>0</v>
      </c>
      <c r="K20" s="2"/>
      <c r="L20" s="2"/>
      <c r="M20" s="2">
        <f t="shared" si="2"/>
        <v>0</v>
      </c>
    </row>
    <row r="21" spans="3:13" x14ac:dyDescent="0.25">
      <c r="C21" s="2" t="s">
        <v>85</v>
      </c>
      <c r="D21" s="2"/>
      <c r="E21" s="2"/>
      <c r="F21" s="2">
        <f t="shared" si="0"/>
        <v>0</v>
      </c>
      <c r="G21" s="2" t="s">
        <v>98</v>
      </c>
      <c r="H21" s="2"/>
      <c r="I21" s="2"/>
      <c r="J21" s="2">
        <f t="shared" si="1"/>
        <v>0</v>
      </c>
      <c r="K21" s="2"/>
      <c r="L21" s="2"/>
      <c r="M21" s="2">
        <f t="shared" si="2"/>
        <v>0</v>
      </c>
    </row>
    <row r="22" spans="3:13" x14ac:dyDescent="0.25">
      <c r="C22" s="2"/>
      <c r="D22" s="2"/>
      <c r="E22" s="2"/>
      <c r="F22" s="2">
        <f t="shared" si="0"/>
        <v>0</v>
      </c>
      <c r="G22" s="2" t="s">
        <v>99</v>
      </c>
      <c r="H22" s="2"/>
      <c r="I22" s="2"/>
      <c r="J22" s="2">
        <f t="shared" si="1"/>
        <v>0</v>
      </c>
      <c r="K22" s="2"/>
      <c r="L22" s="2"/>
      <c r="M22" s="2">
        <f t="shared" si="2"/>
        <v>0</v>
      </c>
    </row>
    <row r="23" spans="3:13" x14ac:dyDescent="0.25">
      <c r="C23" s="2"/>
      <c r="D23" s="2"/>
      <c r="E23" s="2"/>
      <c r="F23" s="2">
        <f t="shared" si="0"/>
        <v>0</v>
      </c>
      <c r="G23" s="2"/>
      <c r="H23" s="2"/>
      <c r="I23" s="2"/>
      <c r="J23" s="2">
        <f t="shared" si="1"/>
        <v>0</v>
      </c>
      <c r="K23" s="2"/>
      <c r="L23" s="2"/>
      <c r="M23" s="2">
        <f t="shared" si="2"/>
        <v>0</v>
      </c>
    </row>
    <row r="24" spans="3:13" x14ac:dyDescent="0.25">
      <c r="C24" s="2" t="s">
        <v>91</v>
      </c>
      <c r="D24" s="2"/>
      <c r="E24" s="2"/>
      <c r="F24" s="2">
        <f t="shared" si="0"/>
        <v>0</v>
      </c>
      <c r="G24" s="2" t="s">
        <v>100</v>
      </c>
      <c r="H24" s="2"/>
      <c r="I24" s="2"/>
      <c r="J24" s="2">
        <f t="shared" si="1"/>
        <v>0</v>
      </c>
      <c r="K24" s="2"/>
      <c r="L24" s="2"/>
      <c r="M24" s="2">
        <f t="shared" si="2"/>
        <v>0</v>
      </c>
    </row>
    <row r="25" spans="3:13" x14ac:dyDescent="0.25">
      <c r="C25" s="2" t="s">
        <v>92</v>
      </c>
      <c r="D25" s="2"/>
      <c r="E25" s="2"/>
      <c r="F25" s="2">
        <f t="shared" si="0"/>
        <v>0</v>
      </c>
      <c r="G25" s="2" t="s">
        <v>100</v>
      </c>
      <c r="H25" s="2"/>
      <c r="I25" s="2"/>
      <c r="J25" s="2">
        <f t="shared" si="1"/>
        <v>0</v>
      </c>
      <c r="K25" s="2"/>
      <c r="L25" s="2"/>
      <c r="M25" s="2">
        <f t="shared" si="2"/>
        <v>0</v>
      </c>
    </row>
    <row r="26" spans="3:13" x14ac:dyDescent="0.25">
      <c r="C26" s="2" t="s">
        <v>93</v>
      </c>
      <c r="D26" s="2"/>
      <c r="E26" s="2"/>
      <c r="F26" s="2">
        <f t="shared" si="0"/>
        <v>0</v>
      </c>
      <c r="G26" s="2" t="s">
        <v>100</v>
      </c>
      <c r="H26" s="2"/>
      <c r="I26" s="2"/>
      <c r="J26" s="2">
        <f t="shared" si="1"/>
        <v>0</v>
      </c>
      <c r="K26" s="2"/>
      <c r="L26" s="2"/>
      <c r="M26" s="2">
        <f t="shared" si="2"/>
        <v>0</v>
      </c>
    </row>
    <row r="27" spans="3:13" x14ac:dyDescent="0.25">
      <c r="C27" s="2"/>
      <c r="D27" s="2"/>
      <c r="E27" s="2"/>
      <c r="F27" s="2">
        <f t="shared" si="0"/>
        <v>0</v>
      </c>
      <c r="G27" s="2"/>
      <c r="H27" s="2"/>
      <c r="I27" s="2"/>
      <c r="J27" s="2">
        <f t="shared" si="1"/>
        <v>0</v>
      </c>
      <c r="K27" s="2"/>
      <c r="L27" s="2"/>
      <c r="M27" s="2">
        <f t="shared" si="2"/>
        <v>0</v>
      </c>
    </row>
    <row r="28" spans="3:13" x14ac:dyDescent="0.25">
      <c r="C28" s="2" t="s">
        <v>87</v>
      </c>
      <c r="D28" s="2"/>
      <c r="E28" s="2"/>
      <c r="F28" s="2">
        <f t="shared" si="0"/>
        <v>0</v>
      </c>
      <c r="G28" s="2"/>
      <c r="H28" s="2"/>
      <c r="I28" s="2"/>
      <c r="J28" s="2">
        <f t="shared" si="1"/>
        <v>0</v>
      </c>
      <c r="K28" s="2"/>
      <c r="L28" s="2"/>
      <c r="M28" s="2">
        <f t="shared" si="2"/>
        <v>0</v>
      </c>
    </row>
    <row r="29" spans="3:13" x14ac:dyDescent="0.25">
      <c r="C29" s="2" t="s">
        <v>88</v>
      </c>
      <c r="D29" s="2"/>
      <c r="E29" s="2"/>
      <c r="F29" s="2">
        <f t="shared" si="0"/>
        <v>0</v>
      </c>
      <c r="G29" s="2"/>
      <c r="H29" s="2"/>
      <c r="I29" s="2"/>
      <c r="J29" s="2">
        <f t="shared" si="1"/>
        <v>0</v>
      </c>
      <c r="K29" s="2"/>
      <c r="L29" s="2"/>
      <c r="M29" s="2">
        <f t="shared" si="2"/>
        <v>0</v>
      </c>
    </row>
    <row r="30" spans="3:13" x14ac:dyDescent="0.25">
      <c r="C30" s="2" t="s">
        <v>89</v>
      </c>
      <c r="D30" s="2"/>
      <c r="E30" s="2"/>
      <c r="F30" s="2">
        <f t="shared" si="0"/>
        <v>0</v>
      </c>
      <c r="G30" s="2"/>
      <c r="H30" s="2"/>
      <c r="I30" s="2"/>
      <c r="J30" s="2">
        <f t="shared" si="1"/>
        <v>0</v>
      </c>
      <c r="K30" s="2"/>
      <c r="L30" s="2"/>
      <c r="M30" s="2">
        <f t="shared" si="2"/>
        <v>0</v>
      </c>
    </row>
    <row r="31" spans="3:13" x14ac:dyDescent="0.25">
      <c r="C31" s="2" t="s">
        <v>90</v>
      </c>
      <c r="D31" s="2"/>
      <c r="E31" s="2"/>
      <c r="F31" s="2">
        <f t="shared" si="0"/>
        <v>0</v>
      </c>
      <c r="G31" s="2"/>
      <c r="H31" s="2"/>
      <c r="I31" s="2"/>
      <c r="J31" s="2">
        <f t="shared" si="1"/>
        <v>0</v>
      </c>
      <c r="K31" s="2"/>
      <c r="L31" s="2"/>
      <c r="M31" s="2">
        <f t="shared" si="2"/>
        <v>0</v>
      </c>
    </row>
    <row r="32" spans="3:13" x14ac:dyDescent="0.25">
      <c r="C32" s="2"/>
      <c r="D32" s="2"/>
      <c r="E32" s="2"/>
      <c r="F32" s="2">
        <f t="shared" si="0"/>
        <v>0</v>
      </c>
      <c r="G32" s="2"/>
      <c r="H32" s="2"/>
      <c r="I32" s="2"/>
      <c r="J32" s="2">
        <f t="shared" si="1"/>
        <v>0</v>
      </c>
      <c r="K32" s="2"/>
      <c r="L32" s="2"/>
      <c r="M32" s="2">
        <f t="shared" si="2"/>
        <v>0</v>
      </c>
    </row>
    <row r="33" spans="3:13" x14ac:dyDescent="0.25">
      <c r="C33" s="2"/>
      <c r="D33" s="2"/>
      <c r="E33" s="2"/>
      <c r="F33" s="2">
        <f t="shared" si="0"/>
        <v>0</v>
      </c>
      <c r="G33" s="2"/>
      <c r="H33" s="2"/>
      <c r="I33" s="2"/>
      <c r="J33" s="2">
        <f t="shared" si="1"/>
        <v>0</v>
      </c>
      <c r="K33" s="2"/>
      <c r="L33" s="2"/>
      <c r="M33" s="2">
        <f t="shared" si="2"/>
        <v>0</v>
      </c>
    </row>
    <row r="34" spans="3:13" x14ac:dyDescent="0.25">
      <c r="C34" s="2"/>
      <c r="D34" s="2"/>
      <c r="E34" s="2"/>
      <c r="F34" s="2">
        <f t="shared" si="0"/>
        <v>0</v>
      </c>
      <c r="G34" s="2"/>
      <c r="H34" s="2"/>
      <c r="I34" s="2"/>
      <c r="J34" s="2">
        <f t="shared" si="1"/>
        <v>0</v>
      </c>
      <c r="K34" s="2"/>
      <c r="L34" s="2"/>
      <c r="M34" s="2">
        <f t="shared" si="2"/>
        <v>0</v>
      </c>
    </row>
    <row r="35" spans="3:13" x14ac:dyDescent="0.25">
      <c r="C35" s="2" t="s">
        <v>94</v>
      </c>
      <c r="D35" s="2"/>
      <c r="E35" s="2">
        <f>F35*10.764</f>
        <v>0</v>
      </c>
      <c r="F35" s="2">
        <f>SUM(F7:F34)</f>
        <v>0</v>
      </c>
      <c r="G35" s="2"/>
      <c r="H35" s="2"/>
      <c r="I35" s="2">
        <f>J35*10.764</f>
        <v>0</v>
      </c>
      <c r="J35" s="2">
        <f>SUM(J7:J34)</f>
        <v>0</v>
      </c>
      <c r="K35" s="2"/>
      <c r="L35" s="2">
        <f>M35*10.764</f>
        <v>0</v>
      </c>
      <c r="M35" s="2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5"/>
  <sheetViews>
    <sheetView workbookViewId="0">
      <selection activeCell="H7" sqref="H7:H8"/>
    </sheetView>
  </sheetViews>
  <sheetFormatPr defaultRowHeight="15" x14ac:dyDescent="0.25"/>
  <sheetData>
    <row r="3" spans="3:14" x14ac:dyDescent="0.25">
      <c r="D3" s="5" t="s">
        <v>95</v>
      </c>
      <c r="E3" s="181"/>
      <c r="F3" s="181"/>
    </row>
    <row r="4" spans="3:14" x14ac:dyDescent="0.25">
      <c r="F4" s="4"/>
      <c r="G4" s="4"/>
      <c r="H4" s="4"/>
      <c r="I4" s="4"/>
      <c r="J4" s="4"/>
      <c r="K4" s="4"/>
    </row>
    <row r="5" spans="3:14" x14ac:dyDescent="0.25">
      <c r="C5" s="5" t="s">
        <v>96</v>
      </c>
      <c r="D5" s="3" t="s">
        <v>76</v>
      </c>
      <c r="E5" s="182" t="s">
        <v>77</v>
      </c>
      <c r="F5" s="182"/>
      <c r="G5" s="182"/>
      <c r="H5" s="6"/>
      <c r="I5" s="182" t="s">
        <v>78</v>
      </c>
      <c r="J5" s="182"/>
      <c r="K5" s="182"/>
      <c r="L5" s="182" t="s">
        <v>79</v>
      </c>
      <c r="M5" s="182"/>
      <c r="N5" s="182"/>
    </row>
    <row r="6" spans="3:14" x14ac:dyDescent="0.25">
      <c r="C6" s="5">
        <v>1</v>
      </c>
      <c r="D6" s="3"/>
      <c r="E6" s="3" t="s">
        <v>80</v>
      </c>
      <c r="F6" s="3" t="s">
        <v>81</v>
      </c>
      <c r="G6" s="3" t="s">
        <v>82</v>
      </c>
      <c r="H6" s="3"/>
      <c r="I6" s="3" t="s">
        <v>80</v>
      </c>
      <c r="J6" s="3" t="s">
        <v>81</v>
      </c>
      <c r="K6" s="3" t="s">
        <v>82</v>
      </c>
      <c r="L6" s="3" t="s">
        <v>80</v>
      </c>
      <c r="M6" s="3" t="s">
        <v>81</v>
      </c>
      <c r="N6" s="3" t="s">
        <v>82</v>
      </c>
    </row>
    <row r="7" spans="3:14" x14ac:dyDescent="0.25">
      <c r="D7" s="2" t="s">
        <v>83</v>
      </c>
      <c r="E7" s="2"/>
      <c r="F7" s="2"/>
      <c r="G7" s="2">
        <f>E7*F7</f>
        <v>0</v>
      </c>
      <c r="H7" s="2" t="s">
        <v>98</v>
      </c>
      <c r="I7" s="2"/>
      <c r="J7" s="2"/>
      <c r="K7" s="2">
        <f>I7*J7</f>
        <v>0</v>
      </c>
      <c r="L7" s="2"/>
      <c r="M7" s="2"/>
      <c r="N7" s="2">
        <f>L7*M7</f>
        <v>0</v>
      </c>
    </row>
    <row r="8" spans="3:14" x14ac:dyDescent="0.25">
      <c r="D8" s="2"/>
      <c r="E8" s="2"/>
      <c r="F8" s="2"/>
      <c r="G8" s="2">
        <f t="shared" ref="G8:G34" si="0">E8*F8</f>
        <v>0</v>
      </c>
      <c r="H8" s="2" t="s">
        <v>99</v>
      </c>
      <c r="I8" s="2"/>
      <c r="J8" s="2"/>
      <c r="K8" s="2">
        <f t="shared" ref="K8:K34" si="1">I8*J8</f>
        <v>0</v>
      </c>
      <c r="L8" s="2"/>
      <c r="M8" s="2"/>
      <c r="N8" s="2">
        <f t="shared" ref="N8:N34" si="2">L8*M8</f>
        <v>0</v>
      </c>
    </row>
    <row r="9" spans="3:14" x14ac:dyDescent="0.25">
      <c r="D9" s="2"/>
      <c r="E9" s="2"/>
      <c r="F9" s="2"/>
      <c r="G9" s="2">
        <f t="shared" si="0"/>
        <v>0</v>
      </c>
      <c r="H9" s="2"/>
      <c r="I9" s="2"/>
      <c r="J9" s="2"/>
      <c r="K9" s="2">
        <f t="shared" si="1"/>
        <v>0</v>
      </c>
      <c r="L9" s="2"/>
      <c r="M9" s="2"/>
      <c r="N9" s="2">
        <f t="shared" si="2"/>
        <v>0</v>
      </c>
    </row>
    <row r="10" spans="3:14" x14ac:dyDescent="0.25">
      <c r="D10" s="2" t="s">
        <v>86</v>
      </c>
      <c r="E10" s="2"/>
      <c r="F10" s="2"/>
      <c r="G10" s="2">
        <f t="shared" si="0"/>
        <v>0</v>
      </c>
      <c r="H10" s="2" t="s">
        <v>98</v>
      </c>
      <c r="I10" s="2"/>
      <c r="J10" s="2"/>
      <c r="K10" s="2">
        <f t="shared" si="1"/>
        <v>0</v>
      </c>
      <c r="L10" s="2"/>
      <c r="M10" s="2"/>
      <c r="N10" s="2">
        <f t="shared" si="2"/>
        <v>0</v>
      </c>
    </row>
    <row r="11" spans="3:14" x14ac:dyDescent="0.25">
      <c r="D11" s="2"/>
      <c r="E11" s="2"/>
      <c r="F11" s="2"/>
      <c r="G11" s="2">
        <f t="shared" si="0"/>
        <v>0</v>
      </c>
      <c r="H11" s="2" t="s">
        <v>99</v>
      </c>
      <c r="I11" s="2"/>
      <c r="J11" s="2"/>
      <c r="K11" s="2">
        <f t="shared" si="1"/>
        <v>0</v>
      </c>
      <c r="L11" s="2"/>
      <c r="M11" s="2"/>
      <c r="N11" s="2">
        <f t="shared" si="2"/>
        <v>0</v>
      </c>
    </row>
    <row r="12" spans="3:14" x14ac:dyDescent="0.25">
      <c r="D12" s="2"/>
      <c r="E12" s="2"/>
      <c r="F12" s="2"/>
      <c r="G12" s="2">
        <f t="shared" si="0"/>
        <v>0</v>
      </c>
      <c r="H12" s="2"/>
      <c r="I12" s="2"/>
      <c r="J12" s="2"/>
      <c r="K12" s="2">
        <f t="shared" si="1"/>
        <v>0</v>
      </c>
      <c r="L12" s="2"/>
      <c r="M12" s="2"/>
      <c r="N12" s="2">
        <f t="shared" si="2"/>
        <v>0</v>
      </c>
    </row>
    <row r="13" spans="3:14" x14ac:dyDescent="0.25">
      <c r="D13" s="2"/>
      <c r="E13" s="2"/>
      <c r="F13" s="2"/>
      <c r="G13" s="2">
        <f t="shared" si="0"/>
        <v>0</v>
      </c>
      <c r="H13" s="2"/>
      <c r="I13" s="2"/>
      <c r="J13" s="2"/>
      <c r="K13" s="2">
        <f t="shared" si="1"/>
        <v>0</v>
      </c>
      <c r="L13" s="2"/>
      <c r="M13" s="2"/>
      <c r="N13" s="2">
        <f t="shared" si="2"/>
        <v>0</v>
      </c>
    </row>
    <row r="14" spans="3:14" x14ac:dyDescent="0.25">
      <c r="D14" s="2" t="s">
        <v>84</v>
      </c>
      <c r="E14" s="2"/>
      <c r="F14" s="2"/>
      <c r="G14" s="2">
        <f t="shared" si="0"/>
        <v>0</v>
      </c>
      <c r="H14" s="2" t="s">
        <v>98</v>
      </c>
      <c r="I14" s="2"/>
      <c r="J14" s="2"/>
      <c r="K14" s="2">
        <f t="shared" si="1"/>
        <v>0</v>
      </c>
      <c r="L14" s="2"/>
      <c r="M14" s="2"/>
      <c r="N14" s="2">
        <f t="shared" si="2"/>
        <v>0</v>
      </c>
    </row>
    <row r="15" spans="3:14" x14ac:dyDescent="0.25">
      <c r="D15" s="2"/>
      <c r="E15" s="2"/>
      <c r="F15" s="2"/>
      <c r="G15" s="2">
        <f t="shared" si="0"/>
        <v>0</v>
      </c>
      <c r="H15" s="2" t="s">
        <v>99</v>
      </c>
      <c r="I15" s="2"/>
      <c r="J15" s="2"/>
      <c r="K15" s="2">
        <f t="shared" si="1"/>
        <v>0</v>
      </c>
      <c r="L15" s="2"/>
      <c r="M15" s="2"/>
      <c r="N15" s="2">
        <f t="shared" si="2"/>
        <v>0</v>
      </c>
    </row>
    <row r="16" spans="3:14" x14ac:dyDescent="0.25">
      <c r="D16" s="2"/>
      <c r="E16" s="2"/>
      <c r="F16" s="2"/>
      <c r="G16" s="2">
        <f t="shared" si="0"/>
        <v>0</v>
      </c>
      <c r="H16" s="2"/>
      <c r="I16" s="2"/>
      <c r="J16" s="2"/>
      <c r="K16" s="2">
        <f t="shared" si="1"/>
        <v>0</v>
      </c>
      <c r="L16" s="2"/>
      <c r="M16" s="2"/>
      <c r="N16" s="2">
        <f t="shared" si="2"/>
        <v>0</v>
      </c>
    </row>
    <row r="17" spans="4:14" x14ac:dyDescent="0.25">
      <c r="D17" s="2"/>
      <c r="E17" s="2"/>
      <c r="F17" s="2"/>
      <c r="G17" s="2">
        <f t="shared" si="0"/>
        <v>0</v>
      </c>
      <c r="H17" s="2"/>
      <c r="I17" s="2"/>
      <c r="J17" s="2"/>
      <c r="K17" s="2">
        <f t="shared" si="1"/>
        <v>0</v>
      </c>
      <c r="L17" s="2"/>
      <c r="M17" s="2"/>
      <c r="N17" s="2">
        <f t="shared" si="2"/>
        <v>0</v>
      </c>
    </row>
    <row r="18" spans="4:14" x14ac:dyDescent="0.25">
      <c r="D18" s="2" t="s">
        <v>85</v>
      </c>
      <c r="E18" s="2"/>
      <c r="F18" s="2"/>
      <c r="G18" s="2">
        <f t="shared" si="0"/>
        <v>0</v>
      </c>
      <c r="H18" s="2" t="s">
        <v>98</v>
      </c>
      <c r="I18" s="2"/>
      <c r="J18" s="2"/>
      <c r="K18" s="2">
        <f t="shared" si="1"/>
        <v>0</v>
      </c>
      <c r="L18" s="2"/>
      <c r="M18" s="2"/>
      <c r="N18" s="2">
        <f t="shared" si="2"/>
        <v>0</v>
      </c>
    </row>
    <row r="19" spans="4:14" x14ac:dyDescent="0.25">
      <c r="D19" s="2"/>
      <c r="E19" s="2"/>
      <c r="F19" s="2"/>
      <c r="G19" s="2">
        <f t="shared" si="0"/>
        <v>0</v>
      </c>
      <c r="H19" s="2" t="s">
        <v>99</v>
      </c>
      <c r="I19" s="2"/>
      <c r="J19" s="2"/>
      <c r="K19" s="2">
        <f t="shared" si="1"/>
        <v>0</v>
      </c>
      <c r="L19" s="2"/>
      <c r="M19" s="2"/>
      <c r="N19" s="2">
        <f t="shared" si="2"/>
        <v>0</v>
      </c>
    </row>
    <row r="20" spans="4:14" x14ac:dyDescent="0.25">
      <c r="D20" s="2"/>
      <c r="E20" s="2"/>
      <c r="F20" s="2"/>
      <c r="G20" s="2">
        <f t="shared" si="0"/>
        <v>0</v>
      </c>
      <c r="H20" s="2"/>
      <c r="I20" s="2"/>
      <c r="J20" s="2"/>
      <c r="K20" s="2">
        <f t="shared" si="1"/>
        <v>0</v>
      </c>
      <c r="L20" s="2"/>
      <c r="M20" s="2"/>
      <c r="N20" s="2">
        <f t="shared" si="2"/>
        <v>0</v>
      </c>
    </row>
    <row r="21" spans="4:14" x14ac:dyDescent="0.25">
      <c r="D21" s="2" t="s">
        <v>85</v>
      </c>
      <c r="E21" s="2"/>
      <c r="F21" s="2"/>
      <c r="G21" s="2">
        <f t="shared" si="0"/>
        <v>0</v>
      </c>
      <c r="H21" s="2" t="s">
        <v>98</v>
      </c>
      <c r="I21" s="2"/>
      <c r="J21" s="2"/>
      <c r="K21" s="2">
        <f t="shared" si="1"/>
        <v>0</v>
      </c>
      <c r="L21" s="2"/>
      <c r="M21" s="2"/>
      <c r="N21" s="2">
        <f t="shared" si="2"/>
        <v>0</v>
      </c>
    </row>
    <row r="22" spans="4:14" x14ac:dyDescent="0.25">
      <c r="D22" s="2"/>
      <c r="E22" s="2"/>
      <c r="F22" s="2"/>
      <c r="G22" s="2">
        <f t="shared" si="0"/>
        <v>0</v>
      </c>
      <c r="H22" s="2" t="s">
        <v>99</v>
      </c>
      <c r="I22" s="2"/>
      <c r="J22" s="2"/>
      <c r="K22" s="2">
        <f t="shared" si="1"/>
        <v>0</v>
      </c>
      <c r="L22" s="2"/>
      <c r="M22" s="2"/>
      <c r="N22" s="2">
        <f t="shared" si="2"/>
        <v>0</v>
      </c>
    </row>
    <row r="23" spans="4:14" x14ac:dyDescent="0.25">
      <c r="D23" s="2"/>
      <c r="E23" s="2"/>
      <c r="F23" s="2"/>
      <c r="G23" s="2">
        <f t="shared" si="0"/>
        <v>0</v>
      </c>
      <c r="H23" s="2"/>
      <c r="I23" s="2"/>
      <c r="J23" s="2"/>
      <c r="K23" s="2">
        <f t="shared" si="1"/>
        <v>0</v>
      </c>
      <c r="L23" s="2"/>
      <c r="M23" s="2"/>
      <c r="N23" s="2">
        <f t="shared" si="2"/>
        <v>0</v>
      </c>
    </row>
    <row r="24" spans="4:14" x14ac:dyDescent="0.25">
      <c r="D24" s="2" t="s">
        <v>91</v>
      </c>
      <c r="E24" s="2"/>
      <c r="F24" s="2"/>
      <c r="G24" s="2">
        <f t="shared" si="0"/>
        <v>0</v>
      </c>
      <c r="H24" s="2" t="s">
        <v>100</v>
      </c>
      <c r="I24" s="2"/>
      <c r="J24" s="2"/>
      <c r="K24" s="2">
        <f t="shared" si="1"/>
        <v>0</v>
      </c>
      <c r="L24" s="2"/>
      <c r="M24" s="2"/>
      <c r="N24" s="2">
        <f t="shared" si="2"/>
        <v>0</v>
      </c>
    </row>
    <row r="25" spans="4:14" x14ac:dyDescent="0.25">
      <c r="D25" s="2" t="s">
        <v>92</v>
      </c>
      <c r="E25" s="2"/>
      <c r="F25" s="2"/>
      <c r="G25" s="2">
        <f t="shared" si="0"/>
        <v>0</v>
      </c>
      <c r="H25" s="2" t="s">
        <v>100</v>
      </c>
      <c r="I25" s="2"/>
      <c r="J25" s="2"/>
      <c r="K25" s="2">
        <f t="shared" si="1"/>
        <v>0</v>
      </c>
      <c r="L25" s="2"/>
      <c r="M25" s="2"/>
      <c r="N25" s="2">
        <f t="shared" si="2"/>
        <v>0</v>
      </c>
    </row>
    <row r="26" spans="4:14" x14ac:dyDescent="0.25">
      <c r="D26" s="2" t="s">
        <v>93</v>
      </c>
      <c r="E26" s="2"/>
      <c r="F26" s="2"/>
      <c r="G26" s="2">
        <f t="shared" si="0"/>
        <v>0</v>
      </c>
      <c r="H26" s="2" t="s">
        <v>100</v>
      </c>
      <c r="I26" s="2"/>
      <c r="J26" s="2"/>
      <c r="K26" s="2">
        <f t="shared" si="1"/>
        <v>0</v>
      </c>
      <c r="L26" s="2"/>
      <c r="M26" s="2"/>
      <c r="N26" s="2">
        <f t="shared" si="2"/>
        <v>0</v>
      </c>
    </row>
    <row r="27" spans="4:14" x14ac:dyDescent="0.25">
      <c r="D27" s="2"/>
      <c r="E27" s="2"/>
      <c r="F27" s="2"/>
      <c r="G27" s="2">
        <f t="shared" si="0"/>
        <v>0</v>
      </c>
      <c r="H27" s="2"/>
      <c r="I27" s="2"/>
      <c r="J27" s="2"/>
      <c r="K27" s="2">
        <f t="shared" si="1"/>
        <v>0</v>
      </c>
      <c r="L27" s="2"/>
      <c r="M27" s="2"/>
      <c r="N27" s="2">
        <f t="shared" si="2"/>
        <v>0</v>
      </c>
    </row>
    <row r="28" spans="4:14" x14ac:dyDescent="0.25">
      <c r="D28" s="2" t="s">
        <v>87</v>
      </c>
      <c r="E28" s="2"/>
      <c r="F28" s="2"/>
      <c r="G28" s="2">
        <f t="shared" si="0"/>
        <v>0</v>
      </c>
      <c r="H28" s="2"/>
      <c r="I28" s="2"/>
      <c r="J28" s="2"/>
      <c r="K28" s="2">
        <f t="shared" si="1"/>
        <v>0</v>
      </c>
      <c r="L28" s="2"/>
      <c r="M28" s="2"/>
      <c r="N28" s="2">
        <f t="shared" si="2"/>
        <v>0</v>
      </c>
    </row>
    <row r="29" spans="4:14" x14ac:dyDescent="0.25">
      <c r="D29" s="2" t="s">
        <v>88</v>
      </c>
      <c r="E29" s="2"/>
      <c r="F29" s="2"/>
      <c r="G29" s="2">
        <f t="shared" si="0"/>
        <v>0</v>
      </c>
      <c r="H29" s="2"/>
      <c r="I29" s="2"/>
      <c r="J29" s="2"/>
      <c r="K29" s="2">
        <f t="shared" si="1"/>
        <v>0</v>
      </c>
      <c r="L29" s="2"/>
      <c r="M29" s="2"/>
      <c r="N29" s="2">
        <f t="shared" si="2"/>
        <v>0</v>
      </c>
    </row>
    <row r="30" spans="4:14" x14ac:dyDescent="0.25">
      <c r="D30" s="2" t="s">
        <v>89</v>
      </c>
      <c r="E30" s="2"/>
      <c r="F30" s="2"/>
      <c r="G30" s="2">
        <f t="shared" si="0"/>
        <v>0</v>
      </c>
      <c r="H30" s="2"/>
      <c r="I30" s="2"/>
      <c r="J30" s="2"/>
      <c r="K30" s="2">
        <f t="shared" si="1"/>
        <v>0</v>
      </c>
      <c r="L30" s="2"/>
      <c r="M30" s="2"/>
      <c r="N30" s="2">
        <f t="shared" si="2"/>
        <v>0</v>
      </c>
    </row>
    <row r="31" spans="4:14" x14ac:dyDescent="0.25">
      <c r="D31" s="2" t="s">
        <v>90</v>
      </c>
      <c r="E31" s="2"/>
      <c r="F31" s="2"/>
      <c r="G31" s="2">
        <f t="shared" si="0"/>
        <v>0</v>
      </c>
      <c r="H31" s="2"/>
      <c r="I31" s="2"/>
      <c r="J31" s="2"/>
      <c r="K31" s="2">
        <f t="shared" si="1"/>
        <v>0</v>
      </c>
      <c r="L31" s="2"/>
      <c r="M31" s="2"/>
      <c r="N31" s="2">
        <f t="shared" si="2"/>
        <v>0</v>
      </c>
    </row>
    <row r="32" spans="4:14" x14ac:dyDescent="0.25">
      <c r="D32" s="2"/>
      <c r="E32" s="2"/>
      <c r="F32" s="2"/>
      <c r="G32" s="2">
        <f t="shared" si="0"/>
        <v>0</v>
      </c>
      <c r="H32" s="2"/>
      <c r="I32" s="2"/>
      <c r="J32" s="2"/>
      <c r="K32" s="2">
        <f t="shared" si="1"/>
        <v>0</v>
      </c>
      <c r="L32" s="2"/>
      <c r="M32" s="2"/>
      <c r="N32" s="2">
        <f t="shared" si="2"/>
        <v>0</v>
      </c>
    </row>
    <row r="33" spans="4:14" x14ac:dyDescent="0.25">
      <c r="D33" s="2"/>
      <c r="E33" s="2"/>
      <c r="F33" s="2"/>
      <c r="G33" s="2">
        <f t="shared" si="0"/>
        <v>0</v>
      </c>
      <c r="H33" s="2"/>
      <c r="I33" s="2"/>
      <c r="J33" s="2"/>
      <c r="K33" s="2">
        <f t="shared" si="1"/>
        <v>0</v>
      </c>
      <c r="L33" s="2"/>
      <c r="M33" s="2"/>
      <c r="N33" s="2">
        <f t="shared" si="2"/>
        <v>0</v>
      </c>
    </row>
    <row r="34" spans="4:14" x14ac:dyDescent="0.25">
      <c r="D34" s="2"/>
      <c r="E34" s="2"/>
      <c r="F34" s="2"/>
      <c r="G34" s="2">
        <f t="shared" si="0"/>
        <v>0</v>
      </c>
      <c r="H34" s="2"/>
      <c r="I34" s="2"/>
      <c r="J34" s="2"/>
      <c r="K34" s="2">
        <f t="shared" si="1"/>
        <v>0</v>
      </c>
      <c r="L34" s="2"/>
      <c r="M34" s="2"/>
      <c r="N34" s="2">
        <f t="shared" si="2"/>
        <v>0</v>
      </c>
    </row>
    <row r="35" spans="4:14" x14ac:dyDescent="0.25">
      <c r="D35" s="2" t="s">
        <v>94</v>
      </c>
      <c r="E35" s="2"/>
      <c r="F35" s="2">
        <f>G35*10.764</f>
        <v>0</v>
      </c>
      <c r="G35" s="2">
        <f>SUM(G7:G34)</f>
        <v>0</v>
      </c>
      <c r="H35" s="2"/>
      <c r="I35" s="2"/>
      <c r="J35" s="2">
        <f>K35*10.764</f>
        <v>0</v>
      </c>
      <c r="K35" s="2">
        <f>SUM(K7:K34)</f>
        <v>0</v>
      </c>
      <c r="L35" s="2"/>
      <c r="M35" s="2">
        <f>N35*10.764</f>
        <v>0</v>
      </c>
      <c r="N35" s="2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Sheet1</vt:lpstr>
      <vt:lpstr>A</vt:lpstr>
      <vt:lpstr>A (2)</vt:lpstr>
      <vt:lpstr>Note</vt:lpstr>
      <vt:lpstr>B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PC-51</cp:lastModifiedBy>
  <cp:lastPrinted>2025-06-10T06:54:04Z</cp:lastPrinted>
  <dcterms:created xsi:type="dcterms:W3CDTF">2013-11-23T05:32:33Z</dcterms:created>
  <dcterms:modified xsi:type="dcterms:W3CDTF">2025-07-08T11:15:44Z</dcterms:modified>
</cp:coreProperties>
</file>