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620"/>
  </bookViews>
  <sheets>
    <sheet name="Report (2)" sheetId="1" r:id="rId1"/>
    <sheet name="Note" sheetId="4" r:id="rId2"/>
    <sheet name="C%" sheetId="2" r:id="rId3"/>
    <sheet name="Valuation" sheetId="5" r:id="rId4"/>
    <sheet name="Flat detail" sheetId="3" r:id="rId5"/>
  </sheets>
  <definedNames>
    <definedName name="_xlnm.Print_Area" localSheetId="0">'Report (2)'!$A$1:$J$243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6" i="1" l="1"/>
  <c r="C78" i="1" l="1"/>
  <c r="F3" i="1" l="1"/>
  <c r="C79" i="1" l="1"/>
  <c r="C81" i="1" s="1"/>
  <c r="C80" i="1" l="1"/>
  <c r="C58" i="1"/>
  <c r="L69" i="1"/>
  <c r="L68" i="1"/>
  <c r="L67" i="1"/>
  <c r="L66" i="1"/>
  <c r="I59" i="1"/>
  <c r="L63" i="1" l="1"/>
  <c r="C62" i="1" s="1"/>
  <c r="D62" i="1" s="1"/>
  <c r="L61" i="1"/>
  <c r="D71" i="1"/>
  <c r="D67" i="1"/>
  <c r="D69" i="1"/>
  <c r="D65" i="1"/>
  <c r="D68" i="1"/>
  <c r="D70" i="1"/>
  <c r="D66" i="1"/>
  <c r="L62" i="1"/>
  <c r="D64" i="1"/>
  <c r="L64" i="1"/>
  <c r="L65" i="1" s="1"/>
  <c r="L70" i="1" s="1"/>
  <c r="L71" i="1" s="1"/>
  <c r="C63" i="1" s="1"/>
  <c r="D143" i="1"/>
  <c r="G143" i="1" s="1"/>
  <c r="L143" i="1" s="1"/>
  <c r="D148" i="1"/>
  <c r="G148" i="1" s="1"/>
  <c r="I143" i="1"/>
  <c r="D139" i="1"/>
  <c r="G139" i="1" s="1"/>
  <c r="D138" i="1"/>
  <c r="G138" i="1" s="1"/>
  <c r="D141" i="1"/>
  <c r="D140" i="1"/>
  <c r="G140" i="1" s="1"/>
  <c r="D136" i="1"/>
  <c r="G136" i="1" s="1"/>
  <c r="D135" i="1"/>
  <c r="G135" i="1" s="1"/>
  <c r="D134" i="1"/>
  <c r="G134" i="1" s="1"/>
  <c r="D133" i="1"/>
  <c r="G133" i="1" s="1"/>
  <c r="I131" i="1"/>
  <c r="D122" i="1"/>
  <c r="D121" i="1"/>
  <c r="D120" i="1"/>
  <c r="D119" i="1"/>
  <c r="F62" i="1" l="1"/>
  <c r="D63" i="1"/>
  <c r="H62" i="1"/>
  <c r="C72" i="1"/>
  <c r="L83" i="1"/>
  <c r="L82" i="1"/>
  <c r="L81" i="1"/>
  <c r="L80" i="1"/>
  <c r="I73" i="1"/>
  <c r="K58" i="1" l="1"/>
  <c r="C60" i="1" s="1"/>
  <c r="L76" i="1"/>
  <c r="D85" i="1"/>
  <c r="D83" i="1"/>
  <c r="D81" i="1"/>
  <c r="D79" i="1"/>
  <c r="L77" i="1"/>
  <c r="C76" i="1" s="1"/>
  <c r="D76" i="1" s="1"/>
  <c r="L75" i="1"/>
  <c r="D84" i="1"/>
  <c r="D82" i="1"/>
  <c r="D80" i="1"/>
  <c r="L78" i="1"/>
  <c r="L79" i="1" s="1"/>
  <c r="L84" i="1" s="1"/>
  <c r="L85" i="1" s="1"/>
  <c r="D78" i="1"/>
  <c r="C77" i="1" l="1"/>
  <c r="F76" i="1" s="1"/>
  <c r="D86" i="1" s="1"/>
  <c r="F9" i="5"/>
  <c r="G9" i="5" s="1"/>
  <c r="F10" i="5"/>
  <c r="G10" i="5" s="1"/>
  <c r="F8" i="5"/>
  <c r="G8" i="5" s="1"/>
  <c r="F7" i="5"/>
  <c r="G7" i="5" s="1"/>
  <c r="G6" i="5"/>
  <c r="G5" i="5"/>
  <c r="K72" i="1" l="1"/>
  <c r="C74" i="1" s="1"/>
  <c r="H76" i="1"/>
  <c r="I86" i="1" s="1"/>
  <c r="D77" i="1"/>
  <c r="G11" i="5"/>
  <c r="H42" i="1"/>
  <c r="H43" i="1" s="1"/>
  <c r="F45" i="1"/>
  <c r="G141" i="1"/>
  <c r="I138" i="1"/>
  <c r="D129" i="1"/>
  <c r="D128" i="1"/>
  <c r="D127" i="1"/>
  <c r="D126" i="1"/>
  <c r="D118" i="1"/>
  <c r="D117" i="1"/>
  <c r="G117" i="1" s="1"/>
  <c r="L117" i="1" s="1"/>
  <c r="D115" i="1"/>
  <c r="G115" i="1" s="1"/>
  <c r="L115" i="1" s="1"/>
  <c r="D114" i="1"/>
  <c r="G114" i="1" s="1"/>
  <c r="L114" i="1" s="1"/>
  <c r="D113" i="1"/>
  <c r="D112" i="1"/>
  <c r="C49" i="1"/>
  <c r="D100" i="1" l="1"/>
  <c r="C100" i="1"/>
  <c r="G113" i="1"/>
  <c r="L113" i="1" s="1"/>
  <c r="G112" i="1"/>
  <c r="G126" i="1"/>
  <c r="G127" i="1"/>
  <c r="G128" i="1"/>
  <c r="G129" i="1"/>
  <c r="I124" i="1"/>
  <c r="I117" i="1"/>
  <c r="G118" i="1"/>
  <c r="G119" i="1"/>
  <c r="G120" i="1"/>
  <c r="G121" i="1"/>
  <c r="G122" i="1"/>
  <c r="I110" i="1"/>
  <c r="L112" i="1" l="1"/>
  <c r="G100" i="1"/>
  <c r="B7" i="2"/>
  <c r="G15" i="2" l="1"/>
  <c r="G16" i="2" s="1"/>
  <c r="C15" i="2" s="1"/>
  <c r="H15" i="2"/>
  <c r="B16" i="2" s="1"/>
  <c r="D6" i="2"/>
  <c r="C5" i="2"/>
  <c r="B12" i="2" s="1"/>
  <c r="D163" i="1"/>
  <c r="G97" i="1"/>
  <c r="H49" i="1"/>
  <c r="F43" i="1"/>
  <c r="C14" i="1"/>
  <c r="F7" i="1"/>
  <c r="D54" i="1" l="1"/>
  <c r="B15" i="2"/>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<sst xmlns="http://schemas.openxmlformats.org/spreadsheetml/2006/main" count="450" uniqueCount="285">
  <si>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</si>
  <si>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</si>
  <si>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</si>
  <si>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</si>
  <si>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</si>
  <si>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</si>
  <si>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</si>
  <si>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</si>
  <si>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</si>
  <si>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</si>
  <si>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</si>
  <si>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</si>
  <si>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</si>
  <si>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</si>
  <si>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</si>
  <si>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</si>
  <si>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</si>
  <si>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</si>
  <si>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</si>
  <si>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</si>
  <si>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</si>
  <si>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</si>
  <si>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</si>
  <si>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</si>
  <si>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</si>
  <si>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</si>
  <si>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</si>
  <si>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</si>
  <si>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</si>
  <si>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</si>
  <si>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</si>
  <si>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</si>
  <si>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</si>
  <si>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</si>
  <si>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</si>
  <si>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</si>
  <si>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</si>
  <si>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</si>
  <si>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</si>
  <si>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</si>
  <si>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</si>
  <si>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</si>
  <si>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</si>
  <si>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</si>
  <si>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</si>
  <si>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</si>
  <si>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</si>
  <si>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</si>
  <si>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</si>
  <si>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</si>
  <si>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</si>
  <si>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</si>
  <si>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</si>
  <si>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</si>
  <si>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</si>
  <si>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</si>
  <si>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</si>
  <si>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</si>
  <si>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</si>
  <si>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</si>
  <si>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</si>
  <si>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</si>
  <si>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</si>
  <si>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</si>
  <si>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</si>
  <si>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</si>
  <si>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</si>
  <si>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</si>
  <si>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</si>
  <si>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</si>
  <si>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</si>
  <si>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</si>
  <si>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</si>
  <si>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</si>
  <si>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</si>
  <si>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</si>
  <si>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</si>
  <si>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Society formation charges</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</si>
  <si>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</si>
  <si>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</si>
  <si>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</si>
  <si>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</si>
  <si>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</si>
  <si>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</si>
  <si>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</si>
  <si>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</si>
  <si>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</si>
  <si>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</si>
  <si>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</si>
  <si>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</si>
  <si>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</si>
  <si>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</si>
  <si>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</si>
  <si>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</si>
  <si>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</si>
  <si>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</si>
  <si>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</si>
  <si>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</si>
  <si>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</si>
  <si>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</si>
  <si>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</si>
  <si>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</si>
  <si>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</si>
  <si>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</si>
  <si>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</si>
  <si>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</si>
  <si>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</si>
  <si>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</si>
  <si>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</si>
  <si>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</si>
  <si>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</si>
  <si>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</si>
  <si>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</si>
  <si>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</si>
  <si>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</si>
  <si>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</si>
  <si>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</si>
  <si>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</si>
  <si>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</si>
  <si>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</si>
  <si>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</si>
  <si>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</si>
  <si>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</si>
  <si>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</si>
  <si>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</si>
  <si>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</si>
  <si>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</si>
  <si>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</si>
  <si>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</si>
  <si>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</si>
  <si>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</si>
  <si>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</si>
  <si>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</si>
  <si>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</si>
  <si>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</si>
  <si>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</si>
  <si>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</si>
  <si>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</si>
  <si>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</si>
  <si>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</si>
  <si>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</si>
  <si>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</si>
  <si>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</si>
  <si>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</si>
  <si>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</si>
  <si>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</si>
  <si>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</si>
  <si>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</si>
  <si>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</si>
  <si>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</si>
  <si>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</si>
  <si>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</si>
  <si>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</si>
  <si>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</si>
  <si>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</si>
  <si>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</si>
  <si>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</si>
  <si>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</si>
  <si>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</si>
  <si>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</si>
  <si>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</si>
  <si>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</si>
  <si>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</si>
  <si>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</si>
  <si>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</si>
  <si>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</si>
  <si>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</si>
  <si>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</si>
  <si>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</si>
  <si>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</si>
  <si>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</si>
  <si>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</si>
  <si>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</si>
  <si>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</si>
  <si>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</si>
  <si>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</si>
  <si>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</si>
  <si>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</si>
  <si>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Axis Goregaon</t>
  </si>
  <si>
    <t xml:space="preserve">M/s.Dynamix Contractors &amp; Builders Private Limited </t>
  </si>
  <si>
    <t>Divum</t>
  </si>
  <si>
    <t>01 Building</t>
  </si>
  <si>
    <t>P51800018784</t>
  </si>
  <si>
    <t>Survey No</t>
  </si>
  <si>
    <t>C.T.S No</t>
  </si>
  <si>
    <t>845(pt)</t>
  </si>
  <si>
    <t>Malad</t>
  </si>
  <si>
    <t>Borivali</t>
  </si>
  <si>
    <t>Mumbai</t>
  </si>
  <si>
    <t>About 3.1Km from Malad Railway Station</t>
  </si>
  <si>
    <t>New Swapnapurti c.h.s</t>
  </si>
  <si>
    <t>Arun Kumar Vaidya Marg</t>
  </si>
  <si>
    <t>Building</t>
  </si>
  <si>
    <t>Lower Ground Floor is For Parking</t>
  </si>
  <si>
    <t>Refuge Area</t>
  </si>
  <si>
    <t>2BHK</t>
  </si>
  <si>
    <t>No. of Flats</t>
  </si>
  <si>
    <t xml:space="preserve">02242490500/9820852170
</t>
  </si>
  <si>
    <t xml:space="preserve">Residential </t>
  </si>
  <si>
    <t>Material laying at Site: Bricks, Cement &amp; Steel etc.</t>
  </si>
  <si>
    <t>Wheather the construction is as per approved Building plan : Under Construction</t>
  </si>
  <si>
    <t>Legal Charges</t>
  </si>
  <si>
    <t>Utilities connection charges</t>
  </si>
  <si>
    <t>Sale Building No.2</t>
  </si>
  <si>
    <t xml:space="preserve">PN/PVT/0170/20150610/AP/S-2
</t>
  </si>
  <si>
    <t>Fitness Centre</t>
  </si>
  <si>
    <t>Terrace Area</t>
  </si>
  <si>
    <t>Building No.2</t>
  </si>
  <si>
    <t>18/03/2020.</t>
  </si>
  <si>
    <t>Revised Plans</t>
  </si>
  <si>
    <t>Slum</t>
  </si>
  <si>
    <t>Non-Slum</t>
  </si>
  <si>
    <t>Pratiksha</t>
  </si>
  <si>
    <t>Market Research Data</t>
  </si>
  <si>
    <t>Source</t>
  </si>
  <si>
    <t>Distance from proposed property</t>
  </si>
  <si>
    <t>Net Carpet</t>
  </si>
  <si>
    <t>Saleable Area</t>
  </si>
  <si>
    <t>Rate on Saleable</t>
  </si>
  <si>
    <t>Market Value</t>
  </si>
  <si>
    <t>Magic Brick</t>
  </si>
  <si>
    <t>Average</t>
  </si>
  <si>
    <t xml:space="preserve">Valuation Adopted </t>
  </si>
  <si>
    <t>Housing</t>
  </si>
  <si>
    <t>Proptiger</t>
  </si>
  <si>
    <t>Floors</t>
  </si>
  <si>
    <t xml:space="preserve">Stage of construction: </t>
  </si>
  <si>
    <t>Slab/Floor</t>
  </si>
  <si>
    <t>Complition %</t>
  </si>
  <si>
    <t>Progress %</t>
  </si>
  <si>
    <t>Disbursement %</t>
  </si>
  <si>
    <t>All work Completed. OC Received.</t>
  </si>
  <si>
    <t>Excavation</t>
  </si>
  <si>
    <t>Brickwork</t>
  </si>
  <si>
    <t>Brickwork &amp; Internal Plaster</t>
  </si>
  <si>
    <t>Internal Plaster</t>
  </si>
  <si>
    <t>Ext. Plaster &amp; Plumbing</t>
  </si>
  <si>
    <t>External Plaster &amp; Plumbing</t>
  </si>
  <si>
    <t>Flooring &amp; Fitting</t>
  </si>
  <si>
    <t>Painting &amp; Wooden</t>
  </si>
  <si>
    <t>Building Common Amenities</t>
  </si>
  <si>
    <t>Possession</t>
  </si>
  <si>
    <t>Piling Work in process</t>
  </si>
  <si>
    <t>RCC (Including podiums)</t>
  </si>
  <si>
    <t>Basement 1</t>
  </si>
  <si>
    <t>Basement 2</t>
  </si>
  <si>
    <t>Basement 3</t>
  </si>
  <si>
    <t>Basement 4</t>
  </si>
  <si>
    <t>Security Maintenance Deposite Charges</t>
  </si>
  <si>
    <t>1,70,000/-</t>
  </si>
  <si>
    <t>20,000/-</t>
  </si>
  <si>
    <t>1,00,000/-</t>
  </si>
  <si>
    <t>Upper Ground Floor is For Parking &amp; Society Office</t>
  </si>
  <si>
    <t>1st to 6th Podium Floor is For Parking</t>
  </si>
  <si>
    <t>7th E-Deck Floor is for Refuge Area, Fitness Center &amp; Amenities</t>
  </si>
  <si>
    <t>1st Floor</t>
  </si>
  <si>
    <t>2nd To 6th, 8th To 13th, 15th To 20th, 22nd to 27th &amp; 29th to 34th Floor</t>
  </si>
  <si>
    <t>7th, 14th, 21st &amp; 28th Floor (Part Refuge Area)</t>
  </si>
  <si>
    <t>35th Floor (Part Refuge Area)</t>
  </si>
  <si>
    <t>36th &amp; 37th Floor</t>
  </si>
  <si>
    <t>3BHK</t>
  </si>
  <si>
    <t>Sale Blg No.2</t>
  </si>
  <si>
    <t>Flats = 208</t>
  </si>
  <si>
    <t>38th Floor (Part Terrace Area)</t>
  </si>
  <si>
    <t>Blg No.2 = LG + UG + 1st to 6th Level Podium +7th E-Deck + 1st to 37th + 38th (pt) Upper Floor</t>
  </si>
  <si>
    <t>Recommended rate of the flat Per Sq. Ft. ( on Saleable area)</t>
  </si>
  <si>
    <t>Recommended rate of Parking</t>
  </si>
  <si>
    <t>8,00,000/-</t>
  </si>
  <si>
    <t>14500 to 15000</t>
  </si>
  <si>
    <t>Rakesh sir</t>
  </si>
  <si>
    <t>Index II</t>
  </si>
  <si>
    <t>Construction details:
Part I</t>
  </si>
  <si>
    <t>Construction details:
Part II</t>
  </si>
  <si>
    <t>Site Person - Contact Details ( Name &amp; Contact No.)</t>
  </si>
  <si>
    <t>Average Construction details:Part I &amp; II</t>
  </si>
  <si>
    <t>Location Link</t>
  </si>
  <si>
    <t>https://goo.gl/maps/xUmw38VgXpHSXSyYA</t>
  </si>
  <si>
    <t>Office No. 1031, Wing J, Akshar Business Park, Plot No. 03 Sector 25, Near APMC Market,
Vashi, Navi Mumbai, Maharashtra 400703 TEL: 022-46090378/79/80                                                                                             E mail : vsjcapf@gmail.com. Web site : www.vsjadon.com</t>
  </si>
  <si>
    <t>19.178363,72.871703</t>
  </si>
  <si>
    <t>Mr.Javed : 9892859836</t>
  </si>
  <si>
    <t>PN/PVT/0170/20150610/AP/S-2
Valid Up to: This CC is further extended upto 27th (pt) floor with brickwork &amp; upto 38th (pt) floor for RCC framework only including OHWT &amp; LMR as per amended plans dtd. 17-08-2021.</t>
  </si>
  <si>
    <t xml:space="preserve">As per RERA = 30/06/2025.
</t>
  </si>
  <si>
    <t>Sanket Salvi</t>
  </si>
  <si>
    <t>Pranita Mhatre</t>
  </si>
  <si>
    <r>
      <t xml:space="preserve">1. Finishing work was in process at the time of visit. (Internal photographs was not allowed.)
2. We considered Saleable area as per our calculation.
3. We considered Carpet area as per Approved Plan.
4. We considered Gross carpet area = Net carpet 
5. We have considered rate by verifying it from market inquire.
6. We have considered Other charges from cost sheet.
7. We update approved revised plans. (18/03/2020).
8. We have updated revised approved floor plan &amp; C.C (on 29/07/2022).
9. We have considered construction percent as per proposed no of floor.
10. We have updated latest CC from Rera (On 11/07/2023).
11. Please provide latest approved CC.
</t>
    </r>
    <r>
      <rPr>
        <b/>
        <sz val="12"/>
        <color rgb="FFFF0000"/>
        <rFont val="Times New Roman"/>
        <family val="1"/>
      </rPr>
      <t xml:space="preserve">12.As per RERA, completion period of Divum is expired on 30/06/2025 but still project is under construction
</t>
    </r>
    <r>
      <rPr>
        <b/>
        <sz val="12"/>
        <rFont val="Times New Roman"/>
        <family val="1"/>
      </rPr>
      <t xml:space="preserve">
8. On site, we meet Mr.Murti (CRM) - 8956881387.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</si>
</sst>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_(* #,##0.00_);_(* \(#,##0.00\);_(* &quot;-&quot;??_);_(@_)"/>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b/>
      <sz val="11"/>
      <name val="Times New Roman"/>
      <family val="1"/>
    </font>
    <font>
      <sz val="11"/>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3" fillId="0" borderId="0"/>
    <xf numFmtId="0" fontId="5" fillId="0" borderId="0"/>
    <xf numFmtId="0" fontId="2" fillId="0" borderId="0"/>
    <xf numFmtId="9" fontId="11" fillId="0" borderId="0" applyFont="0" applyFill="0" applyBorder="0" applyAlignment="0" applyProtection="0"/>
    <xf numFmtId="0" fontId="5" fillId="0" borderId="0"/>
    <xf numFmtId="0" fontId="1" fillId="0" borderId="0"/>
    <xf numFmtId="165" fontId="5" fillId="0" borderId="0" applyFont="0" applyFill="0" applyBorder="0" applyAlignment="0" applyProtection="0"/>
    <xf numFmtId="0" fontId="23" fillId="0" borderId="0" applyNumberFormat="0" applyFill="0" applyBorder="0" applyAlignment="0" applyProtection="0"/>
  </cellStyleXfs>
  <cellXfs count="259">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0" fontId="0" fillId="2"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7" fillId="0" borderId="0" xfId="1" applyFont="1"/>
    <xf numFmtId="0" fontId="6" fillId="0" borderId="0" xfId="2" applyFont="1"/>
    <xf numFmtId="1" fontId="4" fillId="0" borderId="4" xfId="1" applyNumberFormat="1" applyFont="1" applyBorder="1" applyAlignment="1">
      <alignment horizontal="center" vertical="top" wrapText="1"/>
    </xf>
    <xf numFmtId="0" fontId="7" fillId="0" borderId="0" xfId="0" applyFont="1"/>
    <xf numFmtId="0" fontId="16" fillId="0" borderId="0" xfId="0" applyFont="1"/>
    <xf numFmtId="0" fontId="16" fillId="0" borderId="4" xfId="0" applyFont="1" applyBorder="1"/>
    <xf numFmtId="0" fontId="17" fillId="0" borderId="4" xfId="0" applyFont="1" applyBorder="1" applyAlignment="1">
      <alignment horizontal="center"/>
    </xf>
    <xf numFmtId="0" fontId="17" fillId="0" borderId="0" xfId="0" applyFont="1" applyAlignment="1">
      <alignment horizontal="center"/>
    </xf>
    <xf numFmtId="0" fontId="16" fillId="2" borderId="4" xfId="0" applyFont="1" applyFill="1" applyBorder="1"/>
    <xf numFmtId="0" fontId="16" fillId="0" borderId="4" xfId="0" applyFont="1" applyBorder="1" applyAlignment="1">
      <alignment horizontal="center"/>
    </xf>
    <xf numFmtId="0" fontId="16" fillId="2" borderId="4" xfId="0" applyFont="1" applyFill="1" applyBorder="1" applyAlignment="1">
      <alignment horizontal="center"/>
    </xf>
    <xf numFmtId="9" fontId="16" fillId="0" borderId="0" xfId="4" applyFont="1" applyBorder="1"/>
    <xf numFmtId="0" fontId="15" fillId="0" borderId="4" xfId="0" applyFont="1" applyBorder="1" applyAlignment="1">
      <alignment horizontal="center"/>
    </xf>
    <xf numFmtId="0" fontId="16" fillId="0" borderId="0" xfId="0" applyFont="1" applyAlignment="1">
      <alignment wrapText="1"/>
    </xf>
    <xf numFmtId="0" fontId="16" fillId="0" borderId="13" xfId="0" applyFont="1" applyBorder="1"/>
    <xf numFmtId="0" fontId="16" fillId="0" borderId="4" xfId="0" applyFont="1" applyBorder="1" applyAlignment="1">
      <alignment wrapText="1"/>
    </xf>
    <xf numFmtId="9" fontId="16" fillId="0" borderId="4" xfId="4" applyFont="1" applyBorder="1"/>
    <xf numFmtId="9" fontId="16" fillId="0" borderId="0" xfId="0" applyNumberFormat="1" applyFont="1"/>
    <xf numFmtId="0" fontId="16" fillId="0" borderId="0" xfId="0" applyFont="1" applyAlignment="1">
      <alignment horizontal="right"/>
    </xf>
    <xf numFmtId="0" fontId="13" fillId="0" borderId="0" xfId="1" applyFont="1"/>
    <xf numFmtId="14" fontId="0" fillId="0" borderId="0" xfId="0" applyNumberFormat="1"/>
    <xf numFmtId="14" fontId="5" fillId="0" borderId="0" xfId="5" applyNumberFormat="1"/>
    <xf numFmtId="0" fontId="5" fillId="0" borderId="0" xfId="5"/>
    <xf numFmtId="0" fontId="1" fillId="0" borderId="0" xfId="6"/>
    <xf numFmtId="0" fontId="9" fillId="0" borderId="4" xfId="6" applyFont="1" applyBorder="1" applyAlignment="1">
      <alignment horizontal="center" vertical="top" wrapText="1"/>
    </xf>
    <xf numFmtId="0" fontId="1" fillId="0" borderId="4" xfId="6" applyBorder="1" applyAlignment="1">
      <alignment horizontal="center" vertical="center"/>
    </xf>
    <xf numFmtId="0" fontId="1" fillId="0" borderId="4" xfId="6" applyBorder="1" applyAlignment="1">
      <alignment horizontal="left"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9" fillId="0" borderId="4" xfId="6" applyFont="1" applyBorder="1" applyAlignment="1">
      <alignment horizontal="center" vertical="center"/>
    </xf>
    <xf numFmtId="1" fontId="19" fillId="0" borderId="4" xfId="6" applyNumberFormat="1" applyFont="1" applyBorder="1" applyAlignment="1">
      <alignment horizontal="center" vertical="center"/>
    </xf>
    <xf numFmtId="0" fontId="5" fillId="0" borderId="4" xfId="5" applyBorder="1" applyAlignment="1">
      <alignment horizontal="center" vertical="center"/>
    </xf>
    <xf numFmtId="0" fontId="20" fillId="0" borderId="0" xfId="5" applyFont="1"/>
    <xf numFmtId="0" fontId="7" fillId="0" borderId="15" xfId="1" applyFont="1" applyBorder="1" applyProtection="1">
      <protection hidden="1"/>
    </xf>
    <xf numFmtId="0" fontId="7" fillId="0" borderId="18" xfId="1" applyFont="1" applyBorder="1" applyProtection="1">
      <protection hidden="1"/>
    </xf>
    <xf numFmtId="0" fontId="7" fillId="0" borderId="18" xfId="1" applyFont="1" applyBorder="1"/>
    <xf numFmtId="0" fontId="16" fillId="0" borderId="18" xfId="0" applyFont="1" applyBorder="1" applyProtection="1">
      <protection hidden="1"/>
    </xf>
    <xf numFmtId="0" fontId="0" fillId="0" borderId="23" xfId="0" applyBorder="1"/>
    <xf numFmtId="0" fontId="18" fillId="0" borderId="14" xfId="1" applyFont="1" applyBorder="1" applyProtection="1">
      <protection hidden="1"/>
    </xf>
    <xf numFmtId="0" fontId="18" fillId="0" borderId="15" xfId="1" applyFont="1" applyBorder="1" applyProtection="1">
      <protection hidden="1"/>
    </xf>
    <xf numFmtId="0" fontId="18" fillId="0" borderId="0" xfId="1" applyFont="1" applyProtection="1">
      <protection hidden="1"/>
    </xf>
    <xf numFmtId="0" fontId="18" fillId="0" borderId="18" xfId="1" applyFont="1" applyBorder="1" applyProtection="1">
      <protection hidden="1"/>
    </xf>
    <xf numFmtId="0" fontId="18" fillId="0" borderId="0" xfId="3" applyFont="1" applyProtection="1">
      <protection hidden="1"/>
    </xf>
    <xf numFmtId="0" fontId="18" fillId="0" borderId="18" xfId="1" applyFont="1" applyBorder="1"/>
    <xf numFmtId="0" fontId="18" fillId="0" borderId="18" xfId="3" applyFont="1" applyBorder="1" applyProtection="1">
      <protection hidden="1"/>
    </xf>
    <xf numFmtId="1" fontId="22" fillId="0" borderId="18" xfId="3" applyNumberFormat="1" applyFont="1" applyBorder="1"/>
    <xf numFmtId="1" fontId="22" fillId="0" borderId="18" xfId="3" applyNumberFormat="1" applyFont="1" applyBorder="1" applyAlignment="1">
      <alignment horizontal="right"/>
    </xf>
    <xf numFmtId="0" fontId="18" fillId="0" borderId="22" xfId="3" applyFont="1" applyBorder="1" applyProtection="1">
      <protection hidden="1"/>
    </xf>
    <xf numFmtId="1" fontId="22" fillId="0" borderId="23" xfId="3" applyNumberFormat="1" applyFont="1" applyBorder="1"/>
    <xf numFmtId="0" fontId="18" fillId="0" borderId="4" xfId="1" applyFont="1" applyBorder="1" applyAlignment="1" applyProtection="1">
      <alignment horizontal="center" vertical="top" wrapText="1"/>
      <protection locked="0"/>
    </xf>
    <xf numFmtId="0" fontId="18" fillId="0" borderId="16" xfId="1" applyFont="1" applyBorder="1" applyAlignment="1" applyProtection="1">
      <alignment horizontal="center" vertical="top"/>
      <protection locked="0"/>
    </xf>
    <xf numFmtId="0" fontId="18" fillId="0" borderId="4" xfId="1" applyFont="1" applyBorder="1" applyAlignment="1" applyProtection="1">
      <alignment horizontal="center" vertical="top"/>
      <protection locked="0"/>
    </xf>
    <xf numFmtId="1" fontId="6" fillId="0" borderId="4" xfId="1" applyNumberFormat="1" applyFont="1" applyBorder="1" applyAlignment="1">
      <alignment horizontal="center" vertical="center" wrapText="1"/>
    </xf>
    <xf numFmtId="0" fontId="6" fillId="0" borderId="4" xfId="1" applyFont="1" applyBorder="1" applyAlignment="1">
      <alignment horizontal="left" vertical="top"/>
    </xf>
    <xf numFmtId="0" fontId="18" fillId="0" borderId="4" xfId="1" applyFont="1" applyBorder="1" applyAlignment="1" applyProtection="1">
      <alignment horizontal="center" wrapText="1"/>
      <protection locked="0"/>
    </xf>
    <xf numFmtId="1" fontId="18" fillId="0" borderId="4" xfId="1" applyNumberFormat="1" applyFont="1" applyBorder="1" applyAlignment="1" applyProtection="1">
      <alignment horizontal="center" wrapText="1"/>
      <protection locked="0"/>
    </xf>
    <xf numFmtId="0" fontId="18" fillId="0" borderId="21" xfId="1" applyFont="1" applyBorder="1" applyAlignment="1" applyProtection="1">
      <alignment horizontal="center" wrapText="1"/>
      <protection locked="0"/>
    </xf>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7" fillId="2" borderId="0" xfId="1" applyFont="1" applyFill="1"/>
    <xf numFmtId="14" fontId="7" fillId="2" borderId="0" xfId="1" applyNumberFormat="1" applyFont="1" applyFill="1"/>
    <xf numFmtId="0" fontId="18" fillId="0" borderId="13" xfId="1" applyFont="1" applyBorder="1" applyAlignment="1" applyProtection="1">
      <alignment horizontal="center" wrapText="1"/>
      <protection locked="0"/>
    </xf>
    <xf numFmtId="0" fontId="21" fillId="3" borderId="36" xfId="1" applyFont="1" applyFill="1" applyBorder="1" applyAlignment="1" applyProtection="1">
      <alignment horizontal="center" vertical="center" wrapText="1"/>
      <protection locked="0"/>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18" fillId="0" borderId="4" xfId="1" applyFont="1" applyBorder="1" applyAlignment="1">
      <alignment horizontal="center" vertical="top" wrapText="1"/>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6" fillId="0" borderId="5" xfId="1" applyNumberFormat="1" applyFont="1" applyBorder="1" applyAlignment="1">
      <alignment horizontal="center" vertical="center" wrapText="1"/>
    </xf>
    <xf numFmtId="1" fontId="6" fillId="0" borderId="6"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0" fontId="6" fillId="0" borderId="4" xfId="1" applyFont="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13" fillId="0" borderId="1"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3" xfId="1" applyFont="1" applyBorder="1" applyAlignment="1" applyProtection="1">
      <alignment horizontal="left" vertical="center" wrapText="1"/>
      <protection locked="0"/>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23" fillId="0" borderId="1" xfId="8" applyFill="1" applyBorder="1" applyAlignment="1">
      <alignment horizontal="left" vertical="top"/>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6" fillId="0" borderId="4" xfId="1" applyFont="1" applyBorder="1" applyAlignment="1">
      <alignment horizontal="left" vertical="top" wrapText="1"/>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0" borderId="6"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14" fontId="6" fillId="0" borderId="1" xfId="1" applyNumberFormat="1" applyFont="1" applyBorder="1" applyAlignment="1">
      <alignment horizontal="left" vertical="top" wrapText="1"/>
    </xf>
    <xf numFmtId="14" fontId="6" fillId="0" borderId="2" xfId="1" applyNumberFormat="1" applyFont="1" applyBorder="1" applyAlignment="1">
      <alignment horizontal="left" vertical="top" wrapText="1"/>
    </xf>
    <xf numFmtId="14" fontId="6" fillId="0" borderId="3" xfId="1" applyNumberFormat="1" applyFont="1" applyBorder="1" applyAlignment="1">
      <alignment horizontal="left" vertical="top" wrapText="1"/>
    </xf>
    <xf numFmtId="2" fontId="6" fillId="0" borderId="4" xfId="1" applyNumberFormat="1" applyFont="1" applyBorder="1" applyAlignment="1">
      <alignment horizontal="center" vertical="top" wrapText="1"/>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14" fillId="0" borderId="1" xfId="1" applyFont="1" applyBorder="1" applyAlignment="1">
      <alignment horizontal="left" vertical="top"/>
    </xf>
    <xf numFmtId="0" fontId="14" fillId="0" borderId="3" xfId="1" applyFont="1" applyBorder="1" applyAlignment="1">
      <alignment horizontal="left"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8" fillId="0" borderId="4" xfId="1" applyFont="1" applyBorder="1" applyAlignment="1" applyProtection="1">
      <alignment horizontal="center" vertical="top" wrapText="1"/>
      <protection locked="0"/>
    </xf>
    <xf numFmtId="0" fontId="13" fillId="0" borderId="8" xfId="1" applyFont="1" applyBorder="1" applyAlignment="1">
      <alignment horizontal="left" vertical="top"/>
    </xf>
    <xf numFmtId="0" fontId="13" fillId="0" borderId="9" xfId="1" applyFont="1" applyBorder="1" applyAlignment="1">
      <alignment horizontal="left" vertical="top"/>
    </xf>
    <xf numFmtId="0" fontId="13" fillId="0" borderId="10" xfId="1" applyFont="1" applyBorder="1" applyAlignment="1">
      <alignment horizontal="left" vertical="top"/>
    </xf>
    <xf numFmtId="9" fontId="18" fillId="0" borderId="1" xfId="1" applyNumberFormat="1" applyFont="1" applyBorder="1" applyAlignment="1" applyProtection="1">
      <alignment horizontal="center" vertical="center" wrapText="1"/>
      <protection hidden="1"/>
    </xf>
    <xf numFmtId="9" fontId="18" fillId="0" borderId="3" xfId="1" applyNumberFormat="1" applyFont="1" applyBorder="1" applyAlignment="1" applyProtection="1">
      <alignment horizontal="center" vertical="center" wrapText="1"/>
      <protection hidden="1"/>
    </xf>
    <xf numFmtId="9" fontId="18" fillId="0" borderId="5" xfId="1" applyNumberFormat="1" applyFont="1" applyBorder="1" applyAlignment="1" applyProtection="1">
      <alignment horizontal="center" vertical="center" wrapText="1"/>
      <protection hidden="1"/>
    </xf>
    <xf numFmtId="9" fontId="18" fillId="0" borderId="7" xfId="1" applyNumberFormat="1" applyFont="1" applyBorder="1" applyAlignment="1" applyProtection="1">
      <alignment horizontal="center" vertical="center" wrapText="1"/>
      <protection hidden="1"/>
    </xf>
    <xf numFmtId="0" fontId="18" fillId="0" borderId="17" xfId="1" applyFont="1" applyBorder="1" applyAlignment="1" applyProtection="1">
      <alignment horizontal="center" vertical="top" wrapText="1"/>
      <protection locked="0"/>
    </xf>
    <xf numFmtId="0" fontId="18" fillId="0" borderId="16" xfId="1" applyFont="1" applyBorder="1" applyAlignment="1" applyProtection="1">
      <alignment horizontal="center" vertical="top" wrapText="1"/>
      <protection locked="0"/>
    </xf>
    <xf numFmtId="0" fontId="21" fillId="0" borderId="24" xfId="1" applyFont="1" applyBorder="1" applyAlignment="1" applyProtection="1">
      <alignment horizontal="center" vertical="top" wrapText="1"/>
      <protection locked="0"/>
    </xf>
    <xf numFmtId="0" fontId="21" fillId="0" borderId="25" xfId="1" applyFont="1" applyBorder="1" applyAlignment="1" applyProtection="1">
      <alignment horizontal="center" vertical="top" wrapText="1"/>
      <protection locked="0"/>
    </xf>
    <xf numFmtId="0" fontId="21" fillId="0" borderId="26" xfId="1" applyFont="1" applyBorder="1" applyAlignment="1" applyProtection="1">
      <alignment horizontal="left" vertical="top" wrapText="1"/>
      <protection locked="0"/>
    </xf>
    <xf numFmtId="0" fontId="21" fillId="0" borderId="27" xfId="1" applyFont="1" applyBorder="1" applyAlignment="1" applyProtection="1">
      <alignment horizontal="left" vertical="top" wrapText="1"/>
      <protection locked="0"/>
    </xf>
    <xf numFmtId="0" fontId="21" fillId="0" borderId="28" xfId="1" applyFont="1" applyBorder="1" applyAlignment="1" applyProtection="1">
      <alignment horizontal="left" vertical="top" wrapText="1"/>
      <protection locked="0"/>
    </xf>
    <xf numFmtId="0" fontId="18" fillId="0" borderId="1" xfId="1" applyFont="1" applyBorder="1" applyAlignment="1" applyProtection="1">
      <alignment horizontal="center" vertical="top"/>
      <protection locked="0"/>
    </xf>
    <xf numFmtId="0" fontId="18" fillId="0" borderId="3" xfId="1" applyFont="1" applyBorder="1" applyAlignment="1" applyProtection="1">
      <alignment horizontal="center" vertical="top"/>
      <protection locked="0"/>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6" fillId="0" borderId="2"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0" fontId="18" fillId="0" borderId="19" xfId="1" applyFont="1" applyBorder="1" applyAlignment="1" applyProtection="1">
      <alignment horizontal="center" vertical="top"/>
      <protection locked="0"/>
    </xf>
    <xf numFmtId="0" fontId="21" fillId="0" borderId="16" xfId="1" applyFont="1" applyBorder="1" applyAlignment="1" applyProtection="1">
      <alignment horizontal="left" vertical="top"/>
      <protection locked="0"/>
    </xf>
    <xf numFmtId="0" fontId="21" fillId="0" borderId="4" xfId="1" applyFont="1" applyBorder="1" applyAlignment="1" applyProtection="1">
      <alignment horizontal="left" vertical="top"/>
      <protection locked="0"/>
    </xf>
    <xf numFmtId="0" fontId="21" fillId="0" borderId="1" xfId="1" applyFont="1" applyBorder="1" applyAlignment="1" applyProtection="1">
      <alignment horizontal="left" vertical="top" wrapText="1"/>
      <protection locked="0"/>
    </xf>
    <xf numFmtId="0" fontId="21" fillId="0" borderId="2" xfId="1" applyFont="1" applyBorder="1" applyAlignment="1" applyProtection="1">
      <alignment horizontal="left" vertical="top" wrapText="1"/>
      <protection locked="0"/>
    </xf>
    <xf numFmtId="0" fontId="21" fillId="0" borderId="19" xfId="1" applyFont="1" applyBorder="1" applyAlignment="1" applyProtection="1">
      <alignment horizontal="left" vertical="top" wrapText="1"/>
      <protection locked="0"/>
    </xf>
    <xf numFmtId="0" fontId="21" fillId="3" borderId="35" xfId="1" applyFont="1" applyFill="1" applyBorder="1" applyAlignment="1" applyProtection="1">
      <alignment horizontal="center" vertical="top" wrapText="1"/>
      <protection locked="0"/>
    </xf>
    <xf numFmtId="0" fontId="18" fillId="3" borderId="36" xfId="1" applyFont="1" applyFill="1" applyBorder="1" applyAlignment="1" applyProtection="1">
      <alignment horizontal="center" vertical="top" wrapText="1"/>
      <protection locked="0"/>
    </xf>
    <xf numFmtId="9" fontId="21" fillId="3" borderId="36" xfId="1" applyNumberFormat="1" applyFont="1" applyFill="1" applyBorder="1" applyAlignment="1" applyProtection="1">
      <alignment horizontal="center" vertical="center" wrapText="1"/>
      <protection hidden="1"/>
    </xf>
    <xf numFmtId="9" fontId="21" fillId="3" borderId="37" xfId="1" applyNumberFormat="1" applyFont="1" applyFill="1" applyBorder="1" applyAlignment="1" applyProtection="1">
      <alignment horizontal="center" vertical="center" wrapText="1"/>
      <protection hidden="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1" fontId="8" fillId="0" borderId="4" xfId="0" applyNumberFormat="1" applyFont="1" applyBorder="1" applyAlignment="1">
      <alignment horizontal="left" vertical="top" wrapText="1"/>
    </xf>
    <xf numFmtId="0" fontId="14" fillId="0" borderId="4" xfId="2" applyFont="1" applyBorder="1" applyAlignment="1">
      <alignment horizontal="left" vertical="top" wrapText="1"/>
    </xf>
    <xf numFmtId="1" fontId="6" fillId="0" borderId="4" xfId="1" applyNumberFormat="1" applyFont="1" applyBorder="1" applyAlignment="1">
      <alignment horizontal="center" vertical="center" wrapText="1"/>
    </xf>
    <xf numFmtId="164" fontId="6" fillId="0" borderId="4" xfId="1" applyNumberFormat="1" applyFont="1" applyBorder="1" applyAlignment="1">
      <alignment horizontal="center" vertical="top" wrapText="1"/>
    </xf>
    <xf numFmtId="2" fontId="6" fillId="0" borderId="1" xfId="1" applyNumberFormat="1" applyFont="1" applyBorder="1" applyAlignment="1">
      <alignment horizontal="center" vertical="top" wrapText="1"/>
    </xf>
    <xf numFmtId="2" fontId="6" fillId="0" borderId="2" xfId="1" applyNumberFormat="1" applyFont="1" applyBorder="1" applyAlignment="1">
      <alignment horizontal="center" vertical="top" wrapText="1"/>
    </xf>
    <xf numFmtId="2" fontId="6" fillId="0" borderId="3" xfId="1" applyNumberFormat="1" applyFont="1" applyBorder="1" applyAlignment="1">
      <alignment horizontal="center" vertical="top" wrapText="1"/>
    </xf>
    <xf numFmtId="0" fontId="18" fillId="0" borderId="34" xfId="1" applyFont="1" applyBorder="1" applyAlignment="1" applyProtection="1">
      <alignment horizontal="center" vertical="top" wrapText="1"/>
      <protection locked="0"/>
    </xf>
    <xf numFmtId="0" fontId="18" fillId="0" borderId="13" xfId="1" applyFont="1" applyBorder="1" applyAlignment="1" applyProtection="1">
      <alignment horizontal="center" vertical="top" wrapText="1"/>
      <protection locked="0"/>
    </xf>
    <xf numFmtId="9" fontId="18" fillId="0" borderId="4" xfId="1" applyNumberFormat="1" applyFont="1" applyBorder="1" applyAlignment="1" applyProtection="1">
      <alignment horizontal="center" vertical="center" wrapText="1"/>
      <protection hidden="1"/>
    </xf>
    <xf numFmtId="9" fontId="18" fillId="0" borderId="13" xfId="1" applyNumberFormat="1" applyFont="1" applyBorder="1" applyAlignment="1" applyProtection="1">
      <alignment horizontal="center" vertical="center" wrapText="1"/>
      <protection hidden="1"/>
    </xf>
    <xf numFmtId="9" fontId="18" fillId="0" borderId="6" xfId="1" applyNumberFormat="1" applyFont="1" applyBorder="1" applyAlignment="1" applyProtection="1">
      <alignment horizontal="center" vertical="center" wrapText="1"/>
      <protection hidden="1"/>
    </xf>
    <xf numFmtId="9" fontId="18" fillId="0" borderId="30" xfId="1" applyNumberFormat="1" applyFont="1" applyBorder="1" applyAlignment="1" applyProtection="1">
      <alignment horizontal="center" vertical="center" wrapText="1"/>
      <protection hidden="1"/>
    </xf>
    <xf numFmtId="9" fontId="18" fillId="0" borderId="11" xfId="1" applyNumberFormat="1" applyFont="1" applyBorder="1" applyAlignment="1" applyProtection="1">
      <alignment horizontal="center" vertical="center" wrapText="1"/>
      <protection hidden="1"/>
    </xf>
    <xf numFmtId="9" fontId="18" fillId="0" borderId="0" xfId="1" applyNumberFormat="1" applyFont="1" applyAlignment="1" applyProtection="1">
      <alignment horizontal="center" vertical="center" wrapText="1"/>
      <protection hidden="1"/>
    </xf>
    <xf numFmtId="9" fontId="18" fillId="0" borderId="18" xfId="1" applyNumberFormat="1" applyFont="1" applyBorder="1" applyAlignment="1" applyProtection="1">
      <alignment horizontal="center" vertical="center" wrapText="1"/>
      <protection hidden="1"/>
    </xf>
    <xf numFmtId="0" fontId="18" fillId="0" borderId="16" xfId="1" applyFont="1" applyBorder="1" applyAlignment="1" applyProtection="1">
      <alignment horizontal="center" vertical="top"/>
      <protection locked="0"/>
    </xf>
    <xf numFmtId="0" fontId="18" fillId="0" borderId="4" xfId="1" applyFont="1" applyBorder="1" applyAlignment="1" applyProtection="1">
      <alignment horizontal="center" vertical="top"/>
      <protection locked="0"/>
    </xf>
    <xf numFmtId="0" fontId="18" fillId="0" borderId="29" xfId="1" applyFont="1" applyBorder="1" applyAlignment="1" applyProtection="1">
      <alignment horizontal="center" vertical="top" wrapText="1"/>
      <protection locked="0"/>
    </xf>
    <xf numFmtId="0" fontId="18" fillId="0" borderId="3" xfId="1" applyFont="1" applyBorder="1" applyAlignment="1" applyProtection="1">
      <alignment horizontal="center" vertical="top" wrapText="1"/>
      <protection locked="0"/>
    </xf>
    <xf numFmtId="9" fontId="18" fillId="0" borderId="21" xfId="1" applyNumberFormat="1" applyFont="1" applyBorder="1" applyAlignment="1" applyProtection="1">
      <alignment horizontal="center" vertical="center" wrapText="1"/>
      <protection hidden="1"/>
    </xf>
    <xf numFmtId="9" fontId="18" fillId="0" borderId="33" xfId="1" applyNumberFormat="1" applyFont="1" applyBorder="1" applyAlignment="1" applyProtection="1">
      <alignment horizontal="center" vertical="center" wrapText="1"/>
      <protection hidden="1"/>
    </xf>
    <xf numFmtId="9" fontId="18" fillId="0" borderId="22" xfId="1" applyNumberFormat="1" applyFont="1" applyBorder="1" applyAlignment="1" applyProtection="1">
      <alignment horizontal="center" vertical="center" wrapText="1"/>
      <protection hidden="1"/>
    </xf>
    <xf numFmtId="9" fontId="18" fillId="0" borderId="23" xfId="1" applyNumberFormat="1" applyFont="1" applyBorder="1" applyAlignment="1" applyProtection="1">
      <alignment horizontal="center" vertical="center" wrapText="1"/>
      <protection hidden="1"/>
    </xf>
    <xf numFmtId="9" fontId="18" fillId="0" borderId="31" xfId="1" applyNumberFormat="1" applyFont="1" applyBorder="1" applyAlignment="1" applyProtection="1">
      <alignment horizontal="center" vertical="center" wrapText="1"/>
      <protection hidden="1"/>
    </xf>
    <xf numFmtId="9" fontId="18" fillId="0" borderId="32" xfId="1" applyNumberFormat="1" applyFont="1" applyBorder="1" applyAlignment="1" applyProtection="1">
      <alignment horizontal="center" vertical="center" wrapText="1"/>
      <protection hidden="1"/>
    </xf>
    <xf numFmtId="0" fontId="18" fillId="0" borderId="20" xfId="1" applyFont="1" applyBorder="1" applyAlignment="1" applyProtection="1">
      <alignment horizontal="center" vertical="top" wrapText="1"/>
      <protection locked="0"/>
    </xf>
    <xf numFmtId="0" fontId="18" fillId="0" borderId="21" xfId="1" applyFont="1" applyBorder="1" applyAlignment="1" applyProtection="1">
      <alignment horizontal="center" vertical="top" wrapText="1"/>
      <protection locked="0"/>
    </xf>
    <xf numFmtId="1" fontId="6" fillId="0" borderId="0" xfId="1" applyNumberFormat="1" applyFont="1" applyAlignment="1">
      <alignment horizontal="center" vertical="center" wrapText="1"/>
    </xf>
    <xf numFmtId="1" fontId="6" fillId="0" borderId="9" xfId="1"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0" fontId="13" fillId="0" borderId="1" xfId="1" applyFont="1" applyBorder="1" applyAlignment="1">
      <alignment horizontal="center" vertical="top" wrapText="1"/>
    </xf>
    <xf numFmtId="0" fontId="13" fillId="0" borderId="3" xfId="1" applyFont="1" applyBorder="1" applyAlignment="1">
      <alignment horizontal="center" vertical="top" wrapText="1"/>
    </xf>
    <xf numFmtId="0" fontId="16" fillId="0" borderId="4" xfId="0" applyFont="1" applyBorder="1" applyAlignment="1">
      <alignment horizontal="center"/>
    </xf>
    <xf numFmtId="0" fontId="16" fillId="0" borderId="4" xfId="0" applyFont="1" applyBorder="1" applyAlignment="1">
      <alignment horizontal="left"/>
    </xf>
    <xf numFmtId="0" fontId="16" fillId="2" borderId="4" xfId="0" applyFont="1" applyFill="1" applyBorder="1" applyAlignment="1">
      <alignment horizontal="center"/>
    </xf>
    <xf numFmtId="0" fontId="15" fillId="0" borderId="4" xfId="0" applyFont="1" applyBorder="1" applyAlignment="1">
      <alignment horizontal="center"/>
    </xf>
    <xf numFmtId="0" fontId="9" fillId="0" borderId="4" xfId="6" applyFont="1" applyBorder="1" applyAlignment="1">
      <alignment horizontal="left"/>
    </xf>
    <xf numFmtId="0" fontId="0" fillId="2" borderId="4" xfId="0" applyFill="1" applyBorder="1" applyAlignment="1">
      <alignment horizontal="center" wrapText="1"/>
    </xf>
    <xf numFmtId="0" fontId="9" fillId="0" borderId="4" xfId="0" applyFont="1" applyBorder="1" applyAlignment="1">
      <alignment horizontal="center"/>
    </xf>
    <xf numFmtId="0" fontId="13" fillId="0" borderId="4" xfId="1" applyFont="1" applyBorder="1" applyAlignment="1">
      <alignment vertical="top"/>
    </xf>
    <xf numFmtId="14" fontId="13" fillId="0" borderId="1" xfId="1" applyNumberFormat="1" applyFont="1" applyBorder="1" applyAlignment="1">
      <alignment horizontal="left" vertical="top" wrapText="1"/>
    </xf>
    <xf numFmtId="0" fontId="13" fillId="0" borderId="4" xfId="1" applyFont="1" applyBorder="1" applyAlignment="1">
      <alignment horizontal="left" vertical="top"/>
    </xf>
    <xf numFmtId="0" fontId="13" fillId="0" borderId="4" xfId="1" applyFont="1" applyBorder="1" applyAlignment="1">
      <alignment horizontal="left" vertical="top"/>
    </xf>
    <xf numFmtId="14" fontId="13" fillId="0" borderId="4" xfId="1" applyNumberFormat="1" applyFont="1" applyBorder="1" applyAlignment="1">
      <alignment horizontal="center" vertical="top"/>
    </xf>
    <xf numFmtId="0" fontId="13" fillId="0" borderId="3" xfId="1" applyFont="1" applyBorder="1" applyAlignment="1">
      <alignment horizontal="left"/>
    </xf>
    <xf numFmtId="0" fontId="14" fillId="0" borderId="1" xfId="1" applyFont="1" applyBorder="1" applyAlignment="1">
      <alignment vertical="top"/>
    </xf>
    <xf numFmtId="0" fontId="14" fillId="0" borderId="2" xfId="1" applyFont="1" applyBorder="1" applyAlignment="1">
      <alignment vertical="top"/>
    </xf>
    <xf numFmtId="0" fontId="14" fillId="0" borderId="3" xfId="1" applyFont="1" applyBorder="1" applyAlignment="1">
      <alignment vertical="top"/>
    </xf>
    <xf numFmtId="0" fontId="13" fillId="0" borderId="1" xfId="1" applyFont="1" applyBorder="1" applyAlignment="1">
      <alignment horizontal="center" vertical="top"/>
    </xf>
    <xf numFmtId="0" fontId="13" fillId="0" borderId="3" xfId="1" applyFont="1" applyBorder="1" applyAlignment="1">
      <alignment horizontal="center" vertical="top"/>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223</xdr:row>
      <xdr:rowOff>134805</xdr:rowOff>
    </xdr:from>
    <xdr:to>
      <xdr:col>9</xdr:col>
      <xdr:colOff>82862</xdr:colOff>
      <xdr:row>241</xdr:row>
      <xdr:rowOff>134355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61925" y="46418685"/>
          <a:ext cx="6009317" cy="3565710"/>
        </a:xfrm>
        <a:prstGeom prst="rect">
          <a:avLst/>
        </a:prstGeom>
        <a:ln>
          <a:solidFill>
            <a:schemeClr val="tx1"/>
          </a:solidFill>
        </a:ln>
      </xdr:spPr>
    </xdr:pic>
    <xdr:clientData/>
  </xdr:twoCellAnchor>
  <xdr:twoCellAnchor editAs="oneCell">
    <xdr:from>
      <xdr:col>0</xdr:col>
      <xdr:colOff>179544</xdr:colOff>
      <xdr:row>205</xdr:row>
      <xdr:rowOff>0</xdr:rowOff>
    </xdr:from>
    <xdr:to>
      <xdr:col>9</xdr:col>
      <xdr:colOff>82862</xdr:colOff>
      <xdr:row>223</xdr:row>
      <xdr:rowOff>1455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9544" y="59464575"/>
          <a:ext cx="6266018" cy="3600000"/>
        </a:xfrm>
        <a:prstGeom prst="rect">
          <a:avLst/>
        </a:prstGeom>
        <a:ln>
          <a:solidFill>
            <a:schemeClr val="tx1"/>
          </a:solidFill>
        </a:ln>
      </xdr:spPr>
    </xdr:pic>
    <xdr:clientData/>
  </xdr:twoCellAnchor>
  <xdr:twoCellAnchor>
    <xdr:from>
      <xdr:col>12</xdr:col>
      <xdr:colOff>83128</xdr:colOff>
      <xdr:row>162</xdr:row>
      <xdr:rowOff>34117</xdr:rowOff>
    </xdr:from>
    <xdr:to>
      <xdr:col>21</xdr:col>
      <xdr:colOff>177338</xdr:colOff>
      <xdr:row>199</xdr:row>
      <xdr:rowOff>186343</xdr:rowOff>
    </xdr:to>
    <xdr:grpSp>
      <xdr:nvGrpSpPr>
        <xdr:cNvPr id="4" name="Group 3">
          <a:extLst>
            <a:ext uri="{FF2B5EF4-FFF2-40B4-BE49-F238E27FC236}">
              <a16:creationId xmlns:a16="http://schemas.microsoft.com/office/drawing/2014/main" id="{0A44F6F8-3E55-4998-9DFE-6666784E907F}"/>
            </a:ext>
          </a:extLst>
        </xdr:cNvPr>
        <xdr:cNvGrpSpPr/>
      </xdr:nvGrpSpPr>
      <xdr:grpSpPr>
        <a:xfrm>
          <a:off x="7355258" y="34489769"/>
          <a:ext cx="5784363" cy="7498900"/>
          <a:chOff x="282973" y="292100"/>
          <a:chExt cx="5930846" cy="7942900"/>
        </a:xfrm>
      </xdr:grpSpPr>
      <xdr:grpSp>
        <xdr:nvGrpSpPr>
          <xdr:cNvPr id="5" name="Group 4">
            <a:extLst>
              <a:ext uri="{FF2B5EF4-FFF2-40B4-BE49-F238E27FC236}">
                <a16:creationId xmlns:a16="http://schemas.microsoft.com/office/drawing/2014/main" id="{3FE7A03F-9741-C850-1E58-AE22281F5A01}"/>
              </a:ext>
            </a:extLst>
          </xdr:cNvPr>
          <xdr:cNvGrpSpPr/>
        </xdr:nvGrpSpPr>
        <xdr:grpSpPr>
          <a:xfrm>
            <a:off x="282973" y="292100"/>
            <a:ext cx="5930846" cy="5220000"/>
            <a:chOff x="282973" y="292100"/>
            <a:chExt cx="5930846" cy="5220000"/>
          </a:xfrm>
        </xdr:grpSpPr>
        <xdr:pic>
          <xdr:nvPicPr>
            <xdr:cNvPr id="9" name="Picture 8">
              <a:extLst>
                <a:ext uri="{FF2B5EF4-FFF2-40B4-BE49-F238E27FC236}">
                  <a16:creationId xmlns:a16="http://schemas.microsoft.com/office/drawing/2014/main" id="{0EE7C8FD-A691-1C4F-BAF3-8C6E6A3845B4}"/>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4325787" y="2992100"/>
              <a:ext cx="1888031"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5ACE5791-0467-E935-5B70-C39753C1AF51}"/>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a:ext>
              </a:extLst>
            </a:blip>
            <a:stretch>
              <a:fillRect/>
            </a:stretch>
          </xdr:blipFill>
          <xdr:spPr>
            <a:xfrm>
              <a:off x="4325788" y="292100"/>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A43DBC78-E2B8-29E2-00DA-6A03B14C5211}"/>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282973" y="292100"/>
              <a:ext cx="3910921" cy="522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A3A4E1BC-47D8-6B13-A190-E3F4B53F1915}"/>
              </a:ext>
            </a:extLst>
          </xdr:cNvPr>
          <xdr:cNvGrpSpPr/>
        </xdr:nvGrpSpPr>
        <xdr:grpSpPr>
          <a:xfrm>
            <a:off x="1294419" y="5715000"/>
            <a:ext cx="3907954" cy="2520000"/>
            <a:chOff x="2305863" y="5715000"/>
            <a:chExt cx="3907954" cy="2520000"/>
          </a:xfrm>
        </xdr:grpSpPr>
        <xdr:pic>
          <xdr:nvPicPr>
            <xdr:cNvPr id="7" name="Picture 6">
              <a:extLst>
                <a:ext uri="{FF2B5EF4-FFF2-40B4-BE49-F238E27FC236}">
                  <a16:creationId xmlns:a16="http://schemas.microsoft.com/office/drawing/2014/main" id="{4ED108A3-5D9D-3ADB-B407-B2171600FB4D}"/>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2305863" y="5715000"/>
              <a:ext cx="1888031" cy="2520000"/>
            </a:xfrm>
            <a:prstGeom prst="rect">
              <a:avLst/>
            </a:prstGeom>
            <a:ln>
              <a:solidFill>
                <a:schemeClr val="tx1"/>
              </a:solidFill>
            </a:ln>
          </xdr:spPr>
        </xdr:pic>
        <xdr:pic>
          <xdr:nvPicPr>
            <xdr:cNvPr id="8" name="Picture 7">
              <a:extLst>
                <a:ext uri="{FF2B5EF4-FFF2-40B4-BE49-F238E27FC236}">
                  <a16:creationId xmlns:a16="http://schemas.microsoft.com/office/drawing/2014/main" id="{3EDC0C33-A20B-7990-7848-6E6466FF24FA}"/>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4325786" y="5715000"/>
              <a:ext cx="1888031" cy="2520000"/>
            </a:xfrm>
            <a:prstGeom prst="rect">
              <a:avLst/>
            </a:prstGeom>
            <a:ln>
              <a:solidFill>
                <a:schemeClr val="tx1"/>
              </a:solidFill>
            </a:ln>
          </xdr:spPr>
        </xdr:pic>
      </xdr:grpSp>
    </xdr:grpSp>
    <xdr:clientData/>
  </xdr:twoCellAnchor>
  <xdr:twoCellAnchor>
    <xdr:from>
      <xdr:col>0</xdr:col>
      <xdr:colOff>123826</xdr:colOff>
      <xdr:row>163</xdr:row>
      <xdr:rowOff>28575</xdr:rowOff>
    </xdr:from>
    <xdr:to>
      <xdr:col>9</xdr:col>
      <xdr:colOff>200027</xdr:colOff>
      <xdr:row>198</xdr:row>
      <xdr:rowOff>0</xdr:rowOff>
    </xdr:to>
    <xdr:grpSp>
      <xdr:nvGrpSpPr>
        <xdr:cNvPr id="20" name="Group 19"/>
        <xdr:cNvGrpSpPr/>
      </xdr:nvGrpSpPr>
      <xdr:grpSpPr>
        <a:xfrm>
          <a:off x="123826" y="34683010"/>
          <a:ext cx="5989984" cy="6920533"/>
          <a:chOff x="461335" y="392489"/>
          <a:chExt cx="6169327" cy="7335914"/>
        </a:xfrm>
      </xdr:grpSpPr>
      <xdr:pic>
        <xdr:nvPicPr>
          <xdr:cNvPr id="21" name="Picture 20" descr="https://vsjcllp.vsjadon.com/upload/insp-239696-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64208" y="5637619"/>
            <a:ext cx="1566454" cy="20907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9696-84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6222" y="392489"/>
            <a:ext cx="3838554" cy="51234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9696-847.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9247" y="392491"/>
            <a:ext cx="1885583" cy="2516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9696-86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1335" y="5637620"/>
            <a:ext cx="2785129" cy="20907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9696-93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73762" y="5637620"/>
            <a:ext cx="1566454" cy="20907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9696-85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619247" y="2999164"/>
            <a:ext cx="1885583" cy="2516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198120</xdr:colOff>
      <xdr:row>2</xdr:row>
      <xdr:rowOff>0</xdr:rowOff>
    </xdr:from>
    <xdr:to>
      <xdr:col>7</xdr:col>
      <xdr:colOff>117026</xdr:colOff>
      <xdr:row>23</xdr:row>
      <xdr:rowOff>119520</xdr:rowOff>
    </xdr:to>
    <xdr:pic>
      <xdr:nvPicPr>
        <xdr:cNvPr id="2" name="Picture 1">
          <a:extLst>
            <a:ext uri="{FF2B5EF4-FFF2-40B4-BE49-F238E27FC236}">
              <a16:creationId xmlns:a16="http://schemas.microsoft.com/office/drawing/2014/main" id="{B5785565-1159-4257-B296-ED040D5069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380" y="365760"/>
          <a:ext cx="2966906" cy="3960000"/>
        </a:xfrm>
        <a:prstGeom prst="rect">
          <a:avLst/>
        </a:prstGeom>
      </xdr:spPr>
    </xdr:pic>
    <xdr:clientData/>
  </xdr:twoCellAnchor>
  <xdr:twoCellAnchor editAs="oneCell">
    <xdr:from>
      <xdr:col>2</xdr:col>
      <xdr:colOff>99060</xdr:colOff>
      <xdr:row>24</xdr:row>
      <xdr:rowOff>175260</xdr:rowOff>
    </xdr:from>
    <xdr:to>
      <xdr:col>7</xdr:col>
      <xdr:colOff>51395</xdr:colOff>
      <xdr:row>44</xdr:row>
      <xdr:rowOff>117660</xdr:rowOff>
    </xdr:to>
    <xdr:pic>
      <xdr:nvPicPr>
        <xdr:cNvPr id="3" name="Picture 2">
          <a:extLst>
            <a:ext uri="{FF2B5EF4-FFF2-40B4-BE49-F238E27FC236}">
              <a16:creationId xmlns:a16="http://schemas.microsoft.com/office/drawing/2014/main" id="{4987CE1E-C954-4C73-9314-F77216A70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7320" y="4564380"/>
          <a:ext cx="300033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6</xdr:col>
      <xdr:colOff>343503</xdr:colOff>
      <xdr:row>34</xdr:row>
      <xdr:rowOff>104280</xdr:rowOff>
    </xdr:to>
    <xdr:pic>
      <xdr:nvPicPr>
        <xdr:cNvPr id="2" name="Picture 1">
          <a:extLst>
            <a:ext uri="{FF2B5EF4-FFF2-40B4-BE49-F238E27FC236}">
              <a16:creationId xmlns:a16="http://schemas.microsoft.com/office/drawing/2014/main" id="{AD35D57D-B6B9-4418-9AE0-5806FE02476C}"/>
            </a:ext>
          </a:extLst>
        </xdr:cNvPr>
        <xdr:cNvPicPr>
          <a:picLocks noChangeAspect="1"/>
        </xdr:cNvPicPr>
      </xdr:nvPicPr>
      <xdr:blipFill rotWithShape="1">
        <a:blip xmlns:r="http://schemas.openxmlformats.org/officeDocument/2006/relationships" r:embed="rId1"/>
        <a:srcRect l="6438" t="11392" r="17136" b="10939"/>
        <a:stretch/>
      </xdr:blipFill>
      <xdr:spPr>
        <a:xfrm>
          <a:off x="708660" y="2651760"/>
          <a:ext cx="6927183" cy="3960000"/>
        </a:xfrm>
        <a:prstGeom prst="rect">
          <a:avLst/>
        </a:prstGeom>
        <a:ln>
          <a:solidFill>
            <a:schemeClr val="tx1"/>
          </a:solidFill>
        </a:ln>
      </xdr:spPr>
    </xdr:pic>
    <xdr:clientData/>
  </xdr:twoCellAnchor>
  <xdr:twoCellAnchor editAs="oneCell">
    <xdr:from>
      <xdr:col>1</xdr:col>
      <xdr:colOff>0</xdr:colOff>
      <xdr:row>35</xdr:row>
      <xdr:rowOff>55025</xdr:rowOff>
    </xdr:from>
    <xdr:to>
      <xdr:col>5</xdr:col>
      <xdr:colOff>457168</xdr:colOff>
      <xdr:row>56</xdr:row>
      <xdr:rowOff>174545</xdr:rowOff>
    </xdr:to>
    <xdr:pic>
      <xdr:nvPicPr>
        <xdr:cNvPr id="3" name="Picture 2">
          <a:extLst>
            <a:ext uri="{FF2B5EF4-FFF2-40B4-BE49-F238E27FC236}">
              <a16:creationId xmlns:a16="http://schemas.microsoft.com/office/drawing/2014/main" id="{438EB66D-C425-40E9-961D-F8740B59E78A}"/>
            </a:ext>
          </a:extLst>
        </xdr:cNvPr>
        <xdr:cNvPicPr>
          <a:picLocks noChangeAspect="1"/>
        </xdr:cNvPicPr>
      </xdr:nvPicPr>
      <xdr:blipFill rotWithShape="1">
        <a:blip xmlns:r="http://schemas.openxmlformats.org/officeDocument/2006/relationships" r:embed="rId2"/>
        <a:srcRect l="13617" t="11909" r="18738" b="9774"/>
        <a:stretch/>
      </xdr:blipFill>
      <xdr:spPr>
        <a:xfrm>
          <a:off x="708660" y="6745385"/>
          <a:ext cx="6080728" cy="3960000"/>
        </a:xfrm>
        <a:prstGeom prst="rect">
          <a:avLst/>
        </a:prstGeom>
        <a:ln>
          <a:solidFill>
            <a:schemeClr val="tx1"/>
          </a:solidFill>
        </a:ln>
      </xdr:spPr>
    </xdr:pic>
    <xdr:clientData/>
  </xdr:twoCellAnchor>
  <xdr:twoCellAnchor editAs="oneCell">
    <xdr:from>
      <xdr:col>1</xdr:col>
      <xdr:colOff>0</xdr:colOff>
      <xdr:row>80</xdr:row>
      <xdr:rowOff>67159</xdr:rowOff>
    </xdr:from>
    <xdr:to>
      <xdr:col>7</xdr:col>
      <xdr:colOff>806070</xdr:colOff>
      <xdr:row>102</xdr:row>
      <xdr:rowOff>3799</xdr:rowOff>
    </xdr:to>
    <xdr:pic>
      <xdr:nvPicPr>
        <xdr:cNvPr id="4" name="Picture 3">
          <a:extLst>
            <a:ext uri="{FF2B5EF4-FFF2-40B4-BE49-F238E27FC236}">
              <a16:creationId xmlns:a16="http://schemas.microsoft.com/office/drawing/2014/main" id="{B225848F-F249-4B97-A5D7-B137F7CD05EC}"/>
            </a:ext>
          </a:extLst>
        </xdr:cNvPr>
        <xdr:cNvPicPr>
          <a:picLocks noChangeAspect="1"/>
        </xdr:cNvPicPr>
      </xdr:nvPicPr>
      <xdr:blipFill rotWithShape="1">
        <a:blip xmlns:r="http://schemas.openxmlformats.org/officeDocument/2006/relationships" r:embed="rId3"/>
        <a:srcRect t="10873" r="1567" b="10032"/>
        <a:stretch/>
      </xdr:blipFill>
      <xdr:spPr>
        <a:xfrm>
          <a:off x="708660" y="14987119"/>
          <a:ext cx="8761350" cy="3960000"/>
        </a:xfrm>
        <a:prstGeom prst="rect">
          <a:avLst/>
        </a:prstGeom>
        <a:ln>
          <a:solidFill>
            <a:schemeClr val="tx1"/>
          </a:solidFill>
        </a:ln>
      </xdr:spPr>
    </xdr:pic>
    <xdr:clientData/>
  </xdr:twoCellAnchor>
  <xdr:twoCellAnchor editAs="oneCell">
    <xdr:from>
      <xdr:col>1</xdr:col>
      <xdr:colOff>0</xdr:colOff>
      <xdr:row>58</xdr:row>
      <xdr:rowOff>0</xdr:rowOff>
    </xdr:from>
    <xdr:to>
      <xdr:col>6</xdr:col>
      <xdr:colOff>122574</xdr:colOff>
      <xdr:row>79</xdr:row>
      <xdr:rowOff>119520</xdr:rowOff>
    </xdr:to>
    <xdr:pic>
      <xdr:nvPicPr>
        <xdr:cNvPr id="5" name="Picture 4">
          <a:extLst>
            <a:ext uri="{FF2B5EF4-FFF2-40B4-BE49-F238E27FC236}">
              <a16:creationId xmlns:a16="http://schemas.microsoft.com/office/drawing/2014/main" id="{C87903F6-AD1B-48D0-AC07-71C99651D6D2}"/>
            </a:ext>
          </a:extLst>
        </xdr:cNvPr>
        <xdr:cNvPicPr>
          <a:picLocks noChangeAspect="1"/>
        </xdr:cNvPicPr>
      </xdr:nvPicPr>
      <xdr:blipFill rotWithShape="1">
        <a:blip xmlns:r="http://schemas.openxmlformats.org/officeDocument/2006/relationships" r:embed="rId4"/>
        <a:srcRect t="11649" r="20340" b="4725"/>
        <a:stretch/>
      </xdr:blipFill>
      <xdr:spPr>
        <a:xfrm>
          <a:off x="708660" y="10896600"/>
          <a:ext cx="6706254" cy="3960000"/>
        </a:xfrm>
        <a:prstGeom prst="rect">
          <a:avLst/>
        </a:prstGeom>
        <a:ln>
          <a:solidFill>
            <a:schemeClr val="tx1"/>
          </a:solidFill>
        </a:ln>
      </xdr:spPr>
    </xdr:pic>
    <xdr:clientData/>
  </xdr:twoCellAnchor>
  <xdr:twoCellAnchor editAs="oneCell">
    <xdr:from>
      <xdr:col>1</xdr:col>
      <xdr:colOff>0</xdr:colOff>
      <xdr:row>103</xdr:row>
      <xdr:rowOff>0</xdr:rowOff>
    </xdr:from>
    <xdr:to>
      <xdr:col>7</xdr:col>
      <xdr:colOff>484795</xdr:colOff>
      <xdr:row>124</xdr:row>
      <xdr:rowOff>119520</xdr:rowOff>
    </xdr:to>
    <xdr:pic>
      <xdr:nvPicPr>
        <xdr:cNvPr id="6" name="Picture 5">
          <a:extLst>
            <a:ext uri="{FF2B5EF4-FFF2-40B4-BE49-F238E27FC236}">
              <a16:creationId xmlns:a16="http://schemas.microsoft.com/office/drawing/2014/main" id="{59654975-D0DD-4879-A7B2-95EC995858A9}"/>
            </a:ext>
          </a:extLst>
        </xdr:cNvPr>
        <xdr:cNvPicPr>
          <a:picLocks noChangeAspect="1"/>
        </xdr:cNvPicPr>
      </xdr:nvPicPr>
      <xdr:blipFill rotWithShape="1">
        <a:blip xmlns:r="http://schemas.openxmlformats.org/officeDocument/2006/relationships" r:embed="rId5"/>
        <a:srcRect t="11133" r="17282" b="19871"/>
        <a:stretch/>
      </xdr:blipFill>
      <xdr:spPr>
        <a:xfrm>
          <a:off x="708660" y="19126200"/>
          <a:ext cx="8440075" cy="396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20</xdr:col>
      <xdr:colOff>607974</xdr:colOff>
      <xdr:row>39</xdr:row>
      <xdr:rowOff>75286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90500"/>
          <a:ext cx="13009524" cy="7314286"/>
        </a:xfrm>
        <a:prstGeom prst="rect">
          <a:avLst/>
        </a:prstGeom>
      </xdr:spPr>
    </xdr:pic>
    <xdr:clientData/>
  </xdr:twoCellAnchor>
  <xdr:twoCellAnchor editAs="oneCell">
    <xdr:from>
      <xdr:col>0</xdr:col>
      <xdr:colOff>0</xdr:colOff>
      <xdr:row>41</xdr:row>
      <xdr:rowOff>0</xdr:rowOff>
    </xdr:from>
    <xdr:to>
      <xdr:col>20</xdr:col>
      <xdr:colOff>607974</xdr:colOff>
      <xdr:row>79</xdr:row>
      <xdr:rowOff>75286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7810500"/>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xUmw38VgXpHSXSyY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4"/>
  <sheetViews>
    <sheetView tabSelected="1" view="pageBreakPreview" topLeftCell="A60" zoomScale="115" zoomScaleNormal="100" zoomScaleSheetLayoutView="115" zoomScalePageLayoutView="85" workbookViewId="0">
      <selection activeCell="L91" sqref="L91"/>
    </sheetView>
  </sheetViews>
  <sheetFormatPr defaultRowHeight="15.75" x14ac:dyDescent="0.25"/>
  <cols>
    <col min="1" max="1" width="9.28515625" style="9" customWidth="1"/>
    <col min="2" max="2" width="11.28515625" style="9" customWidth="1"/>
    <col min="3" max="3" width="14.7109375" style="9" customWidth="1"/>
    <col min="4" max="4" width="7.28515625" style="9" customWidth="1"/>
    <col min="5" max="5" width="5.5703125" style="9" customWidth="1"/>
    <col min="6" max="6" width="9.85546875" style="9" customWidth="1"/>
    <col min="7" max="7" width="9" style="9" customWidth="1"/>
    <col min="8" max="8" width="10.5703125" style="9" customWidth="1"/>
    <col min="9" max="9" width="11.140625" style="9" customWidth="1"/>
    <col min="10" max="10" width="6.5703125" style="9" customWidth="1"/>
    <col min="11" max="11" width="3.5703125" style="9" customWidth="1"/>
    <col min="12" max="12" width="10.140625" style="9" bestFit="1" customWidth="1"/>
    <col min="13" max="14" width="9.140625" style="9"/>
    <col min="15" max="15" width="11.85546875" style="9" bestFit="1" customWidth="1"/>
    <col min="16" max="256" width="9.140625" style="9"/>
    <col min="257" max="257" width="8.7109375" style="9" customWidth="1"/>
    <col min="258" max="258" width="9.85546875" style="9" customWidth="1"/>
    <col min="259" max="259" width="14.42578125" style="9" customWidth="1"/>
    <col min="260" max="260" width="7.28515625" style="9" customWidth="1"/>
    <col min="261" max="261" width="5.5703125" style="9" customWidth="1"/>
    <col min="262" max="262" width="9" style="9" customWidth="1"/>
    <col min="263" max="264" width="9.85546875" style="9" customWidth="1"/>
    <col min="265" max="265" width="11.140625" style="9" customWidth="1"/>
    <col min="266" max="266" width="2.85546875" style="9" customWidth="1"/>
    <col min="267" max="267" width="3.5703125" style="9" customWidth="1"/>
    <col min="268" max="512" width="9.140625" style="9"/>
    <col min="513" max="513" width="8.7109375" style="9" customWidth="1"/>
    <col min="514" max="514" width="9.85546875" style="9" customWidth="1"/>
    <col min="515" max="515" width="14.42578125" style="9" customWidth="1"/>
    <col min="516" max="516" width="7.28515625" style="9" customWidth="1"/>
    <col min="517" max="517" width="5.5703125" style="9" customWidth="1"/>
    <col min="518" max="518" width="9" style="9" customWidth="1"/>
    <col min="519" max="520" width="9.85546875" style="9" customWidth="1"/>
    <col min="521" max="521" width="11.140625" style="9" customWidth="1"/>
    <col min="522" max="522" width="2.85546875" style="9" customWidth="1"/>
    <col min="523" max="523" width="3.5703125" style="9" customWidth="1"/>
    <col min="524" max="768" width="9.140625" style="9"/>
    <col min="769" max="769" width="8.7109375" style="9" customWidth="1"/>
    <col min="770" max="770" width="9.85546875" style="9" customWidth="1"/>
    <col min="771" max="771" width="14.42578125" style="9" customWidth="1"/>
    <col min="772" max="772" width="7.28515625" style="9" customWidth="1"/>
    <col min="773" max="773" width="5.5703125" style="9" customWidth="1"/>
    <col min="774" max="774" width="9" style="9" customWidth="1"/>
    <col min="775" max="776" width="9.85546875" style="9" customWidth="1"/>
    <col min="777" max="777" width="11.140625" style="9" customWidth="1"/>
    <col min="778" max="778" width="2.85546875" style="9" customWidth="1"/>
    <col min="779" max="779" width="3.5703125" style="9" customWidth="1"/>
    <col min="780" max="1024" width="9.140625" style="9"/>
    <col min="1025" max="1025" width="8.7109375" style="9" customWidth="1"/>
    <col min="1026" max="1026" width="9.85546875" style="9" customWidth="1"/>
    <col min="1027" max="1027" width="14.42578125" style="9" customWidth="1"/>
    <col min="1028" max="1028" width="7.28515625" style="9" customWidth="1"/>
    <col min="1029" max="1029" width="5.5703125" style="9" customWidth="1"/>
    <col min="1030" max="1030" width="9" style="9" customWidth="1"/>
    <col min="1031" max="1032" width="9.85546875" style="9" customWidth="1"/>
    <col min="1033" max="1033" width="11.140625" style="9" customWidth="1"/>
    <col min="1034" max="1034" width="2.85546875" style="9" customWidth="1"/>
    <col min="1035" max="1035" width="3.5703125" style="9" customWidth="1"/>
    <col min="1036" max="1280" width="9.140625" style="9"/>
    <col min="1281" max="1281" width="8.7109375" style="9" customWidth="1"/>
    <col min="1282" max="1282" width="9.85546875" style="9" customWidth="1"/>
    <col min="1283" max="1283" width="14.42578125" style="9" customWidth="1"/>
    <col min="1284" max="1284" width="7.28515625" style="9" customWidth="1"/>
    <col min="1285" max="1285" width="5.5703125" style="9" customWidth="1"/>
    <col min="1286" max="1286" width="9" style="9" customWidth="1"/>
    <col min="1287" max="1288" width="9.85546875" style="9" customWidth="1"/>
    <col min="1289" max="1289" width="11.140625" style="9" customWidth="1"/>
    <col min="1290" max="1290" width="2.85546875" style="9" customWidth="1"/>
    <col min="1291" max="1291" width="3.5703125" style="9" customWidth="1"/>
    <col min="1292" max="1536" width="9.140625" style="9"/>
    <col min="1537" max="1537" width="8.7109375" style="9" customWidth="1"/>
    <col min="1538" max="1538" width="9.85546875" style="9" customWidth="1"/>
    <col min="1539" max="1539" width="14.42578125" style="9" customWidth="1"/>
    <col min="1540" max="1540" width="7.28515625" style="9" customWidth="1"/>
    <col min="1541" max="1541" width="5.5703125" style="9" customWidth="1"/>
    <col min="1542" max="1542" width="9" style="9" customWidth="1"/>
    <col min="1543" max="1544" width="9.85546875" style="9" customWidth="1"/>
    <col min="1545" max="1545" width="11.140625" style="9" customWidth="1"/>
    <col min="1546" max="1546" width="2.85546875" style="9" customWidth="1"/>
    <col min="1547" max="1547" width="3.5703125" style="9" customWidth="1"/>
    <col min="1548" max="1792" width="9.140625" style="9"/>
    <col min="1793" max="1793" width="8.7109375" style="9" customWidth="1"/>
    <col min="1794" max="1794" width="9.85546875" style="9" customWidth="1"/>
    <col min="1795" max="1795" width="14.42578125" style="9" customWidth="1"/>
    <col min="1796" max="1796" width="7.28515625" style="9" customWidth="1"/>
    <col min="1797" max="1797" width="5.5703125" style="9" customWidth="1"/>
    <col min="1798" max="1798" width="9" style="9" customWidth="1"/>
    <col min="1799" max="1800" width="9.85546875" style="9" customWidth="1"/>
    <col min="1801" max="1801" width="11.140625" style="9" customWidth="1"/>
    <col min="1802" max="1802" width="2.85546875" style="9" customWidth="1"/>
    <col min="1803" max="1803" width="3.5703125" style="9" customWidth="1"/>
    <col min="1804" max="2048" width="9.140625" style="9"/>
    <col min="2049" max="2049" width="8.7109375" style="9" customWidth="1"/>
    <col min="2050" max="2050" width="9.85546875" style="9" customWidth="1"/>
    <col min="2051" max="2051" width="14.42578125" style="9" customWidth="1"/>
    <col min="2052" max="2052" width="7.28515625" style="9" customWidth="1"/>
    <col min="2053" max="2053" width="5.5703125" style="9" customWidth="1"/>
    <col min="2054" max="2054" width="9" style="9" customWidth="1"/>
    <col min="2055" max="2056" width="9.85546875" style="9" customWidth="1"/>
    <col min="2057" max="2057" width="11.140625" style="9" customWidth="1"/>
    <col min="2058" max="2058" width="2.85546875" style="9" customWidth="1"/>
    <col min="2059" max="2059" width="3.5703125" style="9" customWidth="1"/>
    <col min="2060" max="2304" width="9.140625" style="9"/>
    <col min="2305" max="2305" width="8.7109375" style="9" customWidth="1"/>
    <col min="2306" max="2306" width="9.85546875" style="9" customWidth="1"/>
    <col min="2307" max="2307" width="14.42578125" style="9" customWidth="1"/>
    <col min="2308" max="2308" width="7.28515625" style="9" customWidth="1"/>
    <col min="2309" max="2309" width="5.5703125" style="9" customWidth="1"/>
    <col min="2310" max="2310" width="9" style="9" customWidth="1"/>
    <col min="2311" max="2312" width="9.85546875" style="9" customWidth="1"/>
    <col min="2313" max="2313" width="11.140625" style="9" customWidth="1"/>
    <col min="2314" max="2314" width="2.85546875" style="9" customWidth="1"/>
    <col min="2315" max="2315" width="3.5703125" style="9" customWidth="1"/>
    <col min="2316" max="2560" width="9.140625" style="9"/>
    <col min="2561" max="2561" width="8.7109375" style="9" customWidth="1"/>
    <col min="2562" max="2562" width="9.85546875" style="9" customWidth="1"/>
    <col min="2563" max="2563" width="14.42578125" style="9" customWidth="1"/>
    <col min="2564" max="2564" width="7.28515625" style="9" customWidth="1"/>
    <col min="2565" max="2565" width="5.5703125" style="9" customWidth="1"/>
    <col min="2566" max="2566" width="9" style="9" customWidth="1"/>
    <col min="2567" max="2568" width="9.85546875" style="9" customWidth="1"/>
    <col min="2569" max="2569" width="11.140625" style="9" customWidth="1"/>
    <col min="2570" max="2570" width="2.85546875" style="9" customWidth="1"/>
    <col min="2571" max="2571" width="3.5703125" style="9" customWidth="1"/>
    <col min="2572" max="2816" width="9.140625" style="9"/>
    <col min="2817" max="2817" width="8.7109375" style="9" customWidth="1"/>
    <col min="2818" max="2818" width="9.85546875" style="9" customWidth="1"/>
    <col min="2819" max="2819" width="14.42578125" style="9" customWidth="1"/>
    <col min="2820" max="2820" width="7.28515625" style="9" customWidth="1"/>
    <col min="2821" max="2821" width="5.5703125" style="9" customWidth="1"/>
    <col min="2822" max="2822" width="9" style="9" customWidth="1"/>
    <col min="2823" max="2824" width="9.85546875" style="9" customWidth="1"/>
    <col min="2825" max="2825" width="11.140625" style="9" customWidth="1"/>
    <col min="2826" max="2826" width="2.85546875" style="9" customWidth="1"/>
    <col min="2827" max="2827" width="3.5703125" style="9" customWidth="1"/>
    <col min="2828" max="3072" width="9.140625" style="9"/>
    <col min="3073" max="3073" width="8.7109375" style="9" customWidth="1"/>
    <col min="3074" max="3074" width="9.85546875" style="9" customWidth="1"/>
    <col min="3075" max="3075" width="14.42578125" style="9" customWidth="1"/>
    <col min="3076" max="3076" width="7.28515625" style="9" customWidth="1"/>
    <col min="3077" max="3077" width="5.5703125" style="9" customWidth="1"/>
    <col min="3078" max="3078" width="9" style="9" customWidth="1"/>
    <col min="3079" max="3080" width="9.85546875" style="9" customWidth="1"/>
    <col min="3081" max="3081" width="11.140625" style="9" customWidth="1"/>
    <col min="3082" max="3082" width="2.85546875" style="9" customWidth="1"/>
    <col min="3083" max="3083" width="3.5703125" style="9" customWidth="1"/>
    <col min="3084" max="3328" width="9.140625" style="9"/>
    <col min="3329" max="3329" width="8.7109375" style="9" customWidth="1"/>
    <col min="3330" max="3330" width="9.85546875" style="9" customWidth="1"/>
    <col min="3331" max="3331" width="14.42578125" style="9" customWidth="1"/>
    <col min="3332" max="3332" width="7.28515625" style="9" customWidth="1"/>
    <col min="3333" max="3333" width="5.5703125" style="9" customWidth="1"/>
    <col min="3334" max="3334" width="9" style="9" customWidth="1"/>
    <col min="3335" max="3336" width="9.85546875" style="9" customWidth="1"/>
    <col min="3337" max="3337" width="11.140625" style="9" customWidth="1"/>
    <col min="3338" max="3338" width="2.85546875" style="9" customWidth="1"/>
    <col min="3339" max="3339" width="3.5703125" style="9" customWidth="1"/>
    <col min="3340" max="3584" width="9.140625" style="9"/>
    <col min="3585" max="3585" width="8.7109375" style="9" customWidth="1"/>
    <col min="3586" max="3586" width="9.85546875" style="9" customWidth="1"/>
    <col min="3587" max="3587" width="14.42578125" style="9" customWidth="1"/>
    <col min="3588" max="3588" width="7.28515625" style="9" customWidth="1"/>
    <col min="3589" max="3589" width="5.5703125" style="9" customWidth="1"/>
    <col min="3590" max="3590" width="9" style="9" customWidth="1"/>
    <col min="3591" max="3592" width="9.85546875" style="9" customWidth="1"/>
    <col min="3593" max="3593" width="11.140625" style="9" customWidth="1"/>
    <col min="3594" max="3594" width="2.85546875" style="9" customWidth="1"/>
    <col min="3595" max="3595" width="3.5703125" style="9" customWidth="1"/>
    <col min="3596" max="3840" width="9.140625" style="9"/>
    <col min="3841" max="3841" width="8.7109375" style="9" customWidth="1"/>
    <col min="3842" max="3842" width="9.85546875" style="9" customWidth="1"/>
    <col min="3843" max="3843" width="14.42578125" style="9" customWidth="1"/>
    <col min="3844" max="3844" width="7.28515625" style="9" customWidth="1"/>
    <col min="3845" max="3845" width="5.5703125" style="9" customWidth="1"/>
    <col min="3846" max="3846" width="9" style="9" customWidth="1"/>
    <col min="3847" max="3848" width="9.85546875" style="9" customWidth="1"/>
    <col min="3849" max="3849" width="11.140625" style="9" customWidth="1"/>
    <col min="3850" max="3850" width="2.85546875" style="9" customWidth="1"/>
    <col min="3851" max="3851" width="3.5703125" style="9" customWidth="1"/>
    <col min="3852" max="4096" width="9.140625" style="9"/>
    <col min="4097" max="4097" width="8.7109375" style="9" customWidth="1"/>
    <col min="4098" max="4098" width="9.85546875" style="9" customWidth="1"/>
    <col min="4099" max="4099" width="14.42578125" style="9" customWidth="1"/>
    <col min="4100" max="4100" width="7.28515625" style="9" customWidth="1"/>
    <col min="4101" max="4101" width="5.5703125" style="9" customWidth="1"/>
    <col min="4102" max="4102" width="9" style="9" customWidth="1"/>
    <col min="4103" max="4104" width="9.85546875" style="9" customWidth="1"/>
    <col min="4105" max="4105" width="11.140625" style="9" customWidth="1"/>
    <col min="4106" max="4106" width="2.85546875" style="9" customWidth="1"/>
    <col min="4107" max="4107" width="3.5703125" style="9" customWidth="1"/>
    <col min="4108" max="4352" width="9.140625" style="9"/>
    <col min="4353" max="4353" width="8.7109375" style="9" customWidth="1"/>
    <col min="4354" max="4354" width="9.85546875" style="9" customWidth="1"/>
    <col min="4355" max="4355" width="14.42578125" style="9" customWidth="1"/>
    <col min="4356" max="4356" width="7.28515625" style="9" customWidth="1"/>
    <col min="4357" max="4357" width="5.5703125" style="9" customWidth="1"/>
    <col min="4358" max="4358" width="9" style="9" customWidth="1"/>
    <col min="4359" max="4360" width="9.85546875" style="9" customWidth="1"/>
    <col min="4361" max="4361" width="11.140625" style="9" customWidth="1"/>
    <col min="4362" max="4362" width="2.85546875" style="9" customWidth="1"/>
    <col min="4363" max="4363" width="3.5703125" style="9" customWidth="1"/>
    <col min="4364" max="4608" width="9.140625" style="9"/>
    <col min="4609" max="4609" width="8.7109375" style="9" customWidth="1"/>
    <col min="4610" max="4610" width="9.85546875" style="9" customWidth="1"/>
    <col min="4611" max="4611" width="14.42578125" style="9" customWidth="1"/>
    <col min="4612" max="4612" width="7.28515625" style="9" customWidth="1"/>
    <col min="4613" max="4613" width="5.5703125" style="9" customWidth="1"/>
    <col min="4614" max="4614" width="9" style="9" customWidth="1"/>
    <col min="4615" max="4616" width="9.85546875" style="9" customWidth="1"/>
    <col min="4617" max="4617" width="11.140625" style="9" customWidth="1"/>
    <col min="4618" max="4618" width="2.85546875" style="9" customWidth="1"/>
    <col min="4619" max="4619" width="3.5703125" style="9" customWidth="1"/>
    <col min="4620" max="4864" width="9.140625" style="9"/>
    <col min="4865" max="4865" width="8.7109375" style="9" customWidth="1"/>
    <col min="4866" max="4866" width="9.85546875" style="9" customWidth="1"/>
    <col min="4867" max="4867" width="14.42578125" style="9" customWidth="1"/>
    <col min="4868" max="4868" width="7.28515625" style="9" customWidth="1"/>
    <col min="4869" max="4869" width="5.5703125" style="9" customWidth="1"/>
    <col min="4870" max="4870" width="9" style="9" customWidth="1"/>
    <col min="4871" max="4872" width="9.85546875" style="9" customWidth="1"/>
    <col min="4873" max="4873" width="11.140625" style="9" customWidth="1"/>
    <col min="4874" max="4874" width="2.85546875" style="9" customWidth="1"/>
    <col min="4875" max="4875" width="3.5703125" style="9" customWidth="1"/>
    <col min="4876" max="5120" width="9.140625" style="9"/>
    <col min="5121" max="5121" width="8.7109375" style="9" customWidth="1"/>
    <col min="5122" max="5122" width="9.85546875" style="9" customWidth="1"/>
    <col min="5123" max="5123" width="14.42578125" style="9" customWidth="1"/>
    <col min="5124" max="5124" width="7.28515625" style="9" customWidth="1"/>
    <col min="5125" max="5125" width="5.5703125" style="9" customWidth="1"/>
    <col min="5126" max="5126" width="9" style="9" customWidth="1"/>
    <col min="5127" max="5128" width="9.85546875" style="9" customWidth="1"/>
    <col min="5129" max="5129" width="11.140625" style="9" customWidth="1"/>
    <col min="5130" max="5130" width="2.85546875" style="9" customWidth="1"/>
    <col min="5131" max="5131" width="3.5703125" style="9" customWidth="1"/>
    <col min="5132" max="5376" width="9.140625" style="9"/>
    <col min="5377" max="5377" width="8.7109375" style="9" customWidth="1"/>
    <col min="5378" max="5378" width="9.85546875" style="9" customWidth="1"/>
    <col min="5379" max="5379" width="14.42578125" style="9" customWidth="1"/>
    <col min="5380" max="5380" width="7.28515625" style="9" customWidth="1"/>
    <col min="5381" max="5381" width="5.5703125" style="9" customWidth="1"/>
    <col min="5382" max="5382" width="9" style="9" customWidth="1"/>
    <col min="5383" max="5384" width="9.85546875" style="9" customWidth="1"/>
    <col min="5385" max="5385" width="11.140625" style="9" customWidth="1"/>
    <col min="5386" max="5386" width="2.85546875" style="9" customWidth="1"/>
    <col min="5387" max="5387" width="3.5703125" style="9" customWidth="1"/>
    <col min="5388" max="5632" width="9.140625" style="9"/>
    <col min="5633" max="5633" width="8.7109375" style="9" customWidth="1"/>
    <col min="5634" max="5634" width="9.85546875" style="9" customWidth="1"/>
    <col min="5635" max="5635" width="14.42578125" style="9" customWidth="1"/>
    <col min="5636" max="5636" width="7.28515625" style="9" customWidth="1"/>
    <col min="5637" max="5637" width="5.5703125" style="9" customWidth="1"/>
    <col min="5638" max="5638" width="9" style="9" customWidth="1"/>
    <col min="5639" max="5640" width="9.85546875" style="9" customWidth="1"/>
    <col min="5641" max="5641" width="11.140625" style="9" customWidth="1"/>
    <col min="5642" max="5642" width="2.85546875" style="9" customWidth="1"/>
    <col min="5643" max="5643" width="3.5703125" style="9" customWidth="1"/>
    <col min="5644" max="5888" width="9.140625" style="9"/>
    <col min="5889" max="5889" width="8.7109375" style="9" customWidth="1"/>
    <col min="5890" max="5890" width="9.85546875" style="9" customWidth="1"/>
    <col min="5891" max="5891" width="14.42578125" style="9" customWidth="1"/>
    <col min="5892" max="5892" width="7.28515625" style="9" customWidth="1"/>
    <col min="5893" max="5893" width="5.5703125" style="9" customWidth="1"/>
    <col min="5894" max="5894" width="9" style="9" customWidth="1"/>
    <col min="5895" max="5896" width="9.85546875" style="9" customWidth="1"/>
    <col min="5897" max="5897" width="11.140625" style="9" customWidth="1"/>
    <col min="5898" max="5898" width="2.85546875" style="9" customWidth="1"/>
    <col min="5899" max="5899" width="3.5703125" style="9" customWidth="1"/>
    <col min="5900" max="6144" width="9.140625" style="9"/>
    <col min="6145" max="6145" width="8.7109375" style="9" customWidth="1"/>
    <col min="6146" max="6146" width="9.85546875" style="9" customWidth="1"/>
    <col min="6147" max="6147" width="14.42578125" style="9" customWidth="1"/>
    <col min="6148" max="6148" width="7.28515625" style="9" customWidth="1"/>
    <col min="6149" max="6149" width="5.5703125" style="9" customWidth="1"/>
    <col min="6150" max="6150" width="9" style="9" customWidth="1"/>
    <col min="6151" max="6152" width="9.85546875" style="9" customWidth="1"/>
    <col min="6153" max="6153" width="11.140625" style="9" customWidth="1"/>
    <col min="6154" max="6154" width="2.85546875" style="9" customWidth="1"/>
    <col min="6155" max="6155" width="3.5703125" style="9" customWidth="1"/>
    <col min="6156" max="6400" width="9.140625" style="9"/>
    <col min="6401" max="6401" width="8.7109375" style="9" customWidth="1"/>
    <col min="6402" max="6402" width="9.85546875" style="9" customWidth="1"/>
    <col min="6403" max="6403" width="14.42578125" style="9" customWidth="1"/>
    <col min="6404" max="6404" width="7.28515625" style="9" customWidth="1"/>
    <col min="6405" max="6405" width="5.5703125" style="9" customWidth="1"/>
    <col min="6406" max="6406" width="9" style="9" customWidth="1"/>
    <col min="6407" max="6408" width="9.85546875" style="9" customWidth="1"/>
    <col min="6409" max="6409" width="11.140625" style="9" customWidth="1"/>
    <col min="6410" max="6410" width="2.85546875" style="9" customWidth="1"/>
    <col min="6411" max="6411" width="3.5703125" style="9" customWidth="1"/>
    <col min="6412" max="6656" width="9.140625" style="9"/>
    <col min="6657" max="6657" width="8.7109375" style="9" customWidth="1"/>
    <col min="6658" max="6658" width="9.85546875" style="9" customWidth="1"/>
    <col min="6659" max="6659" width="14.42578125" style="9" customWidth="1"/>
    <col min="6660" max="6660" width="7.28515625" style="9" customWidth="1"/>
    <col min="6661" max="6661" width="5.5703125" style="9" customWidth="1"/>
    <col min="6662" max="6662" width="9" style="9" customWidth="1"/>
    <col min="6663" max="6664" width="9.85546875" style="9" customWidth="1"/>
    <col min="6665" max="6665" width="11.140625" style="9" customWidth="1"/>
    <col min="6666" max="6666" width="2.85546875" style="9" customWidth="1"/>
    <col min="6667" max="6667" width="3.5703125" style="9" customWidth="1"/>
    <col min="6668" max="6912" width="9.140625" style="9"/>
    <col min="6913" max="6913" width="8.7109375" style="9" customWidth="1"/>
    <col min="6914" max="6914" width="9.85546875" style="9" customWidth="1"/>
    <col min="6915" max="6915" width="14.42578125" style="9" customWidth="1"/>
    <col min="6916" max="6916" width="7.28515625" style="9" customWidth="1"/>
    <col min="6917" max="6917" width="5.5703125" style="9" customWidth="1"/>
    <col min="6918" max="6918" width="9" style="9" customWidth="1"/>
    <col min="6919" max="6920" width="9.85546875" style="9" customWidth="1"/>
    <col min="6921" max="6921" width="11.140625" style="9" customWidth="1"/>
    <col min="6922" max="6922" width="2.85546875" style="9" customWidth="1"/>
    <col min="6923" max="6923" width="3.5703125" style="9" customWidth="1"/>
    <col min="6924" max="7168" width="9.140625" style="9"/>
    <col min="7169" max="7169" width="8.7109375" style="9" customWidth="1"/>
    <col min="7170" max="7170" width="9.85546875" style="9" customWidth="1"/>
    <col min="7171" max="7171" width="14.42578125" style="9" customWidth="1"/>
    <col min="7172" max="7172" width="7.28515625" style="9" customWidth="1"/>
    <col min="7173" max="7173" width="5.5703125" style="9" customWidth="1"/>
    <col min="7174" max="7174" width="9" style="9" customWidth="1"/>
    <col min="7175" max="7176" width="9.85546875" style="9" customWidth="1"/>
    <col min="7177" max="7177" width="11.140625" style="9" customWidth="1"/>
    <col min="7178" max="7178" width="2.85546875" style="9" customWidth="1"/>
    <col min="7179" max="7179" width="3.5703125" style="9" customWidth="1"/>
    <col min="7180" max="7424" width="9.140625" style="9"/>
    <col min="7425" max="7425" width="8.7109375" style="9" customWidth="1"/>
    <col min="7426" max="7426" width="9.85546875" style="9" customWidth="1"/>
    <col min="7427" max="7427" width="14.42578125" style="9" customWidth="1"/>
    <col min="7428" max="7428" width="7.28515625" style="9" customWidth="1"/>
    <col min="7429" max="7429" width="5.5703125" style="9" customWidth="1"/>
    <col min="7430" max="7430" width="9" style="9" customWidth="1"/>
    <col min="7431" max="7432" width="9.85546875" style="9" customWidth="1"/>
    <col min="7433" max="7433" width="11.140625" style="9" customWidth="1"/>
    <col min="7434" max="7434" width="2.85546875" style="9" customWidth="1"/>
    <col min="7435" max="7435" width="3.5703125" style="9" customWidth="1"/>
    <col min="7436" max="7680" width="9.140625" style="9"/>
    <col min="7681" max="7681" width="8.7109375" style="9" customWidth="1"/>
    <col min="7682" max="7682" width="9.85546875" style="9" customWidth="1"/>
    <col min="7683" max="7683" width="14.42578125" style="9" customWidth="1"/>
    <col min="7684" max="7684" width="7.28515625" style="9" customWidth="1"/>
    <col min="7685" max="7685" width="5.5703125" style="9" customWidth="1"/>
    <col min="7686" max="7686" width="9" style="9" customWidth="1"/>
    <col min="7687" max="7688" width="9.85546875" style="9" customWidth="1"/>
    <col min="7689" max="7689" width="11.140625" style="9" customWidth="1"/>
    <col min="7690" max="7690" width="2.85546875" style="9" customWidth="1"/>
    <col min="7691" max="7691" width="3.5703125" style="9" customWidth="1"/>
    <col min="7692" max="7936" width="9.140625" style="9"/>
    <col min="7937" max="7937" width="8.7109375" style="9" customWidth="1"/>
    <col min="7938" max="7938" width="9.85546875" style="9" customWidth="1"/>
    <col min="7939" max="7939" width="14.42578125" style="9" customWidth="1"/>
    <col min="7940" max="7940" width="7.28515625" style="9" customWidth="1"/>
    <col min="7941" max="7941" width="5.5703125" style="9" customWidth="1"/>
    <col min="7942" max="7942" width="9" style="9" customWidth="1"/>
    <col min="7943" max="7944" width="9.85546875" style="9" customWidth="1"/>
    <col min="7945" max="7945" width="11.140625" style="9" customWidth="1"/>
    <col min="7946" max="7946" width="2.85546875" style="9" customWidth="1"/>
    <col min="7947" max="7947" width="3.5703125" style="9" customWidth="1"/>
    <col min="7948" max="8192" width="9.140625" style="9"/>
    <col min="8193" max="8193" width="8.7109375" style="9" customWidth="1"/>
    <col min="8194" max="8194" width="9.85546875" style="9" customWidth="1"/>
    <col min="8195" max="8195" width="14.42578125" style="9" customWidth="1"/>
    <col min="8196" max="8196" width="7.28515625" style="9" customWidth="1"/>
    <col min="8197" max="8197" width="5.5703125" style="9" customWidth="1"/>
    <col min="8198" max="8198" width="9" style="9" customWidth="1"/>
    <col min="8199" max="8200" width="9.85546875" style="9" customWidth="1"/>
    <col min="8201" max="8201" width="11.140625" style="9" customWidth="1"/>
    <col min="8202" max="8202" width="2.85546875" style="9" customWidth="1"/>
    <col min="8203" max="8203" width="3.5703125" style="9" customWidth="1"/>
    <col min="8204" max="8448" width="9.140625" style="9"/>
    <col min="8449" max="8449" width="8.7109375" style="9" customWidth="1"/>
    <col min="8450" max="8450" width="9.85546875" style="9" customWidth="1"/>
    <col min="8451" max="8451" width="14.42578125" style="9" customWidth="1"/>
    <col min="8452" max="8452" width="7.28515625" style="9" customWidth="1"/>
    <col min="8453" max="8453" width="5.5703125" style="9" customWidth="1"/>
    <col min="8454" max="8454" width="9" style="9" customWidth="1"/>
    <col min="8455" max="8456" width="9.85546875" style="9" customWidth="1"/>
    <col min="8457" max="8457" width="11.140625" style="9" customWidth="1"/>
    <col min="8458" max="8458" width="2.85546875" style="9" customWidth="1"/>
    <col min="8459" max="8459" width="3.5703125" style="9" customWidth="1"/>
    <col min="8460" max="8704" width="9.140625" style="9"/>
    <col min="8705" max="8705" width="8.7109375" style="9" customWidth="1"/>
    <col min="8706" max="8706" width="9.85546875" style="9" customWidth="1"/>
    <col min="8707" max="8707" width="14.42578125" style="9" customWidth="1"/>
    <col min="8708" max="8708" width="7.28515625" style="9" customWidth="1"/>
    <col min="8709" max="8709" width="5.5703125" style="9" customWidth="1"/>
    <col min="8710" max="8710" width="9" style="9" customWidth="1"/>
    <col min="8711" max="8712" width="9.85546875" style="9" customWidth="1"/>
    <col min="8713" max="8713" width="11.140625" style="9" customWidth="1"/>
    <col min="8714" max="8714" width="2.85546875" style="9" customWidth="1"/>
    <col min="8715" max="8715" width="3.5703125" style="9" customWidth="1"/>
    <col min="8716" max="8960" width="9.140625" style="9"/>
    <col min="8961" max="8961" width="8.7109375" style="9" customWidth="1"/>
    <col min="8962" max="8962" width="9.85546875" style="9" customWidth="1"/>
    <col min="8963" max="8963" width="14.42578125" style="9" customWidth="1"/>
    <col min="8964" max="8964" width="7.28515625" style="9" customWidth="1"/>
    <col min="8965" max="8965" width="5.5703125" style="9" customWidth="1"/>
    <col min="8966" max="8966" width="9" style="9" customWidth="1"/>
    <col min="8967" max="8968" width="9.85546875" style="9" customWidth="1"/>
    <col min="8969" max="8969" width="11.140625" style="9" customWidth="1"/>
    <col min="8970" max="8970" width="2.85546875" style="9" customWidth="1"/>
    <col min="8971" max="8971" width="3.5703125" style="9" customWidth="1"/>
    <col min="8972" max="9216" width="9.140625" style="9"/>
    <col min="9217" max="9217" width="8.7109375" style="9" customWidth="1"/>
    <col min="9218" max="9218" width="9.85546875" style="9" customWidth="1"/>
    <col min="9219" max="9219" width="14.42578125" style="9" customWidth="1"/>
    <col min="9220" max="9220" width="7.28515625" style="9" customWidth="1"/>
    <col min="9221" max="9221" width="5.5703125" style="9" customWidth="1"/>
    <col min="9222" max="9222" width="9" style="9" customWidth="1"/>
    <col min="9223" max="9224" width="9.85546875" style="9" customWidth="1"/>
    <col min="9225" max="9225" width="11.140625" style="9" customWidth="1"/>
    <col min="9226" max="9226" width="2.85546875" style="9" customWidth="1"/>
    <col min="9227" max="9227" width="3.5703125" style="9" customWidth="1"/>
    <col min="9228" max="9472" width="9.140625" style="9"/>
    <col min="9473" max="9473" width="8.7109375" style="9" customWidth="1"/>
    <col min="9474" max="9474" width="9.85546875" style="9" customWidth="1"/>
    <col min="9475" max="9475" width="14.42578125" style="9" customWidth="1"/>
    <col min="9476" max="9476" width="7.28515625" style="9" customWidth="1"/>
    <col min="9477" max="9477" width="5.5703125" style="9" customWidth="1"/>
    <col min="9478" max="9478" width="9" style="9" customWidth="1"/>
    <col min="9479" max="9480" width="9.85546875" style="9" customWidth="1"/>
    <col min="9481" max="9481" width="11.140625" style="9" customWidth="1"/>
    <col min="9482" max="9482" width="2.85546875" style="9" customWidth="1"/>
    <col min="9483" max="9483" width="3.5703125" style="9" customWidth="1"/>
    <col min="9484" max="9728" width="9.140625" style="9"/>
    <col min="9729" max="9729" width="8.7109375" style="9" customWidth="1"/>
    <col min="9730" max="9730" width="9.85546875" style="9" customWidth="1"/>
    <col min="9731" max="9731" width="14.42578125" style="9" customWidth="1"/>
    <col min="9732" max="9732" width="7.28515625" style="9" customWidth="1"/>
    <col min="9733" max="9733" width="5.5703125" style="9" customWidth="1"/>
    <col min="9734" max="9734" width="9" style="9" customWidth="1"/>
    <col min="9735" max="9736" width="9.85546875" style="9" customWidth="1"/>
    <col min="9737" max="9737" width="11.140625" style="9" customWidth="1"/>
    <col min="9738" max="9738" width="2.85546875" style="9" customWidth="1"/>
    <col min="9739" max="9739" width="3.5703125" style="9" customWidth="1"/>
    <col min="9740" max="9984" width="9.140625" style="9"/>
    <col min="9985" max="9985" width="8.7109375" style="9" customWidth="1"/>
    <col min="9986" max="9986" width="9.85546875" style="9" customWidth="1"/>
    <col min="9987" max="9987" width="14.42578125" style="9" customWidth="1"/>
    <col min="9988" max="9988" width="7.28515625" style="9" customWidth="1"/>
    <col min="9989" max="9989" width="5.5703125" style="9" customWidth="1"/>
    <col min="9990" max="9990" width="9" style="9" customWidth="1"/>
    <col min="9991" max="9992" width="9.85546875" style="9" customWidth="1"/>
    <col min="9993" max="9993" width="11.140625" style="9" customWidth="1"/>
    <col min="9994" max="9994" width="2.85546875" style="9" customWidth="1"/>
    <col min="9995" max="9995" width="3.5703125" style="9" customWidth="1"/>
    <col min="9996" max="10240" width="9.140625" style="9"/>
    <col min="10241" max="10241" width="8.7109375" style="9" customWidth="1"/>
    <col min="10242" max="10242" width="9.85546875" style="9" customWidth="1"/>
    <col min="10243" max="10243" width="14.42578125" style="9" customWidth="1"/>
    <col min="10244" max="10244" width="7.28515625" style="9" customWidth="1"/>
    <col min="10245" max="10245" width="5.5703125" style="9" customWidth="1"/>
    <col min="10246" max="10246" width="9" style="9" customWidth="1"/>
    <col min="10247" max="10248" width="9.85546875" style="9" customWidth="1"/>
    <col min="10249" max="10249" width="11.140625" style="9" customWidth="1"/>
    <col min="10250" max="10250" width="2.85546875" style="9" customWidth="1"/>
    <col min="10251" max="10251" width="3.5703125" style="9" customWidth="1"/>
    <col min="10252" max="10496" width="9.140625" style="9"/>
    <col min="10497" max="10497" width="8.7109375" style="9" customWidth="1"/>
    <col min="10498" max="10498" width="9.85546875" style="9" customWidth="1"/>
    <col min="10499" max="10499" width="14.42578125" style="9" customWidth="1"/>
    <col min="10500" max="10500" width="7.28515625" style="9" customWidth="1"/>
    <col min="10501" max="10501" width="5.5703125" style="9" customWidth="1"/>
    <col min="10502" max="10502" width="9" style="9" customWidth="1"/>
    <col min="10503" max="10504" width="9.85546875" style="9" customWidth="1"/>
    <col min="10505" max="10505" width="11.140625" style="9" customWidth="1"/>
    <col min="10506" max="10506" width="2.85546875" style="9" customWidth="1"/>
    <col min="10507" max="10507" width="3.5703125" style="9" customWidth="1"/>
    <col min="10508" max="10752" width="9.140625" style="9"/>
    <col min="10753" max="10753" width="8.7109375" style="9" customWidth="1"/>
    <col min="10754" max="10754" width="9.85546875" style="9" customWidth="1"/>
    <col min="10755" max="10755" width="14.42578125" style="9" customWidth="1"/>
    <col min="10756" max="10756" width="7.28515625" style="9" customWidth="1"/>
    <col min="10757" max="10757" width="5.5703125" style="9" customWidth="1"/>
    <col min="10758" max="10758" width="9" style="9" customWidth="1"/>
    <col min="10759" max="10760" width="9.85546875" style="9" customWidth="1"/>
    <col min="10761" max="10761" width="11.140625" style="9" customWidth="1"/>
    <col min="10762" max="10762" width="2.85546875" style="9" customWidth="1"/>
    <col min="10763" max="10763" width="3.5703125" style="9" customWidth="1"/>
    <col min="10764" max="11008" width="9.140625" style="9"/>
    <col min="11009" max="11009" width="8.7109375" style="9" customWidth="1"/>
    <col min="11010" max="11010" width="9.85546875" style="9" customWidth="1"/>
    <col min="11011" max="11011" width="14.42578125" style="9" customWidth="1"/>
    <col min="11012" max="11012" width="7.28515625" style="9" customWidth="1"/>
    <col min="11013" max="11013" width="5.5703125" style="9" customWidth="1"/>
    <col min="11014" max="11014" width="9" style="9" customWidth="1"/>
    <col min="11015" max="11016" width="9.85546875" style="9" customWidth="1"/>
    <col min="11017" max="11017" width="11.140625" style="9" customWidth="1"/>
    <col min="11018" max="11018" width="2.85546875" style="9" customWidth="1"/>
    <col min="11019" max="11019" width="3.5703125" style="9" customWidth="1"/>
    <col min="11020" max="11264" width="9.140625" style="9"/>
    <col min="11265" max="11265" width="8.7109375" style="9" customWidth="1"/>
    <col min="11266" max="11266" width="9.85546875" style="9" customWidth="1"/>
    <col min="11267" max="11267" width="14.42578125" style="9" customWidth="1"/>
    <col min="11268" max="11268" width="7.28515625" style="9" customWidth="1"/>
    <col min="11269" max="11269" width="5.5703125" style="9" customWidth="1"/>
    <col min="11270" max="11270" width="9" style="9" customWidth="1"/>
    <col min="11271" max="11272" width="9.85546875" style="9" customWidth="1"/>
    <col min="11273" max="11273" width="11.140625" style="9" customWidth="1"/>
    <col min="11274" max="11274" width="2.85546875" style="9" customWidth="1"/>
    <col min="11275" max="11275" width="3.5703125" style="9" customWidth="1"/>
    <col min="11276" max="11520" width="9.140625" style="9"/>
    <col min="11521" max="11521" width="8.7109375" style="9" customWidth="1"/>
    <col min="11522" max="11522" width="9.85546875" style="9" customWidth="1"/>
    <col min="11523" max="11523" width="14.42578125" style="9" customWidth="1"/>
    <col min="11524" max="11524" width="7.28515625" style="9" customWidth="1"/>
    <col min="11525" max="11525" width="5.5703125" style="9" customWidth="1"/>
    <col min="11526" max="11526" width="9" style="9" customWidth="1"/>
    <col min="11527" max="11528" width="9.85546875" style="9" customWidth="1"/>
    <col min="11529" max="11529" width="11.140625" style="9" customWidth="1"/>
    <col min="11530" max="11530" width="2.85546875" style="9" customWidth="1"/>
    <col min="11531" max="11531" width="3.5703125" style="9" customWidth="1"/>
    <col min="11532" max="11776" width="9.140625" style="9"/>
    <col min="11777" max="11777" width="8.7109375" style="9" customWidth="1"/>
    <col min="11778" max="11778" width="9.85546875" style="9" customWidth="1"/>
    <col min="11779" max="11779" width="14.42578125" style="9" customWidth="1"/>
    <col min="11780" max="11780" width="7.28515625" style="9" customWidth="1"/>
    <col min="11781" max="11781" width="5.5703125" style="9" customWidth="1"/>
    <col min="11782" max="11782" width="9" style="9" customWidth="1"/>
    <col min="11783" max="11784" width="9.85546875" style="9" customWidth="1"/>
    <col min="11785" max="11785" width="11.140625" style="9" customWidth="1"/>
    <col min="11786" max="11786" width="2.85546875" style="9" customWidth="1"/>
    <col min="11787" max="11787" width="3.5703125" style="9" customWidth="1"/>
    <col min="11788" max="12032" width="9.140625" style="9"/>
    <col min="12033" max="12033" width="8.7109375" style="9" customWidth="1"/>
    <col min="12034" max="12034" width="9.85546875" style="9" customWidth="1"/>
    <col min="12035" max="12035" width="14.42578125" style="9" customWidth="1"/>
    <col min="12036" max="12036" width="7.28515625" style="9" customWidth="1"/>
    <col min="12037" max="12037" width="5.5703125" style="9" customWidth="1"/>
    <col min="12038" max="12038" width="9" style="9" customWidth="1"/>
    <col min="12039" max="12040" width="9.85546875" style="9" customWidth="1"/>
    <col min="12041" max="12041" width="11.140625" style="9" customWidth="1"/>
    <col min="12042" max="12042" width="2.85546875" style="9" customWidth="1"/>
    <col min="12043" max="12043" width="3.5703125" style="9" customWidth="1"/>
    <col min="12044" max="12288" width="9.140625" style="9"/>
    <col min="12289" max="12289" width="8.7109375" style="9" customWidth="1"/>
    <col min="12290" max="12290" width="9.85546875" style="9" customWidth="1"/>
    <col min="12291" max="12291" width="14.42578125" style="9" customWidth="1"/>
    <col min="12292" max="12292" width="7.28515625" style="9" customWidth="1"/>
    <col min="12293" max="12293" width="5.5703125" style="9" customWidth="1"/>
    <col min="12294" max="12294" width="9" style="9" customWidth="1"/>
    <col min="12295" max="12296" width="9.85546875" style="9" customWidth="1"/>
    <col min="12297" max="12297" width="11.140625" style="9" customWidth="1"/>
    <col min="12298" max="12298" width="2.85546875" style="9" customWidth="1"/>
    <col min="12299" max="12299" width="3.5703125" style="9" customWidth="1"/>
    <col min="12300" max="12544" width="9.140625" style="9"/>
    <col min="12545" max="12545" width="8.7109375" style="9" customWidth="1"/>
    <col min="12546" max="12546" width="9.85546875" style="9" customWidth="1"/>
    <col min="12547" max="12547" width="14.42578125" style="9" customWidth="1"/>
    <col min="12548" max="12548" width="7.28515625" style="9" customWidth="1"/>
    <col min="12549" max="12549" width="5.5703125" style="9" customWidth="1"/>
    <col min="12550" max="12550" width="9" style="9" customWidth="1"/>
    <col min="12551" max="12552" width="9.85546875" style="9" customWidth="1"/>
    <col min="12553" max="12553" width="11.140625" style="9" customWidth="1"/>
    <col min="12554" max="12554" width="2.85546875" style="9" customWidth="1"/>
    <col min="12555" max="12555" width="3.5703125" style="9" customWidth="1"/>
    <col min="12556" max="12800" width="9.140625" style="9"/>
    <col min="12801" max="12801" width="8.7109375" style="9" customWidth="1"/>
    <col min="12802" max="12802" width="9.85546875" style="9" customWidth="1"/>
    <col min="12803" max="12803" width="14.42578125" style="9" customWidth="1"/>
    <col min="12804" max="12804" width="7.28515625" style="9" customWidth="1"/>
    <col min="12805" max="12805" width="5.5703125" style="9" customWidth="1"/>
    <col min="12806" max="12806" width="9" style="9" customWidth="1"/>
    <col min="12807" max="12808" width="9.85546875" style="9" customWidth="1"/>
    <col min="12809" max="12809" width="11.140625" style="9" customWidth="1"/>
    <col min="12810" max="12810" width="2.85546875" style="9" customWidth="1"/>
    <col min="12811" max="12811" width="3.5703125" style="9" customWidth="1"/>
    <col min="12812" max="13056" width="9.140625" style="9"/>
    <col min="13057" max="13057" width="8.7109375" style="9" customWidth="1"/>
    <col min="13058" max="13058" width="9.85546875" style="9" customWidth="1"/>
    <col min="13059" max="13059" width="14.42578125" style="9" customWidth="1"/>
    <col min="13060" max="13060" width="7.28515625" style="9" customWidth="1"/>
    <col min="13061" max="13061" width="5.5703125" style="9" customWidth="1"/>
    <col min="13062" max="13062" width="9" style="9" customWidth="1"/>
    <col min="13063" max="13064" width="9.85546875" style="9" customWidth="1"/>
    <col min="13065" max="13065" width="11.140625" style="9" customWidth="1"/>
    <col min="13066" max="13066" width="2.85546875" style="9" customWidth="1"/>
    <col min="13067" max="13067" width="3.5703125" style="9" customWidth="1"/>
    <col min="13068" max="13312" width="9.140625" style="9"/>
    <col min="13313" max="13313" width="8.7109375" style="9" customWidth="1"/>
    <col min="13314" max="13314" width="9.85546875" style="9" customWidth="1"/>
    <col min="13315" max="13315" width="14.42578125" style="9" customWidth="1"/>
    <col min="13316" max="13316" width="7.28515625" style="9" customWidth="1"/>
    <col min="13317" max="13317" width="5.5703125" style="9" customWidth="1"/>
    <col min="13318" max="13318" width="9" style="9" customWidth="1"/>
    <col min="13319" max="13320" width="9.85546875" style="9" customWidth="1"/>
    <col min="13321" max="13321" width="11.140625" style="9" customWidth="1"/>
    <col min="13322" max="13322" width="2.85546875" style="9" customWidth="1"/>
    <col min="13323" max="13323" width="3.5703125" style="9" customWidth="1"/>
    <col min="13324" max="13568" width="9.140625" style="9"/>
    <col min="13569" max="13569" width="8.7109375" style="9" customWidth="1"/>
    <col min="13570" max="13570" width="9.85546875" style="9" customWidth="1"/>
    <col min="13571" max="13571" width="14.42578125" style="9" customWidth="1"/>
    <col min="13572" max="13572" width="7.28515625" style="9" customWidth="1"/>
    <col min="13573" max="13573" width="5.5703125" style="9" customWidth="1"/>
    <col min="13574" max="13574" width="9" style="9" customWidth="1"/>
    <col min="13575" max="13576" width="9.85546875" style="9" customWidth="1"/>
    <col min="13577" max="13577" width="11.140625" style="9" customWidth="1"/>
    <col min="13578" max="13578" width="2.85546875" style="9" customWidth="1"/>
    <col min="13579" max="13579" width="3.5703125" style="9" customWidth="1"/>
    <col min="13580" max="13824" width="9.140625" style="9"/>
    <col min="13825" max="13825" width="8.7109375" style="9" customWidth="1"/>
    <col min="13826" max="13826" width="9.85546875" style="9" customWidth="1"/>
    <col min="13827" max="13827" width="14.42578125" style="9" customWidth="1"/>
    <col min="13828" max="13828" width="7.28515625" style="9" customWidth="1"/>
    <col min="13829" max="13829" width="5.5703125" style="9" customWidth="1"/>
    <col min="13830" max="13830" width="9" style="9" customWidth="1"/>
    <col min="13831" max="13832" width="9.85546875" style="9" customWidth="1"/>
    <col min="13833" max="13833" width="11.140625" style="9" customWidth="1"/>
    <col min="13834" max="13834" width="2.85546875" style="9" customWidth="1"/>
    <col min="13835" max="13835" width="3.5703125" style="9" customWidth="1"/>
    <col min="13836" max="14080" width="9.140625" style="9"/>
    <col min="14081" max="14081" width="8.7109375" style="9" customWidth="1"/>
    <col min="14082" max="14082" width="9.85546875" style="9" customWidth="1"/>
    <col min="14083" max="14083" width="14.42578125" style="9" customWidth="1"/>
    <col min="14084" max="14084" width="7.28515625" style="9" customWidth="1"/>
    <col min="14085" max="14085" width="5.5703125" style="9" customWidth="1"/>
    <col min="14086" max="14086" width="9" style="9" customWidth="1"/>
    <col min="14087" max="14088" width="9.85546875" style="9" customWidth="1"/>
    <col min="14089" max="14089" width="11.140625" style="9" customWidth="1"/>
    <col min="14090" max="14090" width="2.85546875" style="9" customWidth="1"/>
    <col min="14091" max="14091" width="3.5703125" style="9" customWidth="1"/>
    <col min="14092" max="14336" width="9.140625" style="9"/>
    <col min="14337" max="14337" width="8.7109375" style="9" customWidth="1"/>
    <col min="14338" max="14338" width="9.85546875" style="9" customWidth="1"/>
    <col min="14339" max="14339" width="14.42578125" style="9" customWidth="1"/>
    <col min="14340" max="14340" width="7.28515625" style="9" customWidth="1"/>
    <col min="14341" max="14341" width="5.5703125" style="9" customWidth="1"/>
    <col min="14342" max="14342" width="9" style="9" customWidth="1"/>
    <col min="14343" max="14344" width="9.85546875" style="9" customWidth="1"/>
    <col min="14345" max="14345" width="11.140625" style="9" customWidth="1"/>
    <col min="14346" max="14346" width="2.85546875" style="9" customWidth="1"/>
    <col min="14347" max="14347" width="3.5703125" style="9" customWidth="1"/>
    <col min="14348" max="14592" width="9.140625" style="9"/>
    <col min="14593" max="14593" width="8.7109375" style="9" customWidth="1"/>
    <col min="14594" max="14594" width="9.85546875" style="9" customWidth="1"/>
    <col min="14595" max="14595" width="14.42578125" style="9" customWidth="1"/>
    <col min="14596" max="14596" width="7.28515625" style="9" customWidth="1"/>
    <col min="14597" max="14597" width="5.5703125" style="9" customWidth="1"/>
    <col min="14598" max="14598" width="9" style="9" customWidth="1"/>
    <col min="14599" max="14600" width="9.85546875" style="9" customWidth="1"/>
    <col min="14601" max="14601" width="11.140625" style="9" customWidth="1"/>
    <col min="14602" max="14602" width="2.85546875" style="9" customWidth="1"/>
    <col min="14603" max="14603" width="3.5703125" style="9" customWidth="1"/>
    <col min="14604" max="14848" width="9.140625" style="9"/>
    <col min="14849" max="14849" width="8.7109375" style="9" customWidth="1"/>
    <col min="14850" max="14850" width="9.85546875" style="9" customWidth="1"/>
    <col min="14851" max="14851" width="14.42578125" style="9" customWidth="1"/>
    <col min="14852" max="14852" width="7.28515625" style="9" customWidth="1"/>
    <col min="14853" max="14853" width="5.5703125" style="9" customWidth="1"/>
    <col min="14854" max="14854" width="9" style="9" customWidth="1"/>
    <col min="14855" max="14856" width="9.85546875" style="9" customWidth="1"/>
    <col min="14857" max="14857" width="11.140625" style="9" customWidth="1"/>
    <col min="14858" max="14858" width="2.85546875" style="9" customWidth="1"/>
    <col min="14859" max="14859" width="3.5703125" style="9" customWidth="1"/>
    <col min="14860" max="15104" width="9.140625" style="9"/>
    <col min="15105" max="15105" width="8.7109375" style="9" customWidth="1"/>
    <col min="15106" max="15106" width="9.85546875" style="9" customWidth="1"/>
    <col min="15107" max="15107" width="14.42578125" style="9" customWidth="1"/>
    <col min="15108" max="15108" width="7.28515625" style="9" customWidth="1"/>
    <col min="15109" max="15109" width="5.5703125" style="9" customWidth="1"/>
    <col min="15110" max="15110" width="9" style="9" customWidth="1"/>
    <col min="15111" max="15112" width="9.85546875" style="9" customWidth="1"/>
    <col min="15113" max="15113" width="11.140625" style="9" customWidth="1"/>
    <col min="15114" max="15114" width="2.85546875" style="9" customWidth="1"/>
    <col min="15115" max="15115" width="3.5703125" style="9" customWidth="1"/>
    <col min="15116" max="15360" width="9.140625" style="9"/>
    <col min="15361" max="15361" width="8.7109375" style="9" customWidth="1"/>
    <col min="15362" max="15362" width="9.85546875" style="9" customWidth="1"/>
    <col min="15363" max="15363" width="14.42578125" style="9" customWidth="1"/>
    <col min="15364" max="15364" width="7.28515625" style="9" customWidth="1"/>
    <col min="15365" max="15365" width="5.5703125" style="9" customWidth="1"/>
    <col min="15366" max="15366" width="9" style="9" customWidth="1"/>
    <col min="15367" max="15368" width="9.85546875" style="9" customWidth="1"/>
    <col min="15369" max="15369" width="11.140625" style="9" customWidth="1"/>
    <col min="15370" max="15370" width="2.85546875" style="9" customWidth="1"/>
    <col min="15371" max="15371" width="3.5703125" style="9" customWidth="1"/>
    <col min="15372" max="15616" width="9.140625" style="9"/>
    <col min="15617" max="15617" width="8.7109375" style="9" customWidth="1"/>
    <col min="15618" max="15618" width="9.85546875" style="9" customWidth="1"/>
    <col min="15619" max="15619" width="14.42578125" style="9" customWidth="1"/>
    <col min="15620" max="15620" width="7.28515625" style="9" customWidth="1"/>
    <col min="15621" max="15621" width="5.5703125" style="9" customWidth="1"/>
    <col min="15622" max="15622" width="9" style="9" customWidth="1"/>
    <col min="15623" max="15624" width="9.85546875" style="9" customWidth="1"/>
    <col min="15625" max="15625" width="11.140625" style="9" customWidth="1"/>
    <col min="15626" max="15626" width="2.85546875" style="9" customWidth="1"/>
    <col min="15627" max="15627" width="3.5703125" style="9" customWidth="1"/>
    <col min="15628" max="15872" width="9.140625" style="9"/>
    <col min="15873" max="15873" width="8.7109375" style="9" customWidth="1"/>
    <col min="15874" max="15874" width="9.85546875" style="9" customWidth="1"/>
    <col min="15875" max="15875" width="14.42578125" style="9" customWidth="1"/>
    <col min="15876" max="15876" width="7.28515625" style="9" customWidth="1"/>
    <col min="15877" max="15877" width="5.5703125" style="9" customWidth="1"/>
    <col min="15878" max="15878" width="9" style="9" customWidth="1"/>
    <col min="15879" max="15880" width="9.85546875" style="9" customWidth="1"/>
    <col min="15881" max="15881" width="11.140625" style="9" customWidth="1"/>
    <col min="15882" max="15882" width="2.85546875" style="9" customWidth="1"/>
    <col min="15883" max="15883" width="3.5703125" style="9" customWidth="1"/>
    <col min="15884" max="16128" width="9.140625" style="9"/>
    <col min="16129" max="16129" width="8.7109375" style="9" customWidth="1"/>
    <col min="16130" max="16130" width="9.85546875" style="9" customWidth="1"/>
    <col min="16131" max="16131" width="14.42578125" style="9" customWidth="1"/>
    <col min="16132" max="16132" width="7.28515625" style="9" customWidth="1"/>
    <col min="16133" max="16133" width="5.5703125" style="9" customWidth="1"/>
    <col min="16134" max="16134" width="9" style="9" customWidth="1"/>
    <col min="16135" max="16136" width="9.85546875" style="9" customWidth="1"/>
    <col min="16137" max="16137" width="11.140625" style="9" customWidth="1"/>
    <col min="16138" max="16138" width="2.85546875" style="9" customWidth="1"/>
    <col min="16139" max="16139" width="3.5703125" style="9" customWidth="1"/>
    <col min="16140" max="16384" width="9.140625" style="9"/>
  </cols>
  <sheetData>
    <row r="1" spans="1:15" ht="46.5" customHeight="1" x14ac:dyDescent="0.25">
      <c r="A1" s="143" t="s">
        <v>277</v>
      </c>
      <c r="B1" s="144"/>
      <c r="C1" s="144"/>
      <c r="D1" s="144"/>
      <c r="E1" s="144"/>
      <c r="F1" s="144"/>
      <c r="G1" s="144"/>
      <c r="H1" s="144"/>
      <c r="I1" s="144"/>
      <c r="J1" s="145"/>
    </row>
    <row r="2" spans="1:15" ht="16.5" customHeight="1" x14ac:dyDescent="0.25">
      <c r="A2" s="111" t="s">
        <v>0</v>
      </c>
      <c r="B2" s="112"/>
      <c r="C2" s="112"/>
      <c r="D2" s="112"/>
      <c r="E2" s="112"/>
      <c r="F2" s="112"/>
      <c r="G2" s="112"/>
      <c r="H2" s="112"/>
      <c r="I2" s="112"/>
      <c r="J2" s="113"/>
    </row>
    <row r="3" spans="1:15" x14ac:dyDescent="0.25">
      <c r="A3" s="88" t="s">
        <v>1</v>
      </c>
      <c r="B3" s="89"/>
      <c r="C3" s="89"/>
      <c r="D3" s="89"/>
      <c r="E3" s="90"/>
      <c r="F3" s="136" t="str">
        <f ca="1">TEXT(TODAY(),"DD/MM/YYYY")</f>
        <v>14/07/2025</v>
      </c>
      <c r="G3" s="137"/>
      <c r="H3" s="137"/>
      <c r="I3" s="137"/>
      <c r="J3" s="138"/>
    </row>
    <row r="4" spans="1:15" ht="15" customHeight="1" x14ac:dyDescent="0.25">
      <c r="A4" s="88" t="s">
        <v>2</v>
      </c>
      <c r="B4" s="89"/>
      <c r="C4" s="89"/>
      <c r="D4" s="89"/>
      <c r="E4" s="90"/>
      <c r="F4" s="146" t="s">
        <v>178</v>
      </c>
      <c r="G4" s="147"/>
      <c r="H4" s="147"/>
      <c r="I4" s="147"/>
      <c r="J4" s="148"/>
    </row>
    <row r="5" spans="1:15" x14ac:dyDescent="0.25">
      <c r="A5" s="88" t="s">
        <v>3</v>
      </c>
      <c r="B5" s="89"/>
      <c r="C5" s="89"/>
      <c r="D5" s="89"/>
      <c r="E5" s="90"/>
      <c r="F5" s="136">
        <v>45849</v>
      </c>
      <c r="G5" s="137"/>
      <c r="H5" s="137"/>
      <c r="I5" s="137"/>
      <c r="J5" s="138"/>
    </row>
    <row r="6" spans="1:15" x14ac:dyDescent="0.25">
      <c r="A6" s="88" t="s">
        <v>4</v>
      </c>
      <c r="B6" s="89"/>
      <c r="C6" s="89"/>
      <c r="D6" s="89"/>
      <c r="E6" s="90"/>
      <c r="F6" s="91" t="s">
        <v>179</v>
      </c>
      <c r="G6" s="92"/>
      <c r="H6" s="92"/>
      <c r="I6" s="92"/>
      <c r="J6" s="93"/>
    </row>
    <row r="7" spans="1:15" x14ac:dyDescent="0.25">
      <c r="A7" s="88" t="s">
        <v>5</v>
      </c>
      <c r="B7" s="89"/>
      <c r="C7" s="89"/>
      <c r="D7" s="89"/>
      <c r="E7" s="90"/>
      <c r="F7" s="91" t="str">
        <f>F6</f>
        <v xml:space="preserve">M/s.Dynamix Contractors &amp; Builders Private Limited </v>
      </c>
      <c r="G7" s="92"/>
      <c r="H7" s="92"/>
      <c r="I7" s="92"/>
      <c r="J7" s="93"/>
    </row>
    <row r="8" spans="1:15" x14ac:dyDescent="0.25">
      <c r="A8" s="88" t="s">
        <v>6</v>
      </c>
      <c r="B8" s="89"/>
      <c r="C8" s="89"/>
      <c r="D8" s="89"/>
      <c r="E8" s="90"/>
      <c r="F8" s="85" t="s">
        <v>180</v>
      </c>
      <c r="G8" s="86"/>
      <c r="H8" s="86"/>
      <c r="I8" s="86"/>
      <c r="J8" s="87"/>
    </row>
    <row r="9" spans="1:15" x14ac:dyDescent="0.25">
      <c r="A9" s="88" t="s">
        <v>7</v>
      </c>
      <c r="B9" s="89"/>
      <c r="C9" s="89"/>
      <c r="D9" s="89"/>
      <c r="E9" s="90"/>
      <c r="F9" s="91" t="s">
        <v>197</v>
      </c>
      <c r="G9" s="89"/>
      <c r="H9" s="89"/>
      <c r="I9" s="89"/>
      <c r="J9" s="90"/>
    </row>
    <row r="10" spans="1:15" x14ac:dyDescent="0.25">
      <c r="A10" s="88" t="s">
        <v>273</v>
      </c>
      <c r="B10" s="89"/>
      <c r="C10" s="89"/>
      <c r="D10" s="89"/>
      <c r="E10" s="90"/>
      <c r="F10" s="91" t="s">
        <v>36</v>
      </c>
      <c r="G10" s="89"/>
      <c r="H10" s="89"/>
      <c r="I10" s="89"/>
      <c r="J10" s="90"/>
      <c r="K10" s="91" t="s">
        <v>279</v>
      </c>
      <c r="L10" s="89"/>
      <c r="M10" s="89"/>
      <c r="N10" s="89"/>
      <c r="O10" s="90"/>
    </row>
    <row r="11" spans="1:15" x14ac:dyDescent="0.25">
      <c r="A11" s="88" t="s">
        <v>8</v>
      </c>
      <c r="B11" s="89"/>
      <c r="C11" s="89"/>
      <c r="D11" s="89"/>
      <c r="E11" s="90"/>
      <c r="F11" s="133" t="s">
        <v>207</v>
      </c>
      <c r="G11" s="134"/>
      <c r="H11" s="134"/>
      <c r="I11" s="134"/>
      <c r="J11" s="135"/>
    </row>
    <row r="12" spans="1:15" ht="16.5" customHeight="1" x14ac:dyDescent="0.25">
      <c r="A12" s="88" t="s">
        <v>9</v>
      </c>
      <c r="B12" s="89"/>
      <c r="C12" s="89"/>
      <c r="D12" s="89"/>
      <c r="E12" s="90"/>
      <c r="F12" s="139" t="s">
        <v>10</v>
      </c>
      <c r="G12" s="140"/>
      <c r="H12" s="140"/>
      <c r="I12" s="140"/>
      <c r="J12" s="141"/>
    </row>
    <row r="13" spans="1:15" x14ac:dyDescent="0.25">
      <c r="A13" s="88" t="s">
        <v>11</v>
      </c>
      <c r="B13" s="89"/>
      <c r="C13" s="89"/>
      <c r="D13" s="89"/>
      <c r="E13" s="90"/>
      <c r="F13" s="88" t="s">
        <v>182</v>
      </c>
      <c r="G13" s="89"/>
      <c r="H13" s="89"/>
      <c r="I13" s="89"/>
      <c r="J13" s="90"/>
    </row>
    <row r="14" spans="1:15" ht="31.5" customHeight="1" x14ac:dyDescent="0.25">
      <c r="A14" s="142" t="s">
        <v>12</v>
      </c>
      <c r="B14" s="142"/>
      <c r="C14" s="91" t="str">
        <f>CONCATENATE((IF(OR(F8="",F8="NA"),"",F8)),", ",(IF(OR(A15="",A15="NA"),"",A15)),".",(IF(OR(C15="",C15="NA"),"",C15)),", ",(IF(OR(F15="",F15="NA"),"",F15)),".",(IF(OR(H15="",H15="NA"),"",H15)),", ",(IF(OR(C16="",C16="NA"),"",C16)),", ",(IF(OR(H16="",H16="NA"),"",H16)),", ",(IF(OR(C17="",C17="NA"),"",C17)),", ",(IF(OR(C18="",C18="NA"),"",C18)),", ",(IF(OR(H17="",H17="NA"),"",H17)),".")</f>
        <v>Divum, Survey No.267, C.T.S No.845(pt), Arun Kumar Vaidya Marg, Malad, Malad, Borivali, Mumbai.</v>
      </c>
      <c r="D14" s="92"/>
      <c r="E14" s="92"/>
      <c r="F14" s="92"/>
      <c r="G14" s="92"/>
      <c r="H14" s="92"/>
      <c r="I14" s="92"/>
      <c r="J14" s="93"/>
    </row>
    <row r="15" spans="1:15" ht="15.75" customHeight="1" x14ac:dyDescent="0.25">
      <c r="A15" s="91" t="s">
        <v>183</v>
      </c>
      <c r="B15" s="93"/>
      <c r="C15" s="91">
        <v>267</v>
      </c>
      <c r="D15" s="92"/>
      <c r="E15" s="92"/>
      <c r="F15" s="120" t="s">
        <v>184</v>
      </c>
      <c r="G15" s="121"/>
      <c r="H15" s="91" t="s">
        <v>185</v>
      </c>
      <c r="I15" s="92"/>
      <c r="J15" s="93"/>
    </row>
    <row r="16" spans="1:15" x14ac:dyDescent="0.25">
      <c r="A16" s="91" t="s">
        <v>13</v>
      </c>
      <c r="B16" s="93"/>
      <c r="C16" s="142" t="s">
        <v>191</v>
      </c>
      <c r="D16" s="142"/>
      <c r="E16" s="142"/>
      <c r="F16" s="120" t="s">
        <v>142</v>
      </c>
      <c r="G16" s="121"/>
      <c r="H16" s="91" t="s">
        <v>186</v>
      </c>
      <c r="I16" s="92"/>
      <c r="J16" s="93"/>
    </row>
    <row r="17" spans="1:10" x14ac:dyDescent="0.25">
      <c r="A17" s="119" t="s">
        <v>15</v>
      </c>
      <c r="B17" s="119"/>
      <c r="C17" s="119" t="s">
        <v>186</v>
      </c>
      <c r="D17" s="119"/>
      <c r="E17" s="119"/>
      <c r="F17" s="120" t="s">
        <v>14</v>
      </c>
      <c r="G17" s="121"/>
      <c r="H17" s="122" t="s">
        <v>188</v>
      </c>
      <c r="I17" s="122"/>
      <c r="J17" s="122"/>
    </row>
    <row r="18" spans="1:10" x14ac:dyDescent="0.25">
      <c r="A18" s="119" t="s">
        <v>143</v>
      </c>
      <c r="B18" s="119"/>
      <c r="C18" s="91" t="s">
        <v>187</v>
      </c>
      <c r="D18" s="92"/>
      <c r="E18" s="93"/>
      <c r="F18" s="120" t="s">
        <v>16</v>
      </c>
      <c r="G18" s="121"/>
      <c r="H18" s="91">
        <v>400097</v>
      </c>
      <c r="I18" s="92"/>
      <c r="J18" s="93"/>
    </row>
    <row r="19" spans="1:10" ht="32.25" customHeight="1" x14ac:dyDescent="0.25">
      <c r="A19" s="119" t="s">
        <v>17</v>
      </c>
      <c r="B19" s="119"/>
      <c r="C19" s="119" t="s">
        <v>190</v>
      </c>
      <c r="D19" s="119"/>
      <c r="E19" s="119"/>
      <c r="F19" s="142" t="s">
        <v>18</v>
      </c>
      <c r="G19" s="142"/>
      <c r="H19" s="140" t="s">
        <v>189</v>
      </c>
      <c r="I19" s="140"/>
      <c r="J19" s="141"/>
    </row>
    <row r="20" spans="1:10" ht="15" customHeight="1" x14ac:dyDescent="0.25">
      <c r="A20" s="120" t="s">
        <v>154</v>
      </c>
      <c r="B20" s="149"/>
      <c r="C20" s="149"/>
      <c r="D20" s="149"/>
      <c r="E20" s="121"/>
      <c r="F20" s="151" t="s">
        <v>19</v>
      </c>
      <c r="G20" s="152"/>
      <c r="H20" s="152"/>
      <c r="I20" s="152"/>
      <c r="J20" s="153"/>
    </row>
    <row r="21" spans="1:10" ht="18.75" customHeight="1" x14ac:dyDescent="0.25">
      <c r="A21" s="130"/>
      <c r="B21" s="131"/>
      <c r="C21" s="131"/>
      <c r="D21" s="131"/>
      <c r="E21" s="150"/>
      <c r="F21" s="154"/>
      <c r="G21" s="155"/>
      <c r="H21" s="155"/>
      <c r="I21" s="155"/>
      <c r="J21" s="156"/>
    </row>
    <row r="22" spans="1:10" ht="15" customHeight="1" x14ac:dyDescent="0.25">
      <c r="A22" s="120" t="s">
        <v>20</v>
      </c>
      <c r="B22" s="149"/>
      <c r="C22" s="149"/>
      <c r="D22" s="149"/>
      <c r="E22" s="121"/>
      <c r="F22" s="120" t="s">
        <v>21</v>
      </c>
      <c r="G22" s="149"/>
      <c r="H22" s="149"/>
      <c r="I22" s="149"/>
      <c r="J22" s="121"/>
    </row>
    <row r="23" spans="1:10" x14ac:dyDescent="0.25">
      <c r="A23" s="130"/>
      <c r="B23" s="131"/>
      <c r="C23" s="131"/>
      <c r="D23" s="131"/>
      <c r="E23" s="150"/>
      <c r="F23" s="130"/>
      <c r="G23" s="131"/>
      <c r="H23" s="131"/>
      <c r="I23" s="131"/>
      <c r="J23" s="150"/>
    </row>
    <row r="24" spans="1:10" ht="15" customHeight="1" x14ac:dyDescent="0.25">
      <c r="A24" s="88" t="s">
        <v>22</v>
      </c>
      <c r="B24" s="89"/>
      <c r="C24" s="89"/>
      <c r="D24" s="89"/>
      <c r="E24" s="90"/>
      <c r="F24" s="146" t="s">
        <v>23</v>
      </c>
      <c r="G24" s="147"/>
      <c r="H24" s="147"/>
      <c r="I24" s="147"/>
      <c r="J24" s="148"/>
    </row>
    <row r="25" spans="1:10" x14ac:dyDescent="0.25">
      <c r="A25" s="88" t="s">
        <v>24</v>
      </c>
      <c r="B25" s="89"/>
      <c r="C25" s="89"/>
      <c r="D25" s="89"/>
      <c r="E25" s="90"/>
      <c r="F25" s="146" t="s">
        <v>25</v>
      </c>
      <c r="G25" s="147"/>
      <c r="H25" s="147"/>
      <c r="I25" s="147"/>
      <c r="J25" s="148"/>
    </row>
    <row r="26" spans="1:10" ht="15" customHeight="1" x14ac:dyDescent="0.25">
      <c r="A26" s="88" t="s">
        <v>26</v>
      </c>
      <c r="B26" s="89"/>
      <c r="C26" s="89"/>
      <c r="D26" s="89"/>
      <c r="E26" s="90"/>
      <c r="F26" s="146" t="s">
        <v>27</v>
      </c>
      <c r="G26" s="147"/>
      <c r="H26" s="147"/>
      <c r="I26" s="147"/>
      <c r="J26" s="148"/>
    </row>
    <row r="27" spans="1:10" x14ac:dyDescent="0.25">
      <c r="A27" s="88" t="s">
        <v>28</v>
      </c>
      <c r="B27" s="89"/>
      <c r="C27" s="89"/>
      <c r="D27" s="89"/>
      <c r="E27" s="90"/>
      <c r="F27" s="146" t="s">
        <v>29</v>
      </c>
      <c r="G27" s="147"/>
      <c r="H27" s="147"/>
      <c r="I27" s="147"/>
      <c r="J27" s="148"/>
    </row>
    <row r="28" spans="1:10" x14ac:dyDescent="0.25">
      <c r="A28" s="123" t="s">
        <v>30</v>
      </c>
      <c r="B28" s="124"/>
      <c r="C28" s="123" t="s">
        <v>31</v>
      </c>
      <c r="D28" s="124"/>
      <c r="E28" s="123" t="s">
        <v>32</v>
      </c>
      <c r="F28" s="124"/>
      <c r="G28" s="123" t="s">
        <v>34</v>
      </c>
      <c r="H28" s="124"/>
      <c r="I28" s="123" t="s">
        <v>33</v>
      </c>
      <c r="J28" s="124"/>
    </row>
    <row r="29" spans="1:10" x14ac:dyDescent="0.25">
      <c r="A29" s="125" t="s">
        <v>35</v>
      </c>
      <c r="B29" s="126"/>
      <c r="C29" s="125" t="s">
        <v>36</v>
      </c>
      <c r="D29" s="126"/>
      <c r="E29" s="125" t="s">
        <v>36</v>
      </c>
      <c r="F29" s="126"/>
      <c r="G29" s="125" t="s">
        <v>36</v>
      </c>
      <c r="H29" s="126"/>
      <c r="I29" s="125" t="s">
        <v>36</v>
      </c>
      <c r="J29" s="126"/>
    </row>
    <row r="30" spans="1:10" x14ac:dyDescent="0.25">
      <c r="A30" s="125" t="s">
        <v>37</v>
      </c>
      <c r="B30" s="126"/>
      <c r="C30" s="125" t="s">
        <v>192</v>
      </c>
      <c r="D30" s="126"/>
      <c r="E30" s="125" t="s">
        <v>13</v>
      </c>
      <c r="F30" s="126"/>
      <c r="G30" s="125" t="s">
        <v>192</v>
      </c>
      <c r="H30" s="126"/>
      <c r="I30" s="125" t="s">
        <v>13</v>
      </c>
      <c r="J30" s="126"/>
    </row>
    <row r="31" spans="1:10" x14ac:dyDescent="0.25">
      <c r="A31" s="88" t="s">
        <v>38</v>
      </c>
      <c r="B31" s="89"/>
      <c r="C31" s="89"/>
      <c r="D31" s="89"/>
      <c r="E31" s="89"/>
      <c r="F31" s="89"/>
      <c r="G31" s="89"/>
      <c r="H31" s="89"/>
      <c r="I31" s="89"/>
      <c r="J31" s="90"/>
    </row>
    <row r="32" spans="1:10" x14ac:dyDescent="0.25">
      <c r="A32" s="88" t="s">
        <v>39</v>
      </c>
      <c r="B32" s="89"/>
      <c r="C32" s="89"/>
      <c r="D32" s="89"/>
      <c r="E32" s="89"/>
      <c r="F32" s="89"/>
      <c r="G32" s="89"/>
      <c r="H32" s="89"/>
      <c r="I32" s="89"/>
      <c r="J32" s="90"/>
    </row>
    <row r="33" spans="1:10" x14ac:dyDescent="0.25">
      <c r="A33" s="88" t="s">
        <v>40</v>
      </c>
      <c r="B33" s="90"/>
      <c r="C33" s="85" t="s">
        <v>278</v>
      </c>
      <c r="D33" s="86"/>
      <c r="E33" s="86"/>
      <c r="F33" s="86"/>
      <c r="G33" s="86"/>
      <c r="H33" s="86"/>
      <c r="I33" s="86"/>
      <c r="J33" s="87"/>
    </row>
    <row r="34" spans="1:10" x14ac:dyDescent="0.25">
      <c r="A34" s="88" t="s">
        <v>275</v>
      </c>
      <c r="B34" s="90"/>
      <c r="C34" s="132" t="s">
        <v>276</v>
      </c>
      <c r="D34" s="89"/>
      <c r="E34" s="89"/>
      <c r="F34" s="89"/>
      <c r="G34" s="89"/>
      <c r="H34" s="89"/>
      <c r="I34" s="89"/>
      <c r="J34" s="90"/>
    </row>
    <row r="35" spans="1:10" x14ac:dyDescent="0.25">
      <c r="A35" s="85" t="s">
        <v>41</v>
      </c>
      <c r="B35" s="86"/>
      <c r="C35" s="86"/>
      <c r="D35" s="86"/>
      <c r="E35" s="86"/>
      <c r="F35" s="86"/>
      <c r="G35" s="86"/>
      <c r="H35" s="86"/>
      <c r="I35" s="86"/>
      <c r="J35" s="87"/>
    </row>
    <row r="36" spans="1:10" ht="15" customHeight="1" x14ac:dyDescent="0.25">
      <c r="A36" s="91" t="s">
        <v>42</v>
      </c>
      <c r="B36" s="92"/>
      <c r="C36" s="92"/>
      <c r="D36" s="92"/>
      <c r="E36" s="93"/>
      <c r="F36" s="127" t="s">
        <v>198</v>
      </c>
      <c r="G36" s="128"/>
      <c r="H36" s="128"/>
      <c r="I36" s="128"/>
      <c r="J36" s="129"/>
    </row>
    <row r="37" spans="1:10" ht="15" customHeight="1" x14ac:dyDescent="0.25">
      <c r="A37" s="130" t="s">
        <v>43</v>
      </c>
      <c r="B37" s="131"/>
      <c r="C37" s="131"/>
      <c r="D37" s="131"/>
      <c r="E37" s="131"/>
      <c r="F37" s="91" t="s">
        <v>44</v>
      </c>
      <c r="G37" s="92"/>
      <c r="H37" s="92"/>
      <c r="I37" s="92"/>
      <c r="J37" s="93"/>
    </row>
    <row r="38" spans="1:10" x14ac:dyDescent="0.25">
      <c r="A38" s="85" t="s">
        <v>45</v>
      </c>
      <c r="B38" s="86"/>
      <c r="C38" s="86"/>
      <c r="D38" s="86"/>
      <c r="E38" s="86"/>
      <c r="F38" s="86"/>
      <c r="G38" s="86"/>
      <c r="H38" s="86"/>
      <c r="I38" s="86"/>
      <c r="J38" s="87"/>
    </row>
    <row r="39" spans="1:10" x14ac:dyDescent="0.25">
      <c r="A39" s="151" t="s">
        <v>46</v>
      </c>
      <c r="B39" s="152"/>
      <c r="C39" s="152"/>
      <c r="D39" s="152"/>
      <c r="E39" s="153"/>
      <c r="F39" s="160" t="s">
        <v>210</v>
      </c>
      <c r="G39" s="160"/>
      <c r="H39" s="160" t="s">
        <v>211</v>
      </c>
      <c r="I39" s="160"/>
      <c r="J39" s="160"/>
    </row>
    <row r="40" spans="1:10" x14ac:dyDescent="0.25">
      <c r="A40" s="154"/>
      <c r="B40" s="155"/>
      <c r="C40" s="155"/>
      <c r="D40" s="155"/>
      <c r="E40" s="156"/>
      <c r="F40" s="160">
        <v>2118.86</v>
      </c>
      <c r="G40" s="160"/>
      <c r="H40" s="160">
        <v>3203.11</v>
      </c>
      <c r="I40" s="160"/>
      <c r="J40" s="160"/>
    </row>
    <row r="41" spans="1:10" x14ac:dyDescent="0.25">
      <c r="A41" s="88" t="s">
        <v>47</v>
      </c>
      <c r="B41" s="89"/>
      <c r="C41" s="89"/>
      <c r="D41" s="89"/>
      <c r="E41" s="90"/>
      <c r="F41" s="160">
        <v>5</v>
      </c>
      <c r="G41" s="160"/>
      <c r="H41" s="160">
        <v>1</v>
      </c>
      <c r="I41" s="160"/>
      <c r="J41" s="160"/>
    </row>
    <row r="42" spans="1:10" x14ac:dyDescent="0.25">
      <c r="A42" s="88" t="s">
        <v>48</v>
      </c>
      <c r="B42" s="89"/>
      <c r="C42" s="89"/>
      <c r="D42" s="89"/>
      <c r="E42" s="90"/>
      <c r="F42" s="160">
        <v>0</v>
      </c>
      <c r="G42" s="160"/>
      <c r="H42" s="209">
        <f>H44/H40-H41</f>
        <v>0.31115384735460228</v>
      </c>
      <c r="I42" s="209"/>
      <c r="J42" s="209"/>
    </row>
    <row r="43" spans="1:10" x14ac:dyDescent="0.25">
      <c r="A43" s="88" t="s">
        <v>49</v>
      </c>
      <c r="B43" s="89"/>
      <c r="C43" s="89"/>
      <c r="D43" s="89"/>
      <c r="E43" s="90"/>
      <c r="F43" s="160">
        <f>F41+F42</f>
        <v>5</v>
      </c>
      <c r="G43" s="160"/>
      <c r="H43" s="209">
        <f>H41+H42</f>
        <v>1.3111538473546023</v>
      </c>
      <c r="I43" s="209"/>
      <c r="J43" s="209"/>
    </row>
    <row r="44" spans="1:10" x14ac:dyDescent="0.25">
      <c r="A44" s="151" t="s">
        <v>50</v>
      </c>
      <c r="B44" s="152"/>
      <c r="C44" s="152"/>
      <c r="D44" s="152"/>
      <c r="E44" s="153"/>
      <c r="F44" s="160">
        <v>10499.74</v>
      </c>
      <c r="G44" s="160"/>
      <c r="H44" s="160">
        <v>4199.7700000000004</v>
      </c>
      <c r="I44" s="160"/>
      <c r="J44" s="160"/>
    </row>
    <row r="45" spans="1:10" x14ac:dyDescent="0.25">
      <c r="A45" s="154"/>
      <c r="B45" s="155"/>
      <c r="C45" s="155"/>
      <c r="D45" s="155"/>
      <c r="E45" s="156"/>
      <c r="F45" s="210">
        <f>F44+H44</f>
        <v>14699.51</v>
      </c>
      <c r="G45" s="211"/>
      <c r="H45" s="211"/>
      <c r="I45" s="211"/>
      <c r="J45" s="212"/>
    </row>
    <row r="46" spans="1:10" x14ac:dyDescent="0.25">
      <c r="A46" s="88" t="s">
        <v>51</v>
      </c>
      <c r="B46" s="89"/>
      <c r="C46" s="89"/>
      <c r="D46" s="89"/>
      <c r="E46" s="90"/>
      <c r="F46" s="133" t="s">
        <v>181</v>
      </c>
      <c r="G46" s="134"/>
      <c r="H46" s="134"/>
      <c r="I46" s="134"/>
      <c r="J46" s="135"/>
    </row>
    <row r="47" spans="1:10" x14ac:dyDescent="0.25">
      <c r="A47" s="85" t="s">
        <v>52</v>
      </c>
      <c r="B47" s="86"/>
      <c r="C47" s="86"/>
      <c r="D47" s="86"/>
      <c r="E47" s="86"/>
      <c r="F47" s="86"/>
      <c r="G47" s="86"/>
      <c r="H47" s="86"/>
      <c r="I47" s="86"/>
      <c r="J47" s="87"/>
    </row>
    <row r="48" spans="1:10" x14ac:dyDescent="0.25">
      <c r="A48" s="91" t="s">
        <v>53</v>
      </c>
      <c r="B48" s="93"/>
      <c r="C48" s="91" t="s">
        <v>204</v>
      </c>
      <c r="D48" s="92"/>
      <c r="E48" s="92"/>
      <c r="F48" s="93"/>
      <c r="G48" s="62" t="s">
        <v>54</v>
      </c>
      <c r="H48" s="157">
        <v>44790</v>
      </c>
      <c r="I48" s="92"/>
      <c r="J48" s="93"/>
    </row>
    <row r="49" spans="1:13" ht="31.5" customHeight="1" x14ac:dyDescent="0.25">
      <c r="A49" s="91" t="s">
        <v>55</v>
      </c>
      <c r="B49" s="93"/>
      <c r="C49" s="91" t="str">
        <f>C48</f>
        <v xml:space="preserve">PN/PVT/0170/20150610/AP/S-2
</v>
      </c>
      <c r="D49" s="92"/>
      <c r="E49" s="92"/>
      <c r="F49" s="93"/>
      <c r="G49" s="62" t="s">
        <v>54</v>
      </c>
      <c r="H49" s="157">
        <f>H48</f>
        <v>44790</v>
      </c>
      <c r="I49" s="158"/>
      <c r="J49" s="159"/>
    </row>
    <row r="50" spans="1:13" ht="96" customHeight="1" x14ac:dyDescent="0.25">
      <c r="A50" s="139" t="s">
        <v>56</v>
      </c>
      <c r="B50" s="141"/>
      <c r="C50" s="139" t="s">
        <v>280</v>
      </c>
      <c r="D50" s="134"/>
      <c r="E50" s="134"/>
      <c r="F50" s="135"/>
      <c r="G50" s="248" t="s">
        <v>54</v>
      </c>
      <c r="H50" s="249">
        <v>45036</v>
      </c>
      <c r="I50" s="140" t="s">
        <v>57</v>
      </c>
      <c r="J50" s="141"/>
    </row>
    <row r="51" spans="1:13" ht="15" customHeight="1" x14ac:dyDescent="0.25">
      <c r="A51" s="139" t="s">
        <v>58</v>
      </c>
      <c r="B51" s="141"/>
      <c r="C51" s="139" t="s">
        <v>152</v>
      </c>
      <c r="D51" s="134"/>
      <c r="E51" s="134"/>
      <c r="F51" s="135" t="s">
        <v>59</v>
      </c>
      <c r="G51" s="250" t="s">
        <v>54</v>
      </c>
      <c r="H51" s="139" t="s">
        <v>36</v>
      </c>
      <c r="I51" s="140" t="s">
        <v>36</v>
      </c>
      <c r="J51" s="141"/>
    </row>
    <row r="52" spans="1:13" x14ac:dyDescent="0.25">
      <c r="A52" s="251" t="s">
        <v>60</v>
      </c>
      <c r="B52" s="251"/>
      <c r="C52" s="251"/>
      <c r="D52" s="252">
        <v>43439</v>
      </c>
      <c r="E52" s="252"/>
      <c r="F52" s="133" t="s">
        <v>61</v>
      </c>
      <c r="G52" s="253"/>
      <c r="H52" s="139" t="s">
        <v>281</v>
      </c>
      <c r="I52" s="134"/>
      <c r="J52" s="135"/>
    </row>
    <row r="53" spans="1:13" x14ac:dyDescent="0.25">
      <c r="A53" s="254" t="s">
        <v>62</v>
      </c>
      <c r="B53" s="255"/>
      <c r="C53" s="255"/>
      <c r="D53" s="255"/>
      <c r="E53" s="255"/>
      <c r="F53" s="255"/>
      <c r="G53" s="255"/>
      <c r="H53" s="255"/>
      <c r="I53" s="255"/>
      <c r="J53" s="256"/>
    </row>
    <row r="54" spans="1:13" ht="15.75" customHeight="1" x14ac:dyDescent="0.25">
      <c r="A54" s="133" t="s">
        <v>63</v>
      </c>
      <c r="B54" s="134"/>
      <c r="C54" s="135"/>
      <c r="D54" s="257">
        <f>F44</f>
        <v>10499.74</v>
      </c>
      <c r="E54" s="258"/>
      <c r="F54" s="239" t="s">
        <v>64</v>
      </c>
      <c r="G54" s="240"/>
      <c r="H54" s="139" t="s">
        <v>262</v>
      </c>
      <c r="I54" s="140"/>
      <c r="J54" s="141"/>
    </row>
    <row r="55" spans="1:13" ht="42.6" customHeight="1" x14ac:dyDescent="0.25">
      <c r="A55" s="133" t="s">
        <v>65</v>
      </c>
      <c r="B55" s="134"/>
      <c r="C55" s="139" t="s">
        <v>264</v>
      </c>
      <c r="D55" s="140"/>
      <c r="E55" s="140"/>
      <c r="F55" s="140"/>
      <c r="G55" s="141"/>
      <c r="H55" s="91" t="s">
        <v>66</v>
      </c>
      <c r="I55" s="92"/>
      <c r="J55" s="93"/>
    </row>
    <row r="56" spans="1:13" ht="15.75" customHeight="1" x14ac:dyDescent="0.25">
      <c r="A56" s="88" t="s">
        <v>67</v>
      </c>
      <c r="B56" s="89"/>
      <c r="C56" s="89"/>
      <c r="D56" s="91" t="s">
        <v>68</v>
      </c>
      <c r="E56" s="92"/>
      <c r="F56" s="92"/>
      <c r="G56" s="92"/>
      <c r="H56" s="92"/>
      <c r="I56" s="92"/>
      <c r="J56" s="93"/>
    </row>
    <row r="57" spans="1:13" ht="16.5" thickBot="1" x14ac:dyDescent="0.3">
      <c r="A57" s="133" t="s">
        <v>199</v>
      </c>
      <c r="B57" s="134"/>
      <c r="C57" s="134"/>
      <c r="D57" s="134"/>
      <c r="E57" s="134"/>
      <c r="F57" s="134"/>
      <c r="G57" s="134"/>
      <c r="H57" s="134"/>
      <c r="I57" s="134"/>
      <c r="J57" s="135"/>
    </row>
    <row r="58" spans="1:13" ht="31.5" customHeight="1" x14ac:dyDescent="0.25">
      <c r="A58" s="179" t="s">
        <v>271</v>
      </c>
      <c r="B58" s="180"/>
      <c r="C58" s="181" t="str">
        <f>C55</f>
        <v>Blg No.2 = LG + UG + 1st to 6th Level Podium +7th E-Deck + 1st to 37th + 38th (pt) Upper Floor</v>
      </c>
      <c r="D58" s="182"/>
      <c r="E58" s="182"/>
      <c r="F58" s="182"/>
      <c r="G58" s="182"/>
      <c r="H58" s="182"/>
      <c r="I58" s="182"/>
      <c r="J58" s="183"/>
      <c r="K58" s="47" t="str">
        <f ca="1">(IF(F62&gt;99%,"All work completed. Please provide OC.",IF(F62&gt;89.8%,"Plinth, RCC, Brick, Plaster, Flooring, Painting work Completed. Finishing work is in process.",IF(F62&lt;94%,(IF(C62=0,"Work not yet Started.",IF(D62=25%,"Piling work in process",IF(D62=50%,"Excavation work in process",IF(D62=100%,"Excavation work Completed. ","0")))&amp;(IF(C63=0%,"",IF(C63=L64,"Footing work is process",IF(C63=L65,"Footing work Completed",IF(C63=L66,"1st Basement Completed",IF(C63=L67,"1st &amp; 2nd Basement Completed",IF(C63=L68,"1st to 3rd Basement Completed",IF(C63=L69,"1st to 4th Basement Completed",IF(C63=L70,"Plinth work is process",IF(C63=L71,"Plinth work completed","0")))))))))))&amp;(IF(C64=(D59+G59+I59),", RCC Slab",IF(C64&gt;0,", RCC upto "&amp;C64&amp;" Slab",""))&amp;(IF(C65=I59,", Brickwork",IF(C65&gt;0,", Brickwork upto "&amp;C65&amp;" Floor",""))&amp;(IF(C66=I59,", Internal Plaster",IF(C66&gt;0,", Internal Plaster upto "&amp;C66&amp;" Floor",""))&amp;(IF(C67=I59,", External Plaster",IF(C67&gt;0,", External Plaster upto "&amp;C67&amp;" Floor",""))&amp;(IF(C68=I59,", Flooring",IF(C68&gt;0,", Flooring upto "&amp;C68&amp;" Floor",""))&amp;(IF(C69=I59,", Painting",IF(C69&gt;0,", Painting upto "&amp;C69&amp;" Floor",""))&amp;(IF(C70&gt;0,", Finishing upto "&amp;C70&amp;" Floor","")&amp;(IF(C64&gt;0.5," Completed",""))))))))))))))</f>
        <v>Plinth, RCC, Brick, Plaster, Flooring, Painting work Completed. Finishing work is in process.</v>
      </c>
      <c r="L58" s="48"/>
      <c r="M58" s="42"/>
    </row>
    <row r="59" spans="1:13" s="28" customFormat="1" ht="16.5" customHeight="1" x14ac:dyDescent="0.25">
      <c r="A59" s="59" t="s">
        <v>138</v>
      </c>
      <c r="B59" s="60">
        <v>1</v>
      </c>
      <c r="C59" s="60" t="s">
        <v>140</v>
      </c>
      <c r="D59" s="60">
        <v>1</v>
      </c>
      <c r="E59" s="184" t="s">
        <v>139</v>
      </c>
      <c r="F59" s="185"/>
      <c r="G59" s="60">
        <v>7</v>
      </c>
      <c r="H59" s="60" t="s">
        <v>225</v>
      </c>
      <c r="I59" s="184">
        <f ca="1">--TRIM(RIGHT(SUBSTITUTE(LEFT(C58,_xlfn.AGGREGATE(16,6,FIND({0,1,2,3,4,5,6,7,8,9},C58,ROW(INDIRECT("1:"&amp;LEN(C58)))),1))," ",REPT(" ",LEN(C58))),LEN(C58)))</f>
        <v>38</v>
      </c>
      <c r="J59" s="193"/>
      <c r="K59" s="49"/>
      <c r="L59" s="50"/>
      <c r="M59" s="43"/>
    </row>
    <row r="60" spans="1:13" s="28" customFormat="1" ht="29.45" customHeight="1" x14ac:dyDescent="0.25">
      <c r="A60" s="194" t="s">
        <v>226</v>
      </c>
      <c r="B60" s="195"/>
      <c r="C60" s="196" t="str">
        <f ca="1">K58</f>
        <v>Plinth, RCC, Brick, Plaster, Flooring, Painting work Completed. Finishing work is in process.</v>
      </c>
      <c r="D60" s="197"/>
      <c r="E60" s="197"/>
      <c r="F60" s="197"/>
      <c r="G60" s="197"/>
      <c r="H60" s="197"/>
      <c r="I60" s="197"/>
      <c r="J60" s="198"/>
      <c r="K60" s="49" t="s">
        <v>231</v>
      </c>
      <c r="L60" s="50"/>
      <c r="M60" s="43"/>
    </row>
    <row r="61" spans="1:13" s="28" customFormat="1" ht="15.75" customHeight="1" x14ac:dyDescent="0.25">
      <c r="A61" s="224" t="s">
        <v>69</v>
      </c>
      <c r="B61" s="225"/>
      <c r="C61" s="58" t="s">
        <v>227</v>
      </c>
      <c r="D61" s="169" t="s">
        <v>228</v>
      </c>
      <c r="E61" s="169"/>
      <c r="F61" s="169" t="s">
        <v>229</v>
      </c>
      <c r="G61" s="169"/>
      <c r="H61" s="169" t="s">
        <v>230</v>
      </c>
      <c r="I61" s="169"/>
      <c r="J61" s="177"/>
      <c r="K61" s="51" t="s">
        <v>242</v>
      </c>
      <c r="L61" s="52">
        <f ca="1">I59*25%</f>
        <v>9.5</v>
      </c>
      <c r="M61" s="44"/>
    </row>
    <row r="62" spans="1:13" s="28" customFormat="1" ht="15.75" customHeight="1" x14ac:dyDescent="0.25">
      <c r="A62" s="178" t="s">
        <v>232</v>
      </c>
      <c r="B62" s="169"/>
      <c r="C62" s="63">
        <f ca="1">L63</f>
        <v>38</v>
      </c>
      <c r="D62" s="173">
        <f ca="1">((100/I59)*C62)/100</f>
        <v>1</v>
      </c>
      <c r="E62" s="174"/>
      <c r="F62" s="215">
        <f ca="1">(((C63/I59*10)+(40/(D59+G59+I59)*C64)+(7.5/(I59)*C65)+(7.5/(I59)*C66)+(10/I59*C67)+(10/I59*C68)+(5/I59*C69)+(5/I59*C70)+(5/I59*C71))/100)</f>
        <v>0.90394736842105261</v>
      </c>
      <c r="G62" s="215"/>
      <c r="H62" s="175">
        <f ca="1">((((C62/I59)*20)+((C63/I59)*25)+(30/(I59+G59+D59)*C64)+(5/I59*C65)+(5/I59*C66)+(5/I59*C67)+(5/I59*C68)+(0/I59*C69)+(0/I59*C70)+(5/I59*C71))/100)</f>
        <v>0.94736842105263153</v>
      </c>
      <c r="I62" s="217"/>
      <c r="J62" s="218"/>
      <c r="K62" s="51" t="s">
        <v>146</v>
      </c>
      <c r="L62" s="53">
        <f ca="1">I59*50%</f>
        <v>19</v>
      </c>
      <c r="M62" s="44"/>
    </row>
    <row r="63" spans="1:13" s="28" customFormat="1" x14ac:dyDescent="0.25">
      <c r="A63" s="178" t="s">
        <v>70</v>
      </c>
      <c r="B63" s="169"/>
      <c r="C63" s="64">
        <f ca="1">L71</f>
        <v>38</v>
      </c>
      <c r="D63" s="173">
        <f ca="1">((100/I59)*C63)/100</f>
        <v>1</v>
      </c>
      <c r="E63" s="174"/>
      <c r="F63" s="215"/>
      <c r="G63" s="215"/>
      <c r="H63" s="219"/>
      <c r="I63" s="220"/>
      <c r="J63" s="221"/>
      <c r="K63" s="51" t="s">
        <v>147</v>
      </c>
      <c r="L63" s="53">
        <f ca="1">I59</f>
        <v>38</v>
      </c>
      <c r="M63" s="44"/>
    </row>
    <row r="64" spans="1:13" s="28" customFormat="1" x14ac:dyDescent="0.25">
      <c r="A64" s="222" t="s">
        <v>243</v>
      </c>
      <c r="B64" s="223"/>
      <c r="C64" s="64">
        <v>46</v>
      </c>
      <c r="D64" s="173">
        <f ca="1">((100/(D59+G59+I59))*C64)/100</f>
        <v>1</v>
      </c>
      <c r="E64" s="174"/>
      <c r="F64" s="215"/>
      <c r="G64" s="215"/>
      <c r="H64" s="219"/>
      <c r="I64" s="220"/>
      <c r="J64" s="221"/>
      <c r="K64" s="51" t="s">
        <v>148</v>
      </c>
      <c r="L64" s="54">
        <f ca="1">(IF(B59&gt;1,(I59/(B59+2)),I59/4))</f>
        <v>9.5</v>
      </c>
      <c r="M64" s="45"/>
    </row>
    <row r="65" spans="1:15" s="28" customFormat="1" ht="15.75" customHeight="1" x14ac:dyDescent="0.25">
      <c r="A65" s="178" t="s">
        <v>233</v>
      </c>
      <c r="B65" s="169" t="s">
        <v>234</v>
      </c>
      <c r="C65" s="64">
        <v>38</v>
      </c>
      <c r="D65" s="173">
        <f ca="1">((100/I59)*C65)/100</f>
        <v>1</v>
      </c>
      <c r="E65" s="174"/>
      <c r="F65" s="215"/>
      <c r="G65" s="215"/>
      <c r="H65" s="219"/>
      <c r="I65" s="220"/>
      <c r="J65" s="221"/>
      <c r="K65" s="51" t="s">
        <v>149</v>
      </c>
      <c r="L65" s="54">
        <f ca="1">(IF(B59&gt;1,(I59/(B59+2)+L64),I59/4+L64))</f>
        <v>19</v>
      </c>
      <c r="M65" s="45"/>
    </row>
    <row r="66" spans="1:15" s="28" customFormat="1" ht="15" customHeight="1" x14ac:dyDescent="0.25">
      <c r="A66" s="178" t="s">
        <v>235</v>
      </c>
      <c r="B66" s="169" t="s">
        <v>234</v>
      </c>
      <c r="C66" s="64">
        <v>38</v>
      </c>
      <c r="D66" s="173">
        <f ca="1">((100/I59)*C66)/100</f>
        <v>1</v>
      </c>
      <c r="E66" s="174"/>
      <c r="F66" s="215"/>
      <c r="G66" s="215"/>
      <c r="H66" s="219"/>
      <c r="I66" s="220"/>
      <c r="J66" s="221"/>
      <c r="K66" s="51" t="s">
        <v>244</v>
      </c>
      <c r="L66" s="54">
        <f>(IF(B59&gt;1,(I59/(B59+2)+L65),0))</f>
        <v>0</v>
      </c>
      <c r="M66" s="45"/>
      <c r="O66" s="28">
        <f>0.8*38</f>
        <v>30.400000000000002</v>
      </c>
    </row>
    <row r="67" spans="1:15" s="28" customFormat="1" ht="15.75" customHeight="1" x14ac:dyDescent="0.25">
      <c r="A67" s="178" t="s">
        <v>236</v>
      </c>
      <c r="B67" s="169" t="s">
        <v>237</v>
      </c>
      <c r="C67" s="64">
        <v>38</v>
      </c>
      <c r="D67" s="173">
        <f ca="1">((100/(I59))*C67)/100</f>
        <v>1</v>
      </c>
      <c r="E67" s="174"/>
      <c r="F67" s="215"/>
      <c r="G67" s="215"/>
      <c r="H67" s="219"/>
      <c r="I67" s="220"/>
      <c r="J67" s="221"/>
      <c r="K67" s="51" t="s">
        <v>245</v>
      </c>
      <c r="L67" s="54">
        <f>(IF(B59&gt;2,(I59/(B59+2)+L66),0))</f>
        <v>0</v>
      </c>
      <c r="M67" s="45"/>
    </row>
    <row r="68" spans="1:15" s="28" customFormat="1" ht="15.75" customHeight="1" x14ac:dyDescent="0.25">
      <c r="A68" s="178" t="s">
        <v>238</v>
      </c>
      <c r="B68" s="169" t="s">
        <v>238</v>
      </c>
      <c r="C68" s="63">
        <v>36</v>
      </c>
      <c r="D68" s="173">
        <f ca="1">((100/I59)*C68)/100</f>
        <v>0.94736842105263164</v>
      </c>
      <c r="E68" s="174"/>
      <c r="F68" s="215"/>
      <c r="G68" s="215"/>
      <c r="H68" s="219"/>
      <c r="I68" s="220"/>
      <c r="J68" s="221"/>
      <c r="K68" s="51" t="s">
        <v>246</v>
      </c>
      <c r="L68" s="55">
        <f>(IF(B59&gt;3,(I59/(B59+2)+L67),0))</f>
        <v>0</v>
      </c>
      <c r="M68" s="45"/>
    </row>
    <row r="69" spans="1:15" s="28" customFormat="1" ht="15" customHeight="1" x14ac:dyDescent="0.25">
      <c r="A69" s="178" t="s">
        <v>239</v>
      </c>
      <c r="B69" s="169"/>
      <c r="C69" s="63">
        <v>34</v>
      </c>
      <c r="D69" s="173">
        <f ca="1">((100/I59)*C69)/100</f>
        <v>0.89473684210526327</v>
      </c>
      <c r="E69" s="174"/>
      <c r="F69" s="215"/>
      <c r="G69" s="215"/>
      <c r="H69" s="219"/>
      <c r="I69" s="220"/>
      <c r="J69" s="221"/>
      <c r="K69" s="51" t="s">
        <v>247</v>
      </c>
      <c r="L69" s="54">
        <f>(IF(B59&gt;4,(I59/(B59+2)+L68),0))</f>
        <v>0</v>
      </c>
      <c r="M69" s="45"/>
    </row>
    <row r="70" spans="1:15" s="28" customFormat="1" ht="15.75" customHeight="1" x14ac:dyDescent="0.25">
      <c r="A70" s="178" t="s">
        <v>240</v>
      </c>
      <c r="B70" s="169" t="s">
        <v>240</v>
      </c>
      <c r="C70" s="63">
        <v>11</v>
      </c>
      <c r="D70" s="173">
        <f ca="1">((100/(I59))*C70)/100</f>
        <v>0.28947368421052633</v>
      </c>
      <c r="E70" s="174"/>
      <c r="F70" s="215"/>
      <c r="G70" s="215"/>
      <c r="H70" s="219"/>
      <c r="I70" s="220"/>
      <c r="J70" s="221"/>
      <c r="K70" s="51" t="s">
        <v>150</v>
      </c>
      <c r="L70" s="54">
        <f ca="1">(IF(B59=1,(I59/(B59+3)+L65),IF(B59=0,(I59/4+L65),IF(B59&gt;1,0))))</f>
        <v>28.5</v>
      </c>
      <c r="M70" s="45"/>
    </row>
    <row r="71" spans="1:15" s="28" customFormat="1" ht="16.5" customHeight="1" thickBot="1" x14ac:dyDescent="0.3">
      <c r="A71" s="232" t="s">
        <v>241</v>
      </c>
      <c r="B71" s="233"/>
      <c r="C71" s="65">
        <v>0</v>
      </c>
      <c r="D71" s="230">
        <f ca="1">((100/(I59))*C71)/100</f>
        <v>0</v>
      </c>
      <c r="E71" s="231"/>
      <c r="F71" s="226"/>
      <c r="G71" s="226"/>
      <c r="H71" s="227"/>
      <c r="I71" s="228"/>
      <c r="J71" s="229"/>
      <c r="K71" s="56" t="s">
        <v>151</v>
      </c>
      <c r="L71" s="57">
        <f ca="1">(IF(B59&gt;1.5,(I59/(B59+2)+L65+MAX(0,L66-L65)+MAX(0,L67-L66)+MAX(0,L68-L67)+MAX(0,L69-L68)+MAX(0,L70-L69)),IF(B59=1,(I59/(B59+3)+L70),IF(B59=0,I59/4+L70))))</f>
        <v>38</v>
      </c>
      <c r="M71" s="46"/>
    </row>
    <row r="72" spans="1:15" ht="31.5" hidden="1" customHeight="1" x14ac:dyDescent="0.25">
      <c r="A72" s="179" t="s">
        <v>272</v>
      </c>
      <c r="B72" s="180"/>
      <c r="C72" s="181" t="str">
        <f>C55</f>
        <v>Blg No.2 = LG + UG + 1st to 6th Level Podium +7th E-Deck + 1st to 37th + 38th (pt) Upper Floor</v>
      </c>
      <c r="D72" s="182"/>
      <c r="E72" s="182"/>
      <c r="F72" s="182"/>
      <c r="G72" s="182"/>
      <c r="H72" s="182"/>
      <c r="I72" s="182"/>
      <c r="J72" s="183"/>
      <c r="K72" s="47" t="str">
        <f ca="1">(IF(F76&gt;99%,"All work completed. Please provide OC.",IF(F76&gt;89.8%,"Plinth, RCC, Brick, Plaster, Flooring, Painting work Completed. Finishing work is in process.",IF(F76&lt;94%,(IF(C76=0,"Work not yet Started.",IF(D76=25%,"Piling work in process",IF(D76=50%,"Excavation work in process",IF(D76=100%,"Excavation work Completed. ","0")))&amp;(IF(C77=0%,"",IF(C77=L78,"Footing work is process",IF(C77=L79,"Footing work Completed",IF(C77=L80,"1st Basement Completed",IF(C77=L81,"1st &amp; 2nd Basement Completed",IF(C77=L82,"1st to 3rd Basement Completed",IF(C77=L83,"1st to 4th Basement Completed",IF(C77=L84,"Plinth work is process",IF(C77=L85,"Plinth work completed","0")))))))))))&amp;(IF(C78=(D73+G73+I73),", RCC Slab",IF(C78&gt;0,", RCC upto "&amp;C78&amp;" Slab",""))&amp;(IF(C79=I73,", Brickwork",IF(C79&gt;0,", Brickwork upto "&amp;C79&amp;" Floor",""))&amp;(IF(C80=I73,", Internal Plaster",IF(C80&gt;0,", Internal Plaster upto "&amp;C80&amp;" Floor",""))&amp;(IF(C81=I73,", External Plaster",IF(C81&gt;0,", External Plaster upto "&amp;C81&amp;" Floor",""))&amp;(IF(C82=I73,", Flooring",IF(C82&gt;0,", Flooring upto "&amp;C82&amp;" Floor",""))&amp;(IF(C83=I73,", Painting",IF(C83&gt;0,", Painting upto "&amp;C83&amp;" Floor",""))&amp;(IF(C84&gt;0,", Finishing upto "&amp;C84&amp;" Floor","")&amp;(IF(C78&gt;0.5," Completed",""))))))))))))))</f>
        <v>Excavation work Completed. Plinth work completed, RCC upto 33 Slab, Brickwork upto 25 Floor, Internal Plaster upto 18.75 Floor, External Plaster upto 17.5 Floor Completed</v>
      </c>
      <c r="L72" s="48"/>
      <c r="M72" s="42"/>
    </row>
    <row r="73" spans="1:15" s="28" customFormat="1" ht="16.5" hidden="1" customHeight="1" x14ac:dyDescent="0.25">
      <c r="A73" s="59" t="s">
        <v>138</v>
      </c>
      <c r="B73" s="60">
        <v>1</v>
      </c>
      <c r="C73" s="60" t="s">
        <v>140</v>
      </c>
      <c r="D73" s="60">
        <v>1</v>
      </c>
      <c r="E73" s="184" t="s">
        <v>139</v>
      </c>
      <c r="F73" s="185"/>
      <c r="G73" s="60">
        <v>7</v>
      </c>
      <c r="H73" s="60" t="s">
        <v>225</v>
      </c>
      <c r="I73" s="184">
        <f ca="1">--TRIM(RIGHT(SUBSTITUTE(LEFT(C72,_xlfn.AGGREGATE(16,6,FIND({0,1,2,3,4,5,6,7,8,9},C72,ROW(INDIRECT("1:"&amp;LEN(C72)))),1))," ",REPT(" ",LEN(C72))),LEN(C72)))</f>
        <v>38</v>
      </c>
      <c r="J73" s="193"/>
      <c r="K73" s="49"/>
      <c r="L73" s="50"/>
      <c r="M73" s="43"/>
    </row>
    <row r="74" spans="1:15" s="28" customFormat="1" ht="51.75" hidden="1" customHeight="1" x14ac:dyDescent="0.25">
      <c r="A74" s="194" t="s">
        <v>226</v>
      </c>
      <c r="B74" s="195"/>
      <c r="C74" s="196" t="str">
        <f ca="1">K72</f>
        <v>Excavation work Completed. Plinth work completed, RCC upto 33 Slab, Brickwork upto 25 Floor, Internal Plaster upto 18.75 Floor, External Plaster upto 17.5 Floor Completed</v>
      </c>
      <c r="D74" s="197"/>
      <c r="E74" s="197"/>
      <c r="F74" s="197"/>
      <c r="G74" s="197"/>
      <c r="H74" s="197"/>
      <c r="I74" s="197"/>
      <c r="J74" s="198"/>
      <c r="K74" s="49" t="s">
        <v>231</v>
      </c>
      <c r="L74" s="50"/>
      <c r="M74" s="43"/>
    </row>
    <row r="75" spans="1:15" s="28" customFormat="1" ht="15.75" hidden="1" customHeight="1" x14ac:dyDescent="0.25">
      <c r="A75" s="224" t="s">
        <v>69</v>
      </c>
      <c r="B75" s="225"/>
      <c r="C75" s="58" t="s">
        <v>227</v>
      </c>
      <c r="D75" s="169" t="s">
        <v>228</v>
      </c>
      <c r="E75" s="169"/>
      <c r="F75" s="169" t="s">
        <v>229</v>
      </c>
      <c r="G75" s="169"/>
      <c r="H75" s="169" t="s">
        <v>230</v>
      </c>
      <c r="I75" s="169"/>
      <c r="J75" s="177"/>
      <c r="K75" s="51" t="s">
        <v>242</v>
      </c>
      <c r="L75" s="52">
        <f ca="1">I73*25%</f>
        <v>9.5</v>
      </c>
      <c r="M75" s="44"/>
    </row>
    <row r="76" spans="1:15" s="28" customFormat="1" ht="15.75" hidden="1" customHeight="1" x14ac:dyDescent="0.25">
      <c r="A76" s="178" t="s">
        <v>232</v>
      </c>
      <c r="B76" s="169"/>
      <c r="C76" s="63">
        <f ca="1">L77</f>
        <v>38</v>
      </c>
      <c r="D76" s="173">
        <f ca="1">((100/I73)*C76)/100</f>
        <v>1</v>
      </c>
      <c r="E76" s="174"/>
      <c r="F76" s="215">
        <f ca="1">(((C77/I73*10)+(40/(D73+G73+I73)*C78)+(7.5/(I73)*C79)+(7.5/(I73)*C80)+(10/I73*C81)+(10/I73*C82)+(5/I73*C83)+(5/I73*C84)+(5/I73*C85))/100)</f>
        <v>0.5193578375286042</v>
      </c>
      <c r="G76" s="215"/>
      <c r="H76" s="175">
        <f ca="1">((((C76/I73)*20)+((C77/I73)*25)+(30/(I73+G73+D73)*C78)+(5/I73*C79)+(5/I73*C80)+(5/I73*C81)+(5/I73*C82)+(0/I73*C83)+(0/I73*C84)+(5/I73*C85))/100)</f>
        <v>0.74580949656750561</v>
      </c>
      <c r="I76" s="217"/>
      <c r="J76" s="218"/>
      <c r="K76" s="51" t="s">
        <v>146</v>
      </c>
      <c r="L76" s="53">
        <f ca="1">I73*50%</f>
        <v>19</v>
      </c>
      <c r="M76" s="44"/>
    </row>
    <row r="77" spans="1:15" s="28" customFormat="1" hidden="1" x14ac:dyDescent="0.25">
      <c r="A77" s="178" t="s">
        <v>70</v>
      </c>
      <c r="B77" s="169"/>
      <c r="C77" s="64">
        <f ca="1">L85</f>
        <v>38</v>
      </c>
      <c r="D77" s="173">
        <f ca="1">((100/I73)*C77)/100</f>
        <v>1</v>
      </c>
      <c r="E77" s="174"/>
      <c r="F77" s="215"/>
      <c r="G77" s="215"/>
      <c r="H77" s="219"/>
      <c r="I77" s="220"/>
      <c r="J77" s="221"/>
      <c r="K77" s="51" t="s">
        <v>147</v>
      </c>
      <c r="L77" s="53">
        <f ca="1">I73</f>
        <v>38</v>
      </c>
      <c r="M77" s="44"/>
    </row>
    <row r="78" spans="1:15" s="28" customFormat="1" hidden="1" x14ac:dyDescent="0.25">
      <c r="A78" s="222" t="s">
        <v>243</v>
      </c>
      <c r="B78" s="223"/>
      <c r="C78" s="64">
        <f>D73+G73+25</f>
        <v>33</v>
      </c>
      <c r="D78" s="173">
        <f ca="1">((100/(D73+G73+I73))*C78)/100</f>
        <v>0.71739130434782605</v>
      </c>
      <c r="E78" s="174"/>
      <c r="F78" s="215"/>
      <c r="G78" s="215"/>
      <c r="H78" s="219"/>
      <c r="I78" s="220"/>
      <c r="J78" s="221"/>
      <c r="K78" s="51" t="s">
        <v>148</v>
      </c>
      <c r="L78" s="54">
        <f ca="1">(IF(B73&gt;1,(I73/(B73+2)),I73/4))</f>
        <v>9.5</v>
      </c>
      <c r="M78" s="45"/>
    </row>
    <row r="79" spans="1:15" s="28" customFormat="1" ht="15.75" hidden="1" customHeight="1" x14ac:dyDescent="0.25">
      <c r="A79" s="178" t="s">
        <v>233</v>
      </c>
      <c r="B79" s="169" t="s">
        <v>234</v>
      </c>
      <c r="C79" s="64">
        <f>C78-D73-G73</f>
        <v>25</v>
      </c>
      <c r="D79" s="173">
        <f ca="1">((100/I73)*C79)/100</f>
        <v>0.65789473684210531</v>
      </c>
      <c r="E79" s="174"/>
      <c r="F79" s="215"/>
      <c r="G79" s="215"/>
      <c r="H79" s="219"/>
      <c r="I79" s="220"/>
      <c r="J79" s="221"/>
      <c r="K79" s="51" t="s">
        <v>149</v>
      </c>
      <c r="L79" s="54">
        <f ca="1">(IF(B73&gt;1,(I73/(B73+2)+L78),I73/4+L78))</f>
        <v>19</v>
      </c>
      <c r="M79" s="45"/>
    </row>
    <row r="80" spans="1:15" s="28" customFormat="1" ht="15" hidden="1" customHeight="1" x14ac:dyDescent="0.25">
      <c r="A80" s="178" t="s">
        <v>235</v>
      </c>
      <c r="B80" s="169" t="s">
        <v>234</v>
      </c>
      <c r="C80" s="64">
        <f>0.75*C79</f>
        <v>18.75</v>
      </c>
      <c r="D80" s="173">
        <f ca="1">((100/I73)*C80)/100</f>
        <v>0.49342105263157898</v>
      </c>
      <c r="E80" s="174"/>
      <c r="F80" s="215"/>
      <c r="G80" s="215"/>
      <c r="H80" s="219"/>
      <c r="I80" s="220"/>
      <c r="J80" s="221"/>
      <c r="K80" s="51" t="s">
        <v>244</v>
      </c>
      <c r="L80" s="54">
        <f>(IF(B73&gt;1,(I73/(B73+2)+L79),0))</f>
        <v>0</v>
      </c>
      <c r="M80" s="45"/>
    </row>
    <row r="81" spans="1:16" s="28" customFormat="1" ht="15.75" hidden="1" customHeight="1" x14ac:dyDescent="0.25">
      <c r="A81" s="178" t="s">
        <v>236</v>
      </c>
      <c r="B81" s="169" t="s">
        <v>237</v>
      </c>
      <c r="C81" s="64">
        <f>0.7*C79</f>
        <v>17.5</v>
      </c>
      <c r="D81" s="173">
        <f ca="1">((100/(I73))*C81)/100</f>
        <v>0.46052631578947367</v>
      </c>
      <c r="E81" s="174"/>
      <c r="F81" s="215"/>
      <c r="G81" s="215"/>
      <c r="H81" s="219"/>
      <c r="I81" s="220"/>
      <c r="J81" s="221"/>
      <c r="K81" s="51" t="s">
        <v>245</v>
      </c>
      <c r="L81" s="54">
        <f>(IF(B73&gt;2,(I73/(B73+2)+L80),0))</f>
        <v>0</v>
      </c>
      <c r="M81" s="45"/>
    </row>
    <row r="82" spans="1:16" s="28" customFormat="1" ht="15.75" hidden="1" customHeight="1" x14ac:dyDescent="0.25">
      <c r="A82" s="178" t="s">
        <v>238</v>
      </c>
      <c r="B82" s="169" t="s">
        <v>238</v>
      </c>
      <c r="C82" s="63">
        <v>0</v>
      </c>
      <c r="D82" s="173">
        <f ca="1">((100/I73)*C82)/100</f>
        <v>0</v>
      </c>
      <c r="E82" s="174"/>
      <c r="F82" s="215"/>
      <c r="G82" s="215"/>
      <c r="H82" s="219"/>
      <c r="I82" s="220"/>
      <c r="J82" s="221"/>
      <c r="K82" s="51" t="s">
        <v>246</v>
      </c>
      <c r="L82" s="55">
        <f>(IF(B73&gt;3,(I73/(B73+2)+L81),0))</f>
        <v>0</v>
      </c>
      <c r="M82" s="45"/>
    </row>
    <row r="83" spans="1:16" s="28" customFormat="1" ht="15" hidden="1" customHeight="1" x14ac:dyDescent="0.25">
      <c r="A83" s="178" t="s">
        <v>239</v>
      </c>
      <c r="B83" s="169"/>
      <c r="C83" s="63">
        <v>0</v>
      </c>
      <c r="D83" s="173">
        <f ca="1">((100/I73)*C83)/100</f>
        <v>0</v>
      </c>
      <c r="E83" s="174"/>
      <c r="F83" s="215"/>
      <c r="G83" s="215"/>
      <c r="H83" s="219"/>
      <c r="I83" s="220"/>
      <c r="J83" s="221"/>
      <c r="K83" s="51" t="s">
        <v>247</v>
      </c>
      <c r="L83" s="54">
        <f>(IF(B73&gt;4,(I73/(B73+2)+L82),0))</f>
        <v>0</v>
      </c>
      <c r="M83" s="45"/>
    </row>
    <row r="84" spans="1:16" s="28" customFormat="1" ht="15.75" hidden="1" customHeight="1" x14ac:dyDescent="0.25">
      <c r="A84" s="178" t="s">
        <v>240</v>
      </c>
      <c r="B84" s="169" t="s">
        <v>240</v>
      </c>
      <c r="C84" s="63">
        <v>0</v>
      </c>
      <c r="D84" s="173">
        <f ca="1">((100/(I73))*C84)/100</f>
        <v>0</v>
      </c>
      <c r="E84" s="174"/>
      <c r="F84" s="215"/>
      <c r="G84" s="215"/>
      <c r="H84" s="219"/>
      <c r="I84" s="220"/>
      <c r="J84" s="221"/>
      <c r="K84" s="51" t="s">
        <v>150</v>
      </c>
      <c r="L84" s="54">
        <f ca="1">(IF(B73=1,(I73/(B73+3)+L79),IF(B73=0,(I73/4+L79),IF(B73&gt;1,0))))</f>
        <v>28.5</v>
      </c>
      <c r="M84" s="45"/>
    </row>
    <row r="85" spans="1:16" s="28" customFormat="1" ht="16.5" hidden="1" customHeight="1" thickBot="1" x14ac:dyDescent="0.3">
      <c r="A85" s="213" t="s">
        <v>241</v>
      </c>
      <c r="B85" s="214"/>
      <c r="C85" s="73">
        <v>0</v>
      </c>
      <c r="D85" s="175">
        <f ca="1">((100/(I73))*C85)/100</f>
        <v>0</v>
      </c>
      <c r="E85" s="176"/>
      <c r="F85" s="216"/>
      <c r="G85" s="216"/>
      <c r="H85" s="219"/>
      <c r="I85" s="220"/>
      <c r="J85" s="221"/>
      <c r="K85" s="56" t="s">
        <v>151</v>
      </c>
      <c r="L85" s="57">
        <f ca="1">(IF(B73&gt;1.5,(I73/(B73+2)+L79+MAX(0,L80-L79)+MAX(0,L81-L80)+MAX(0,L82-L81)+MAX(0,L83-L82)+MAX(0,L84-L83)),IF(B73=1,(I73/(B73+3)+L84),IF(B73=0,I73/4+L84))))</f>
        <v>38</v>
      </c>
      <c r="M85" s="46"/>
    </row>
    <row r="86" spans="1:16" s="28" customFormat="1" ht="31.5" hidden="1" customHeight="1" thickBot="1" x14ac:dyDescent="0.3">
      <c r="A86" s="199" t="s">
        <v>274</v>
      </c>
      <c r="B86" s="200"/>
      <c r="C86" s="74" t="s">
        <v>229</v>
      </c>
      <c r="D86" s="201">
        <f ca="1">(F62+F76)/2</f>
        <v>0.71165260297482846</v>
      </c>
      <c r="E86" s="201"/>
      <c r="F86" s="201"/>
      <c r="G86" s="201" t="s">
        <v>230</v>
      </c>
      <c r="H86" s="201"/>
      <c r="I86" s="201">
        <f ca="1">(H62+H76)/2</f>
        <v>0.84658895881006857</v>
      </c>
      <c r="J86" s="202"/>
    </row>
    <row r="87" spans="1:16" s="28" customFormat="1" x14ac:dyDescent="0.25">
      <c r="A87" s="170" t="s">
        <v>200</v>
      </c>
      <c r="B87" s="171"/>
      <c r="C87" s="171"/>
      <c r="D87" s="171"/>
      <c r="E87" s="171"/>
      <c r="F87" s="171"/>
      <c r="G87" s="171"/>
      <c r="H87" s="171"/>
      <c r="I87" s="171"/>
      <c r="J87" s="172"/>
    </row>
    <row r="88" spans="1:16" x14ac:dyDescent="0.25">
      <c r="A88" s="88" t="s">
        <v>75</v>
      </c>
      <c r="B88" s="89"/>
      <c r="C88" s="89"/>
      <c r="D88" s="89"/>
      <c r="E88" s="89"/>
      <c r="F88" s="89"/>
      <c r="G88" s="89"/>
      <c r="H88" s="89"/>
      <c r="I88" s="89"/>
      <c r="J88" s="90"/>
    </row>
    <row r="89" spans="1:16" ht="15" customHeight="1" x14ac:dyDescent="0.25">
      <c r="A89" s="164" t="s">
        <v>144</v>
      </c>
      <c r="B89" s="165"/>
      <c r="C89" s="166" t="s">
        <v>145</v>
      </c>
      <c r="D89" s="167"/>
      <c r="E89" s="167"/>
      <c r="F89" s="167"/>
      <c r="G89" s="167"/>
      <c r="H89" s="167"/>
      <c r="I89" s="167"/>
      <c r="J89" s="168"/>
    </row>
    <row r="90" spans="1:16" x14ac:dyDescent="0.25">
      <c r="A90" s="85" t="s">
        <v>76</v>
      </c>
      <c r="B90" s="86"/>
      <c r="C90" s="86"/>
      <c r="D90" s="86"/>
      <c r="E90" s="86"/>
      <c r="F90" s="86"/>
      <c r="G90" s="86"/>
      <c r="H90" s="86"/>
      <c r="I90" s="86"/>
      <c r="J90" s="87"/>
    </row>
    <row r="91" spans="1:16" x14ac:dyDescent="0.25">
      <c r="A91" s="161" t="s">
        <v>265</v>
      </c>
      <c r="B91" s="162"/>
      <c r="C91" s="162"/>
      <c r="D91" s="162"/>
      <c r="E91" s="162"/>
      <c r="F91" s="163"/>
      <c r="G91" s="85">
        <v>15000</v>
      </c>
      <c r="H91" s="86"/>
      <c r="I91" s="86"/>
      <c r="J91" s="87"/>
      <c r="M91" s="71" t="s">
        <v>268</v>
      </c>
      <c r="N91" s="71" t="s">
        <v>269</v>
      </c>
      <c r="O91" s="72">
        <v>44772</v>
      </c>
      <c r="P91" s="71" t="s">
        <v>270</v>
      </c>
    </row>
    <row r="92" spans="1:16" hidden="1" x14ac:dyDescent="0.25">
      <c r="A92" s="88" t="s">
        <v>201</v>
      </c>
      <c r="B92" s="89"/>
      <c r="C92" s="89"/>
      <c r="D92" s="89"/>
      <c r="E92" s="89"/>
      <c r="F92" s="90"/>
      <c r="G92" s="91" t="s">
        <v>159</v>
      </c>
      <c r="H92" s="92"/>
      <c r="I92" s="92"/>
      <c r="J92" s="93"/>
    </row>
    <row r="93" spans="1:16" ht="15.75" customHeight="1" x14ac:dyDescent="0.25">
      <c r="A93" s="91" t="s">
        <v>248</v>
      </c>
      <c r="B93" s="92"/>
      <c r="C93" s="92"/>
      <c r="D93" s="92"/>
      <c r="E93" s="92"/>
      <c r="F93" s="93"/>
      <c r="G93" s="91" t="s">
        <v>249</v>
      </c>
      <c r="H93" s="92"/>
      <c r="I93" s="92"/>
      <c r="J93" s="93"/>
    </row>
    <row r="94" spans="1:16" x14ac:dyDescent="0.25">
      <c r="A94" s="88" t="s">
        <v>77</v>
      </c>
      <c r="B94" s="89"/>
      <c r="C94" s="89"/>
      <c r="D94" s="89"/>
      <c r="E94" s="89"/>
      <c r="F94" s="90"/>
      <c r="G94" s="91" t="s">
        <v>250</v>
      </c>
      <c r="H94" s="92"/>
      <c r="I94" s="92"/>
      <c r="J94" s="93"/>
    </row>
    <row r="95" spans="1:16" x14ac:dyDescent="0.25">
      <c r="A95" s="88" t="s">
        <v>202</v>
      </c>
      <c r="B95" s="89"/>
      <c r="C95" s="89"/>
      <c r="D95" s="89"/>
      <c r="E95" s="89"/>
      <c r="F95" s="90"/>
      <c r="G95" s="91" t="s">
        <v>251</v>
      </c>
      <c r="H95" s="92"/>
      <c r="I95" s="92"/>
      <c r="J95" s="93"/>
    </row>
    <row r="96" spans="1:16" x14ac:dyDescent="0.25">
      <c r="A96" s="88" t="s">
        <v>266</v>
      </c>
      <c r="B96" s="89"/>
      <c r="C96" s="89"/>
      <c r="D96" s="89"/>
      <c r="E96" s="89"/>
      <c r="F96" s="90"/>
      <c r="G96" s="91" t="s">
        <v>267</v>
      </c>
      <c r="H96" s="92"/>
      <c r="I96" s="92"/>
      <c r="J96" s="93"/>
    </row>
    <row r="97" spans="1:12" s="10" customFormat="1" ht="14.45" customHeight="1" x14ac:dyDescent="0.25">
      <c r="A97" s="85" t="s">
        <v>78</v>
      </c>
      <c r="B97" s="86"/>
      <c r="C97" s="86"/>
      <c r="D97" s="86"/>
      <c r="E97" s="86"/>
      <c r="F97" s="87"/>
      <c r="G97" s="88">
        <f>G91*0.8</f>
        <v>12000</v>
      </c>
      <c r="H97" s="89"/>
      <c r="I97" s="89"/>
      <c r="J97" s="90"/>
    </row>
    <row r="98" spans="1:12" s="1" customFormat="1" x14ac:dyDescent="0.25">
      <c r="A98" s="236" t="s">
        <v>137</v>
      </c>
      <c r="B98" s="237"/>
      <c r="C98" s="237"/>
      <c r="D98" s="237"/>
      <c r="E98" s="237"/>
      <c r="F98" s="237"/>
      <c r="G98" s="237"/>
      <c r="H98" s="237"/>
      <c r="I98" s="237"/>
      <c r="J98" s="238"/>
    </row>
    <row r="99" spans="1:12" s="1" customFormat="1" x14ac:dyDescent="0.25">
      <c r="A99" s="96" t="s">
        <v>79</v>
      </c>
      <c r="B99" s="97"/>
      <c r="C99" s="66" t="s">
        <v>196</v>
      </c>
      <c r="D99" s="98" t="s">
        <v>80</v>
      </c>
      <c r="E99" s="99"/>
      <c r="F99" s="100"/>
      <c r="G99" s="96" t="s">
        <v>81</v>
      </c>
      <c r="H99" s="101"/>
      <c r="I99" s="101"/>
      <c r="J99" s="97"/>
    </row>
    <row r="100" spans="1:12" s="1" customFormat="1" x14ac:dyDescent="0.25">
      <c r="A100" s="94" t="s">
        <v>261</v>
      </c>
      <c r="B100" s="95"/>
      <c r="C100" s="67">
        <f>COUNT(D112:E115)+COUNT(D117:E122)*29+COUNT(D126:E129)*4+COUNT(D133:E136)+COUNT(D138:E141)*2+COUNT(D143)+COUNT(D148)</f>
        <v>208</v>
      </c>
      <c r="D100" s="102">
        <f>SUM(D112:E115)+SUM(D117:E122)*29+SUM(D126:E129)*4+SUM(D133:E136)+SUM(D138:E141)*2+SUM(D143)+SUM(D148)</f>
        <v>166964.22521999996</v>
      </c>
      <c r="E100" s="103"/>
      <c r="F100" s="104"/>
      <c r="G100" s="105">
        <f>SUM(G112:G115)+SUM(G117:G122)*29+SUM(G126:G129)*4+SUM(G133:G136)+SUM(G138:G141)*2+SUM(G143)+SUM(G148)</f>
        <v>250446.33783</v>
      </c>
      <c r="H100" s="106"/>
      <c r="I100" s="106"/>
      <c r="J100" s="107"/>
    </row>
    <row r="101" spans="1:12" s="10" customFormat="1" x14ac:dyDescent="0.25">
      <c r="A101" s="111" t="s">
        <v>84</v>
      </c>
      <c r="B101" s="112"/>
      <c r="C101" s="112"/>
      <c r="D101" s="112"/>
      <c r="E101" s="112"/>
      <c r="F101" s="112"/>
      <c r="G101" s="112"/>
      <c r="H101" s="112"/>
      <c r="I101" s="112"/>
      <c r="J101" s="113"/>
    </row>
    <row r="102" spans="1:12" x14ac:dyDescent="0.25">
      <c r="A102" s="111" t="s">
        <v>85</v>
      </c>
      <c r="B102" s="112"/>
      <c r="C102" s="112"/>
      <c r="D102" s="112"/>
      <c r="E102" s="112"/>
      <c r="F102" s="112"/>
      <c r="G102" s="112"/>
      <c r="H102" s="112"/>
      <c r="I102" s="112"/>
      <c r="J102" s="113"/>
    </row>
    <row r="103" spans="1:12" ht="42.75" x14ac:dyDescent="0.25">
      <c r="A103" s="114" t="s">
        <v>153</v>
      </c>
      <c r="B103" s="115"/>
      <c r="C103" s="2" t="s">
        <v>86</v>
      </c>
      <c r="D103" s="114" t="s">
        <v>87</v>
      </c>
      <c r="E103" s="115"/>
      <c r="F103" s="11" t="s">
        <v>88</v>
      </c>
      <c r="G103" s="2" t="s">
        <v>89</v>
      </c>
      <c r="H103" s="2" t="s">
        <v>90</v>
      </c>
      <c r="I103" s="114" t="s">
        <v>91</v>
      </c>
      <c r="J103" s="115"/>
    </row>
    <row r="104" spans="1:12" s="3" customFormat="1" x14ac:dyDescent="0.25">
      <c r="A104" s="116" t="s">
        <v>203</v>
      </c>
      <c r="B104" s="117"/>
      <c r="C104" s="117"/>
      <c r="D104" s="117"/>
      <c r="E104" s="117"/>
      <c r="F104" s="117"/>
      <c r="G104" s="117"/>
      <c r="H104" s="117"/>
      <c r="I104" s="117"/>
      <c r="J104" s="118"/>
    </row>
    <row r="105" spans="1:12" s="3" customFormat="1" x14ac:dyDescent="0.25">
      <c r="A105" s="116" t="s">
        <v>193</v>
      </c>
      <c r="B105" s="117"/>
      <c r="C105" s="117"/>
      <c r="D105" s="117"/>
      <c r="E105" s="117"/>
      <c r="F105" s="117"/>
      <c r="G105" s="117"/>
      <c r="H105" s="117"/>
      <c r="I105" s="117"/>
      <c r="J105" s="118"/>
    </row>
    <row r="106" spans="1:12" s="3" customFormat="1" x14ac:dyDescent="0.25">
      <c r="A106" s="116" t="s">
        <v>252</v>
      </c>
      <c r="B106" s="117"/>
      <c r="C106" s="117"/>
      <c r="D106" s="117"/>
      <c r="E106" s="117"/>
      <c r="F106" s="117"/>
      <c r="G106" s="117"/>
      <c r="H106" s="117"/>
      <c r="I106" s="117"/>
      <c r="J106" s="118"/>
    </row>
    <row r="107" spans="1:12" s="3" customFormat="1" x14ac:dyDescent="0.25">
      <c r="A107" s="116" t="s">
        <v>253</v>
      </c>
      <c r="B107" s="117"/>
      <c r="C107" s="117"/>
      <c r="D107" s="117"/>
      <c r="E107" s="117"/>
      <c r="F107" s="117"/>
      <c r="G107" s="117"/>
      <c r="H107" s="117"/>
      <c r="I107" s="117"/>
      <c r="J107" s="118"/>
    </row>
    <row r="108" spans="1:12" s="3" customFormat="1" x14ac:dyDescent="0.25">
      <c r="A108" s="116" t="s">
        <v>254</v>
      </c>
      <c r="B108" s="117"/>
      <c r="C108" s="117"/>
      <c r="D108" s="117"/>
      <c r="E108" s="117"/>
      <c r="F108" s="117"/>
      <c r="G108" s="117"/>
      <c r="H108" s="117"/>
      <c r="I108" s="117"/>
      <c r="J108" s="118"/>
    </row>
    <row r="109" spans="1:12" s="3" customFormat="1" x14ac:dyDescent="0.25">
      <c r="A109" s="116" t="s">
        <v>255</v>
      </c>
      <c r="B109" s="117"/>
      <c r="C109" s="117"/>
      <c r="D109" s="117"/>
      <c r="E109" s="117"/>
      <c r="F109" s="117"/>
      <c r="G109" s="117"/>
      <c r="H109" s="117"/>
      <c r="I109" s="117"/>
      <c r="J109" s="118"/>
    </row>
    <row r="110" spans="1:12" s="3" customFormat="1" x14ac:dyDescent="0.25">
      <c r="A110" s="186">
        <v>1</v>
      </c>
      <c r="B110" s="187"/>
      <c r="C110" s="108" t="s">
        <v>205</v>
      </c>
      <c r="D110" s="109"/>
      <c r="E110" s="109"/>
      <c r="F110" s="109"/>
      <c r="G110" s="109"/>
      <c r="H110" s="110"/>
      <c r="I110" s="108" t="str">
        <f>A109</f>
        <v>1st Floor</v>
      </c>
      <c r="J110" s="110"/>
    </row>
    <row r="111" spans="1:12" s="3" customFormat="1" x14ac:dyDescent="0.25">
      <c r="A111" s="186">
        <v>2</v>
      </c>
      <c r="B111" s="187"/>
      <c r="C111" s="108" t="s">
        <v>205</v>
      </c>
      <c r="D111" s="109"/>
      <c r="E111" s="109"/>
      <c r="F111" s="109"/>
      <c r="G111" s="109"/>
      <c r="H111" s="110"/>
      <c r="I111" s="189"/>
      <c r="J111" s="190"/>
    </row>
    <row r="112" spans="1:12" s="3" customFormat="1" x14ac:dyDescent="0.25">
      <c r="A112" s="186">
        <v>3</v>
      </c>
      <c r="B112" s="187"/>
      <c r="C112" s="61" t="s">
        <v>195</v>
      </c>
      <c r="D112" s="186">
        <f>73.26*10.764</f>
        <v>788.57064000000003</v>
      </c>
      <c r="E112" s="187"/>
      <c r="F112" s="61">
        <v>0</v>
      </c>
      <c r="G112" s="61">
        <f>D112*1.5+F112</f>
        <v>1182.8559600000001</v>
      </c>
      <c r="H112" s="61" t="s">
        <v>92</v>
      </c>
      <c r="I112" s="189"/>
      <c r="J112" s="190"/>
      <c r="L112" s="3">
        <f>14500*G112+100000+20000+100000+145*G112</f>
        <v>17542925.534200002</v>
      </c>
    </row>
    <row r="113" spans="1:12" s="3" customFormat="1" x14ac:dyDescent="0.25">
      <c r="A113" s="186">
        <v>4</v>
      </c>
      <c r="B113" s="187"/>
      <c r="C113" s="61" t="s">
        <v>195</v>
      </c>
      <c r="D113" s="186">
        <f>73.26*10.764</f>
        <v>788.57064000000003</v>
      </c>
      <c r="E113" s="187"/>
      <c r="F113" s="61">
        <v>0</v>
      </c>
      <c r="G113" s="61">
        <f t="shared" ref="G113:G115" si="0">D113*1.5+F113</f>
        <v>1182.8559600000001</v>
      </c>
      <c r="H113" s="61" t="s">
        <v>92</v>
      </c>
      <c r="I113" s="189"/>
      <c r="J113" s="190"/>
      <c r="L113" s="3">
        <f t="shared" ref="L113:L115" si="1">14500*G113+100000+20000+100000+145*G113</f>
        <v>17542925.534200002</v>
      </c>
    </row>
    <row r="114" spans="1:12" s="3" customFormat="1" x14ac:dyDescent="0.25">
      <c r="A114" s="186">
        <v>5</v>
      </c>
      <c r="B114" s="187"/>
      <c r="C114" s="61" t="s">
        <v>195</v>
      </c>
      <c r="D114" s="208">
        <f>70.35*10.764</f>
        <v>757.24739999999986</v>
      </c>
      <c r="E114" s="208"/>
      <c r="F114" s="61">
        <v>0</v>
      </c>
      <c r="G114" s="61">
        <f t="shared" si="0"/>
        <v>1135.8710999999998</v>
      </c>
      <c r="H114" s="61" t="s">
        <v>92</v>
      </c>
      <c r="I114" s="189"/>
      <c r="J114" s="190"/>
      <c r="L114" s="3">
        <f t="shared" si="1"/>
        <v>16854832.259499997</v>
      </c>
    </row>
    <row r="115" spans="1:12" s="3" customFormat="1" x14ac:dyDescent="0.25">
      <c r="A115" s="186">
        <v>6</v>
      </c>
      <c r="B115" s="187"/>
      <c r="C115" s="61" t="s">
        <v>195</v>
      </c>
      <c r="D115" s="208">
        <f>70.35*10.764</f>
        <v>757.24739999999986</v>
      </c>
      <c r="E115" s="208"/>
      <c r="F115" s="61">
        <v>0</v>
      </c>
      <c r="G115" s="61">
        <f t="shared" si="0"/>
        <v>1135.8710999999998</v>
      </c>
      <c r="H115" s="61" t="s">
        <v>92</v>
      </c>
      <c r="I115" s="191"/>
      <c r="J115" s="192"/>
      <c r="L115" s="3">
        <f t="shared" si="1"/>
        <v>16854832.259499997</v>
      </c>
    </row>
    <row r="116" spans="1:12" s="3" customFormat="1" x14ac:dyDescent="0.25">
      <c r="A116" s="116" t="s">
        <v>256</v>
      </c>
      <c r="B116" s="117"/>
      <c r="C116" s="117"/>
      <c r="D116" s="117"/>
      <c r="E116" s="117"/>
      <c r="F116" s="117"/>
      <c r="G116" s="117"/>
      <c r="H116" s="117"/>
      <c r="I116" s="117"/>
      <c r="J116" s="118"/>
    </row>
    <row r="117" spans="1:12" s="3" customFormat="1" x14ac:dyDescent="0.25">
      <c r="A117" s="186">
        <v>1</v>
      </c>
      <c r="B117" s="187"/>
      <c r="C117" s="61" t="s">
        <v>195</v>
      </c>
      <c r="D117" s="186">
        <f>73.26*10.764</f>
        <v>788.57064000000003</v>
      </c>
      <c r="E117" s="187"/>
      <c r="F117" s="61">
        <v>0</v>
      </c>
      <c r="G117" s="61">
        <f>D117*1.5+F117</f>
        <v>1182.8559600000001</v>
      </c>
      <c r="H117" s="61" t="s">
        <v>92</v>
      </c>
      <c r="I117" s="108" t="str">
        <f>A116</f>
        <v>2nd To 6th, 8th To 13th, 15th To 20th, 22nd to 27th &amp; 29th to 34th Floor</v>
      </c>
      <c r="J117" s="110"/>
      <c r="L117" s="3">
        <f>G117*145</f>
        <v>171514.11420000001</v>
      </c>
    </row>
    <row r="118" spans="1:12" s="3" customFormat="1" x14ac:dyDescent="0.25">
      <c r="A118" s="186">
        <v>2</v>
      </c>
      <c r="B118" s="187"/>
      <c r="C118" s="61" t="s">
        <v>195</v>
      </c>
      <c r="D118" s="186">
        <f t="shared" ref="D118" si="2">73.26*10.764</f>
        <v>788.57064000000003</v>
      </c>
      <c r="E118" s="187"/>
      <c r="F118" s="61">
        <v>0</v>
      </c>
      <c r="G118" s="61">
        <f t="shared" ref="G118:G129" si="3">D118*1.5+F118</f>
        <v>1182.8559600000001</v>
      </c>
      <c r="H118" s="61" t="s">
        <v>92</v>
      </c>
      <c r="I118" s="189"/>
      <c r="J118" s="190"/>
    </row>
    <row r="119" spans="1:12" s="3" customFormat="1" x14ac:dyDescent="0.25">
      <c r="A119" s="186">
        <v>3</v>
      </c>
      <c r="B119" s="187"/>
      <c r="C119" s="61" t="s">
        <v>195</v>
      </c>
      <c r="D119" s="186">
        <f>73.26*10.764</f>
        <v>788.57064000000003</v>
      </c>
      <c r="E119" s="187"/>
      <c r="F119" s="61">
        <v>0</v>
      </c>
      <c r="G119" s="61">
        <f t="shared" si="3"/>
        <v>1182.8559600000001</v>
      </c>
      <c r="H119" s="61" t="s">
        <v>92</v>
      </c>
      <c r="I119" s="189"/>
      <c r="J119" s="190"/>
    </row>
    <row r="120" spans="1:12" s="3" customFormat="1" x14ac:dyDescent="0.25">
      <c r="A120" s="186">
        <v>4</v>
      </c>
      <c r="B120" s="187"/>
      <c r="C120" s="61" t="s">
        <v>195</v>
      </c>
      <c r="D120" s="186">
        <f>73.26*10.764</f>
        <v>788.57064000000003</v>
      </c>
      <c r="E120" s="187"/>
      <c r="F120" s="61">
        <v>0</v>
      </c>
      <c r="G120" s="61">
        <f t="shared" si="3"/>
        <v>1182.8559600000001</v>
      </c>
      <c r="H120" s="61" t="s">
        <v>92</v>
      </c>
      <c r="I120" s="189"/>
      <c r="J120" s="190"/>
    </row>
    <row r="121" spans="1:12" s="3" customFormat="1" x14ac:dyDescent="0.25">
      <c r="A121" s="186">
        <v>5</v>
      </c>
      <c r="B121" s="187"/>
      <c r="C121" s="61" t="s">
        <v>195</v>
      </c>
      <c r="D121" s="208">
        <f>70.35*10.764</f>
        <v>757.24739999999986</v>
      </c>
      <c r="E121" s="208"/>
      <c r="F121" s="61">
        <v>0</v>
      </c>
      <c r="G121" s="61">
        <f>D121*1.5+F121</f>
        <v>1135.8710999999998</v>
      </c>
      <c r="H121" s="61" t="s">
        <v>92</v>
      </c>
      <c r="I121" s="189"/>
      <c r="J121" s="190"/>
    </row>
    <row r="122" spans="1:12" s="3" customFormat="1" x14ac:dyDescent="0.25">
      <c r="A122" s="186">
        <v>6</v>
      </c>
      <c r="B122" s="187"/>
      <c r="C122" s="61" t="s">
        <v>195</v>
      </c>
      <c r="D122" s="208">
        <f>70.35*10.764</f>
        <v>757.24739999999986</v>
      </c>
      <c r="E122" s="208"/>
      <c r="F122" s="61">
        <v>0</v>
      </c>
      <c r="G122" s="61">
        <f t="shared" si="3"/>
        <v>1135.8710999999998</v>
      </c>
      <c r="H122" s="61" t="s">
        <v>92</v>
      </c>
      <c r="I122" s="191"/>
      <c r="J122" s="192"/>
    </row>
    <row r="123" spans="1:12" s="3" customFormat="1" x14ac:dyDescent="0.25">
      <c r="A123" s="116" t="s">
        <v>257</v>
      </c>
      <c r="B123" s="117"/>
      <c r="C123" s="117"/>
      <c r="D123" s="117"/>
      <c r="E123" s="117"/>
      <c r="F123" s="117"/>
      <c r="G123" s="117"/>
      <c r="H123" s="117"/>
      <c r="I123" s="117"/>
      <c r="J123" s="118"/>
    </row>
    <row r="124" spans="1:12" s="3" customFormat="1" ht="15.6" customHeight="1" x14ac:dyDescent="0.25">
      <c r="A124" s="186">
        <v>1</v>
      </c>
      <c r="B124" s="187"/>
      <c r="C124" s="186" t="s">
        <v>194</v>
      </c>
      <c r="D124" s="188"/>
      <c r="E124" s="188"/>
      <c r="F124" s="188"/>
      <c r="G124" s="188"/>
      <c r="H124" s="187"/>
      <c r="I124" s="108" t="str">
        <f>A123</f>
        <v>7th, 14th, 21st &amp; 28th Floor (Part Refuge Area)</v>
      </c>
      <c r="J124" s="110"/>
    </row>
    <row r="125" spans="1:12" s="3" customFormat="1" x14ac:dyDescent="0.25">
      <c r="A125" s="186">
        <v>2</v>
      </c>
      <c r="B125" s="187"/>
      <c r="C125" s="186" t="s">
        <v>194</v>
      </c>
      <c r="D125" s="188"/>
      <c r="E125" s="188"/>
      <c r="F125" s="188"/>
      <c r="G125" s="188"/>
      <c r="H125" s="187"/>
      <c r="I125" s="189"/>
      <c r="J125" s="190"/>
    </row>
    <row r="126" spans="1:12" s="3" customFormat="1" x14ac:dyDescent="0.25">
      <c r="A126" s="186">
        <v>3</v>
      </c>
      <c r="B126" s="187"/>
      <c r="C126" s="61" t="s">
        <v>195</v>
      </c>
      <c r="D126" s="186">
        <f>73.26*10.764</f>
        <v>788.57064000000003</v>
      </c>
      <c r="E126" s="187"/>
      <c r="F126" s="61">
        <v>0</v>
      </c>
      <c r="G126" s="61">
        <f t="shared" si="3"/>
        <v>1182.8559600000001</v>
      </c>
      <c r="H126" s="61" t="s">
        <v>92</v>
      </c>
      <c r="I126" s="189"/>
      <c r="J126" s="190"/>
    </row>
    <row r="127" spans="1:12" s="3" customFormat="1" ht="15.6" customHeight="1" x14ac:dyDescent="0.25">
      <c r="A127" s="186">
        <v>4</v>
      </c>
      <c r="B127" s="187"/>
      <c r="C127" s="61" t="s">
        <v>195</v>
      </c>
      <c r="D127" s="186">
        <f>73.26*10.764</f>
        <v>788.57064000000003</v>
      </c>
      <c r="E127" s="187"/>
      <c r="F127" s="61">
        <v>0</v>
      </c>
      <c r="G127" s="61">
        <f t="shared" si="3"/>
        <v>1182.8559600000001</v>
      </c>
      <c r="H127" s="61" t="s">
        <v>92</v>
      </c>
      <c r="I127" s="189"/>
      <c r="J127" s="190"/>
    </row>
    <row r="128" spans="1:12" s="3" customFormat="1" x14ac:dyDescent="0.25">
      <c r="A128" s="186">
        <v>5</v>
      </c>
      <c r="B128" s="187"/>
      <c r="C128" s="61" t="s">
        <v>195</v>
      </c>
      <c r="D128" s="186">
        <f>70.35*10.764</f>
        <v>757.24739999999986</v>
      </c>
      <c r="E128" s="187"/>
      <c r="F128" s="61">
        <v>0</v>
      </c>
      <c r="G128" s="61">
        <f t="shared" si="3"/>
        <v>1135.8710999999998</v>
      </c>
      <c r="H128" s="61" t="s">
        <v>92</v>
      </c>
      <c r="I128" s="189"/>
      <c r="J128" s="190"/>
    </row>
    <row r="129" spans="1:12" s="3" customFormat="1" x14ac:dyDescent="0.25">
      <c r="A129" s="186">
        <v>6</v>
      </c>
      <c r="B129" s="187"/>
      <c r="C129" s="61" t="s">
        <v>195</v>
      </c>
      <c r="D129" s="186">
        <f>70.35*10.764</f>
        <v>757.24739999999986</v>
      </c>
      <c r="E129" s="187"/>
      <c r="F129" s="61">
        <v>0</v>
      </c>
      <c r="G129" s="61">
        <f t="shared" si="3"/>
        <v>1135.8710999999998</v>
      </c>
      <c r="H129" s="61" t="s">
        <v>92</v>
      </c>
      <c r="I129" s="191"/>
      <c r="J129" s="192"/>
    </row>
    <row r="130" spans="1:12" s="3" customFormat="1" x14ac:dyDescent="0.25">
      <c r="A130" s="116" t="s">
        <v>258</v>
      </c>
      <c r="B130" s="117"/>
      <c r="C130" s="117"/>
      <c r="D130" s="117"/>
      <c r="E130" s="117"/>
      <c r="F130" s="117"/>
      <c r="G130" s="117"/>
      <c r="H130" s="117"/>
      <c r="I130" s="117"/>
      <c r="J130" s="118"/>
    </row>
    <row r="131" spans="1:12" s="3" customFormat="1" ht="15.6" customHeight="1" x14ac:dyDescent="0.25">
      <c r="A131" s="186">
        <v>1</v>
      </c>
      <c r="B131" s="187"/>
      <c r="C131" s="186" t="s">
        <v>194</v>
      </c>
      <c r="D131" s="188"/>
      <c r="E131" s="188"/>
      <c r="F131" s="188"/>
      <c r="G131" s="188"/>
      <c r="H131" s="187"/>
      <c r="I131" s="108" t="str">
        <f>A130</f>
        <v>35th Floor (Part Refuge Area)</v>
      </c>
      <c r="J131" s="110"/>
    </row>
    <row r="132" spans="1:12" s="3" customFormat="1" x14ac:dyDescent="0.25">
      <c r="A132" s="186">
        <v>2</v>
      </c>
      <c r="B132" s="187"/>
      <c r="C132" s="186" t="s">
        <v>194</v>
      </c>
      <c r="D132" s="188"/>
      <c r="E132" s="188"/>
      <c r="F132" s="188"/>
      <c r="G132" s="188"/>
      <c r="H132" s="187"/>
      <c r="I132" s="189"/>
      <c r="J132" s="190"/>
    </row>
    <row r="133" spans="1:12" s="3" customFormat="1" x14ac:dyDescent="0.25">
      <c r="A133" s="186">
        <v>3</v>
      </c>
      <c r="B133" s="187"/>
      <c r="C133" s="61" t="s">
        <v>195</v>
      </c>
      <c r="D133" s="186">
        <f>73.26*10.764</f>
        <v>788.57064000000003</v>
      </c>
      <c r="E133" s="187"/>
      <c r="F133" s="61">
        <v>0</v>
      </c>
      <c r="G133" s="61">
        <f t="shared" ref="G133:G136" si="4">D133*1.5+F133</f>
        <v>1182.8559600000001</v>
      </c>
      <c r="H133" s="61" t="s">
        <v>92</v>
      </c>
      <c r="I133" s="189"/>
      <c r="J133" s="190"/>
    </row>
    <row r="134" spans="1:12" s="3" customFormat="1" ht="15.6" customHeight="1" x14ac:dyDescent="0.25">
      <c r="A134" s="186">
        <v>4</v>
      </c>
      <c r="B134" s="187"/>
      <c r="C134" s="61" t="s">
        <v>195</v>
      </c>
      <c r="D134" s="186">
        <f>73.26*10.764</f>
        <v>788.57064000000003</v>
      </c>
      <c r="E134" s="187"/>
      <c r="F134" s="61">
        <v>0</v>
      </c>
      <c r="G134" s="61">
        <f t="shared" si="4"/>
        <v>1182.8559600000001</v>
      </c>
      <c r="H134" s="61" t="s">
        <v>92</v>
      </c>
      <c r="I134" s="189"/>
      <c r="J134" s="190"/>
    </row>
    <row r="135" spans="1:12" s="3" customFormat="1" x14ac:dyDescent="0.25">
      <c r="A135" s="186">
        <v>5</v>
      </c>
      <c r="B135" s="187"/>
      <c r="C135" s="61" t="s">
        <v>195</v>
      </c>
      <c r="D135" s="186">
        <f>70.35*10.764</f>
        <v>757.24739999999986</v>
      </c>
      <c r="E135" s="187"/>
      <c r="F135" s="61">
        <v>0</v>
      </c>
      <c r="G135" s="61">
        <f t="shared" si="4"/>
        <v>1135.8710999999998</v>
      </c>
      <c r="H135" s="61" t="s">
        <v>92</v>
      </c>
      <c r="I135" s="189"/>
      <c r="J135" s="190"/>
    </row>
    <row r="136" spans="1:12" s="3" customFormat="1" x14ac:dyDescent="0.25">
      <c r="A136" s="186">
        <v>6</v>
      </c>
      <c r="B136" s="187"/>
      <c r="C136" s="61" t="s">
        <v>195</v>
      </c>
      <c r="D136" s="186">
        <f>70.35*10.764</f>
        <v>757.24739999999986</v>
      </c>
      <c r="E136" s="187"/>
      <c r="F136" s="61">
        <v>0</v>
      </c>
      <c r="G136" s="61">
        <f t="shared" si="4"/>
        <v>1135.8710999999998</v>
      </c>
      <c r="H136" s="61" t="s">
        <v>92</v>
      </c>
      <c r="I136" s="191"/>
      <c r="J136" s="192"/>
    </row>
    <row r="137" spans="1:12" s="3" customFormat="1" x14ac:dyDescent="0.25">
      <c r="A137" s="116" t="s">
        <v>259</v>
      </c>
      <c r="B137" s="117"/>
      <c r="C137" s="117"/>
      <c r="D137" s="117"/>
      <c r="E137" s="117"/>
      <c r="F137" s="117"/>
      <c r="G137" s="117"/>
      <c r="H137" s="117"/>
      <c r="I137" s="117"/>
      <c r="J137" s="118"/>
    </row>
    <row r="138" spans="1:12" s="3" customFormat="1" x14ac:dyDescent="0.25">
      <c r="A138" s="186">
        <v>1</v>
      </c>
      <c r="B138" s="187"/>
      <c r="C138" s="61" t="s">
        <v>260</v>
      </c>
      <c r="D138" s="186">
        <f>(11.65*1.7+151.76)*10.764</f>
        <v>1846.7256599999998</v>
      </c>
      <c r="E138" s="187"/>
      <c r="F138" s="61">
        <v>0</v>
      </c>
      <c r="G138" s="61">
        <f>D138*1.5+F138</f>
        <v>2770.0884899999996</v>
      </c>
      <c r="H138" s="61" t="s">
        <v>92</v>
      </c>
      <c r="I138" s="108" t="str">
        <f>A137</f>
        <v>36th &amp; 37th Floor</v>
      </c>
      <c r="J138" s="110"/>
    </row>
    <row r="139" spans="1:12" s="3" customFormat="1" x14ac:dyDescent="0.25">
      <c r="A139" s="186">
        <v>2</v>
      </c>
      <c r="B139" s="187"/>
      <c r="C139" s="61" t="s">
        <v>260</v>
      </c>
      <c r="D139" s="186">
        <f>(11.65*1.7+151.76)*10.764</f>
        <v>1846.7256599999998</v>
      </c>
      <c r="E139" s="187"/>
      <c r="F139" s="61">
        <v>0</v>
      </c>
      <c r="G139" s="61">
        <f>D139*1.5+F139</f>
        <v>2770.0884899999996</v>
      </c>
      <c r="H139" s="61" t="s">
        <v>92</v>
      </c>
      <c r="I139" s="189"/>
      <c r="J139" s="190"/>
    </row>
    <row r="140" spans="1:12" s="3" customFormat="1" x14ac:dyDescent="0.25">
      <c r="A140" s="186">
        <v>5</v>
      </c>
      <c r="B140" s="187"/>
      <c r="C140" s="61" t="s">
        <v>195</v>
      </c>
      <c r="D140" s="186">
        <f>70.35*10.764</f>
        <v>757.24739999999986</v>
      </c>
      <c r="E140" s="187"/>
      <c r="F140" s="61">
        <v>0</v>
      </c>
      <c r="G140" s="61">
        <f>D140*1.5+F140</f>
        <v>1135.8710999999998</v>
      </c>
      <c r="H140" s="61" t="s">
        <v>92</v>
      </c>
      <c r="I140" s="189"/>
      <c r="J140" s="190"/>
    </row>
    <row r="141" spans="1:12" s="3" customFormat="1" x14ac:dyDescent="0.25">
      <c r="A141" s="186">
        <v>6</v>
      </c>
      <c r="B141" s="187"/>
      <c r="C141" s="61" t="s">
        <v>195</v>
      </c>
      <c r="D141" s="186">
        <f>70.35*10.764</f>
        <v>757.24739999999986</v>
      </c>
      <c r="E141" s="187"/>
      <c r="F141" s="61">
        <v>0</v>
      </c>
      <c r="G141" s="61">
        <f>D141*1.5+F141</f>
        <v>1135.8710999999998</v>
      </c>
      <c r="H141" s="61" t="s">
        <v>92</v>
      </c>
      <c r="I141" s="189"/>
      <c r="J141" s="190"/>
    </row>
    <row r="142" spans="1:12" s="3" customFormat="1" x14ac:dyDescent="0.25">
      <c r="A142" s="116" t="s">
        <v>263</v>
      </c>
      <c r="B142" s="117"/>
      <c r="C142" s="117"/>
      <c r="D142" s="117"/>
      <c r="E142" s="117"/>
      <c r="F142" s="117"/>
      <c r="G142" s="117"/>
      <c r="H142" s="117"/>
      <c r="I142" s="117"/>
      <c r="J142" s="118"/>
    </row>
    <row r="143" spans="1:12" s="3" customFormat="1" x14ac:dyDescent="0.25">
      <c r="A143" s="186">
        <v>1</v>
      </c>
      <c r="B143" s="187"/>
      <c r="C143" s="61" t="s">
        <v>260</v>
      </c>
      <c r="D143" s="186">
        <f>(11.65*1.7+151.76)*10.764</f>
        <v>1846.7256599999998</v>
      </c>
      <c r="E143" s="187"/>
      <c r="F143" s="61">
        <v>0</v>
      </c>
      <c r="G143" s="61">
        <f>D143*1.5+F143</f>
        <v>2770.0884899999996</v>
      </c>
      <c r="H143" s="61" t="s">
        <v>92</v>
      </c>
      <c r="I143" s="108" t="str">
        <f>A142</f>
        <v>38th Floor (Part Terrace Area)</v>
      </c>
      <c r="J143" s="110"/>
      <c r="L143" s="3">
        <f>G143*145</f>
        <v>401662.83104999992</v>
      </c>
    </row>
    <row r="144" spans="1:12" s="3" customFormat="1" x14ac:dyDescent="0.25">
      <c r="A144" s="186">
        <v>2</v>
      </c>
      <c r="B144" s="187"/>
      <c r="C144" s="108" t="s">
        <v>206</v>
      </c>
      <c r="D144" s="109"/>
      <c r="E144" s="109"/>
      <c r="F144" s="109"/>
      <c r="G144" s="110"/>
      <c r="H144" s="61" t="s">
        <v>92</v>
      </c>
      <c r="I144" s="189"/>
      <c r="J144" s="190"/>
    </row>
    <row r="145" spans="1:10" s="3" customFormat="1" x14ac:dyDescent="0.25">
      <c r="A145" s="186">
        <v>3</v>
      </c>
      <c r="B145" s="187"/>
      <c r="C145" s="189"/>
      <c r="D145" s="234"/>
      <c r="E145" s="234"/>
      <c r="F145" s="234"/>
      <c r="G145" s="190"/>
      <c r="H145" s="61" t="s">
        <v>92</v>
      </c>
      <c r="I145" s="189"/>
      <c r="J145" s="190"/>
    </row>
    <row r="146" spans="1:10" s="3" customFormat="1" x14ac:dyDescent="0.25">
      <c r="A146" s="186">
        <v>4</v>
      </c>
      <c r="B146" s="187"/>
      <c r="C146" s="189"/>
      <c r="D146" s="234"/>
      <c r="E146" s="234"/>
      <c r="F146" s="234"/>
      <c r="G146" s="190"/>
      <c r="H146" s="61" t="s">
        <v>92</v>
      </c>
      <c r="I146" s="189"/>
      <c r="J146" s="190"/>
    </row>
    <row r="147" spans="1:10" s="3" customFormat="1" x14ac:dyDescent="0.25">
      <c r="A147" s="186">
        <v>5</v>
      </c>
      <c r="B147" s="187"/>
      <c r="C147" s="191"/>
      <c r="D147" s="235"/>
      <c r="E147" s="235"/>
      <c r="F147" s="235"/>
      <c r="G147" s="192"/>
      <c r="H147" s="61" t="s">
        <v>92</v>
      </c>
      <c r="I147" s="189"/>
      <c r="J147" s="190"/>
    </row>
    <row r="148" spans="1:10" s="3" customFormat="1" x14ac:dyDescent="0.25">
      <c r="A148" s="186">
        <v>6</v>
      </c>
      <c r="B148" s="187"/>
      <c r="C148" s="61" t="s">
        <v>195</v>
      </c>
      <c r="D148" s="208">
        <f>70.35*10.764</f>
        <v>757.24739999999986</v>
      </c>
      <c r="E148" s="208"/>
      <c r="F148" s="61">
        <v>0</v>
      </c>
      <c r="G148" s="61">
        <f t="shared" ref="G148" si="5">D148*1.5+F148</f>
        <v>1135.8710999999998</v>
      </c>
      <c r="H148" s="61" t="s">
        <v>92</v>
      </c>
      <c r="I148" s="191"/>
      <c r="J148" s="192"/>
    </row>
    <row r="149" spans="1:10" s="1" customFormat="1" x14ac:dyDescent="0.25">
      <c r="A149" s="206" t="s">
        <v>102</v>
      </c>
      <c r="B149" s="206"/>
      <c r="C149" s="206"/>
      <c r="D149" s="206"/>
      <c r="E149" s="206"/>
      <c r="F149" s="206"/>
      <c r="G149" s="206"/>
      <c r="H149" s="206"/>
      <c r="I149" s="206"/>
      <c r="J149" s="206"/>
    </row>
    <row r="150" spans="1:10" s="12" customFormat="1" ht="207" customHeight="1" x14ac:dyDescent="0.25">
      <c r="A150" s="207" t="s">
        <v>284</v>
      </c>
      <c r="B150" s="207"/>
      <c r="C150" s="207"/>
      <c r="D150" s="207"/>
      <c r="E150" s="207"/>
      <c r="F150" s="207"/>
      <c r="G150" s="207"/>
      <c r="H150" s="207"/>
      <c r="I150" s="207"/>
      <c r="J150" s="207"/>
    </row>
    <row r="151" spans="1:10" x14ac:dyDescent="0.25">
      <c r="A151" s="203" t="s">
        <v>93</v>
      </c>
      <c r="B151" s="204"/>
      <c r="C151" s="204"/>
      <c r="D151" s="204"/>
      <c r="E151" s="204"/>
      <c r="F151" s="204"/>
      <c r="G151" s="204"/>
      <c r="H151" s="204"/>
      <c r="I151" s="204"/>
      <c r="J151" s="205"/>
    </row>
    <row r="152" spans="1:10" x14ac:dyDescent="0.25">
      <c r="A152" s="88" t="s">
        <v>94</v>
      </c>
      <c r="B152" s="89"/>
      <c r="C152" s="89"/>
      <c r="D152" s="89"/>
      <c r="E152" s="89"/>
      <c r="F152" s="89"/>
      <c r="G152" s="89"/>
      <c r="H152" s="89"/>
      <c r="I152" s="89"/>
      <c r="J152" s="90"/>
    </row>
    <row r="153" spans="1:10" ht="15.75" customHeight="1" x14ac:dyDescent="0.25">
      <c r="A153" s="203" t="s">
        <v>95</v>
      </c>
      <c r="B153" s="204"/>
      <c r="C153" s="204"/>
      <c r="D153" s="204"/>
      <c r="E153" s="204"/>
      <c r="F153" s="204"/>
      <c r="G153" s="204"/>
      <c r="H153" s="204"/>
      <c r="I153" s="204"/>
      <c r="J153" s="205"/>
    </row>
    <row r="154" spans="1:10" x14ac:dyDescent="0.25">
      <c r="A154" s="88" t="s">
        <v>96</v>
      </c>
      <c r="B154" s="89"/>
      <c r="C154" s="89"/>
      <c r="D154" s="89"/>
      <c r="E154" s="89"/>
      <c r="F154" s="89"/>
      <c r="G154" s="89"/>
      <c r="H154" s="89"/>
      <c r="I154" s="89"/>
      <c r="J154" s="90"/>
    </row>
    <row r="155" spans="1:10" x14ac:dyDescent="0.25">
      <c r="A155" s="88" t="s">
        <v>97</v>
      </c>
      <c r="B155" s="89"/>
      <c r="C155" s="89"/>
      <c r="D155" s="89"/>
      <c r="E155" s="89"/>
      <c r="F155" s="89"/>
      <c r="G155" s="89"/>
      <c r="H155" s="89"/>
      <c r="I155" s="89"/>
      <c r="J155" s="90"/>
    </row>
    <row r="156" spans="1:10" x14ac:dyDescent="0.25">
      <c r="A156" s="88" t="s">
        <v>98</v>
      </c>
      <c r="B156" s="89"/>
      <c r="C156" s="89"/>
      <c r="D156" s="89"/>
      <c r="E156" s="89"/>
      <c r="F156" s="89"/>
      <c r="G156" s="89"/>
      <c r="H156" s="89"/>
      <c r="I156" s="89"/>
      <c r="J156" s="90"/>
    </row>
    <row r="157" spans="1:10" x14ac:dyDescent="0.25">
      <c r="A157" s="91" t="s">
        <v>99</v>
      </c>
      <c r="B157" s="92"/>
      <c r="C157" s="92"/>
      <c r="D157" s="92"/>
      <c r="E157" s="92"/>
      <c r="F157" s="92"/>
      <c r="G157" s="92"/>
      <c r="H157" s="92"/>
      <c r="I157" s="92"/>
      <c r="J157" s="93"/>
    </row>
    <row r="158" spans="1:10" s="28" customFormat="1" x14ac:dyDescent="0.25">
      <c r="A158" s="84" t="s">
        <v>175</v>
      </c>
      <c r="B158" s="84"/>
      <c r="C158" s="84" t="s">
        <v>282</v>
      </c>
      <c r="D158" s="84"/>
      <c r="E158" s="84" t="s">
        <v>176</v>
      </c>
      <c r="F158" s="84"/>
      <c r="G158" s="84"/>
      <c r="H158" s="84" t="s">
        <v>283</v>
      </c>
      <c r="I158" s="84"/>
      <c r="J158" s="84"/>
    </row>
    <row r="159" spans="1:10" x14ac:dyDescent="0.25">
      <c r="A159" s="75" t="s">
        <v>177</v>
      </c>
      <c r="B159" s="76"/>
      <c r="C159" s="76"/>
      <c r="D159" s="76"/>
      <c r="E159" s="76"/>
      <c r="F159" s="76"/>
      <c r="G159" s="76"/>
      <c r="H159" s="76"/>
      <c r="I159" s="76"/>
      <c r="J159" s="77"/>
    </row>
    <row r="160" spans="1:10" x14ac:dyDescent="0.25">
      <c r="A160" s="78"/>
      <c r="B160" s="79"/>
      <c r="C160" s="79"/>
      <c r="D160" s="79"/>
      <c r="E160" s="79"/>
      <c r="F160" s="79"/>
      <c r="G160" s="79"/>
      <c r="H160" s="79"/>
      <c r="I160" s="79"/>
      <c r="J160" s="80"/>
    </row>
    <row r="161" spans="1:10" x14ac:dyDescent="0.25">
      <c r="A161" s="78"/>
      <c r="B161" s="79"/>
      <c r="C161" s="79"/>
      <c r="D161" s="79"/>
      <c r="E161" s="79"/>
      <c r="F161" s="79"/>
      <c r="G161" s="79"/>
      <c r="H161" s="79"/>
      <c r="I161" s="79"/>
      <c r="J161" s="80"/>
    </row>
    <row r="162" spans="1:10" x14ac:dyDescent="0.25">
      <c r="A162" s="81"/>
      <c r="B162" s="82"/>
      <c r="C162" s="82"/>
      <c r="D162" s="82"/>
      <c r="E162" s="82"/>
      <c r="F162" s="82"/>
      <c r="G162" s="82"/>
      <c r="H162" s="82"/>
      <c r="I162" s="82"/>
      <c r="J162" s="83"/>
    </row>
    <row r="163" spans="1:10" x14ac:dyDescent="0.25">
      <c r="A163" s="68" t="s">
        <v>100</v>
      </c>
      <c r="B163" s="69"/>
      <c r="C163" s="69"/>
      <c r="D163" s="68" t="str">
        <f>F8</f>
        <v>Divum</v>
      </c>
      <c r="G163" s="69"/>
      <c r="H163" s="69"/>
      <c r="I163" s="69"/>
      <c r="J163" s="69"/>
    </row>
    <row r="164" spans="1:10" x14ac:dyDescent="0.25">
      <c r="A164" s="69"/>
      <c r="B164" s="69"/>
      <c r="C164" s="69"/>
      <c r="D164" s="69"/>
      <c r="E164" s="69"/>
      <c r="F164" s="69"/>
      <c r="G164" s="69"/>
      <c r="H164" s="69"/>
      <c r="I164" s="69"/>
      <c r="J164" s="69"/>
    </row>
    <row r="165" spans="1:10" x14ac:dyDescent="0.25">
      <c r="A165" s="69"/>
      <c r="B165" s="69"/>
      <c r="C165" s="69"/>
      <c r="D165" s="69"/>
      <c r="E165" s="69"/>
      <c r="F165" s="69"/>
      <c r="G165" s="69"/>
      <c r="H165" s="69"/>
      <c r="I165" s="69"/>
      <c r="J165" s="69"/>
    </row>
    <row r="166" spans="1:10" ht="15" customHeight="1" x14ac:dyDescent="0.25"/>
    <row r="204" spans="1:1" x14ac:dyDescent="0.25">
      <c r="A204" s="70" t="s">
        <v>101</v>
      </c>
    </row>
  </sheetData>
  <mergeCells count="329">
    <mergeCell ref="K10:O10"/>
    <mergeCell ref="A134:B134"/>
    <mergeCell ref="D134:E134"/>
    <mergeCell ref="D135:E135"/>
    <mergeCell ref="H39:J39"/>
    <mergeCell ref="F40:G40"/>
    <mergeCell ref="H40:J40"/>
    <mergeCell ref="F41:G41"/>
    <mergeCell ref="H41:J41"/>
    <mergeCell ref="F42:G42"/>
    <mergeCell ref="H42:J42"/>
    <mergeCell ref="A42:E42"/>
    <mergeCell ref="D81:E81"/>
    <mergeCell ref="A53:J53"/>
    <mergeCell ref="A54:C54"/>
    <mergeCell ref="D54:E54"/>
    <mergeCell ref="F54:G54"/>
    <mergeCell ref="H54:J54"/>
    <mergeCell ref="H55:J55"/>
    <mergeCell ref="C55:G55"/>
    <mergeCell ref="H50:J50"/>
    <mergeCell ref="I73:J73"/>
    <mergeCell ref="A74:B74"/>
    <mergeCell ref="C74:J74"/>
    <mergeCell ref="A75:B75"/>
    <mergeCell ref="D136:E136"/>
    <mergeCell ref="A142:J142"/>
    <mergeCell ref="A143:B143"/>
    <mergeCell ref="D143:E143"/>
    <mergeCell ref="I143:J148"/>
    <mergeCell ref="A144:B144"/>
    <mergeCell ref="A145:B145"/>
    <mergeCell ref="A146:B146"/>
    <mergeCell ref="A147:B147"/>
    <mergeCell ref="A148:B148"/>
    <mergeCell ref="D148:E148"/>
    <mergeCell ref="C144:G147"/>
    <mergeCell ref="A121:B121"/>
    <mergeCell ref="D121:E121"/>
    <mergeCell ref="A110:B110"/>
    <mergeCell ref="A111:B111"/>
    <mergeCell ref="A98:J98"/>
    <mergeCell ref="A127:B127"/>
    <mergeCell ref="A118:B118"/>
    <mergeCell ref="D118:E118"/>
    <mergeCell ref="I124:J129"/>
    <mergeCell ref="D78:E78"/>
    <mergeCell ref="A79:B79"/>
    <mergeCell ref="A61:B61"/>
    <mergeCell ref="D61:E61"/>
    <mergeCell ref="F61:G61"/>
    <mergeCell ref="H61:J61"/>
    <mergeCell ref="A62:B62"/>
    <mergeCell ref="D62:E62"/>
    <mergeCell ref="F62:G71"/>
    <mergeCell ref="H62:J71"/>
    <mergeCell ref="A63:B63"/>
    <mergeCell ref="D63:E63"/>
    <mergeCell ref="A64:B64"/>
    <mergeCell ref="D64:E64"/>
    <mergeCell ref="A65:B65"/>
    <mergeCell ref="D65:E65"/>
    <mergeCell ref="A66:B66"/>
    <mergeCell ref="D66:E66"/>
    <mergeCell ref="A67:B67"/>
    <mergeCell ref="D67:E67"/>
    <mergeCell ref="D71:E71"/>
    <mergeCell ref="A70:B70"/>
    <mergeCell ref="D70:E70"/>
    <mergeCell ref="A71:B71"/>
    <mergeCell ref="F43:G43"/>
    <mergeCell ref="H43:J43"/>
    <mergeCell ref="F44:G44"/>
    <mergeCell ref="H44:J44"/>
    <mergeCell ref="F45:J45"/>
    <mergeCell ref="A44:E45"/>
    <mergeCell ref="A43:E43"/>
    <mergeCell ref="A117:B117"/>
    <mergeCell ref="D117:E117"/>
    <mergeCell ref="A115:B115"/>
    <mergeCell ref="I110:J115"/>
    <mergeCell ref="A116:J116"/>
    <mergeCell ref="A113:B113"/>
    <mergeCell ref="D113:E113"/>
    <mergeCell ref="A114:B114"/>
    <mergeCell ref="A82:B82"/>
    <mergeCell ref="A83:B83"/>
    <mergeCell ref="D83:E83"/>
    <mergeCell ref="A85:B85"/>
    <mergeCell ref="F76:G85"/>
    <mergeCell ref="H76:J85"/>
    <mergeCell ref="A77:B77"/>
    <mergeCell ref="D77:E77"/>
    <mergeCell ref="A78:B78"/>
    <mergeCell ref="D79:E79"/>
    <mergeCell ref="A80:B80"/>
    <mergeCell ref="D80:E80"/>
    <mergeCell ref="A81:B81"/>
    <mergeCell ref="A84:B84"/>
    <mergeCell ref="D84:E84"/>
    <mergeCell ref="A132:B132"/>
    <mergeCell ref="C132:H132"/>
    <mergeCell ref="A133:B133"/>
    <mergeCell ref="D133:E133"/>
    <mergeCell ref="D126:E126"/>
    <mergeCell ref="A124:B124"/>
    <mergeCell ref="C124:H124"/>
    <mergeCell ref="C125:H125"/>
    <mergeCell ref="A123:J123"/>
    <mergeCell ref="A125:B125"/>
    <mergeCell ref="A126:B126"/>
    <mergeCell ref="A109:J109"/>
    <mergeCell ref="A105:J105"/>
    <mergeCell ref="A106:J106"/>
    <mergeCell ref="A107:J107"/>
    <mergeCell ref="A129:B129"/>
    <mergeCell ref="D129:E129"/>
    <mergeCell ref="A130:J130"/>
    <mergeCell ref="A55:B55"/>
    <mergeCell ref="A56:C56"/>
    <mergeCell ref="D56:J56"/>
    <mergeCell ref="A149:J149"/>
    <mergeCell ref="A150:J150"/>
    <mergeCell ref="A151:J151"/>
    <mergeCell ref="A152:J152"/>
    <mergeCell ref="A122:B122"/>
    <mergeCell ref="D122:E122"/>
    <mergeCell ref="A119:B119"/>
    <mergeCell ref="D119:E119"/>
    <mergeCell ref="A120:B120"/>
    <mergeCell ref="D120:E120"/>
    <mergeCell ref="I117:J122"/>
    <mergeCell ref="D114:E114"/>
    <mergeCell ref="D115:E115"/>
    <mergeCell ref="D127:E127"/>
    <mergeCell ref="A112:B112"/>
    <mergeCell ref="D112:E112"/>
    <mergeCell ref="A128:B128"/>
    <mergeCell ref="D128:E128"/>
    <mergeCell ref="A137:J137"/>
    <mergeCell ref="A138:B138"/>
    <mergeCell ref="D141:E141"/>
    <mergeCell ref="A153:J153"/>
    <mergeCell ref="A154:J154"/>
    <mergeCell ref="A155:J155"/>
    <mergeCell ref="A156:J156"/>
    <mergeCell ref="A157:J157"/>
    <mergeCell ref="I138:J141"/>
    <mergeCell ref="A141:B141"/>
    <mergeCell ref="A135:B135"/>
    <mergeCell ref="A136:B136"/>
    <mergeCell ref="D138:E138"/>
    <mergeCell ref="A139:B139"/>
    <mergeCell ref="D139:E139"/>
    <mergeCell ref="A140:B140"/>
    <mergeCell ref="D140:E140"/>
    <mergeCell ref="A131:B131"/>
    <mergeCell ref="C131:H131"/>
    <mergeCell ref="I131:J136"/>
    <mergeCell ref="C58:J58"/>
    <mergeCell ref="E59:F59"/>
    <mergeCell ref="I59:J59"/>
    <mergeCell ref="A60:B60"/>
    <mergeCell ref="C60:J60"/>
    <mergeCell ref="A95:F95"/>
    <mergeCell ref="G95:J95"/>
    <mergeCell ref="A93:F93"/>
    <mergeCell ref="G93:J93"/>
    <mergeCell ref="A94:F94"/>
    <mergeCell ref="G94:J94"/>
    <mergeCell ref="A92:F92"/>
    <mergeCell ref="G92:J92"/>
    <mergeCell ref="A86:B86"/>
    <mergeCell ref="D86:F86"/>
    <mergeCell ref="G86:H86"/>
    <mergeCell ref="I86:J86"/>
    <mergeCell ref="A68:B68"/>
    <mergeCell ref="D68:E68"/>
    <mergeCell ref="A69:B69"/>
    <mergeCell ref="D69:E69"/>
    <mergeCell ref="A46:E46"/>
    <mergeCell ref="F46:J46"/>
    <mergeCell ref="A47:J47"/>
    <mergeCell ref="A39:E40"/>
    <mergeCell ref="F39:G39"/>
    <mergeCell ref="A90:J90"/>
    <mergeCell ref="A91:F91"/>
    <mergeCell ref="G91:J91"/>
    <mergeCell ref="A88:J88"/>
    <mergeCell ref="A89:B89"/>
    <mergeCell ref="C89:J89"/>
    <mergeCell ref="A57:J57"/>
    <mergeCell ref="F75:G75"/>
    <mergeCell ref="A87:J87"/>
    <mergeCell ref="D82:E82"/>
    <mergeCell ref="D85:E85"/>
    <mergeCell ref="D75:E75"/>
    <mergeCell ref="H75:J75"/>
    <mergeCell ref="A76:B76"/>
    <mergeCell ref="D76:E76"/>
    <mergeCell ref="A72:B72"/>
    <mergeCell ref="C72:J72"/>
    <mergeCell ref="E73:F73"/>
    <mergeCell ref="A58:B58"/>
    <mergeCell ref="F52:G52"/>
    <mergeCell ref="H52:J52"/>
    <mergeCell ref="H48:J48"/>
    <mergeCell ref="H49:J49"/>
    <mergeCell ref="A49:B49"/>
    <mergeCell ref="C49:F49"/>
    <mergeCell ref="A50:B50"/>
    <mergeCell ref="C50:F50"/>
    <mergeCell ref="A48:B48"/>
    <mergeCell ref="C48:F48"/>
    <mergeCell ref="H51:J51"/>
    <mergeCell ref="A51:B51"/>
    <mergeCell ref="C51:F51"/>
    <mergeCell ref="A52:C52"/>
    <mergeCell ref="D52:E52"/>
    <mergeCell ref="A16:B16"/>
    <mergeCell ref="C16:E16"/>
    <mergeCell ref="F16:G16"/>
    <mergeCell ref="H16:J16"/>
    <mergeCell ref="A25:E25"/>
    <mergeCell ref="A26:E26"/>
    <mergeCell ref="F26:J26"/>
    <mergeCell ref="F25:J25"/>
    <mergeCell ref="A27:E27"/>
    <mergeCell ref="F27:J27"/>
    <mergeCell ref="A24:E24"/>
    <mergeCell ref="F24:J24"/>
    <mergeCell ref="A18:B18"/>
    <mergeCell ref="C18:E18"/>
    <mergeCell ref="F18:G18"/>
    <mergeCell ref="H18:J18"/>
    <mergeCell ref="A19:B19"/>
    <mergeCell ref="C19:E19"/>
    <mergeCell ref="F19:G19"/>
    <mergeCell ref="H19:J19"/>
    <mergeCell ref="A20:E21"/>
    <mergeCell ref="F20:J21"/>
    <mergeCell ref="A22:E23"/>
    <mergeCell ref="F22:J23"/>
    <mergeCell ref="A1:J1"/>
    <mergeCell ref="A2:J2"/>
    <mergeCell ref="A3:E3"/>
    <mergeCell ref="F3:J3"/>
    <mergeCell ref="A4:E4"/>
    <mergeCell ref="A8:E8"/>
    <mergeCell ref="F8:J8"/>
    <mergeCell ref="A10:E10"/>
    <mergeCell ref="F10:J10"/>
    <mergeCell ref="F4:J4"/>
    <mergeCell ref="A9:E9"/>
    <mergeCell ref="F9:J9"/>
    <mergeCell ref="A11:E11"/>
    <mergeCell ref="F11:J11"/>
    <mergeCell ref="A5:E5"/>
    <mergeCell ref="F5:J5"/>
    <mergeCell ref="A6:E6"/>
    <mergeCell ref="F6:J6"/>
    <mergeCell ref="A7:E7"/>
    <mergeCell ref="F7:J7"/>
    <mergeCell ref="A15:B15"/>
    <mergeCell ref="C15:E15"/>
    <mergeCell ref="A12:E12"/>
    <mergeCell ref="F12:J12"/>
    <mergeCell ref="A13:E13"/>
    <mergeCell ref="F13:J13"/>
    <mergeCell ref="A14:B14"/>
    <mergeCell ref="C14:J14"/>
    <mergeCell ref="F15:G15"/>
    <mergeCell ref="H15:J15"/>
    <mergeCell ref="A29:B29"/>
    <mergeCell ref="C29:D29"/>
    <mergeCell ref="E29:F29"/>
    <mergeCell ref="G29:H29"/>
    <mergeCell ref="I29:J29"/>
    <mergeCell ref="A41:E41"/>
    <mergeCell ref="A36:E36"/>
    <mergeCell ref="F36:J36"/>
    <mergeCell ref="A31:J31"/>
    <mergeCell ref="C30:D30"/>
    <mergeCell ref="E30:F30"/>
    <mergeCell ref="G30:H30"/>
    <mergeCell ref="I30:J30"/>
    <mergeCell ref="A32:J32"/>
    <mergeCell ref="A33:B33"/>
    <mergeCell ref="A30:B30"/>
    <mergeCell ref="A35:J35"/>
    <mergeCell ref="A37:E37"/>
    <mergeCell ref="F37:J37"/>
    <mergeCell ref="A38:J38"/>
    <mergeCell ref="C33:J33"/>
    <mergeCell ref="A34:B34"/>
    <mergeCell ref="C34:J34"/>
    <mergeCell ref="A17:B17"/>
    <mergeCell ref="C17:E17"/>
    <mergeCell ref="F17:G17"/>
    <mergeCell ref="H17:J17"/>
    <mergeCell ref="A28:B28"/>
    <mergeCell ref="C28:D28"/>
    <mergeCell ref="E28:F28"/>
    <mergeCell ref="G28:H28"/>
    <mergeCell ref="I28:J28"/>
    <mergeCell ref="A159:J162"/>
    <mergeCell ref="A158:B158"/>
    <mergeCell ref="E158:G158"/>
    <mergeCell ref="C158:D158"/>
    <mergeCell ref="H158:J158"/>
    <mergeCell ref="A97:F97"/>
    <mergeCell ref="G97:J97"/>
    <mergeCell ref="A96:F96"/>
    <mergeCell ref="G96:J96"/>
    <mergeCell ref="A100:B100"/>
    <mergeCell ref="A99:B99"/>
    <mergeCell ref="D99:F99"/>
    <mergeCell ref="G99:J99"/>
    <mergeCell ref="D100:F100"/>
    <mergeCell ref="G100:J100"/>
    <mergeCell ref="C110:H110"/>
    <mergeCell ref="C111:H111"/>
    <mergeCell ref="A101:J101"/>
    <mergeCell ref="A102:J102"/>
    <mergeCell ref="A103:B103"/>
    <mergeCell ref="D103:E103"/>
    <mergeCell ref="I103:J103"/>
    <mergeCell ref="A104:J104"/>
    <mergeCell ref="A108:J108"/>
  </mergeCells>
  <hyperlinks>
    <hyperlink ref="C34" r:id="rId1"/>
  </hyperlinks>
  <pageMargins left="0.39370078740157483" right="0.39370078740157483"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3" manualBreakCount="3">
    <brk id="71" max="9" man="1"/>
    <brk id="162" max="9" man="1"/>
    <brk id="20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topLeftCell="A16" workbookViewId="0">
      <selection activeCell="K34" sqref="K34"/>
    </sheetView>
  </sheetViews>
  <sheetFormatPr defaultRowHeight="15" x14ac:dyDescent="0.25"/>
  <cols>
    <col min="1" max="1" width="10.28515625" bestFit="1" customWidth="1"/>
  </cols>
  <sheetData>
    <row r="1" spans="1:3" x14ac:dyDescent="0.25">
      <c r="A1" t="s">
        <v>208</v>
      </c>
      <c r="C1" t="s">
        <v>209</v>
      </c>
    </row>
    <row r="3" spans="1:3" x14ac:dyDescent="0.25">
      <c r="A3" s="29">
        <v>44121</v>
      </c>
      <c r="B3" t="s">
        <v>212</v>
      </c>
    </row>
    <row r="26" spans="1:2" x14ac:dyDescent="0.25">
      <c r="A26" s="29">
        <v>43835</v>
      </c>
      <c r="B26" t="s">
        <v>212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13" customWidth="1"/>
    <col min="2" max="2" width="11.7109375" style="13" customWidth="1"/>
    <col min="3" max="4" width="9.140625" style="13"/>
    <col min="5" max="5" width="10.140625" style="13" customWidth="1"/>
    <col min="6" max="6" width="10.7109375" style="13" customWidth="1"/>
    <col min="7" max="7" width="9.140625" style="13"/>
    <col min="8" max="8" width="10.42578125" style="13" customWidth="1"/>
    <col min="9" max="9" width="15.42578125" style="13" customWidth="1"/>
    <col min="10" max="258" width="9.140625" style="13"/>
    <col min="259" max="259" width="11.7109375" style="13" customWidth="1"/>
    <col min="260" max="260" width="9.140625" style="13"/>
    <col min="261" max="261" width="14.7109375" style="13" customWidth="1"/>
    <col min="262" max="262" width="10.7109375" style="13" customWidth="1"/>
    <col min="263" max="514" width="9.140625" style="13"/>
    <col min="515" max="515" width="11.7109375" style="13" customWidth="1"/>
    <col min="516" max="516" width="9.140625" style="13"/>
    <col min="517" max="517" width="14.7109375" style="13" customWidth="1"/>
    <col min="518" max="518" width="10.7109375" style="13" customWidth="1"/>
    <col min="519" max="770" width="9.140625" style="13"/>
    <col min="771" max="771" width="11.7109375" style="13" customWidth="1"/>
    <col min="772" max="772" width="9.140625" style="13"/>
    <col min="773" max="773" width="14.7109375" style="13" customWidth="1"/>
    <col min="774" max="774" width="10.7109375" style="13" customWidth="1"/>
    <col min="775" max="1026" width="9.140625" style="13"/>
    <col min="1027" max="1027" width="11.7109375" style="13" customWidth="1"/>
    <col min="1028" max="1028" width="9.140625" style="13"/>
    <col min="1029" max="1029" width="14.7109375" style="13" customWidth="1"/>
    <col min="1030" max="1030" width="10.7109375" style="13" customWidth="1"/>
    <col min="1031" max="1282" width="9.140625" style="13"/>
    <col min="1283" max="1283" width="11.7109375" style="13" customWidth="1"/>
    <col min="1284" max="1284" width="9.140625" style="13"/>
    <col min="1285" max="1285" width="14.7109375" style="13" customWidth="1"/>
    <col min="1286" max="1286" width="10.7109375" style="13" customWidth="1"/>
    <col min="1287" max="1538" width="9.140625" style="13"/>
    <col min="1539" max="1539" width="11.7109375" style="13" customWidth="1"/>
    <col min="1540" max="1540" width="9.140625" style="13"/>
    <col min="1541" max="1541" width="14.7109375" style="13" customWidth="1"/>
    <col min="1542" max="1542" width="10.7109375" style="13" customWidth="1"/>
    <col min="1543" max="1794" width="9.140625" style="13"/>
    <col min="1795" max="1795" width="11.7109375" style="13" customWidth="1"/>
    <col min="1796" max="1796" width="9.140625" style="13"/>
    <col min="1797" max="1797" width="14.7109375" style="13" customWidth="1"/>
    <col min="1798" max="1798" width="10.7109375" style="13" customWidth="1"/>
    <col min="1799" max="2050" width="9.140625" style="13"/>
    <col min="2051" max="2051" width="11.7109375" style="13" customWidth="1"/>
    <col min="2052" max="2052" width="9.140625" style="13"/>
    <col min="2053" max="2053" width="14.7109375" style="13" customWidth="1"/>
    <col min="2054" max="2054" width="10.7109375" style="13" customWidth="1"/>
    <col min="2055" max="2306" width="9.140625" style="13"/>
    <col min="2307" max="2307" width="11.7109375" style="13" customWidth="1"/>
    <col min="2308" max="2308" width="9.140625" style="13"/>
    <col min="2309" max="2309" width="14.7109375" style="13" customWidth="1"/>
    <col min="2310" max="2310" width="10.7109375" style="13" customWidth="1"/>
    <col min="2311" max="2562" width="9.140625" style="13"/>
    <col min="2563" max="2563" width="11.7109375" style="13" customWidth="1"/>
    <col min="2564" max="2564" width="9.140625" style="13"/>
    <col min="2565" max="2565" width="14.7109375" style="13" customWidth="1"/>
    <col min="2566" max="2566" width="10.7109375" style="13" customWidth="1"/>
    <col min="2567" max="2818" width="9.140625" style="13"/>
    <col min="2819" max="2819" width="11.7109375" style="13" customWidth="1"/>
    <col min="2820" max="2820" width="9.140625" style="13"/>
    <col min="2821" max="2821" width="14.7109375" style="13" customWidth="1"/>
    <col min="2822" max="2822" width="10.7109375" style="13" customWidth="1"/>
    <col min="2823" max="3074" width="9.140625" style="13"/>
    <col min="3075" max="3075" width="11.7109375" style="13" customWidth="1"/>
    <col min="3076" max="3076" width="9.140625" style="13"/>
    <col min="3077" max="3077" width="14.7109375" style="13" customWidth="1"/>
    <col min="3078" max="3078" width="10.7109375" style="13" customWidth="1"/>
    <col min="3079" max="3330" width="9.140625" style="13"/>
    <col min="3331" max="3331" width="11.7109375" style="13" customWidth="1"/>
    <col min="3332" max="3332" width="9.140625" style="13"/>
    <col min="3333" max="3333" width="14.7109375" style="13" customWidth="1"/>
    <col min="3334" max="3334" width="10.7109375" style="13" customWidth="1"/>
    <col min="3335" max="3586" width="9.140625" style="13"/>
    <col min="3587" max="3587" width="11.7109375" style="13" customWidth="1"/>
    <col min="3588" max="3588" width="9.140625" style="13"/>
    <col min="3589" max="3589" width="14.7109375" style="13" customWidth="1"/>
    <col min="3590" max="3590" width="10.7109375" style="13" customWidth="1"/>
    <col min="3591" max="3842" width="9.140625" style="13"/>
    <col min="3843" max="3843" width="11.7109375" style="13" customWidth="1"/>
    <col min="3844" max="3844" width="9.140625" style="13"/>
    <col min="3845" max="3845" width="14.7109375" style="13" customWidth="1"/>
    <col min="3846" max="3846" width="10.7109375" style="13" customWidth="1"/>
    <col min="3847" max="4098" width="9.140625" style="13"/>
    <col min="4099" max="4099" width="11.7109375" style="13" customWidth="1"/>
    <col min="4100" max="4100" width="9.140625" style="13"/>
    <col min="4101" max="4101" width="14.7109375" style="13" customWidth="1"/>
    <col min="4102" max="4102" width="10.7109375" style="13" customWidth="1"/>
    <col min="4103" max="4354" width="9.140625" style="13"/>
    <col min="4355" max="4355" width="11.7109375" style="13" customWidth="1"/>
    <col min="4356" max="4356" width="9.140625" style="13"/>
    <col min="4357" max="4357" width="14.7109375" style="13" customWidth="1"/>
    <col min="4358" max="4358" width="10.7109375" style="13" customWidth="1"/>
    <col min="4359" max="4610" width="9.140625" style="13"/>
    <col min="4611" max="4611" width="11.7109375" style="13" customWidth="1"/>
    <col min="4612" max="4612" width="9.140625" style="13"/>
    <col min="4613" max="4613" width="14.7109375" style="13" customWidth="1"/>
    <col min="4614" max="4614" width="10.7109375" style="13" customWidth="1"/>
    <col min="4615" max="4866" width="9.140625" style="13"/>
    <col min="4867" max="4867" width="11.7109375" style="13" customWidth="1"/>
    <col min="4868" max="4868" width="9.140625" style="13"/>
    <col min="4869" max="4869" width="14.7109375" style="13" customWidth="1"/>
    <col min="4870" max="4870" width="10.7109375" style="13" customWidth="1"/>
    <col min="4871" max="5122" width="9.140625" style="13"/>
    <col min="5123" max="5123" width="11.7109375" style="13" customWidth="1"/>
    <col min="5124" max="5124" width="9.140625" style="13"/>
    <col min="5125" max="5125" width="14.7109375" style="13" customWidth="1"/>
    <col min="5126" max="5126" width="10.7109375" style="13" customWidth="1"/>
    <col min="5127" max="5378" width="9.140625" style="13"/>
    <col min="5379" max="5379" width="11.7109375" style="13" customWidth="1"/>
    <col min="5380" max="5380" width="9.140625" style="13"/>
    <col min="5381" max="5381" width="14.7109375" style="13" customWidth="1"/>
    <col min="5382" max="5382" width="10.7109375" style="13" customWidth="1"/>
    <col min="5383" max="5634" width="9.140625" style="13"/>
    <col min="5635" max="5635" width="11.7109375" style="13" customWidth="1"/>
    <col min="5636" max="5636" width="9.140625" style="13"/>
    <col min="5637" max="5637" width="14.7109375" style="13" customWidth="1"/>
    <col min="5638" max="5638" width="10.7109375" style="13" customWidth="1"/>
    <col min="5639" max="5890" width="9.140625" style="13"/>
    <col min="5891" max="5891" width="11.7109375" style="13" customWidth="1"/>
    <col min="5892" max="5892" width="9.140625" style="13"/>
    <col min="5893" max="5893" width="14.7109375" style="13" customWidth="1"/>
    <col min="5894" max="5894" width="10.7109375" style="13" customWidth="1"/>
    <col min="5895" max="6146" width="9.140625" style="13"/>
    <col min="6147" max="6147" width="11.7109375" style="13" customWidth="1"/>
    <col min="6148" max="6148" width="9.140625" style="13"/>
    <col min="6149" max="6149" width="14.7109375" style="13" customWidth="1"/>
    <col min="6150" max="6150" width="10.7109375" style="13" customWidth="1"/>
    <col min="6151" max="6402" width="9.140625" style="13"/>
    <col min="6403" max="6403" width="11.7109375" style="13" customWidth="1"/>
    <col min="6404" max="6404" width="9.140625" style="13"/>
    <col min="6405" max="6405" width="14.7109375" style="13" customWidth="1"/>
    <col min="6406" max="6406" width="10.7109375" style="13" customWidth="1"/>
    <col min="6407" max="6658" width="9.140625" style="13"/>
    <col min="6659" max="6659" width="11.7109375" style="13" customWidth="1"/>
    <col min="6660" max="6660" width="9.140625" style="13"/>
    <col min="6661" max="6661" width="14.7109375" style="13" customWidth="1"/>
    <col min="6662" max="6662" width="10.7109375" style="13" customWidth="1"/>
    <col min="6663" max="6914" width="9.140625" style="13"/>
    <col min="6915" max="6915" width="11.7109375" style="13" customWidth="1"/>
    <col min="6916" max="6916" width="9.140625" style="13"/>
    <col min="6917" max="6917" width="14.7109375" style="13" customWidth="1"/>
    <col min="6918" max="6918" width="10.7109375" style="13" customWidth="1"/>
    <col min="6919" max="7170" width="9.140625" style="13"/>
    <col min="7171" max="7171" width="11.7109375" style="13" customWidth="1"/>
    <col min="7172" max="7172" width="9.140625" style="13"/>
    <col min="7173" max="7173" width="14.7109375" style="13" customWidth="1"/>
    <col min="7174" max="7174" width="10.7109375" style="13" customWidth="1"/>
    <col min="7175" max="7426" width="9.140625" style="13"/>
    <col min="7427" max="7427" width="11.7109375" style="13" customWidth="1"/>
    <col min="7428" max="7428" width="9.140625" style="13"/>
    <col min="7429" max="7429" width="14.7109375" style="13" customWidth="1"/>
    <col min="7430" max="7430" width="10.7109375" style="13" customWidth="1"/>
    <col min="7431" max="7682" width="9.140625" style="13"/>
    <col min="7683" max="7683" width="11.7109375" style="13" customWidth="1"/>
    <col min="7684" max="7684" width="9.140625" style="13"/>
    <col min="7685" max="7685" width="14.7109375" style="13" customWidth="1"/>
    <col min="7686" max="7686" width="10.7109375" style="13" customWidth="1"/>
    <col min="7687" max="7938" width="9.140625" style="13"/>
    <col min="7939" max="7939" width="11.7109375" style="13" customWidth="1"/>
    <col min="7940" max="7940" width="9.140625" style="13"/>
    <col min="7941" max="7941" width="14.7109375" style="13" customWidth="1"/>
    <col min="7942" max="7942" width="10.7109375" style="13" customWidth="1"/>
    <col min="7943" max="8194" width="9.140625" style="13"/>
    <col min="8195" max="8195" width="11.7109375" style="13" customWidth="1"/>
    <col min="8196" max="8196" width="9.140625" style="13"/>
    <col min="8197" max="8197" width="14.7109375" style="13" customWidth="1"/>
    <col min="8198" max="8198" width="10.7109375" style="13" customWidth="1"/>
    <col min="8199" max="8450" width="9.140625" style="13"/>
    <col min="8451" max="8451" width="11.7109375" style="13" customWidth="1"/>
    <col min="8452" max="8452" width="9.140625" style="13"/>
    <col min="8453" max="8453" width="14.7109375" style="13" customWidth="1"/>
    <col min="8454" max="8454" width="10.7109375" style="13" customWidth="1"/>
    <col min="8455" max="8706" width="9.140625" style="13"/>
    <col min="8707" max="8707" width="11.7109375" style="13" customWidth="1"/>
    <col min="8708" max="8708" width="9.140625" style="13"/>
    <col min="8709" max="8709" width="14.7109375" style="13" customWidth="1"/>
    <col min="8710" max="8710" width="10.7109375" style="13" customWidth="1"/>
    <col min="8711" max="8962" width="9.140625" style="13"/>
    <col min="8963" max="8963" width="11.7109375" style="13" customWidth="1"/>
    <col min="8964" max="8964" width="9.140625" style="13"/>
    <col min="8965" max="8965" width="14.7109375" style="13" customWidth="1"/>
    <col min="8966" max="8966" width="10.7109375" style="13" customWidth="1"/>
    <col min="8967" max="9218" width="9.140625" style="13"/>
    <col min="9219" max="9219" width="11.7109375" style="13" customWidth="1"/>
    <col min="9220" max="9220" width="9.140625" style="13"/>
    <col min="9221" max="9221" width="14.7109375" style="13" customWidth="1"/>
    <col min="9222" max="9222" width="10.7109375" style="13" customWidth="1"/>
    <col min="9223" max="9474" width="9.140625" style="13"/>
    <col min="9475" max="9475" width="11.7109375" style="13" customWidth="1"/>
    <col min="9476" max="9476" width="9.140625" style="13"/>
    <col min="9477" max="9477" width="14.7109375" style="13" customWidth="1"/>
    <col min="9478" max="9478" width="10.7109375" style="13" customWidth="1"/>
    <col min="9479" max="9730" width="9.140625" style="13"/>
    <col min="9731" max="9731" width="11.7109375" style="13" customWidth="1"/>
    <col min="9732" max="9732" width="9.140625" style="13"/>
    <col min="9733" max="9733" width="14.7109375" style="13" customWidth="1"/>
    <col min="9734" max="9734" width="10.7109375" style="13" customWidth="1"/>
    <col min="9735" max="9986" width="9.140625" style="13"/>
    <col min="9987" max="9987" width="11.7109375" style="13" customWidth="1"/>
    <col min="9988" max="9988" width="9.140625" style="13"/>
    <col min="9989" max="9989" width="14.7109375" style="13" customWidth="1"/>
    <col min="9990" max="9990" width="10.7109375" style="13" customWidth="1"/>
    <col min="9991" max="10242" width="9.140625" style="13"/>
    <col min="10243" max="10243" width="11.7109375" style="13" customWidth="1"/>
    <col min="10244" max="10244" width="9.140625" style="13"/>
    <col min="10245" max="10245" width="14.7109375" style="13" customWidth="1"/>
    <col min="10246" max="10246" width="10.7109375" style="13" customWidth="1"/>
    <col min="10247" max="10498" width="9.140625" style="13"/>
    <col min="10499" max="10499" width="11.7109375" style="13" customWidth="1"/>
    <col min="10500" max="10500" width="9.140625" style="13"/>
    <col min="10501" max="10501" width="14.7109375" style="13" customWidth="1"/>
    <col min="10502" max="10502" width="10.7109375" style="13" customWidth="1"/>
    <col min="10503" max="10754" width="9.140625" style="13"/>
    <col min="10755" max="10755" width="11.7109375" style="13" customWidth="1"/>
    <col min="10756" max="10756" width="9.140625" style="13"/>
    <col min="10757" max="10757" width="14.7109375" style="13" customWidth="1"/>
    <col min="10758" max="10758" width="10.7109375" style="13" customWidth="1"/>
    <col min="10759" max="11010" width="9.140625" style="13"/>
    <col min="11011" max="11011" width="11.7109375" style="13" customWidth="1"/>
    <col min="11012" max="11012" width="9.140625" style="13"/>
    <col min="11013" max="11013" width="14.7109375" style="13" customWidth="1"/>
    <col min="11014" max="11014" width="10.7109375" style="13" customWidth="1"/>
    <col min="11015" max="11266" width="9.140625" style="13"/>
    <col min="11267" max="11267" width="11.7109375" style="13" customWidth="1"/>
    <col min="11268" max="11268" width="9.140625" style="13"/>
    <col min="11269" max="11269" width="14.7109375" style="13" customWidth="1"/>
    <col min="11270" max="11270" width="10.7109375" style="13" customWidth="1"/>
    <col min="11271" max="11522" width="9.140625" style="13"/>
    <col min="11523" max="11523" width="11.7109375" style="13" customWidth="1"/>
    <col min="11524" max="11524" width="9.140625" style="13"/>
    <col min="11525" max="11525" width="14.7109375" style="13" customWidth="1"/>
    <col min="11526" max="11526" width="10.7109375" style="13" customWidth="1"/>
    <col min="11527" max="11778" width="9.140625" style="13"/>
    <col min="11779" max="11779" width="11.7109375" style="13" customWidth="1"/>
    <col min="11780" max="11780" width="9.140625" style="13"/>
    <col min="11781" max="11781" width="14.7109375" style="13" customWidth="1"/>
    <col min="11782" max="11782" width="10.7109375" style="13" customWidth="1"/>
    <col min="11783" max="12034" width="9.140625" style="13"/>
    <col min="12035" max="12035" width="11.7109375" style="13" customWidth="1"/>
    <col min="12036" max="12036" width="9.140625" style="13"/>
    <col min="12037" max="12037" width="14.7109375" style="13" customWidth="1"/>
    <col min="12038" max="12038" width="10.7109375" style="13" customWidth="1"/>
    <col min="12039" max="12290" width="9.140625" style="13"/>
    <col min="12291" max="12291" width="11.7109375" style="13" customWidth="1"/>
    <col min="12292" max="12292" width="9.140625" style="13"/>
    <col min="12293" max="12293" width="14.7109375" style="13" customWidth="1"/>
    <col min="12294" max="12294" width="10.7109375" style="13" customWidth="1"/>
    <col min="12295" max="12546" width="9.140625" style="13"/>
    <col min="12547" max="12547" width="11.7109375" style="13" customWidth="1"/>
    <col min="12548" max="12548" width="9.140625" style="13"/>
    <col min="12549" max="12549" width="14.7109375" style="13" customWidth="1"/>
    <col min="12550" max="12550" width="10.7109375" style="13" customWidth="1"/>
    <col min="12551" max="12802" width="9.140625" style="13"/>
    <col min="12803" max="12803" width="11.7109375" style="13" customWidth="1"/>
    <col min="12804" max="12804" width="9.140625" style="13"/>
    <col min="12805" max="12805" width="14.7109375" style="13" customWidth="1"/>
    <col min="12806" max="12806" width="10.7109375" style="13" customWidth="1"/>
    <col min="12807" max="13058" width="9.140625" style="13"/>
    <col min="13059" max="13059" width="11.7109375" style="13" customWidth="1"/>
    <col min="13060" max="13060" width="9.140625" style="13"/>
    <col min="13061" max="13061" width="14.7109375" style="13" customWidth="1"/>
    <col min="13062" max="13062" width="10.7109375" style="13" customWidth="1"/>
    <col min="13063" max="13314" width="9.140625" style="13"/>
    <col min="13315" max="13315" width="11.7109375" style="13" customWidth="1"/>
    <col min="13316" max="13316" width="9.140625" style="13"/>
    <col min="13317" max="13317" width="14.7109375" style="13" customWidth="1"/>
    <col min="13318" max="13318" width="10.7109375" style="13" customWidth="1"/>
    <col min="13319" max="13570" width="9.140625" style="13"/>
    <col min="13571" max="13571" width="11.7109375" style="13" customWidth="1"/>
    <col min="13572" max="13572" width="9.140625" style="13"/>
    <col min="13573" max="13573" width="14.7109375" style="13" customWidth="1"/>
    <col min="13574" max="13574" width="10.7109375" style="13" customWidth="1"/>
    <col min="13575" max="13826" width="9.140625" style="13"/>
    <col min="13827" max="13827" width="11.7109375" style="13" customWidth="1"/>
    <col min="13828" max="13828" width="9.140625" style="13"/>
    <col min="13829" max="13829" width="14.7109375" style="13" customWidth="1"/>
    <col min="13830" max="13830" width="10.7109375" style="13" customWidth="1"/>
    <col min="13831" max="14082" width="9.140625" style="13"/>
    <col min="14083" max="14083" width="11.7109375" style="13" customWidth="1"/>
    <col min="14084" max="14084" width="9.140625" style="13"/>
    <col min="14085" max="14085" width="14.7109375" style="13" customWidth="1"/>
    <col min="14086" max="14086" width="10.7109375" style="13" customWidth="1"/>
    <col min="14087" max="14338" width="9.140625" style="13"/>
    <col min="14339" max="14339" width="11.7109375" style="13" customWidth="1"/>
    <col min="14340" max="14340" width="9.140625" style="13"/>
    <col min="14341" max="14341" width="14.7109375" style="13" customWidth="1"/>
    <col min="14342" max="14342" width="10.7109375" style="13" customWidth="1"/>
    <col min="14343" max="14594" width="9.140625" style="13"/>
    <col min="14595" max="14595" width="11.7109375" style="13" customWidth="1"/>
    <col min="14596" max="14596" width="9.140625" style="13"/>
    <col min="14597" max="14597" width="14.7109375" style="13" customWidth="1"/>
    <col min="14598" max="14598" width="10.7109375" style="13" customWidth="1"/>
    <col min="14599" max="14850" width="9.140625" style="13"/>
    <col min="14851" max="14851" width="11.7109375" style="13" customWidth="1"/>
    <col min="14852" max="14852" width="9.140625" style="13"/>
    <col min="14853" max="14853" width="14.7109375" style="13" customWidth="1"/>
    <col min="14854" max="14854" width="10.7109375" style="13" customWidth="1"/>
    <col min="14855" max="15106" width="9.140625" style="13"/>
    <col min="15107" max="15107" width="11.7109375" style="13" customWidth="1"/>
    <col min="15108" max="15108" width="9.140625" style="13"/>
    <col min="15109" max="15109" width="14.7109375" style="13" customWidth="1"/>
    <col min="15110" max="15110" width="10.7109375" style="13" customWidth="1"/>
    <col min="15111" max="15362" width="9.140625" style="13"/>
    <col min="15363" max="15363" width="11.7109375" style="13" customWidth="1"/>
    <col min="15364" max="15364" width="9.140625" style="13"/>
    <col min="15365" max="15365" width="14.7109375" style="13" customWidth="1"/>
    <col min="15366" max="15366" width="10.7109375" style="13" customWidth="1"/>
    <col min="15367" max="15618" width="9.140625" style="13"/>
    <col min="15619" max="15619" width="11.7109375" style="13" customWidth="1"/>
    <col min="15620" max="15620" width="9.140625" style="13"/>
    <col min="15621" max="15621" width="14.7109375" style="13" customWidth="1"/>
    <col min="15622" max="15622" width="10.7109375" style="13" customWidth="1"/>
    <col min="15623" max="15874" width="9.140625" style="13"/>
    <col min="15875" max="15875" width="11.7109375" style="13" customWidth="1"/>
    <col min="15876" max="15876" width="9.140625" style="13"/>
    <col min="15877" max="15877" width="14.7109375" style="13" customWidth="1"/>
    <col min="15878" max="15878" width="10.7109375" style="13" customWidth="1"/>
    <col min="15879" max="16130" width="9.140625" style="13"/>
    <col min="16131" max="16131" width="11.7109375" style="13" customWidth="1"/>
    <col min="16132" max="16132" width="9.140625" style="13"/>
    <col min="16133" max="16133" width="14.7109375" style="13" customWidth="1"/>
    <col min="16134" max="16134" width="10.7109375" style="13" customWidth="1"/>
    <col min="16135" max="16384" width="9.140625" style="13"/>
  </cols>
  <sheetData>
    <row r="2" spans="1:13" x14ac:dyDescent="0.25">
      <c r="A2" s="14" t="s">
        <v>138</v>
      </c>
      <c r="B2" s="14" t="s">
        <v>139</v>
      </c>
      <c r="C2" s="14" t="s">
        <v>140</v>
      </c>
      <c r="D2" s="241" t="s">
        <v>141</v>
      </c>
      <c r="E2" s="241"/>
    </row>
    <row r="3" spans="1:13" x14ac:dyDescent="0.25">
      <c r="A3" s="17">
        <v>0</v>
      </c>
      <c r="B3" s="17">
        <v>7</v>
      </c>
      <c r="C3" s="17">
        <v>2</v>
      </c>
      <c r="D3" s="243">
        <v>22</v>
      </c>
      <c r="E3" s="243"/>
    </row>
    <row r="5" spans="1:13" hidden="1" x14ac:dyDescent="0.25">
      <c r="A5" s="13" t="s">
        <v>103</v>
      </c>
      <c r="B5" s="15" t="s">
        <v>155</v>
      </c>
      <c r="C5" s="15">
        <f>D3</f>
        <v>22</v>
      </c>
      <c r="D5" s="16"/>
    </row>
    <row r="6" spans="1:13" x14ac:dyDescent="0.25">
      <c r="A6" s="13" t="s">
        <v>104</v>
      </c>
      <c r="B6" s="18">
        <v>10</v>
      </c>
      <c r="C6" s="19">
        <v>10</v>
      </c>
      <c r="D6" s="20">
        <f>((100/B6)*C6)/100</f>
        <v>1</v>
      </c>
    </row>
    <row r="7" spans="1:13" x14ac:dyDescent="0.25">
      <c r="A7" s="13" t="s">
        <v>105</v>
      </c>
      <c r="B7" s="18">
        <f>A3+B3+C3+D3</f>
        <v>31</v>
      </c>
      <c r="C7" s="19">
        <v>0.5</v>
      </c>
      <c r="D7" s="20">
        <f t="shared" ref="D7:D12" si="0">((100/B7)*C7)/100</f>
        <v>1.6129032258064516E-2</v>
      </c>
      <c r="F7" s="244" t="s">
        <v>156</v>
      </c>
      <c r="G7" s="244"/>
      <c r="H7" s="21" t="s">
        <v>157</v>
      </c>
      <c r="J7" s="27"/>
    </row>
    <row r="8" spans="1:13" x14ac:dyDescent="0.25">
      <c r="A8" s="13" t="s">
        <v>110</v>
      </c>
      <c r="B8" s="18">
        <f>C5</f>
        <v>22</v>
      </c>
      <c r="C8" s="19">
        <v>0</v>
      </c>
      <c r="D8" s="20">
        <f t="shared" si="0"/>
        <v>0</v>
      </c>
      <c r="F8" s="242" t="s">
        <v>158</v>
      </c>
      <c r="G8" s="242"/>
      <c r="H8" s="18" t="s">
        <v>159</v>
      </c>
    </row>
    <row r="9" spans="1:13" x14ac:dyDescent="0.25">
      <c r="A9" s="13" t="s">
        <v>112</v>
      </c>
      <c r="B9" s="18">
        <f>C5</f>
        <v>22</v>
      </c>
      <c r="C9" s="19">
        <v>0</v>
      </c>
      <c r="D9" s="20">
        <f t="shared" si="0"/>
        <v>0</v>
      </c>
      <c r="F9" s="242" t="s">
        <v>160</v>
      </c>
      <c r="G9" s="242"/>
      <c r="H9" s="18" t="s">
        <v>161</v>
      </c>
    </row>
    <row r="10" spans="1:13" x14ac:dyDescent="0.25">
      <c r="A10" s="13" t="s">
        <v>73</v>
      </c>
      <c r="B10" s="18">
        <f>C5</f>
        <v>22</v>
      </c>
      <c r="C10" s="19">
        <v>0</v>
      </c>
      <c r="D10" s="20">
        <f t="shared" si="0"/>
        <v>0</v>
      </c>
      <c r="F10" s="242" t="s">
        <v>162</v>
      </c>
      <c r="G10" s="242"/>
      <c r="H10" s="18" t="s">
        <v>163</v>
      </c>
    </row>
    <row r="11" spans="1:13" x14ac:dyDescent="0.25">
      <c r="A11" s="22" t="s">
        <v>108</v>
      </c>
      <c r="B11" s="18">
        <f>C5</f>
        <v>22</v>
      </c>
      <c r="C11" s="19">
        <v>0</v>
      </c>
      <c r="D11" s="20">
        <f t="shared" si="0"/>
        <v>0</v>
      </c>
      <c r="F11" s="242" t="s">
        <v>164</v>
      </c>
      <c r="G11" s="242"/>
      <c r="H11" s="18" t="s">
        <v>165</v>
      </c>
    </row>
    <row r="12" spans="1:13" x14ac:dyDescent="0.25">
      <c r="A12" s="13" t="s">
        <v>74</v>
      </c>
      <c r="B12" s="18">
        <f>C5</f>
        <v>22</v>
      </c>
      <c r="C12" s="19">
        <v>0</v>
      </c>
      <c r="D12" s="20">
        <f t="shared" si="0"/>
        <v>0</v>
      </c>
      <c r="F12" s="242" t="s">
        <v>166</v>
      </c>
      <c r="G12" s="242"/>
      <c r="H12" s="18" t="s">
        <v>167</v>
      </c>
    </row>
    <row r="13" spans="1:13" x14ac:dyDescent="0.25">
      <c r="F13" s="242" t="s">
        <v>168</v>
      </c>
      <c r="G13" s="242"/>
      <c r="H13" s="18" t="s">
        <v>169</v>
      </c>
    </row>
    <row r="14" spans="1:13" hidden="1" x14ac:dyDescent="0.25">
      <c r="A14" s="14"/>
      <c r="B14" s="14" t="s">
        <v>109</v>
      </c>
      <c r="C14" s="14" t="s">
        <v>113</v>
      </c>
      <c r="G14" s="14" t="s">
        <v>104</v>
      </c>
      <c r="H14" s="14" t="s">
        <v>106</v>
      </c>
      <c r="I14" s="14" t="s">
        <v>107</v>
      </c>
      <c r="J14" s="14" t="s">
        <v>72</v>
      </c>
      <c r="K14" s="14" t="s">
        <v>73</v>
      </c>
      <c r="L14" s="14" t="s">
        <v>108</v>
      </c>
      <c r="M14" s="14" t="s">
        <v>74</v>
      </c>
    </row>
    <row r="15" spans="1:13" hidden="1" x14ac:dyDescent="0.25">
      <c r="A15" s="14" t="s">
        <v>70</v>
      </c>
      <c r="B15" s="14">
        <f>G15</f>
        <v>10</v>
      </c>
      <c r="C15" s="14">
        <f>G16</f>
        <v>30</v>
      </c>
      <c r="E15" s="241" t="s">
        <v>109</v>
      </c>
      <c r="F15" s="241"/>
      <c r="G15" s="23">
        <f>C6</f>
        <v>10</v>
      </c>
      <c r="H15" s="23">
        <f>40/B7*C7</f>
        <v>0.64516129032258063</v>
      </c>
      <c r="I15" s="23">
        <f>15/B8*C8</f>
        <v>0</v>
      </c>
      <c r="J15" s="23">
        <f>10/B9*C9</f>
        <v>0</v>
      </c>
      <c r="K15" s="23">
        <f>10/B10*C10</f>
        <v>0</v>
      </c>
      <c r="L15" s="23">
        <f>5/B11*C11</f>
        <v>0</v>
      </c>
      <c r="M15" s="23">
        <f>5/B12*C12</f>
        <v>0</v>
      </c>
    </row>
    <row r="16" spans="1:13" hidden="1" x14ac:dyDescent="0.25">
      <c r="A16" s="14" t="s">
        <v>71</v>
      </c>
      <c r="B16" s="14">
        <f>H15</f>
        <v>0.64516129032258063</v>
      </c>
      <c r="C16" s="14">
        <f>H16</f>
        <v>0.4838709677419355</v>
      </c>
      <c r="E16" s="241" t="s">
        <v>111</v>
      </c>
      <c r="F16" s="241"/>
      <c r="G16" s="14">
        <f>G15+20</f>
        <v>30</v>
      </c>
      <c r="H16" s="14">
        <f>30/B7*C7</f>
        <v>0.4838709677419355</v>
      </c>
      <c r="I16" s="14">
        <f>15/B8*C8</f>
        <v>0</v>
      </c>
      <c r="J16" s="14">
        <f>10/B9*C9</f>
        <v>0</v>
      </c>
      <c r="K16" s="14">
        <f>5/B10*C10</f>
        <v>0</v>
      </c>
      <c r="L16" s="14">
        <f>5/B11*C11</f>
        <v>0</v>
      </c>
      <c r="M16" s="14">
        <f>5/B12*C12</f>
        <v>0</v>
      </c>
    </row>
    <row r="17" spans="1:8" hidden="1" x14ac:dyDescent="0.25">
      <c r="A17" s="14" t="s">
        <v>107</v>
      </c>
      <c r="B17" s="14">
        <f>I15</f>
        <v>0</v>
      </c>
      <c r="C17" s="14">
        <f>I16</f>
        <v>0</v>
      </c>
    </row>
    <row r="18" spans="1:8" hidden="1" x14ac:dyDescent="0.25">
      <c r="A18" s="14" t="s">
        <v>72</v>
      </c>
      <c r="B18" s="14">
        <f>J15</f>
        <v>0</v>
      </c>
      <c r="C18" s="14">
        <f>J16</f>
        <v>0</v>
      </c>
    </row>
    <row r="19" spans="1:8" hidden="1" x14ac:dyDescent="0.25">
      <c r="A19" s="14" t="s">
        <v>73</v>
      </c>
      <c r="B19" s="14">
        <f>K15</f>
        <v>0</v>
      </c>
      <c r="C19" s="14">
        <f>K16</f>
        <v>0</v>
      </c>
    </row>
    <row r="20" spans="1:8" hidden="1" x14ac:dyDescent="0.25">
      <c r="A20" s="24" t="s">
        <v>108</v>
      </c>
      <c r="B20" s="14">
        <f>L15</f>
        <v>0</v>
      </c>
      <c r="C20" s="14">
        <f>L16</f>
        <v>0</v>
      </c>
    </row>
    <row r="21" spans="1:8" hidden="1" x14ac:dyDescent="0.25">
      <c r="A21" s="14" t="s">
        <v>74</v>
      </c>
      <c r="B21" s="14">
        <f>M15</f>
        <v>0</v>
      </c>
      <c r="C21" s="14">
        <f>M16</f>
        <v>0</v>
      </c>
    </row>
    <row r="22" spans="1:8" x14ac:dyDescent="0.25">
      <c r="A22" s="14" t="s">
        <v>114</v>
      </c>
      <c r="B22" s="25">
        <f>(B15+B16+B17+B18+B19+B20+B21)/100</f>
        <v>0.1064516129032258</v>
      </c>
      <c r="C22" s="25">
        <f>(C15+C16+C17+C18+C19+C20+C21)/100</f>
        <v>0.30483870967741938</v>
      </c>
      <c r="F22" s="242" t="s">
        <v>170</v>
      </c>
      <c r="G22" s="242"/>
      <c r="H22" s="18" t="s">
        <v>161</v>
      </c>
    </row>
    <row r="23" spans="1:8" x14ac:dyDescent="0.25">
      <c r="F23" s="242" t="s">
        <v>171</v>
      </c>
      <c r="G23" s="242"/>
      <c r="H23" s="18" t="s">
        <v>172</v>
      </c>
    </row>
    <row r="24" spans="1:8" x14ac:dyDescent="0.25">
      <c r="A24" s="13" t="s">
        <v>146</v>
      </c>
      <c r="B24" s="26">
        <v>0.01</v>
      </c>
      <c r="C24" s="26">
        <v>0.02</v>
      </c>
      <c r="F24" s="242" t="s">
        <v>173</v>
      </c>
      <c r="G24" s="242"/>
      <c r="H24" s="18" t="s">
        <v>174</v>
      </c>
    </row>
    <row r="25" spans="1:8" x14ac:dyDescent="0.25">
      <c r="A25" s="13" t="s">
        <v>147</v>
      </c>
      <c r="B25" s="26">
        <v>0.01</v>
      </c>
      <c r="C25" s="26">
        <v>0.03</v>
      </c>
    </row>
    <row r="26" spans="1:8" x14ac:dyDescent="0.25">
      <c r="A26" s="13" t="s">
        <v>148</v>
      </c>
      <c r="B26" s="26">
        <v>0.03</v>
      </c>
      <c r="C26" s="26">
        <v>0.08</v>
      </c>
    </row>
    <row r="27" spans="1:8" x14ac:dyDescent="0.25">
      <c r="A27" s="13" t="s">
        <v>149</v>
      </c>
      <c r="B27" s="26">
        <v>0.05</v>
      </c>
      <c r="C27" s="26">
        <v>0.15</v>
      </c>
    </row>
    <row r="28" spans="1:8" x14ac:dyDescent="0.25">
      <c r="A28" s="13" t="s">
        <v>150</v>
      </c>
      <c r="B28" s="26">
        <v>7.0000000000000007E-2</v>
      </c>
      <c r="C28" s="26">
        <v>0.2</v>
      </c>
    </row>
    <row r="29" spans="1:8" x14ac:dyDescent="0.25">
      <c r="A29" s="13" t="s">
        <v>151</v>
      </c>
      <c r="B29" s="26">
        <v>0.1</v>
      </c>
      <c r="C29" s="26">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B9" sqref="B9"/>
    </sheetView>
  </sheetViews>
  <sheetFormatPr defaultColWidth="8.7109375" defaultRowHeight="15" x14ac:dyDescent="0.25"/>
  <cols>
    <col min="1" max="1" width="10.28515625" style="31" bestFit="1" customWidth="1"/>
    <col min="2" max="2" width="22.140625" style="31" customWidth="1"/>
    <col min="3" max="3" width="37" style="31" customWidth="1"/>
    <col min="4" max="5" width="11.42578125" style="31" customWidth="1"/>
    <col min="6" max="6" width="14" style="31" customWidth="1"/>
    <col min="7" max="7" width="20" style="31" customWidth="1"/>
    <col min="8" max="8" width="16.42578125" style="31" customWidth="1"/>
    <col min="9" max="256" width="8.7109375" style="31"/>
    <col min="257" max="257" width="10.28515625" style="31" bestFit="1" customWidth="1"/>
    <col min="258" max="258" width="22.140625" style="31" customWidth="1"/>
    <col min="259" max="259" width="37" style="31" customWidth="1"/>
    <col min="260" max="261" width="11.42578125" style="31" customWidth="1"/>
    <col min="262" max="262" width="14" style="31" customWidth="1"/>
    <col min="263" max="263" width="20" style="31" customWidth="1"/>
    <col min="264" max="264" width="16.42578125" style="31" customWidth="1"/>
    <col min="265" max="512" width="8.7109375" style="31"/>
    <col min="513" max="513" width="10.28515625" style="31" bestFit="1" customWidth="1"/>
    <col min="514" max="514" width="22.140625" style="31" customWidth="1"/>
    <col min="515" max="515" width="37" style="31" customWidth="1"/>
    <col min="516" max="517" width="11.42578125" style="31" customWidth="1"/>
    <col min="518" max="518" width="14" style="31" customWidth="1"/>
    <col min="519" max="519" width="20" style="31" customWidth="1"/>
    <col min="520" max="520" width="16.42578125" style="31" customWidth="1"/>
    <col min="521" max="768" width="8.7109375" style="31"/>
    <col min="769" max="769" width="10.28515625" style="31" bestFit="1" customWidth="1"/>
    <col min="770" max="770" width="22.140625" style="31" customWidth="1"/>
    <col min="771" max="771" width="37" style="31" customWidth="1"/>
    <col min="772" max="773" width="11.42578125" style="31" customWidth="1"/>
    <col min="774" max="774" width="14" style="31" customWidth="1"/>
    <col min="775" max="775" width="20" style="31" customWidth="1"/>
    <col min="776" max="776" width="16.42578125" style="31" customWidth="1"/>
    <col min="777" max="1024" width="8.7109375" style="31"/>
    <col min="1025" max="1025" width="10.28515625" style="31" bestFit="1" customWidth="1"/>
    <col min="1026" max="1026" width="22.140625" style="31" customWidth="1"/>
    <col min="1027" max="1027" width="37" style="31" customWidth="1"/>
    <col min="1028" max="1029" width="11.42578125" style="31" customWidth="1"/>
    <col min="1030" max="1030" width="14" style="31" customWidth="1"/>
    <col min="1031" max="1031" width="20" style="31" customWidth="1"/>
    <col min="1032" max="1032" width="16.42578125" style="31" customWidth="1"/>
    <col min="1033" max="1280" width="8.7109375" style="31"/>
    <col min="1281" max="1281" width="10.28515625" style="31" bestFit="1" customWidth="1"/>
    <col min="1282" max="1282" width="22.140625" style="31" customWidth="1"/>
    <col min="1283" max="1283" width="37" style="31" customWidth="1"/>
    <col min="1284" max="1285" width="11.42578125" style="31" customWidth="1"/>
    <col min="1286" max="1286" width="14" style="31" customWidth="1"/>
    <col min="1287" max="1287" width="20" style="31" customWidth="1"/>
    <col min="1288" max="1288" width="16.42578125" style="31" customWidth="1"/>
    <col min="1289" max="1536" width="8.7109375" style="31"/>
    <col min="1537" max="1537" width="10.28515625" style="31" bestFit="1" customWidth="1"/>
    <col min="1538" max="1538" width="22.140625" style="31" customWidth="1"/>
    <col min="1539" max="1539" width="37" style="31" customWidth="1"/>
    <col min="1540" max="1541" width="11.42578125" style="31" customWidth="1"/>
    <col min="1542" max="1542" width="14" style="31" customWidth="1"/>
    <col min="1543" max="1543" width="20" style="31" customWidth="1"/>
    <col min="1544" max="1544" width="16.42578125" style="31" customWidth="1"/>
    <col min="1545" max="1792" width="8.7109375" style="31"/>
    <col min="1793" max="1793" width="10.28515625" style="31" bestFit="1" customWidth="1"/>
    <col min="1794" max="1794" width="22.140625" style="31" customWidth="1"/>
    <col min="1795" max="1795" width="37" style="31" customWidth="1"/>
    <col min="1796" max="1797" width="11.42578125" style="31" customWidth="1"/>
    <col min="1798" max="1798" width="14" style="31" customWidth="1"/>
    <col min="1799" max="1799" width="20" style="31" customWidth="1"/>
    <col min="1800" max="1800" width="16.42578125" style="31" customWidth="1"/>
    <col min="1801" max="2048" width="8.7109375" style="31"/>
    <col min="2049" max="2049" width="10.28515625" style="31" bestFit="1" customWidth="1"/>
    <col min="2050" max="2050" width="22.140625" style="31" customWidth="1"/>
    <col min="2051" max="2051" width="37" style="31" customWidth="1"/>
    <col min="2052" max="2053" width="11.42578125" style="31" customWidth="1"/>
    <col min="2054" max="2054" width="14" style="31" customWidth="1"/>
    <col min="2055" max="2055" width="20" style="31" customWidth="1"/>
    <col min="2056" max="2056" width="16.42578125" style="31" customWidth="1"/>
    <col min="2057" max="2304" width="8.7109375" style="31"/>
    <col min="2305" max="2305" width="10.28515625" style="31" bestFit="1" customWidth="1"/>
    <col min="2306" max="2306" width="22.140625" style="31" customWidth="1"/>
    <col min="2307" max="2307" width="37" style="31" customWidth="1"/>
    <col min="2308" max="2309" width="11.42578125" style="31" customWidth="1"/>
    <col min="2310" max="2310" width="14" style="31" customWidth="1"/>
    <col min="2311" max="2311" width="20" style="31" customWidth="1"/>
    <col min="2312" max="2312" width="16.42578125" style="31" customWidth="1"/>
    <col min="2313" max="2560" width="8.7109375" style="31"/>
    <col min="2561" max="2561" width="10.28515625" style="31" bestFit="1" customWidth="1"/>
    <col min="2562" max="2562" width="22.140625" style="31" customWidth="1"/>
    <col min="2563" max="2563" width="37" style="31" customWidth="1"/>
    <col min="2564" max="2565" width="11.42578125" style="31" customWidth="1"/>
    <col min="2566" max="2566" width="14" style="31" customWidth="1"/>
    <col min="2567" max="2567" width="20" style="31" customWidth="1"/>
    <col min="2568" max="2568" width="16.42578125" style="31" customWidth="1"/>
    <col min="2569" max="2816" width="8.7109375" style="31"/>
    <col min="2817" max="2817" width="10.28515625" style="31" bestFit="1" customWidth="1"/>
    <col min="2818" max="2818" width="22.140625" style="31" customWidth="1"/>
    <col min="2819" max="2819" width="37" style="31" customWidth="1"/>
    <col min="2820" max="2821" width="11.42578125" style="31" customWidth="1"/>
    <col min="2822" max="2822" width="14" style="31" customWidth="1"/>
    <col min="2823" max="2823" width="20" style="31" customWidth="1"/>
    <col min="2824" max="2824" width="16.42578125" style="31" customWidth="1"/>
    <col min="2825" max="3072" width="8.7109375" style="31"/>
    <col min="3073" max="3073" width="10.28515625" style="31" bestFit="1" customWidth="1"/>
    <col min="3074" max="3074" width="22.140625" style="31" customWidth="1"/>
    <col min="3075" max="3075" width="37" style="31" customWidth="1"/>
    <col min="3076" max="3077" width="11.42578125" style="31" customWidth="1"/>
    <col min="3078" max="3078" width="14" style="31" customWidth="1"/>
    <col min="3079" max="3079" width="20" style="31" customWidth="1"/>
    <col min="3080" max="3080" width="16.42578125" style="31" customWidth="1"/>
    <col min="3081" max="3328" width="8.7109375" style="31"/>
    <col min="3329" max="3329" width="10.28515625" style="31" bestFit="1" customWidth="1"/>
    <col min="3330" max="3330" width="22.140625" style="31" customWidth="1"/>
    <col min="3331" max="3331" width="37" style="31" customWidth="1"/>
    <col min="3332" max="3333" width="11.42578125" style="31" customWidth="1"/>
    <col min="3334" max="3334" width="14" style="31" customWidth="1"/>
    <col min="3335" max="3335" width="20" style="31" customWidth="1"/>
    <col min="3336" max="3336" width="16.42578125" style="31" customWidth="1"/>
    <col min="3337" max="3584" width="8.7109375" style="31"/>
    <col min="3585" max="3585" width="10.28515625" style="31" bestFit="1" customWidth="1"/>
    <col min="3586" max="3586" width="22.140625" style="31" customWidth="1"/>
    <col min="3587" max="3587" width="37" style="31" customWidth="1"/>
    <col min="3588" max="3589" width="11.42578125" style="31" customWidth="1"/>
    <col min="3590" max="3590" width="14" style="31" customWidth="1"/>
    <col min="3591" max="3591" width="20" style="31" customWidth="1"/>
    <col min="3592" max="3592" width="16.42578125" style="31" customWidth="1"/>
    <col min="3593" max="3840" width="8.7109375" style="31"/>
    <col min="3841" max="3841" width="10.28515625" style="31" bestFit="1" customWidth="1"/>
    <col min="3842" max="3842" width="22.140625" style="31" customWidth="1"/>
    <col min="3843" max="3843" width="37" style="31" customWidth="1"/>
    <col min="3844" max="3845" width="11.42578125" style="31" customWidth="1"/>
    <col min="3846" max="3846" width="14" style="31" customWidth="1"/>
    <col min="3847" max="3847" width="20" style="31" customWidth="1"/>
    <col min="3848" max="3848" width="16.42578125" style="31" customWidth="1"/>
    <col min="3849" max="4096" width="8.7109375" style="31"/>
    <col min="4097" max="4097" width="10.28515625" style="31" bestFit="1" customWidth="1"/>
    <col min="4098" max="4098" width="22.140625" style="31" customWidth="1"/>
    <col min="4099" max="4099" width="37" style="31" customWidth="1"/>
    <col min="4100" max="4101" width="11.42578125" style="31" customWidth="1"/>
    <col min="4102" max="4102" width="14" style="31" customWidth="1"/>
    <col min="4103" max="4103" width="20" style="31" customWidth="1"/>
    <col min="4104" max="4104" width="16.42578125" style="31" customWidth="1"/>
    <col min="4105" max="4352" width="8.7109375" style="31"/>
    <col min="4353" max="4353" width="10.28515625" style="31" bestFit="1" customWidth="1"/>
    <col min="4354" max="4354" width="22.140625" style="31" customWidth="1"/>
    <col min="4355" max="4355" width="37" style="31" customWidth="1"/>
    <col min="4356" max="4357" width="11.42578125" style="31" customWidth="1"/>
    <col min="4358" max="4358" width="14" style="31" customWidth="1"/>
    <col min="4359" max="4359" width="20" style="31" customWidth="1"/>
    <col min="4360" max="4360" width="16.42578125" style="31" customWidth="1"/>
    <col min="4361" max="4608" width="8.7109375" style="31"/>
    <col min="4609" max="4609" width="10.28515625" style="31" bestFit="1" customWidth="1"/>
    <col min="4610" max="4610" width="22.140625" style="31" customWidth="1"/>
    <col min="4611" max="4611" width="37" style="31" customWidth="1"/>
    <col min="4612" max="4613" width="11.42578125" style="31" customWidth="1"/>
    <col min="4614" max="4614" width="14" style="31" customWidth="1"/>
    <col min="4615" max="4615" width="20" style="31" customWidth="1"/>
    <col min="4616" max="4616" width="16.42578125" style="31" customWidth="1"/>
    <col min="4617" max="4864" width="8.7109375" style="31"/>
    <col min="4865" max="4865" width="10.28515625" style="31" bestFit="1" customWidth="1"/>
    <col min="4866" max="4866" width="22.140625" style="31" customWidth="1"/>
    <col min="4867" max="4867" width="37" style="31" customWidth="1"/>
    <col min="4868" max="4869" width="11.42578125" style="31" customWidth="1"/>
    <col min="4870" max="4870" width="14" style="31" customWidth="1"/>
    <col min="4871" max="4871" width="20" style="31" customWidth="1"/>
    <col min="4872" max="4872" width="16.42578125" style="31" customWidth="1"/>
    <col min="4873" max="5120" width="8.7109375" style="31"/>
    <col min="5121" max="5121" width="10.28515625" style="31" bestFit="1" customWidth="1"/>
    <col min="5122" max="5122" width="22.140625" style="31" customWidth="1"/>
    <col min="5123" max="5123" width="37" style="31" customWidth="1"/>
    <col min="5124" max="5125" width="11.42578125" style="31" customWidth="1"/>
    <col min="5126" max="5126" width="14" style="31" customWidth="1"/>
    <col min="5127" max="5127" width="20" style="31" customWidth="1"/>
    <col min="5128" max="5128" width="16.42578125" style="31" customWidth="1"/>
    <col min="5129" max="5376" width="8.7109375" style="31"/>
    <col min="5377" max="5377" width="10.28515625" style="31" bestFit="1" customWidth="1"/>
    <col min="5378" max="5378" width="22.140625" style="31" customWidth="1"/>
    <col min="5379" max="5379" width="37" style="31" customWidth="1"/>
    <col min="5380" max="5381" width="11.42578125" style="31" customWidth="1"/>
    <col min="5382" max="5382" width="14" style="31" customWidth="1"/>
    <col min="5383" max="5383" width="20" style="31" customWidth="1"/>
    <col min="5384" max="5384" width="16.42578125" style="31" customWidth="1"/>
    <col min="5385" max="5632" width="8.7109375" style="31"/>
    <col min="5633" max="5633" width="10.28515625" style="31" bestFit="1" customWidth="1"/>
    <col min="5634" max="5634" width="22.140625" style="31" customWidth="1"/>
    <col min="5635" max="5635" width="37" style="31" customWidth="1"/>
    <col min="5636" max="5637" width="11.42578125" style="31" customWidth="1"/>
    <col min="5638" max="5638" width="14" style="31" customWidth="1"/>
    <col min="5639" max="5639" width="20" style="31" customWidth="1"/>
    <col min="5640" max="5640" width="16.42578125" style="31" customWidth="1"/>
    <col min="5641" max="5888" width="8.7109375" style="31"/>
    <col min="5889" max="5889" width="10.28515625" style="31" bestFit="1" customWidth="1"/>
    <col min="5890" max="5890" width="22.140625" style="31" customWidth="1"/>
    <col min="5891" max="5891" width="37" style="31" customWidth="1"/>
    <col min="5892" max="5893" width="11.42578125" style="31" customWidth="1"/>
    <col min="5894" max="5894" width="14" style="31" customWidth="1"/>
    <col min="5895" max="5895" width="20" style="31" customWidth="1"/>
    <col min="5896" max="5896" width="16.42578125" style="31" customWidth="1"/>
    <col min="5897" max="6144" width="8.7109375" style="31"/>
    <col min="6145" max="6145" width="10.28515625" style="31" bestFit="1" customWidth="1"/>
    <col min="6146" max="6146" width="22.140625" style="31" customWidth="1"/>
    <col min="6147" max="6147" width="37" style="31" customWidth="1"/>
    <col min="6148" max="6149" width="11.42578125" style="31" customWidth="1"/>
    <col min="6150" max="6150" width="14" style="31" customWidth="1"/>
    <col min="6151" max="6151" width="20" style="31" customWidth="1"/>
    <col min="6152" max="6152" width="16.42578125" style="31" customWidth="1"/>
    <col min="6153" max="6400" width="8.7109375" style="31"/>
    <col min="6401" max="6401" width="10.28515625" style="31" bestFit="1" customWidth="1"/>
    <col min="6402" max="6402" width="22.140625" style="31" customWidth="1"/>
    <col min="6403" max="6403" width="37" style="31" customWidth="1"/>
    <col min="6404" max="6405" width="11.42578125" style="31" customWidth="1"/>
    <col min="6406" max="6406" width="14" style="31" customWidth="1"/>
    <col min="6407" max="6407" width="20" style="31" customWidth="1"/>
    <col min="6408" max="6408" width="16.42578125" style="31" customWidth="1"/>
    <col min="6409" max="6656" width="8.7109375" style="31"/>
    <col min="6657" max="6657" width="10.28515625" style="31" bestFit="1" customWidth="1"/>
    <col min="6658" max="6658" width="22.140625" style="31" customWidth="1"/>
    <col min="6659" max="6659" width="37" style="31" customWidth="1"/>
    <col min="6660" max="6661" width="11.42578125" style="31" customWidth="1"/>
    <col min="6662" max="6662" width="14" style="31" customWidth="1"/>
    <col min="6663" max="6663" width="20" style="31" customWidth="1"/>
    <col min="6664" max="6664" width="16.42578125" style="31" customWidth="1"/>
    <col min="6665" max="6912" width="8.7109375" style="31"/>
    <col min="6913" max="6913" width="10.28515625" style="31" bestFit="1" customWidth="1"/>
    <col min="6914" max="6914" width="22.140625" style="31" customWidth="1"/>
    <col min="6915" max="6915" width="37" style="31" customWidth="1"/>
    <col min="6916" max="6917" width="11.42578125" style="31" customWidth="1"/>
    <col min="6918" max="6918" width="14" style="31" customWidth="1"/>
    <col min="6919" max="6919" width="20" style="31" customWidth="1"/>
    <col min="6920" max="6920" width="16.42578125" style="31" customWidth="1"/>
    <col min="6921" max="7168" width="8.7109375" style="31"/>
    <col min="7169" max="7169" width="10.28515625" style="31" bestFit="1" customWidth="1"/>
    <col min="7170" max="7170" width="22.140625" style="31" customWidth="1"/>
    <col min="7171" max="7171" width="37" style="31" customWidth="1"/>
    <col min="7172" max="7173" width="11.42578125" style="31" customWidth="1"/>
    <col min="7174" max="7174" width="14" style="31" customWidth="1"/>
    <col min="7175" max="7175" width="20" style="31" customWidth="1"/>
    <col min="7176" max="7176" width="16.42578125" style="31" customWidth="1"/>
    <col min="7177" max="7424" width="8.7109375" style="31"/>
    <col min="7425" max="7425" width="10.28515625" style="31" bestFit="1" customWidth="1"/>
    <col min="7426" max="7426" width="22.140625" style="31" customWidth="1"/>
    <col min="7427" max="7427" width="37" style="31" customWidth="1"/>
    <col min="7428" max="7429" width="11.42578125" style="31" customWidth="1"/>
    <col min="7430" max="7430" width="14" style="31" customWidth="1"/>
    <col min="7431" max="7431" width="20" style="31" customWidth="1"/>
    <col min="7432" max="7432" width="16.42578125" style="31" customWidth="1"/>
    <col min="7433" max="7680" width="8.7109375" style="31"/>
    <col min="7681" max="7681" width="10.28515625" style="31" bestFit="1" customWidth="1"/>
    <col min="7682" max="7682" width="22.140625" style="31" customWidth="1"/>
    <col min="7683" max="7683" width="37" style="31" customWidth="1"/>
    <col min="7684" max="7685" width="11.42578125" style="31" customWidth="1"/>
    <col min="7686" max="7686" width="14" style="31" customWidth="1"/>
    <col min="7687" max="7687" width="20" style="31" customWidth="1"/>
    <col min="7688" max="7688" width="16.42578125" style="31" customWidth="1"/>
    <col min="7689" max="7936" width="8.7109375" style="31"/>
    <col min="7937" max="7937" width="10.28515625" style="31" bestFit="1" customWidth="1"/>
    <col min="7938" max="7938" width="22.140625" style="31" customWidth="1"/>
    <col min="7939" max="7939" width="37" style="31" customWidth="1"/>
    <col min="7940" max="7941" width="11.42578125" style="31" customWidth="1"/>
    <col min="7942" max="7942" width="14" style="31" customWidth="1"/>
    <col min="7943" max="7943" width="20" style="31" customWidth="1"/>
    <col min="7944" max="7944" width="16.42578125" style="31" customWidth="1"/>
    <col min="7945" max="8192" width="8.7109375" style="31"/>
    <col min="8193" max="8193" width="10.28515625" style="31" bestFit="1" customWidth="1"/>
    <col min="8194" max="8194" width="22.140625" style="31" customWidth="1"/>
    <col min="8195" max="8195" width="37" style="31" customWidth="1"/>
    <col min="8196" max="8197" width="11.42578125" style="31" customWidth="1"/>
    <col min="8198" max="8198" width="14" style="31" customWidth="1"/>
    <col min="8199" max="8199" width="20" style="31" customWidth="1"/>
    <col min="8200" max="8200" width="16.42578125" style="31" customWidth="1"/>
    <col min="8201" max="8448" width="8.7109375" style="31"/>
    <col min="8449" max="8449" width="10.28515625" style="31" bestFit="1" customWidth="1"/>
    <col min="8450" max="8450" width="22.140625" style="31" customWidth="1"/>
    <col min="8451" max="8451" width="37" style="31" customWidth="1"/>
    <col min="8452" max="8453" width="11.42578125" style="31" customWidth="1"/>
    <col min="8454" max="8454" width="14" style="31" customWidth="1"/>
    <col min="8455" max="8455" width="20" style="31" customWidth="1"/>
    <col min="8456" max="8456" width="16.42578125" style="31" customWidth="1"/>
    <col min="8457" max="8704" width="8.7109375" style="31"/>
    <col min="8705" max="8705" width="10.28515625" style="31" bestFit="1" customWidth="1"/>
    <col min="8706" max="8706" width="22.140625" style="31" customWidth="1"/>
    <col min="8707" max="8707" width="37" style="31" customWidth="1"/>
    <col min="8708" max="8709" width="11.42578125" style="31" customWidth="1"/>
    <col min="8710" max="8710" width="14" style="31" customWidth="1"/>
    <col min="8711" max="8711" width="20" style="31" customWidth="1"/>
    <col min="8712" max="8712" width="16.42578125" style="31" customWidth="1"/>
    <col min="8713" max="8960" width="8.7109375" style="31"/>
    <col min="8961" max="8961" width="10.28515625" style="31" bestFit="1" customWidth="1"/>
    <col min="8962" max="8962" width="22.140625" style="31" customWidth="1"/>
    <col min="8963" max="8963" width="37" style="31" customWidth="1"/>
    <col min="8964" max="8965" width="11.42578125" style="31" customWidth="1"/>
    <col min="8966" max="8966" width="14" style="31" customWidth="1"/>
    <col min="8967" max="8967" width="20" style="31" customWidth="1"/>
    <col min="8968" max="8968" width="16.42578125" style="31" customWidth="1"/>
    <col min="8969" max="9216" width="8.7109375" style="31"/>
    <col min="9217" max="9217" width="10.28515625" style="31" bestFit="1" customWidth="1"/>
    <col min="9218" max="9218" width="22.140625" style="31" customWidth="1"/>
    <col min="9219" max="9219" width="37" style="31" customWidth="1"/>
    <col min="9220" max="9221" width="11.42578125" style="31" customWidth="1"/>
    <col min="9222" max="9222" width="14" style="31" customWidth="1"/>
    <col min="9223" max="9223" width="20" style="31" customWidth="1"/>
    <col min="9224" max="9224" width="16.42578125" style="31" customWidth="1"/>
    <col min="9225" max="9472" width="8.7109375" style="31"/>
    <col min="9473" max="9473" width="10.28515625" style="31" bestFit="1" customWidth="1"/>
    <col min="9474" max="9474" width="22.140625" style="31" customWidth="1"/>
    <col min="9475" max="9475" width="37" style="31" customWidth="1"/>
    <col min="9476" max="9477" width="11.42578125" style="31" customWidth="1"/>
    <col min="9478" max="9478" width="14" style="31" customWidth="1"/>
    <col min="9479" max="9479" width="20" style="31" customWidth="1"/>
    <col min="9480" max="9480" width="16.42578125" style="31" customWidth="1"/>
    <col min="9481" max="9728" width="8.7109375" style="31"/>
    <col min="9729" max="9729" width="10.28515625" style="31" bestFit="1" customWidth="1"/>
    <col min="9730" max="9730" width="22.140625" style="31" customWidth="1"/>
    <col min="9731" max="9731" width="37" style="31" customWidth="1"/>
    <col min="9732" max="9733" width="11.42578125" style="31" customWidth="1"/>
    <col min="9734" max="9734" width="14" style="31" customWidth="1"/>
    <col min="9735" max="9735" width="20" style="31" customWidth="1"/>
    <col min="9736" max="9736" width="16.42578125" style="31" customWidth="1"/>
    <col min="9737" max="9984" width="8.7109375" style="31"/>
    <col min="9985" max="9985" width="10.28515625" style="31" bestFit="1" customWidth="1"/>
    <col min="9986" max="9986" width="22.140625" style="31" customWidth="1"/>
    <col min="9987" max="9987" width="37" style="31" customWidth="1"/>
    <col min="9988" max="9989" width="11.42578125" style="31" customWidth="1"/>
    <col min="9990" max="9990" width="14" style="31" customWidth="1"/>
    <col min="9991" max="9991" width="20" style="31" customWidth="1"/>
    <col min="9992" max="9992" width="16.42578125" style="31" customWidth="1"/>
    <col min="9993" max="10240" width="8.7109375" style="31"/>
    <col min="10241" max="10241" width="10.28515625" style="31" bestFit="1" customWidth="1"/>
    <col min="10242" max="10242" width="22.140625" style="31" customWidth="1"/>
    <col min="10243" max="10243" width="37" style="31" customWidth="1"/>
    <col min="10244" max="10245" width="11.42578125" style="31" customWidth="1"/>
    <col min="10246" max="10246" width="14" style="31" customWidth="1"/>
    <col min="10247" max="10247" width="20" style="31" customWidth="1"/>
    <col min="10248" max="10248" width="16.42578125" style="31" customWidth="1"/>
    <col min="10249" max="10496" width="8.7109375" style="31"/>
    <col min="10497" max="10497" width="10.28515625" style="31" bestFit="1" customWidth="1"/>
    <col min="10498" max="10498" width="22.140625" style="31" customWidth="1"/>
    <col min="10499" max="10499" width="37" style="31" customWidth="1"/>
    <col min="10500" max="10501" width="11.42578125" style="31" customWidth="1"/>
    <col min="10502" max="10502" width="14" style="31" customWidth="1"/>
    <col min="10503" max="10503" width="20" style="31" customWidth="1"/>
    <col min="10504" max="10504" width="16.42578125" style="31" customWidth="1"/>
    <col min="10505" max="10752" width="8.7109375" style="31"/>
    <col min="10753" max="10753" width="10.28515625" style="31" bestFit="1" customWidth="1"/>
    <col min="10754" max="10754" width="22.140625" style="31" customWidth="1"/>
    <col min="10755" max="10755" width="37" style="31" customWidth="1"/>
    <col min="10756" max="10757" width="11.42578125" style="31" customWidth="1"/>
    <col min="10758" max="10758" width="14" style="31" customWidth="1"/>
    <col min="10759" max="10759" width="20" style="31" customWidth="1"/>
    <col min="10760" max="10760" width="16.42578125" style="31" customWidth="1"/>
    <col min="10761" max="11008" width="8.7109375" style="31"/>
    <col min="11009" max="11009" width="10.28515625" style="31" bestFit="1" customWidth="1"/>
    <col min="11010" max="11010" width="22.140625" style="31" customWidth="1"/>
    <col min="11011" max="11011" width="37" style="31" customWidth="1"/>
    <col min="11012" max="11013" width="11.42578125" style="31" customWidth="1"/>
    <col min="11014" max="11014" width="14" style="31" customWidth="1"/>
    <col min="11015" max="11015" width="20" style="31" customWidth="1"/>
    <col min="11016" max="11016" width="16.42578125" style="31" customWidth="1"/>
    <col min="11017" max="11264" width="8.7109375" style="31"/>
    <col min="11265" max="11265" width="10.28515625" style="31" bestFit="1" customWidth="1"/>
    <col min="11266" max="11266" width="22.140625" style="31" customWidth="1"/>
    <col min="11267" max="11267" width="37" style="31" customWidth="1"/>
    <col min="11268" max="11269" width="11.42578125" style="31" customWidth="1"/>
    <col min="11270" max="11270" width="14" style="31" customWidth="1"/>
    <col min="11271" max="11271" width="20" style="31" customWidth="1"/>
    <col min="11272" max="11272" width="16.42578125" style="31" customWidth="1"/>
    <col min="11273" max="11520" width="8.7109375" style="31"/>
    <col min="11521" max="11521" width="10.28515625" style="31" bestFit="1" customWidth="1"/>
    <col min="11522" max="11522" width="22.140625" style="31" customWidth="1"/>
    <col min="11523" max="11523" width="37" style="31" customWidth="1"/>
    <col min="11524" max="11525" width="11.42578125" style="31" customWidth="1"/>
    <col min="11526" max="11526" width="14" style="31" customWidth="1"/>
    <col min="11527" max="11527" width="20" style="31" customWidth="1"/>
    <col min="11528" max="11528" width="16.42578125" style="31" customWidth="1"/>
    <col min="11529" max="11776" width="8.7109375" style="31"/>
    <col min="11777" max="11777" width="10.28515625" style="31" bestFit="1" customWidth="1"/>
    <col min="11778" max="11778" width="22.140625" style="31" customWidth="1"/>
    <col min="11779" max="11779" width="37" style="31" customWidth="1"/>
    <col min="11780" max="11781" width="11.42578125" style="31" customWidth="1"/>
    <col min="11782" max="11782" width="14" style="31" customWidth="1"/>
    <col min="11783" max="11783" width="20" style="31" customWidth="1"/>
    <col min="11784" max="11784" width="16.42578125" style="31" customWidth="1"/>
    <col min="11785" max="12032" width="8.7109375" style="31"/>
    <col min="12033" max="12033" width="10.28515625" style="31" bestFit="1" customWidth="1"/>
    <col min="12034" max="12034" width="22.140625" style="31" customWidth="1"/>
    <col min="12035" max="12035" width="37" style="31" customWidth="1"/>
    <col min="12036" max="12037" width="11.42578125" style="31" customWidth="1"/>
    <col min="12038" max="12038" width="14" style="31" customWidth="1"/>
    <col min="12039" max="12039" width="20" style="31" customWidth="1"/>
    <col min="12040" max="12040" width="16.42578125" style="31" customWidth="1"/>
    <col min="12041" max="12288" width="8.7109375" style="31"/>
    <col min="12289" max="12289" width="10.28515625" style="31" bestFit="1" customWidth="1"/>
    <col min="12290" max="12290" width="22.140625" style="31" customWidth="1"/>
    <col min="12291" max="12291" width="37" style="31" customWidth="1"/>
    <col min="12292" max="12293" width="11.42578125" style="31" customWidth="1"/>
    <col min="12294" max="12294" width="14" style="31" customWidth="1"/>
    <col min="12295" max="12295" width="20" style="31" customWidth="1"/>
    <col min="12296" max="12296" width="16.42578125" style="31" customWidth="1"/>
    <col min="12297" max="12544" width="8.7109375" style="31"/>
    <col min="12545" max="12545" width="10.28515625" style="31" bestFit="1" customWidth="1"/>
    <col min="12546" max="12546" width="22.140625" style="31" customWidth="1"/>
    <col min="12547" max="12547" width="37" style="31" customWidth="1"/>
    <col min="12548" max="12549" width="11.42578125" style="31" customWidth="1"/>
    <col min="12550" max="12550" width="14" style="31" customWidth="1"/>
    <col min="12551" max="12551" width="20" style="31" customWidth="1"/>
    <col min="12552" max="12552" width="16.42578125" style="31" customWidth="1"/>
    <col min="12553" max="12800" width="8.7109375" style="31"/>
    <col min="12801" max="12801" width="10.28515625" style="31" bestFit="1" customWidth="1"/>
    <col min="12802" max="12802" width="22.140625" style="31" customWidth="1"/>
    <col min="12803" max="12803" width="37" style="31" customWidth="1"/>
    <col min="12804" max="12805" width="11.42578125" style="31" customWidth="1"/>
    <col min="12806" max="12806" width="14" style="31" customWidth="1"/>
    <col min="12807" max="12807" width="20" style="31" customWidth="1"/>
    <col min="12808" max="12808" width="16.42578125" style="31" customWidth="1"/>
    <col min="12809" max="13056" width="8.7109375" style="31"/>
    <col min="13057" max="13057" width="10.28515625" style="31" bestFit="1" customWidth="1"/>
    <col min="13058" max="13058" width="22.140625" style="31" customWidth="1"/>
    <col min="13059" max="13059" width="37" style="31" customWidth="1"/>
    <col min="13060" max="13061" width="11.42578125" style="31" customWidth="1"/>
    <col min="13062" max="13062" width="14" style="31" customWidth="1"/>
    <col min="13063" max="13063" width="20" style="31" customWidth="1"/>
    <col min="13064" max="13064" width="16.42578125" style="31" customWidth="1"/>
    <col min="13065" max="13312" width="8.7109375" style="31"/>
    <col min="13313" max="13313" width="10.28515625" style="31" bestFit="1" customWidth="1"/>
    <col min="13314" max="13314" width="22.140625" style="31" customWidth="1"/>
    <col min="13315" max="13315" width="37" style="31" customWidth="1"/>
    <col min="13316" max="13317" width="11.42578125" style="31" customWidth="1"/>
    <col min="13318" max="13318" width="14" style="31" customWidth="1"/>
    <col min="13319" max="13319" width="20" style="31" customWidth="1"/>
    <col min="13320" max="13320" width="16.42578125" style="31" customWidth="1"/>
    <col min="13321" max="13568" width="8.7109375" style="31"/>
    <col min="13569" max="13569" width="10.28515625" style="31" bestFit="1" customWidth="1"/>
    <col min="13570" max="13570" width="22.140625" style="31" customWidth="1"/>
    <col min="13571" max="13571" width="37" style="31" customWidth="1"/>
    <col min="13572" max="13573" width="11.42578125" style="31" customWidth="1"/>
    <col min="13574" max="13574" width="14" style="31" customWidth="1"/>
    <col min="13575" max="13575" width="20" style="31" customWidth="1"/>
    <col min="13576" max="13576" width="16.42578125" style="31" customWidth="1"/>
    <col min="13577" max="13824" width="8.7109375" style="31"/>
    <col min="13825" max="13825" width="10.28515625" style="31" bestFit="1" customWidth="1"/>
    <col min="13826" max="13826" width="22.140625" style="31" customWidth="1"/>
    <col min="13827" max="13827" width="37" style="31" customWidth="1"/>
    <col min="13828" max="13829" width="11.42578125" style="31" customWidth="1"/>
    <col min="13830" max="13830" width="14" style="31" customWidth="1"/>
    <col min="13831" max="13831" width="20" style="31" customWidth="1"/>
    <col min="13832" max="13832" width="16.42578125" style="31" customWidth="1"/>
    <col min="13833" max="14080" width="8.7109375" style="31"/>
    <col min="14081" max="14081" width="10.28515625" style="31" bestFit="1" customWidth="1"/>
    <col min="14082" max="14082" width="22.140625" style="31" customWidth="1"/>
    <col min="14083" max="14083" width="37" style="31" customWidth="1"/>
    <col min="14084" max="14085" width="11.42578125" style="31" customWidth="1"/>
    <col min="14086" max="14086" width="14" style="31" customWidth="1"/>
    <col min="14087" max="14087" width="20" style="31" customWidth="1"/>
    <col min="14088" max="14088" width="16.42578125" style="31" customWidth="1"/>
    <col min="14089" max="14336" width="8.7109375" style="31"/>
    <col min="14337" max="14337" width="10.28515625" style="31" bestFit="1" customWidth="1"/>
    <col min="14338" max="14338" width="22.140625" style="31" customWidth="1"/>
    <col min="14339" max="14339" width="37" style="31" customWidth="1"/>
    <col min="14340" max="14341" width="11.42578125" style="31" customWidth="1"/>
    <col min="14342" max="14342" width="14" style="31" customWidth="1"/>
    <col min="14343" max="14343" width="20" style="31" customWidth="1"/>
    <col min="14344" max="14344" width="16.42578125" style="31" customWidth="1"/>
    <col min="14345" max="14592" width="8.7109375" style="31"/>
    <col min="14593" max="14593" width="10.28515625" style="31" bestFit="1" customWidth="1"/>
    <col min="14594" max="14594" width="22.140625" style="31" customWidth="1"/>
    <col min="14595" max="14595" width="37" style="31" customWidth="1"/>
    <col min="14596" max="14597" width="11.42578125" style="31" customWidth="1"/>
    <col min="14598" max="14598" width="14" style="31" customWidth="1"/>
    <col min="14599" max="14599" width="20" style="31" customWidth="1"/>
    <col min="14600" max="14600" width="16.42578125" style="31" customWidth="1"/>
    <col min="14601" max="14848" width="8.7109375" style="31"/>
    <col min="14849" max="14849" width="10.28515625" style="31" bestFit="1" customWidth="1"/>
    <col min="14850" max="14850" width="22.140625" style="31" customWidth="1"/>
    <col min="14851" max="14851" width="37" style="31" customWidth="1"/>
    <col min="14852" max="14853" width="11.42578125" style="31" customWidth="1"/>
    <col min="14854" max="14854" width="14" style="31" customWidth="1"/>
    <col min="14855" max="14855" width="20" style="31" customWidth="1"/>
    <col min="14856" max="14856" width="16.42578125" style="31" customWidth="1"/>
    <col min="14857" max="15104" width="8.7109375" style="31"/>
    <col min="15105" max="15105" width="10.28515625" style="31" bestFit="1" customWidth="1"/>
    <col min="15106" max="15106" width="22.140625" style="31" customWidth="1"/>
    <col min="15107" max="15107" width="37" style="31" customWidth="1"/>
    <col min="15108" max="15109" width="11.42578125" style="31" customWidth="1"/>
    <col min="15110" max="15110" width="14" style="31" customWidth="1"/>
    <col min="15111" max="15111" width="20" style="31" customWidth="1"/>
    <col min="15112" max="15112" width="16.42578125" style="31" customWidth="1"/>
    <col min="15113" max="15360" width="8.7109375" style="31"/>
    <col min="15361" max="15361" width="10.28515625" style="31" bestFit="1" customWidth="1"/>
    <col min="15362" max="15362" width="22.140625" style="31" customWidth="1"/>
    <col min="15363" max="15363" width="37" style="31" customWidth="1"/>
    <col min="15364" max="15365" width="11.42578125" style="31" customWidth="1"/>
    <col min="15366" max="15366" width="14" style="31" customWidth="1"/>
    <col min="15367" max="15367" width="20" style="31" customWidth="1"/>
    <col min="15368" max="15368" width="16.42578125" style="31" customWidth="1"/>
    <col min="15369" max="15616" width="8.7109375" style="31"/>
    <col min="15617" max="15617" width="10.28515625" style="31" bestFit="1" customWidth="1"/>
    <col min="15618" max="15618" width="22.140625" style="31" customWidth="1"/>
    <col min="15619" max="15619" width="37" style="31" customWidth="1"/>
    <col min="15620" max="15621" width="11.42578125" style="31" customWidth="1"/>
    <col min="15622" max="15622" width="14" style="31" customWidth="1"/>
    <col min="15623" max="15623" width="20" style="31" customWidth="1"/>
    <col min="15624" max="15624" width="16.42578125" style="31" customWidth="1"/>
    <col min="15625" max="15872" width="8.7109375" style="31"/>
    <col min="15873" max="15873" width="10.28515625" style="31" bestFit="1" customWidth="1"/>
    <col min="15874" max="15874" width="22.140625" style="31" customWidth="1"/>
    <col min="15875" max="15875" width="37" style="31" customWidth="1"/>
    <col min="15876" max="15877" width="11.42578125" style="31" customWidth="1"/>
    <col min="15878" max="15878" width="14" style="31" customWidth="1"/>
    <col min="15879" max="15879" width="20" style="31" customWidth="1"/>
    <col min="15880" max="15880" width="16.42578125" style="31" customWidth="1"/>
    <col min="15881" max="16128" width="8.7109375" style="31"/>
    <col min="16129" max="16129" width="10.28515625" style="31" bestFit="1" customWidth="1"/>
    <col min="16130" max="16130" width="22.140625" style="31" customWidth="1"/>
    <col min="16131" max="16131" width="37" style="31" customWidth="1"/>
    <col min="16132" max="16133" width="11.42578125" style="31" customWidth="1"/>
    <col min="16134" max="16134" width="14" style="31" customWidth="1"/>
    <col min="16135" max="16135" width="20" style="31" customWidth="1"/>
    <col min="16136" max="16136" width="16.42578125" style="31" customWidth="1"/>
    <col min="16137" max="16384" width="8.7109375" style="31"/>
  </cols>
  <sheetData>
    <row r="1" spans="1:9" ht="15" customHeight="1" x14ac:dyDescent="0.25">
      <c r="A1" s="30">
        <v>44121</v>
      </c>
      <c r="B1" s="31" t="s">
        <v>212</v>
      </c>
    </row>
    <row r="2" spans="1:9" ht="15" customHeight="1" x14ac:dyDescent="0.25">
      <c r="A2" s="32"/>
      <c r="B2" s="32"/>
      <c r="C2" s="32"/>
      <c r="D2" s="32"/>
      <c r="E2" s="32"/>
      <c r="F2" s="32"/>
      <c r="G2" s="32"/>
      <c r="H2" s="32"/>
    </row>
    <row r="3" spans="1:9" ht="15.75" customHeight="1" x14ac:dyDescent="0.25">
      <c r="A3" s="32"/>
      <c r="B3" s="245" t="s">
        <v>213</v>
      </c>
      <c r="C3" s="245"/>
      <c r="D3" s="245"/>
      <c r="E3" s="245"/>
      <c r="F3" s="245"/>
      <c r="G3" s="245"/>
      <c r="H3" s="245"/>
    </row>
    <row r="4" spans="1:9" x14ac:dyDescent="0.25">
      <c r="A4" s="32"/>
      <c r="B4" s="33" t="s">
        <v>214</v>
      </c>
      <c r="C4" s="33" t="s">
        <v>215</v>
      </c>
      <c r="D4" s="33" t="s">
        <v>116</v>
      </c>
      <c r="E4" s="33" t="s">
        <v>216</v>
      </c>
      <c r="F4" s="33" t="s">
        <v>217</v>
      </c>
      <c r="G4" s="33" t="s">
        <v>218</v>
      </c>
      <c r="H4" s="33" t="s">
        <v>219</v>
      </c>
    </row>
    <row r="5" spans="1:9" ht="15" customHeight="1" x14ac:dyDescent="0.25">
      <c r="A5" s="32"/>
      <c r="B5" s="34" t="s">
        <v>220</v>
      </c>
      <c r="C5" s="35" t="s">
        <v>180</v>
      </c>
      <c r="D5" s="34" t="s">
        <v>195</v>
      </c>
      <c r="E5" s="34">
        <v>757</v>
      </c>
      <c r="F5" s="36">
        <v>1150</v>
      </c>
      <c r="G5" s="36">
        <f>H5/F5</f>
        <v>15652.173913043478</v>
      </c>
      <c r="H5" s="37">
        <v>18000000</v>
      </c>
    </row>
    <row r="6" spans="1:9" x14ac:dyDescent="0.25">
      <c r="A6" s="32"/>
      <c r="B6" s="34" t="s">
        <v>220</v>
      </c>
      <c r="C6" s="35" t="s">
        <v>180</v>
      </c>
      <c r="D6" s="34" t="s">
        <v>195</v>
      </c>
      <c r="E6" s="34">
        <v>757</v>
      </c>
      <c r="F6" s="36">
        <v>1220</v>
      </c>
      <c r="G6" s="36">
        <f>H6/F6</f>
        <v>12213.11475409836</v>
      </c>
      <c r="H6" s="37">
        <v>14900000</v>
      </c>
    </row>
    <row r="7" spans="1:9" ht="15" customHeight="1" x14ac:dyDescent="0.25">
      <c r="A7" s="32"/>
      <c r="B7" s="34" t="s">
        <v>223</v>
      </c>
      <c r="C7" s="35" t="s">
        <v>180</v>
      </c>
      <c r="D7" s="34" t="s">
        <v>195</v>
      </c>
      <c r="E7" s="34">
        <v>757</v>
      </c>
      <c r="F7" s="36">
        <f>E7*1.5</f>
        <v>1135.5</v>
      </c>
      <c r="G7" s="36">
        <f t="shared" ref="G7:G10" si="0">H7/F7</f>
        <v>13562.307353588727</v>
      </c>
      <c r="H7" s="37">
        <v>15400000</v>
      </c>
    </row>
    <row r="8" spans="1:9" x14ac:dyDescent="0.25">
      <c r="A8" s="32"/>
      <c r="B8" s="34" t="s">
        <v>223</v>
      </c>
      <c r="C8" s="35" t="s">
        <v>180</v>
      </c>
      <c r="D8" s="34" t="s">
        <v>195</v>
      </c>
      <c r="E8" s="34">
        <v>788</v>
      </c>
      <c r="F8" s="36">
        <f>E8*1.5</f>
        <v>1182</v>
      </c>
      <c r="G8" s="36">
        <f t="shared" si="0"/>
        <v>14551.60744500846</v>
      </c>
      <c r="H8" s="37">
        <v>17200000</v>
      </c>
    </row>
    <row r="9" spans="1:9" ht="15" customHeight="1" x14ac:dyDescent="0.25">
      <c r="A9" s="32"/>
      <c r="B9" s="34" t="s">
        <v>224</v>
      </c>
      <c r="C9" s="35" t="s">
        <v>180</v>
      </c>
      <c r="D9" s="34" t="s">
        <v>195</v>
      </c>
      <c r="E9" s="34">
        <v>757</v>
      </c>
      <c r="F9" s="36">
        <f t="shared" ref="F9:F10" si="1">E9*1.5</f>
        <v>1135.5</v>
      </c>
      <c r="G9" s="36">
        <f t="shared" si="0"/>
        <v>15675.913694407749</v>
      </c>
      <c r="H9" s="37">
        <v>17800000</v>
      </c>
    </row>
    <row r="10" spans="1:9" ht="15" customHeight="1" x14ac:dyDescent="0.25">
      <c r="A10" s="32"/>
      <c r="B10" s="34" t="s">
        <v>224</v>
      </c>
      <c r="C10" s="35" t="s">
        <v>180</v>
      </c>
      <c r="D10" s="34" t="s">
        <v>195</v>
      </c>
      <c r="E10" s="34">
        <v>788</v>
      </c>
      <c r="F10" s="36">
        <f t="shared" si="1"/>
        <v>1182</v>
      </c>
      <c r="G10" s="36">
        <f t="shared" si="0"/>
        <v>15736.040609137055</v>
      </c>
      <c r="H10" s="37">
        <v>18600000</v>
      </c>
    </row>
    <row r="11" spans="1:9" ht="15" customHeight="1" x14ac:dyDescent="0.25">
      <c r="A11" s="32"/>
      <c r="B11" s="38" t="s">
        <v>221</v>
      </c>
      <c r="C11" s="34"/>
      <c r="D11" s="34"/>
      <c r="E11" s="34"/>
      <c r="F11" s="34"/>
      <c r="G11" s="39">
        <f>AVERAGE(G5:G10)</f>
        <v>14565.192961547304</v>
      </c>
      <c r="H11" s="34"/>
    </row>
    <row r="12" spans="1:9" ht="15" customHeight="1" x14ac:dyDescent="0.25">
      <c r="B12" s="38" t="s">
        <v>222</v>
      </c>
      <c r="C12" s="34"/>
      <c r="D12" s="34"/>
      <c r="E12" s="34"/>
      <c r="F12" s="40"/>
      <c r="G12" s="38">
        <v>14600</v>
      </c>
      <c r="H12" s="38"/>
      <c r="I12" s="41"/>
    </row>
    <row r="13" spans="1:9" ht="15" customHeight="1" x14ac:dyDescent="0.25"/>
    <row r="14" spans="1:9" ht="15" customHeight="1" x14ac:dyDescent="0.25"/>
    <row r="15" spans="1:9" ht="15" customHeight="1" x14ac:dyDescent="0.25"/>
  </sheetData>
  <mergeCells count="1">
    <mergeCell ref="B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31" workbookViewId="0">
      <selection activeCell="A42" sqref="A42"/>
    </sheetView>
  </sheetViews>
  <sheetFormatPr defaultRowHeight="15" x14ac:dyDescent="0.25"/>
  <cols>
    <col min="2" max="2" width="12.28515625" customWidth="1"/>
  </cols>
  <sheetData>
    <row r="2" spans="1:12" x14ac:dyDescent="0.25">
      <c r="B2" s="4" t="s">
        <v>115</v>
      </c>
      <c r="C2" s="246"/>
      <c r="D2" s="246"/>
    </row>
    <row r="3" spans="1:12" x14ac:dyDescent="0.25">
      <c r="D3" s="5"/>
      <c r="E3" s="5"/>
      <c r="F3" s="5"/>
      <c r="G3" s="5"/>
      <c r="H3" s="5"/>
      <c r="I3" s="5"/>
    </row>
    <row r="4" spans="1:12" x14ac:dyDescent="0.25">
      <c r="A4" s="4" t="s">
        <v>116</v>
      </c>
      <c r="B4" s="6" t="s">
        <v>117</v>
      </c>
      <c r="C4" s="247" t="s">
        <v>118</v>
      </c>
      <c r="D4" s="247"/>
      <c r="E4" s="247"/>
      <c r="F4" s="7"/>
      <c r="G4" s="247" t="s">
        <v>119</v>
      </c>
      <c r="H4" s="247"/>
      <c r="I4" s="247"/>
      <c r="J4" s="247" t="s">
        <v>120</v>
      </c>
      <c r="K4" s="247"/>
      <c r="L4" s="247"/>
    </row>
    <row r="5" spans="1:12" x14ac:dyDescent="0.25">
      <c r="A5" s="4">
        <v>1</v>
      </c>
      <c r="B5" s="6"/>
      <c r="C5" s="6" t="s">
        <v>121</v>
      </c>
      <c r="D5" s="6" t="s">
        <v>122</v>
      </c>
      <c r="E5" s="6" t="s">
        <v>82</v>
      </c>
      <c r="F5" s="6"/>
      <c r="G5" s="6" t="s">
        <v>121</v>
      </c>
      <c r="H5" s="6" t="s">
        <v>122</v>
      </c>
      <c r="I5" s="6" t="s">
        <v>82</v>
      </c>
      <c r="J5" s="6" t="s">
        <v>121</v>
      </c>
      <c r="K5" s="6" t="s">
        <v>122</v>
      </c>
      <c r="L5" s="6" t="s">
        <v>82</v>
      </c>
    </row>
    <row r="6" spans="1:12" x14ac:dyDescent="0.25">
      <c r="B6" s="8" t="s">
        <v>123</v>
      </c>
      <c r="C6" s="8"/>
      <c r="D6" s="8"/>
      <c r="E6" s="8">
        <f>C6*D6</f>
        <v>0</v>
      </c>
      <c r="F6" s="8" t="s">
        <v>124</v>
      </c>
      <c r="G6" s="8"/>
      <c r="H6" s="8"/>
      <c r="I6" s="8">
        <f>G6*H6</f>
        <v>0</v>
      </c>
      <c r="J6" s="8"/>
      <c r="K6" s="8"/>
      <c r="L6" s="8">
        <f>J6*K6</f>
        <v>0</v>
      </c>
    </row>
    <row r="7" spans="1:12" x14ac:dyDescent="0.25">
      <c r="B7" s="8"/>
      <c r="C7" s="8"/>
      <c r="D7" s="8"/>
      <c r="E7" s="8">
        <f t="shared" ref="E7:E33" si="0">C7*D7</f>
        <v>0</v>
      </c>
      <c r="F7" s="8" t="s">
        <v>125</v>
      </c>
      <c r="G7" s="8"/>
      <c r="H7" s="8"/>
      <c r="I7" s="8">
        <f t="shared" ref="I7:I29" si="1">G7*H7</f>
        <v>0</v>
      </c>
      <c r="J7" s="8"/>
      <c r="K7" s="8"/>
      <c r="L7" s="8">
        <f t="shared" ref="L7:L29" si="2">J7*K7</f>
        <v>0</v>
      </c>
    </row>
    <row r="8" spans="1:12" x14ac:dyDescent="0.25">
      <c r="B8" s="8"/>
      <c r="C8" s="8"/>
      <c r="D8" s="8"/>
      <c r="E8" s="8">
        <f t="shared" si="0"/>
        <v>0</v>
      </c>
      <c r="F8" s="8"/>
      <c r="G8" s="8"/>
      <c r="H8" s="8"/>
      <c r="I8" s="8">
        <f t="shared" si="1"/>
        <v>0</v>
      </c>
      <c r="J8" s="8"/>
      <c r="K8" s="8"/>
      <c r="L8" s="8">
        <f t="shared" si="2"/>
        <v>0</v>
      </c>
    </row>
    <row r="9" spans="1:12" x14ac:dyDescent="0.25">
      <c r="B9" s="8" t="s">
        <v>126</v>
      </c>
      <c r="C9" s="8"/>
      <c r="D9" s="8"/>
      <c r="E9" s="8">
        <f t="shared" si="0"/>
        <v>0</v>
      </c>
      <c r="F9" s="8" t="s">
        <v>124</v>
      </c>
      <c r="G9" s="8"/>
      <c r="H9" s="8"/>
      <c r="I9" s="8">
        <f t="shared" si="1"/>
        <v>0</v>
      </c>
      <c r="J9" s="8"/>
      <c r="K9" s="8"/>
      <c r="L9" s="8">
        <f t="shared" si="2"/>
        <v>0</v>
      </c>
    </row>
    <row r="10" spans="1:12" x14ac:dyDescent="0.25">
      <c r="B10" s="8"/>
      <c r="C10" s="8"/>
      <c r="D10" s="8"/>
      <c r="E10" s="8">
        <f t="shared" si="0"/>
        <v>0</v>
      </c>
      <c r="F10" s="8" t="s">
        <v>125</v>
      </c>
      <c r="G10" s="8"/>
      <c r="H10" s="8"/>
      <c r="I10" s="8">
        <f t="shared" si="1"/>
        <v>0</v>
      </c>
      <c r="J10" s="8"/>
      <c r="K10" s="8"/>
      <c r="L10" s="8">
        <f t="shared" si="2"/>
        <v>0</v>
      </c>
    </row>
    <row r="11" spans="1:12" x14ac:dyDescent="0.25">
      <c r="B11" s="8"/>
      <c r="C11" s="8"/>
      <c r="D11" s="8"/>
      <c r="E11" s="8">
        <f t="shared" si="0"/>
        <v>0</v>
      </c>
      <c r="F11" s="8"/>
      <c r="G11" s="8"/>
      <c r="H11" s="8"/>
      <c r="I11" s="8">
        <f t="shared" si="1"/>
        <v>0</v>
      </c>
      <c r="J11" s="8"/>
      <c r="K11" s="8"/>
      <c r="L11" s="8">
        <f t="shared" si="2"/>
        <v>0</v>
      </c>
    </row>
    <row r="12" spans="1:12" x14ac:dyDescent="0.25">
      <c r="B12" s="8"/>
      <c r="C12" s="8"/>
      <c r="D12" s="8"/>
      <c r="E12" s="8">
        <f t="shared" si="0"/>
        <v>0</v>
      </c>
      <c r="F12" s="8"/>
      <c r="G12" s="8"/>
      <c r="H12" s="8"/>
      <c r="I12" s="8">
        <f t="shared" si="1"/>
        <v>0</v>
      </c>
      <c r="J12" s="8"/>
      <c r="K12" s="8"/>
      <c r="L12" s="8">
        <f t="shared" si="2"/>
        <v>0</v>
      </c>
    </row>
    <row r="13" spans="1:12" x14ac:dyDescent="0.25">
      <c r="B13" s="8" t="s">
        <v>127</v>
      </c>
      <c r="C13" s="8"/>
      <c r="D13" s="8"/>
      <c r="E13" s="8">
        <f t="shared" si="0"/>
        <v>0</v>
      </c>
      <c r="F13" s="8" t="s">
        <v>124</v>
      </c>
      <c r="G13" s="8"/>
      <c r="H13" s="8"/>
      <c r="I13" s="8">
        <f t="shared" si="1"/>
        <v>0</v>
      </c>
      <c r="J13" s="8"/>
      <c r="K13" s="8"/>
      <c r="L13" s="8">
        <f t="shared" si="2"/>
        <v>0</v>
      </c>
    </row>
    <row r="14" spans="1:12" x14ac:dyDescent="0.25">
      <c r="B14" s="8"/>
      <c r="C14" s="8"/>
      <c r="D14" s="8"/>
      <c r="E14" s="8">
        <f t="shared" si="0"/>
        <v>0</v>
      </c>
      <c r="F14" s="8" t="s">
        <v>125</v>
      </c>
      <c r="G14" s="8"/>
      <c r="H14" s="8"/>
      <c r="I14" s="8">
        <f t="shared" si="1"/>
        <v>0</v>
      </c>
      <c r="J14" s="8"/>
      <c r="K14" s="8"/>
      <c r="L14" s="8">
        <f t="shared" si="2"/>
        <v>0</v>
      </c>
    </row>
    <row r="15" spans="1:12" x14ac:dyDescent="0.25">
      <c r="B15" s="8"/>
      <c r="C15" s="8"/>
      <c r="D15" s="8"/>
      <c r="E15" s="8">
        <f t="shared" si="0"/>
        <v>0</v>
      </c>
      <c r="F15" s="8"/>
      <c r="G15" s="8"/>
      <c r="H15" s="8"/>
      <c r="I15" s="8">
        <f t="shared" si="1"/>
        <v>0</v>
      </c>
      <c r="J15" s="8"/>
      <c r="K15" s="8"/>
      <c r="L15" s="8">
        <f t="shared" si="2"/>
        <v>0</v>
      </c>
    </row>
    <row r="16" spans="1:12" x14ac:dyDescent="0.25">
      <c r="B16" s="8"/>
      <c r="C16" s="8"/>
      <c r="D16" s="8"/>
      <c r="E16" s="8">
        <f t="shared" si="0"/>
        <v>0</v>
      </c>
      <c r="F16" s="8"/>
      <c r="G16" s="8"/>
      <c r="H16" s="8"/>
      <c r="I16" s="8">
        <f t="shared" si="1"/>
        <v>0</v>
      </c>
      <c r="J16" s="8"/>
      <c r="K16" s="8"/>
      <c r="L16" s="8">
        <f t="shared" si="2"/>
        <v>0</v>
      </c>
    </row>
    <row r="17" spans="2:12" x14ac:dyDescent="0.25">
      <c r="B17" s="8" t="s">
        <v>128</v>
      </c>
      <c r="C17" s="8"/>
      <c r="D17" s="8"/>
      <c r="E17" s="8">
        <f t="shared" si="0"/>
        <v>0</v>
      </c>
      <c r="F17" s="8" t="s">
        <v>124</v>
      </c>
      <c r="G17" s="8"/>
      <c r="H17" s="8"/>
      <c r="I17" s="8">
        <f t="shared" si="1"/>
        <v>0</v>
      </c>
      <c r="J17" s="8"/>
      <c r="K17" s="8"/>
      <c r="L17" s="8">
        <f t="shared" si="2"/>
        <v>0</v>
      </c>
    </row>
    <row r="18" spans="2:12" x14ac:dyDescent="0.25">
      <c r="B18" s="8"/>
      <c r="C18" s="8"/>
      <c r="D18" s="8"/>
      <c r="E18" s="8">
        <f t="shared" si="0"/>
        <v>0</v>
      </c>
      <c r="F18" s="8" t="s">
        <v>125</v>
      </c>
      <c r="G18" s="8"/>
      <c r="H18" s="8"/>
      <c r="I18" s="8">
        <f t="shared" si="1"/>
        <v>0</v>
      </c>
      <c r="J18" s="8"/>
      <c r="K18" s="8"/>
      <c r="L18" s="8">
        <f t="shared" si="2"/>
        <v>0</v>
      </c>
    </row>
    <row r="19" spans="2:12" x14ac:dyDescent="0.25">
      <c r="B19" s="8"/>
      <c r="C19" s="8"/>
      <c r="D19" s="8"/>
      <c r="E19" s="8">
        <f t="shared" si="0"/>
        <v>0</v>
      </c>
      <c r="F19" s="8"/>
      <c r="G19" s="8"/>
      <c r="H19" s="8"/>
      <c r="I19" s="8">
        <f t="shared" si="1"/>
        <v>0</v>
      </c>
      <c r="J19" s="8"/>
      <c r="K19" s="8"/>
      <c r="L19" s="8">
        <f t="shared" si="2"/>
        <v>0</v>
      </c>
    </row>
    <row r="20" spans="2:12" x14ac:dyDescent="0.25">
      <c r="B20" s="8" t="s">
        <v>128</v>
      </c>
      <c r="C20" s="8"/>
      <c r="D20" s="8"/>
      <c r="E20" s="8">
        <f t="shared" si="0"/>
        <v>0</v>
      </c>
      <c r="F20" s="8" t="s">
        <v>124</v>
      </c>
      <c r="G20" s="8"/>
      <c r="H20" s="8"/>
      <c r="I20" s="8">
        <f t="shared" si="1"/>
        <v>0</v>
      </c>
      <c r="J20" s="8"/>
      <c r="K20" s="8"/>
      <c r="L20" s="8">
        <f t="shared" si="2"/>
        <v>0</v>
      </c>
    </row>
    <row r="21" spans="2:12" x14ac:dyDescent="0.25">
      <c r="B21" s="8"/>
      <c r="C21" s="8"/>
      <c r="D21" s="8"/>
      <c r="E21" s="8">
        <f t="shared" si="0"/>
        <v>0</v>
      </c>
      <c r="F21" s="8" t="s">
        <v>125</v>
      </c>
      <c r="G21" s="8"/>
      <c r="H21" s="8"/>
      <c r="I21" s="8">
        <f t="shared" si="1"/>
        <v>0</v>
      </c>
      <c r="J21" s="8"/>
      <c r="K21" s="8"/>
      <c r="L21" s="8">
        <f t="shared" si="2"/>
        <v>0</v>
      </c>
    </row>
    <row r="22" spans="2:12" x14ac:dyDescent="0.25">
      <c r="B22" s="8"/>
      <c r="C22" s="8"/>
      <c r="D22" s="8"/>
      <c r="E22" s="8">
        <f t="shared" si="0"/>
        <v>0</v>
      </c>
      <c r="F22" s="8"/>
      <c r="G22" s="8"/>
      <c r="H22" s="8"/>
      <c r="I22" s="8">
        <f t="shared" si="1"/>
        <v>0</v>
      </c>
      <c r="J22" s="8"/>
      <c r="K22" s="8"/>
      <c r="L22" s="8">
        <f t="shared" si="2"/>
        <v>0</v>
      </c>
    </row>
    <row r="23" spans="2:12" x14ac:dyDescent="0.25">
      <c r="B23" s="8" t="s">
        <v>129</v>
      </c>
      <c r="C23" s="8"/>
      <c r="D23" s="8"/>
      <c r="E23" s="8">
        <f t="shared" si="0"/>
        <v>0</v>
      </c>
      <c r="F23" s="8" t="s">
        <v>130</v>
      </c>
      <c r="G23" s="8"/>
      <c r="H23" s="8"/>
      <c r="I23" s="8">
        <f t="shared" si="1"/>
        <v>0</v>
      </c>
      <c r="J23" s="8"/>
      <c r="K23" s="8"/>
      <c r="L23" s="8">
        <f t="shared" si="2"/>
        <v>0</v>
      </c>
    </row>
    <row r="24" spans="2:12" x14ac:dyDescent="0.25">
      <c r="B24" s="8" t="s">
        <v>131</v>
      </c>
      <c r="C24" s="8"/>
      <c r="D24" s="8"/>
      <c r="E24" s="8">
        <f t="shared" si="0"/>
        <v>0</v>
      </c>
      <c r="F24" s="8" t="s">
        <v>130</v>
      </c>
      <c r="G24" s="8"/>
      <c r="H24" s="8"/>
      <c r="I24" s="8">
        <f t="shared" si="1"/>
        <v>0</v>
      </c>
      <c r="J24" s="8"/>
      <c r="K24" s="8"/>
      <c r="L24" s="8">
        <f t="shared" si="2"/>
        <v>0</v>
      </c>
    </row>
    <row r="25" spans="2:12" x14ac:dyDescent="0.25">
      <c r="B25" s="8" t="s">
        <v>132</v>
      </c>
      <c r="C25" s="8"/>
      <c r="D25" s="8"/>
      <c r="E25" s="8">
        <f t="shared" si="0"/>
        <v>0</v>
      </c>
      <c r="F25" s="8" t="s">
        <v>130</v>
      </c>
      <c r="G25" s="8"/>
      <c r="H25" s="8"/>
      <c r="I25" s="8">
        <f t="shared" si="1"/>
        <v>0</v>
      </c>
      <c r="J25" s="8"/>
      <c r="K25" s="8"/>
      <c r="L25" s="8">
        <f t="shared" si="2"/>
        <v>0</v>
      </c>
    </row>
    <row r="26" spans="2:12" x14ac:dyDescent="0.25">
      <c r="B26" s="8"/>
      <c r="C26" s="8"/>
      <c r="D26" s="8"/>
      <c r="E26" s="8">
        <f t="shared" si="0"/>
        <v>0</v>
      </c>
      <c r="F26" s="8"/>
      <c r="G26" s="8"/>
      <c r="H26" s="8"/>
      <c r="I26" s="8">
        <f t="shared" si="1"/>
        <v>0</v>
      </c>
      <c r="J26" s="8"/>
      <c r="K26" s="8"/>
      <c r="L26" s="8">
        <f t="shared" si="2"/>
        <v>0</v>
      </c>
    </row>
    <row r="27" spans="2:12" x14ac:dyDescent="0.25">
      <c r="B27" s="8" t="s">
        <v>133</v>
      </c>
      <c r="C27" s="8"/>
      <c r="D27" s="8"/>
      <c r="E27" s="8">
        <f t="shared" si="0"/>
        <v>0</v>
      </c>
      <c r="F27" s="8"/>
      <c r="G27" s="8"/>
      <c r="H27" s="8"/>
      <c r="I27" s="8">
        <f t="shared" si="1"/>
        <v>0</v>
      </c>
      <c r="J27" s="8"/>
      <c r="K27" s="8"/>
      <c r="L27" s="8">
        <f t="shared" si="2"/>
        <v>0</v>
      </c>
    </row>
    <row r="28" spans="2:12" x14ac:dyDescent="0.25">
      <c r="B28" s="8" t="s">
        <v>134</v>
      </c>
      <c r="C28" s="8"/>
      <c r="D28" s="8"/>
      <c r="E28" s="8">
        <f t="shared" si="0"/>
        <v>0</v>
      </c>
      <c r="F28" s="8"/>
      <c r="G28" s="8"/>
      <c r="H28" s="8"/>
      <c r="I28" s="8">
        <f t="shared" si="1"/>
        <v>0</v>
      </c>
      <c r="J28" s="8"/>
      <c r="K28" s="8"/>
      <c r="L28" s="8">
        <f t="shared" si="2"/>
        <v>0</v>
      </c>
    </row>
    <row r="29" spans="2:12" x14ac:dyDescent="0.25">
      <c r="B29" s="8" t="s">
        <v>135</v>
      </c>
      <c r="C29" s="8"/>
      <c r="D29" s="8"/>
      <c r="E29" s="8">
        <f t="shared" si="0"/>
        <v>0</v>
      </c>
      <c r="F29" s="8"/>
      <c r="G29" s="8"/>
      <c r="H29" s="8"/>
      <c r="I29" s="8">
        <f t="shared" si="1"/>
        <v>0</v>
      </c>
      <c r="J29" s="8"/>
      <c r="K29" s="8"/>
      <c r="L29" s="8">
        <f t="shared" si="2"/>
        <v>0</v>
      </c>
    </row>
    <row r="30" spans="2:12" x14ac:dyDescent="0.25">
      <c r="B30" s="8" t="s">
        <v>136</v>
      </c>
      <c r="C30" s="8"/>
      <c r="D30" s="8"/>
      <c r="E30" s="8">
        <f t="shared" si="0"/>
        <v>0</v>
      </c>
      <c r="F30" s="8"/>
      <c r="G30" s="8"/>
      <c r="H30" s="8"/>
      <c r="I30" s="8">
        <f>G30*H30</f>
        <v>0</v>
      </c>
      <c r="J30" s="8"/>
      <c r="K30" s="8"/>
      <c r="L30" s="8">
        <f>J30*K30</f>
        <v>0</v>
      </c>
    </row>
    <row r="31" spans="2:12" x14ac:dyDescent="0.25">
      <c r="B31" s="8"/>
      <c r="C31" s="8"/>
      <c r="D31" s="8"/>
      <c r="E31" s="8">
        <f t="shared" si="0"/>
        <v>0</v>
      </c>
      <c r="F31" s="8"/>
      <c r="G31" s="8"/>
      <c r="H31" s="8"/>
      <c r="I31" s="8">
        <f>G31*H31</f>
        <v>0</v>
      </c>
      <c r="J31" s="8"/>
      <c r="K31" s="8"/>
      <c r="L31" s="8">
        <f>J31*K31</f>
        <v>0</v>
      </c>
    </row>
    <row r="32" spans="2:12" x14ac:dyDescent="0.25">
      <c r="B32" s="8"/>
      <c r="C32" s="8"/>
      <c r="D32" s="8"/>
      <c r="E32" s="8">
        <f t="shared" si="0"/>
        <v>0</v>
      </c>
      <c r="F32" s="8"/>
      <c r="G32" s="8"/>
      <c r="H32" s="8"/>
      <c r="I32" s="8">
        <f>G32*H32</f>
        <v>0</v>
      </c>
      <c r="J32" s="8"/>
      <c r="K32" s="8"/>
      <c r="L32" s="8">
        <f>J32*K32</f>
        <v>0</v>
      </c>
    </row>
    <row r="33" spans="2:12" x14ac:dyDescent="0.25">
      <c r="B33" s="8"/>
      <c r="C33" s="8"/>
      <c r="D33" s="8"/>
      <c r="E33" s="8">
        <f t="shared" si="0"/>
        <v>0</v>
      </c>
      <c r="F33" s="8"/>
      <c r="G33" s="8"/>
      <c r="H33" s="8"/>
      <c r="I33" s="8">
        <f>G33*H33</f>
        <v>0</v>
      </c>
      <c r="J33" s="8"/>
      <c r="K33" s="8"/>
      <c r="L33" s="8">
        <f>J33*K33</f>
        <v>0</v>
      </c>
    </row>
    <row r="34" spans="2:12" x14ac:dyDescent="0.25">
      <c r="B34" s="8" t="s">
        <v>83</v>
      </c>
      <c r="C34" s="8"/>
      <c r="D34" s="8">
        <f>E34*10.764</f>
        <v>0</v>
      </c>
      <c r="E34" s="8">
        <f>SUM(E6:E33)</f>
        <v>0</v>
      </c>
      <c r="F34" s="8"/>
      <c r="G34" s="8"/>
      <c r="H34" s="8">
        <f>I34*10.764</f>
        <v>0</v>
      </c>
      <c r="I34" s="8">
        <f>SUM(I6:I33)</f>
        <v>0</v>
      </c>
      <c r="J34" s="8"/>
      <c r="K34" s="8">
        <f>L34*10.764</f>
        <v>0</v>
      </c>
      <c r="L34" s="8">
        <f>SUM(L6:L33)</f>
        <v>0</v>
      </c>
    </row>
    <row r="36" spans="2:12" x14ac:dyDescent="0.25">
      <c r="D36">
        <f>D34+H34</f>
        <v>0</v>
      </c>
      <c r="E36">
        <f>E34+I34</f>
        <v>0</v>
      </c>
    </row>
  </sheetData>
  <mergeCells count="4">
    <mergeCell ref="C2:D2"/>
    <mergeCell ref="C4:E4"/>
    <mergeCell ref="G4:I4"/>
    <mergeCell ref="J4:L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Note</vt:lpstr>
      <vt:lpstr>C%</vt:lpstr>
      <vt:lpstr>Valuation</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2025-07-14T07:29:34Z</cp:lastPrinted>
  <dcterms:created xsi:type="dcterms:W3CDTF">2019-07-16T09:29:46Z</dcterms:created>
  <dcterms:modified xsi:type="dcterms:W3CDTF">2025-07-14T07:31:23Z</dcterms:modified>
</cp:coreProperties>
</file>