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C:\Users\prani\Downloads\11.07 Dump\"/>
    </mc:Choice>
  </mc:AlternateContent>
  <xr:revisionPtr revIDLastSave="0" documentId="13_ncr:1_{7F210407-B409-4876-9D9A-1916118A2BBE}" xr6:coauthVersionLast="47" xr6:coauthVersionMax="47" xr10:uidLastSave="{00000000-0000-0000-0000-000000000000}"/>
  <bookViews>
    <workbookView xWindow="-108" yWindow="-108" windowWidth="23256" windowHeight="12456" xr2:uid="{00000000-000D-0000-FFFF-FFFF00000000}"/>
  </bookViews>
  <sheets>
    <sheet name="Sheet1" sheetId="1" r:id="rId1"/>
    <sheet name="Note" sheetId="4" r:id="rId2"/>
    <sheet name="C%" sheetId="2" r:id="rId3"/>
    <sheet name="Sheet3" sheetId="3" r:id="rId4"/>
    <sheet name="VALUATION" sheetId="5" r:id="rId5"/>
  </sheets>
  <definedNames>
    <definedName name="_xlnm.Print_Area" localSheetId="0">Sheet1!$A$1:$I$318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K63" i="1" l="1"/>
  <c r="K62" i="1"/>
  <c r="K61" i="1"/>
  <c r="K60" i="1"/>
  <c r="I53" i="1"/>
  <c r="D58" i="1" l="1"/>
  <c r="D65" i="1"/>
  <c r="D63" i="1"/>
  <c r="D61" i="1"/>
  <c r="D59" i="1"/>
  <c r="K57" i="1"/>
  <c r="C56" i="1" s="1"/>
  <c r="D56" i="1" s="1"/>
  <c r="K55" i="1"/>
  <c r="K58" i="1"/>
  <c r="K59" i="1" s="1"/>
  <c r="K64" i="1" s="1"/>
  <c r="K65" i="1" s="1"/>
  <c r="C57" i="1" s="1"/>
  <c r="D64" i="1"/>
  <c r="D60" i="1"/>
  <c r="K56" i="1"/>
  <c r="D62" i="1"/>
  <c r="F6" i="5"/>
  <c r="G6" i="5"/>
  <c r="F7" i="5"/>
  <c r="G7" i="5"/>
  <c r="G8" i="5" s="1"/>
  <c r="G5" i="5"/>
  <c r="D139" i="1"/>
  <c r="G139" i="1" s="1"/>
  <c r="D138" i="1"/>
  <c r="G138" i="1" s="1"/>
  <c r="I136" i="1"/>
  <c r="D122" i="1"/>
  <c r="G122" i="1" s="1"/>
  <c r="D121" i="1"/>
  <c r="G121" i="1" s="1"/>
  <c r="I119" i="1"/>
  <c r="D133" i="1"/>
  <c r="G133" i="1" s="1"/>
  <c r="D132" i="1"/>
  <c r="G132" i="1" s="1"/>
  <c r="I130" i="1"/>
  <c r="I132" i="1" s="1"/>
  <c r="D130" i="1"/>
  <c r="G130" i="1" s="1"/>
  <c r="I114" i="1"/>
  <c r="D114" i="1"/>
  <c r="G114" i="1" s="1"/>
  <c r="D117" i="1"/>
  <c r="G117" i="1" s="1"/>
  <c r="D116" i="1"/>
  <c r="G116" i="1" s="1"/>
  <c r="I125" i="1"/>
  <c r="D128" i="1"/>
  <c r="G128" i="1" s="1"/>
  <c r="D127" i="1"/>
  <c r="G127" i="1" s="1"/>
  <c r="D126" i="1"/>
  <c r="G126" i="1" s="1"/>
  <c r="D125" i="1"/>
  <c r="G125" i="1" s="1"/>
  <c r="I109" i="1"/>
  <c r="D112" i="1"/>
  <c r="G112" i="1" s="1"/>
  <c r="D111" i="1"/>
  <c r="G111" i="1" s="1"/>
  <c r="D110" i="1"/>
  <c r="G110" i="1" s="1"/>
  <c r="D109" i="1"/>
  <c r="G109" i="1" s="1"/>
  <c r="I85" i="1"/>
  <c r="I88" i="1" s="1"/>
  <c r="D104" i="1"/>
  <c r="G104" i="1" s="1"/>
  <c r="D91" i="1"/>
  <c r="G91" i="1" s="1"/>
  <c r="J91" i="1" s="1"/>
  <c r="D92" i="1"/>
  <c r="G92" i="1" s="1"/>
  <c r="F37" i="1"/>
  <c r="G79" i="1"/>
  <c r="E149" i="1"/>
  <c r="B16" i="2"/>
  <c r="E10" i="2"/>
  <c r="B14" i="2"/>
  <c r="E9" i="2" s="1"/>
  <c r="B12" i="2"/>
  <c r="M6" i="2" s="1"/>
  <c r="G17" i="2" s="1"/>
  <c r="E8" i="2"/>
  <c r="B10" i="2"/>
  <c r="E7" i="2" s="1"/>
  <c r="B8" i="2"/>
  <c r="K6" i="2" s="1"/>
  <c r="G15" i="2" s="1"/>
  <c r="O7" i="2"/>
  <c r="H19" i="2" s="1"/>
  <c r="O6" i="2"/>
  <c r="G19" i="2" s="1"/>
  <c r="I6" i="2"/>
  <c r="G13" i="2" s="1"/>
  <c r="B6" i="2"/>
  <c r="J7" i="2" s="1"/>
  <c r="H14" i="2" s="1"/>
  <c r="E4" i="2"/>
  <c r="M7" i="2"/>
  <c r="H17" i="2" s="1"/>
  <c r="L7" i="2"/>
  <c r="H16" i="2" s="1"/>
  <c r="E5" i="2" l="1"/>
  <c r="I7" i="2"/>
  <c r="H13" i="2" s="1"/>
  <c r="K7" i="2"/>
  <c r="H15" i="2" s="1"/>
  <c r="E6" i="2"/>
  <c r="L6" i="2"/>
  <c r="G16" i="2" s="1"/>
  <c r="J6" i="2"/>
  <c r="G14" i="2" s="1"/>
  <c r="N7" i="2"/>
  <c r="H18" i="2" s="1"/>
  <c r="N6" i="2"/>
  <c r="G18" i="2" s="1"/>
  <c r="F56" i="1"/>
  <c r="J52" i="1" s="1"/>
  <c r="C54" i="1" s="1"/>
  <c r="D57" i="1"/>
  <c r="H56" i="1"/>
  <c r="H20" i="2" l="1"/>
  <c r="G20" i="2"/>
</calcChain>
</file>

<file path=xl/sharedStrings.xml><?xml version="1.0" encoding="utf-8"?>
<sst xmlns="http://schemas.openxmlformats.org/spreadsheetml/2006/main" count="306" uniqueCount="198">
  <si>
    <t>Date:</t>
  </si>
  <si>
    <t>CPC Name:</t>
  </si>
  <si>
    <t>Date Of Property Visit</t>
  </si>
  <si>
    <t>Name of the builder group</t>
  </si>
  <si>
    <t>Name of the builder company</t>
  </si>
  <si>
    <t>Name of the Project</t>
  </si>
  <si>
    <t>Docouments Provided</t>
  </si>
  <si>
    <t>Road</t>
  </si>
  <si>
    <t>Accessibility of the project from the city:(Proximities to civic amenities like school, hospital &amp; market, etc.)</t>
  </si>
  <si>
    <t>Does the property have electricity/water/Drainage Connection</t>
  </si>
  <si>
    <t>Class of locality</t>
  </si>
  <si>
    <t>Boundaries</t>
  </si>
  <si>
    <t>East</t>
  </si>
  <si>
    <t>West</t>
  </si>
  <si>
    <t>South</t>
  </si>
  <si>
    <t>North</t>
  </si>
  <si>
    <t>As per deed</t>
  </si>
  <si>
    <t>At site</t>
  </si>
  <si>
    <t>Total land area of the project</t>
  </si>
  <si>
    <t>Permissible FSI</t>
  </si>
  <si>
    <t>Permissible TDR/Paid FSI</t>
  </si>
  <si>
    <t>Total FSI availaible for the project</t>
  </si>
  <si>
    <t>Total Approved Builtup area of the project</t>
  </si>
  <si>
    <t>Total number of Buildings</t>
  </si>
  <si>
    <t>Approval Detail :</t>
  </si>
  <si>
    <t>Building wise Construction details</t>
  </si>
  <si>
    <t>Recommended Rates of the Property :</t>
  </si>
  <si>
    <t>Recommended rate of Parking</t>
  </si>
  <si>
    <t>Distress valuation of the property</t>
  </si>
  <si>
    <t>Flat No.</t>
  </si>
  <si>
    <t>Undertaking :</t>
  </si>
  <si>
    <t>Authorized Signatory
                                                                                                                                                                                                                                                                                     Name &amp; Seal of the agency</t>
  </si>
  <si>
    <t>2) I/We have no direct or Indirect Interest in the property being valued</t>
  </si>
  <si>
    <t>3) The information furnished above is true and correct to my/our knowledge</t>
  </si>
  <si>
    <t>Reliance Enterprises</t>
  </si>
  <si>
    <t>M/s. Reliance Enterprises builders &amp; developers</t>
  </si>
  <si>
    <t>Hill view</t>
  </si>
  <si>
    <t>Road : Vashi-Chembur road</t>
  </si>
  <si>
    <t>District : Mumbai Suburbs</t>
  </si>
  <si>
    <t>City   : Mumbai.</t>
  </si>
  <si>
    <t>Nearby Landmark : Vashi Naka Bus stop</t>
  </si>
  <si>
    <t>Distance from city centre : 2 KM</t>
  </si>
  <si>
    <t>Yes, all the mentioned amenities are within the radius of 2 to 2.5 KM</t>
  </si>
  <si>
    <t>Yes</t>
  </si>
  <si>
    <t>Higher Middle class</t>
  </si>
  <si>
    <t>Nature of land with topographical condtion : Plane</t>
  </si>
  <si>
    <t>Nature of the locality                                : Developing</t>
  </si>
  <si>
    <t>Type of Structure : RCC Framed structure</t>
  </si>
  <si>
    <t>Approval details    : The project is approved as per the details given below.</t>
  </si>
  <si>
    <t>O. Certificate No.Under Construction</t>
  </si>
  <si>
    <t>Quality of construction : Good</t>
  </si>
  <si>
    <t>Projected life of the structure : 60 Years.</t>
  </si>
  <si>
    <t>Material laying at Site  : Inlot, Cement &amp; Bricks.</t>
  </si>
  <si>
    <t>Type of Work</t>
  </si>
  <si>
    <t>Plinth</t>
  </si>
  <si>
    <t>RCC</t>
  </si>
  <si>
    <t>Plaster</t>
  </si>
  <si>
    <t>2 BHK</t>
  </si>
  <si>
    <t>3 BHK</t>
  </si>
  <si>
    <t>Pin Code : 400 074</t>
  </si>
  <si>
    <t>Not Provided</t>
  </si>
  <si>
    <t>Violations Observed if any                                                : No.</t>
  </si>
  <si>
    <t>Wheather the construction is as per approved Building plan : Yes.</t>
  </si>
  <si>
    <t>Valuation Report For Hill View (Building No.2)</t>
  </si>
  <si>
    <t>CTS No.149, 149(PT), 152, 152/1 to 63, 152/65 to 67, 152/112 to 119</t>
  </si>
  <si>
    <t>Date of Commencement of Construction : 2011.</t>
  </si>
  <si>
    <t>RC Marg</t>
  </si>
  <si>
    <t>SR Building</t>
  </si>
  <si>
    <t>Police Station</t>
  </si>
  <si>
    <t>Does the boundaries at site match, as mentioned in the Docoumentation: Details not provided</t>
  </si>
  <si>
    <t>Sector No. NA</t>
  </si>
  <si>
    <t>1) We have personally visited the property &amp; identified the same based on the documents provided</t>
  </si>
  <si>
    <t>Flooring</t>
  </si>
  <si>
    <t>Finishing</t>
  </si>
  <si>
    <t>Locality :RC Marg Chembur.</t>
  </si>
  <si>
    <t>No of floors at site : Under Construction</t>
  </si>
  <si>
    <t>Axis Sanpada</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</si>
  <si>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</si>
  <si>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</si>
  <si>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</si>
  <si>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</si>
  <si>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</si>
  <si>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</si>
  <si>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</si>
  <si>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</si>
  <si>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</si>
  <si>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</si>
  <si>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</si>
  <si>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</si>
  <si>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</si>
  <si>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</si>
  <si>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</si>
  <si>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</si>
  <si>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</si>
  <si>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</si>
  <si>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</si>
  <si>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</si>
  <si>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</si>
  <si>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PHOTOGRAPHS OF PROPERTY : </t>
  </si>
  <si>
    <t>Google Map :</t>
  </si>
  <si>
    <t>Project location details : CTS No.149, 149(PT), 152, 152/1 to 63, 152/65 to 67, 152/112 to 119, Maravali Village, R.C. Marg Chembur, Mumbai.</t>
  </si>
  <si>
    <t>600000/-</t>
  </si>
  <si>
    <t>Recommended rate of the flat ( on saleable area)</t>
  </si>
  <si>
    <t xml:space="preserve">Layout Approval No : SRA/ENG/2772/MW/PL/AP                                                </t>
  </si>
  <si>
    <t>Date of approval :29/02/2019.</t>
  </si>
  <si>
    <t>Approved area of the building : 21192 Sq.Mtr.</t>
  </si>
  <si>
    <t>N</t>
  </si>
  <si>
    <t>Building details Floor Wise</t>
  </si>
  <si>
    <t xml:space="preserve">Details of Flats in Building   </t>
  </si>
  <si>
    <t>Description</t>
  </si>
  <si>
    <t>Gross Carpet area</t>
  </si>
  <si>
    <t>Attached Terrace area</t>
  </si>
  <si>
    <t>Saleable area</t>
  </si>
  <si>
    <t>PLC Y/N</t>
  </si>
  <si>
    <t>Floor</t>
  </si>
  <si>
    <t>Ground Floor</t>
  </si>
  <si>
    <t>Shop</t>
  </si>
  <si>
    <t>Rehab</t>
  </si>
  <si>
    <t>1st &amp; 2nd Floor is for Podium</t>
  </si>
  <si>
    <t>3rd Floor is for Fitness Centre &amp; Parking</t>
  </si>
  <si>
    <t>4th to 6th, 8th to 13th, 15th to 20th &amp; 22nd to 27th Floor</t>
  </si>
  <si>
    <t>A Wing</t>
  </si>
  <si>
    <t>B Wing</t>
  </si>
  <si>
    <t>7th, 14th &amp; 21st Floor</t>
  </si>
  <si>
    <t>Refuge area</t>
  </si>
  <si>
    <t>28th Floor</t>
  </si>
  <si>
    <t>Open Terrace</t>
  </si>
  <si>
    <t xml:space="preserve">Fire check Floor in between 22nd &amp; 23rd Floor </t>
  </si>
  <si>
    <t>Approved Layout Plan : SRA/ENG/2772/MW/PL/AP                                               Date : 29/02/2019.</t>
  </si>
  <si>
    <t>A &amp; B wing</t>
  </si>
  <si>
    <t>Recommended rate of the shop ( on saleable area)</t>
  </si>
  <si>
    <t>Copy of Approved plan, CC</t>
  </si>
  <si>
    <t>19/08/2020.</t>
  </si>
  <si>
    <t>Pratiksha</t>
  </si>
  <si>
    <t>Market Research Data</t>
  </si>
  <si>
    <t>Source</t>
  </si>
  <si>
    <t>Distance from proposed property</t>
  </si>
  <si>
    <t>Flat</t>
  </si>
  <si>
    <t>Net Carpet</t>
  </si>
  <si>
    <t>Saleable Area</t>
  </si>
  <si>
    <t>Rate on Saleable</t>
  </si>
  <si>
    <t>Market Value</t>
  </si>
  <si>
    <t>Magic Brick</t>
  </si>
  <si>
    <t>3BHK</t>
  </si>
  <si>
    <t>Average</t>
  </si>
  <si>
    <t xml:space="preserve">Valuation Adopted </t>
  </si>
  <si>
    <t>2BHK</t>
  </si>
  <si>
    <t>housing.</t>
  </si>
  <si>
    <t>Date of approval : NA</t>
  </si>
  <si>
    <t>Expected Completion : 30/06/2021</t>
  </si>
  <si>
    <t>Name as per RERA &amp; No.</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</si>
  <si>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</si>
  <si>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</si>
  <si>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</si>
  <si>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</si>
  <si>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</si>
  <si>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</si>
  <si>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</si>
  <si>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</si>
  <si>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</si>
  <si>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</si>
  <si>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</si>
  <si>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</si>
  <si>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</si>
  <si>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</si>
  <si>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</si>
  <si>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</si>
  <si>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</si>
  <si>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</si>
  <si>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</si>
  <si>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</si>
  <si>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</si>
  <si>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</si>
  <si>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</si>
  <si>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</si>
  <si>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</si>
  <si>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</si>
  <si>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</si>
  <si>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</si>
  <si>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</si>
  <si>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</si>
  <si>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</si>
  <si>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</si>
  <si>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Quality of infrastructure vicinity              : Good</t>
  </si>
  <si>
    <t>RCC(Including podiums)</t>
  </si>
  <si>
    <t>Hill View</t>
  </si>
  <si>
    <t>Hill View - P51800005482</t>
  </si>
  <si>
    <t>2 wings</t>
  </si>
  <si>
    <t xml:space="preserve">Proposed Amenities                                                                                                                                                                                                                                   1. Vitrified tiles flooring : Not yet commenced.                                                                                                                                                                  2. Garanite marble Kitchen platform: Not yet commenced.                                                                                                                               3. Power coated sliding windows with tinted glass: Not yet commenced.                                                                                               4.Designer Bathroom with branded Sanitary were: Not yet commenced.                                                                                                             5. Premium quality paints on internal walls : Not yet commenced.                                                                                                                                         6. Concealed copper wiring with MCB/ELCB: Not yet commenced.                                                                                      7. Clubhouse &amp; Childrens play area.                                                                                                                                                                                                                               </t>
  </si>
  <si>
    <t>Approved usage of the Property                                       :   Residential &amp; Commercial                                                                                                                                                     (Restrictive convenants in regards to land use , if any)  : No.</t>
  </si>
  <si>
    <t>Approved no of units : Sale Shops = 03
                                       Sale Flats = 190</t>
  </si>
  <si>
    <t>Office No. 1031, Wing J, Akshar Business Park, Plot No. 03 Sector 25, Near APMC Market,
Vashi, Navi Mumbai, Maharashtra 400703 TEL: 022-46090378/79/80                                                                                                     E mail : vsjcapf@gmail.com. Web site : www.vsjadon.com</t>
  </si>
  <si>
    <t>Wing A &amp; B - G + 2P + 3rd to 30th Floor</t>
  </si>
  <si>
    <t>Approved no of Floors : Wing A &amp; B - G + 2P + 3rd to 28th floor</t>
  </si>
  <si>
    <t>Proposed no of Floors : Wing A &amp; B - G + 2P + 3rd to 30th Floor</t>
  </si>
  <si>
    <t>C.certificate No.SRA/ENG/2772/MW/PL/AP                                  Date : 11/03/2019.     
C.C. Granted up to : Wing A &amp; B - Ground+1st to part 3rd floor podium to 26th floor</t>
  </si>
  <si>
    <t xml:space="preserve">Building plan approval No.SRA/ENG/2772/MW/PL/AP                    Date :29/02/2019
Plan aaproval up to : Wing A &amp; B -  Gorund + 2 Podium+3rd floor to 28th floor                     </t>
  </si>
  <si>
    <r>
      <t xml:space="preserve">Remarks :
1. Constrcution work was stopped at the time of visit. Work same as last visit (04/01/2021).
2. We have given construction percentage as per proposed no. of floors (G+2podium+3rd to 30rd floor)
3. We considered rate as per Market inquiries.
4. Car parking is subjected to authentic documentation.
5. We update revised approved plan (On 20/06/2019)
</t>
    </r>
    <r>
      <rPr>
        <b/>
        <sz val="11"/>
        <rFont val="Times New Roman"/>
        <family val="1"/>
      </rPr>
      <t>6. Please provide latest CC &amp; approved floor plans. 
7. Constrcution percentage given as per proposed no of floors .</t>
    </r>
    <r>
      <rPr>
        <b/>
        <sz val="11"/>
        <color rgb="FFFF0000"/>
        <rFont val="Times New Roman"/>
        <family val="1"/>
      </rPr>
      <t xml:space="preserve">
8. As per RERA,  completion period of project Hill view is expired on 30/06/2021 but project is still under construction.
9.  A few notices are attached below.
10. The project has received first CC on 11/03/2019, But construction work is not yet completed.</t>
    </r>
    <r>
      <rPr>
        <b/>
        <sz val="11"/>
        <color indexed="8"/>
        <rFont val="Times New Roman"/>
        <family val="1"/>
      </rPr>
      <t xml:space="preserve">
6. On site we meet Mr.Vinod Ansulkar - supervisior (9821051051).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</si>
</sst>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2"/>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1"/>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sz val="11"/>
      <color theme="1"/>
      <name val="Times New Roman"/>
      <family val="1"/>
    </font>
    <font>
      <sz val="11"/>
      <color rgb="FFFF0000"/>
      <name val="Calibri"/>
      <family val="2"/>
    </font>
    <font>
      <b/>
      <sz val="11"/>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b/>
      <sz val="11"/>
      <name val="Times New Roman"/>
      <family val="1"/>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10">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1" fillId="0" borderId="0"/>
    <xf numFmtId="0" fontId="11" fillId="0" borderId="0"/>
    <xf numFmtId="0" fontId="10" fillId="0" borderId="0"/>
    <xf numFmtId="0" fontId="11" fillId="0" borderId="0"/>
    <xf numFmtId="0" fontId="12" fillId="0" borderId="0"/>
  </cellStyleXfs>
  <cellXfs count="110">
    <xf numFmtId="0" fontId="0" fillId="0" borderId="0" xfId="0"/>
    <xf numFmtId="0" fontId="13" fillId="2" borderId="1" xfId="0" applyFont="1" applyFill="1" applyBorder="1"/>
    <xf numFmtId="0" fontId="0" fillId="0" borderId="1" xfId="0" applyBorder="1"/>
    <xf numFmtId="0" fontId="0" fillId="0" borderId="2" xfId="0" applyBorder="1"/>
    <xf numFmtId="0" fontId="0" fillId="0" borderId="0" xfId="0" applyAlignment="1">
      <alignment wrapText="1"/>
    </xf>
    <xf numFmtId="0" fontId="0" fillId="0" borderId="1" xfId="0" applyBorder="1" applyAlignment="1">
      <alignment wrapText="1"/>
    </xf>
    <xf numFmtId="1" fontId="8" fillId="0" borderId="1" xfId="0" applyNumberFormat="1" applyFont="1" applyBorder="1" applyAlignment="1">
      <alignment horizontal="center" vertical="top" wrapText="1"/>
    </xf>
    <xf numFmtId="0" fontId="12" fillId="0" borderId="0" xfId="9"/>
    <xf numFmtId="0" fontId="1" fillId="0" borderId="0" xfId="3"/>
    <xf numFmtId="0" fontId="11" fillId="0" borderId="0" xfId="8"/>
    <xf numFmtId="0" fontId="13" fillId="0" borderId="1" xfId="8" applyFont="1" applyBorder="1" applyAlignment="1">
      <alignment horizontal="center" vertical="top" wrapText="1"/>
    </xf>
    <xf numFmtId="0" fontId="18" fillId="0" borderId="0" xfId="3" applyFont="1"/>
    <xf numFmtId="0" fontId="11" fillId="0" borderId="1" xfId="8" applyBorder="1" applyAlignment="1">
      <alignment horizontal="center" vertical="center"/>
    </xf>
    <xf numFmtId="1" fontId="11" fillId="0" borderId="1" xfId="8" applyNumberFormat="1" applyBorder="1" applyAlignment="1">
      <alignment horizontal="center" vertical="center"/>
    </xf>
    <xf numFmtId="165" fontId="11" fillId="0" borderId="1" xfId="1" applyNumberFormat="1" applyFont="1" applyBorder="1" applyAlignment="1">
      <alignment horizontal="right" vertical="center"/>
    </xf>
    <xf numFmtId="0" fontId="13" fillId="0" borderId="1" xfId="8" applyFont="1" applyBorder="1" applyAlignment="1">
      <alignment horizontal="center" vertical="center"/>
    </xf>
    <xf numFmtId="1" fontId="14" fillId="0" borderId="1" xfId="8" applyNumberFormat="1" applyFont="1" applyBorder="1" applyAlignment="1">
      <alignment horizontal="center" vertical="center"/>
    </xf>
    <xf numFmtId="0" fontId="1" fillId="0" borderId="1" xfId="3" applyBorder="1" applyAlignment="1">
      <alignment horizontal="center" vertical="center"/>
    </xf>
    <xf numFmtId="0" fontId="11" fillId="0" borderId="1" xfId="8" applyBorder="1" applyAlignment="1">
      <alignment horizontal="left" vertical="center"/>
    </xf>
    <xf numFmtId="0" fontId="16" fillId="0" borderId="5" xfId="6" applyFont="1" applyBorder="1" applyProtection="1">
      <protection hidden="1"/>
    </xf>
    <xf numFmtId="0" fontId="22" fillId="0" borderId="5" xfId="0" applyFont="1" applyBorder="1" applyProtection="1">
      <protection hidden="1"/>
    </xf>
    <xf numFmtId="1" fontId="6" fillId="0" borderId="1" xfId="0" applyNumberFormat="1" applyFont="1" applyBorder="1" applyAlignment="1">
      <alignment horizontal="center" vertical="center" wrapText="1"/>
    </xf>
    <xf numFmtId="0" fontId="20" fillId="0" borderId="1" xfId="6" applyFont="1" applyBorder="1" applyAlignment="1" applyProtection="1">
      <alignment horizontal="center" vertical="top"/>
      <protection locked="0"/>
    </xf>
    <xf numFmtId="1" fontId="5" fillId="0" borderId="1" xfId="0" applyNumberFormat="1" applyFont="1" applyBorder="1" applyAlignment="1">
      <alignment horizontal="center" vertical="top" wrapText="1"/>
    </xf>
    <xf numFmtId="0" fontId="20" fillId="0" borderId="14" xfId="6" applyFont="1" applyBorder="1" applyAlignment="1" applyProtection="1">
      <alignment horizontal="center" vertical="top"/>
      <protection locked="0"/>
    </xf>
    <xf numFmtId="0" fontId="20" fillId="0" borderId="1" xfId="6" applyFont="1" applyBorder="1" applyAlignment="1" applyProtection="1">
      <alignment horizontal="center" vertical="top" wrapText="1"/>
      <protection locked="0"/>
    </xf>
    <xf numFmtId="0" fontId="17" fillId="0" borderId="1" xfId="0" applyFont="1" applyBorder="1" applyAlignment="1">
      <alignment horizontal="center" vertical="top"/>
    </xf>
    <xf numFmtId="0" fontId="16" fillId="0" borderId="7" xfId="6" applyFont="1" applyBorder="1" applyProtection="1">
      <protection hidden="1"/>
    </xf>
    <xf numFmtId="0" fontId="16" fillId="0" borderId="8" xfId="6" applyFont="1" applyBorder="1" applyProtection="1">
      <protection hidden="1"/>
    </xf>
    <xf numFmtId="0" fontId="16" fillId="0" borderId="8" xfId="6" applyFont="1" applyBorder="1"/>
    <xf numFmtId="0" fontId="20" fillId="0" borderId="1" xfId="6" applyFont="1" applyBorder="1" applyAlignment="1" applyProtection="1">
      <alignment horizontal="center" wrapText="1"/>
      <protection locked="0"/>
    </xf>
    <xf numFmtId="0" fontId="22" fillId="0" borderId="8" xfId="0" applyFont="1" applyBorder="1" applyProtection="1">
      <protection hidden="1"/>
    </xf>
    <xf numFmtId="1" fontId="20" fillId="0" borderId="1" xfId="6" applyNumberFormat="1" applyFont="1" applyBorder="1" applyAlignment="1" applyProtection="1">
      <alignment horizontal="center" wrapText="1"/>
      <protection locked="0"/>
    </xf>
    <xf numFmtId="1" fontId="0" fillId="0" borderId="8" xfId="0" applyNumberFormat="1" applyBorder="1"/>
    <xf numFmtId="1" fontId="0" fillId="0" borderId="8" xfId="0" applyNumberFormat="1" applyBorder="1" applyAlignment="1">
      <alignment horizontal="right"/>
    </xf>
    <xf numFmtId="0" fontId="20" fillId="0" borderId="17" xfId="6" applyFont="1" applyBorder="1" applyAlignment="1" applyProtection="1">
      <alignment horizontal="center" wrapText="1"/>
      <protection locked="0"/>
    </xf>
    <xf numFmtId="1" fontId="0" fillId="0" borderId="9" xfId="0" applyNumberFormat="1" applyBorder="1"/>
    <xf numFmtId="0" fontId="4" fillId="0" borderId="0" xfId="2" applyFont="1"/>
    <xf numFmtId="0" fontId="17" fillId="0" borderId="0" xfId="0" applyFont="1"/>
    <xf numFmtId="0" fontId="16" fillId="0" borderId="0" xfId="0" applyFont="1" applyAlignment="1">
      <alignment horizontal="center" vertical="center"/>
    </xf>
    <xf numFmtId="0" fontId="2" fillId="0" borderId="0" xfId="2"/>
    <xf numFmtId="0" fontId="15" fillId="0" borderId="0" xfId="0" applyFont="1"/>
    <xf numFmtId="0" fontId="13" fillId="0" borderId="0" xfId="0" applyFont="1"/>
    <xf numFmtId="0" fontId="16" fillId="0" borderId="15" xfId="6" applyFont="1" applyBorder="1" applyAlignment="1" applyProtection="1">
      <alignment horizontal="center" vertical="top"/>
      <protection locked="0"/>
    </xf>
    <xf numFmtId="2" fontId="16" fillId="0" borderId="0" xfId="0" applyNumberFormat="1" applyFont="1" applyAlignment="1">
      <alignment horizontal="center" vertical="center"/>
    </xf>
    <xf numFmtId="0" fontId="17" fillId="0" borderId="1" xfId="0" applyFont="1" applyBorder="1" applyAlignment="1">
      <alignment horizontal="left" vertical="top"/>
    </xf>
    <xf numFmtId="1" fontId="6" fillId="0" borderId="1" xfId="0" applyNumberFormat="1" applyFont="1" applyBorder="1" applyAlignment="1">
      <alignment horizontal="center" vertical="center" wrapText="1"/>
    </xf>
    <xf numFmtId="0" fontId="20" fillId="0" borderId="14" xfId="6" applyFont="1" applyBorder="1" applyAlignment="1" applyProtection="1">
      <alignment horizontal="center" vertical="top" wrapText="1"/>
      <protection locked="0"/>
    </xf>
    <xf numFmtId="0" fontId="20" fillId="0" borderId="1" xfId="6" applyFont="1" applyBorder="1" applyAlignment="1" applyProtection="1">
      <alignment horizontal="center" vertical="top" wrapText="1"/>
      <protection locked="0"/>
    </xf>
    <xf numFmtId="9" fontId="20" fillId="0" borderId="1" xfId="6" applyNumberFormat="1" applyFont="1" applyBorder="1" applyAlignment="1" applyProtection="1">
      <alignment horizontal="center" vertical="center" wrapText="1"/>
      <protection hidden="1"/>
    </xf>
    <xf numFmtId="0" fontId="20" fillId="0" borderId="16" xfId="6" applyFont="1" applyBorder="1" applyAlignment="1" applyProtection="1">
      <alignment horizontal="center" vertical="top"/>
      <protection locked="0"/>
    </xf>
    <xf numFmtId="0" fontId="20" fillId="0" borderId="17" xfId="6" applyFont="1" applyBorder="1" applyAlignment="1" applyProtection="1">
      <alignment horizontal="center" vertical="top"/>
      <protection locked="0"/>
    </xf>
    <xf numFmtId="9" fontId="20" fillId="0" borderId="17" xfId="6" applyNumberFormat="1" applyFont="1" applyBorder="1" applyAlignment="1" applyProtection="1">
      <alignment horizontal="center" vertical="center" wrapText="1"/>
      <protection hidden="1"/>
    </xf>
    <xf numFmtId="0" fontId="19" fillId="0" borderId="1" xfId="0" applyFont="1" applyBorder="1" applyAlignment="1">
      <alignment vertical="top" wrapText="1"/>
    </xf>
    <xf numFmtId="0" fontId="17" fillId="0" borderId="1" xfId="0" applyFont="1" applyBorder="1" applyAlignment="1">
      <alignment horizontal="left"/>
    </xf>
    <xf numFmtId="0" fontId="21" fillId="0" borderId="14" xfId="6" applyFont="1" applyBorder="1" applyAlignment="1" applyProtection="1">
      <alignment horizontal="left" vertical="top"/>
      <protection locked="0"/>
    </xf>
    <xf numFmtId="0" fontId="21" fillId="0" borderId="1" xfId="6" applyFont="1" applyBorder="1" applyAlignment="1" applyProtection="1">
      <alignment horizontal="left" vertical="top"/>
      <protection locked="0"/>
    </xf>
    <xf numFmtId="0" fontId="20" fillId="0" borderId="14" xfId="6" applyFont="1" applyBorder="1" applyAlignment="1" applyProtection="1">
      <alignment horizontal="center" vertical="top"/>
      <protection locked="0"/>
    </xf>
    <xf numFmtId="0" fontId="20" fillId="0" borderId="1" xfId="6" applyFont="1" applyBorder="1" applyAlignment="1" applyProtection="1">
      <alignment horizontal="center" vertical="top"/>
      <protection locked="0"/>
    </xf>
    <xf numFmtId="1" fontId="5" fillId="0" borderId="1" xfId="0" applyNumberFormat="1" applyFont="1" applyBorder="1" applyAlignment="1">
      <alignment horizontal="center" vertical="center" wrapText="1"/>
    </xf>
    <xf numFmtId="0" fontId="17" fillId="0" borderId="1" xfId="0" applyFont="1" applyBorder="1" applyAlignment="1">
      <alignment horizontal="left" vertical="top" wrapText="1"/>
    </xf>
    <xf numFmtId="0" fontId="17" fillId="0" borderId="1" xfId="0" applyFont="1" applyBorder="1" applyAlignment="1">
      <alignment horizontal="center" vertical="top"/>
    </xf>
    <xf numFmtId="3" fontId="9" fillId="0" borderId="1" xfId="0" applyNumberFormat="1" applyFont="1" applyBorder="1" applyAlignment="1">
      <alignment horizontal="left" wrapText="1"/>
    </xf>
    <xf numFmtId="0" fontId="9" fillId="0" borderId="1" xfId="0" applyFont="1" applyBorder="1" applyAlignment="1">
      <alignment horizontal="left" wrapText="1"/>
    </xf>
    <xf numFmtId="1" fontId="5" fillId="0" borderId="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3" fontId="17" fillId="0" borderId="1" xfId="0" applyNumberFormat="1" applyFont="1" applyBorder="1" applyAlignment="1">
      <alignment horizontal="left" wrapText="1"/>
    </xf>
    <xf numFmtId="0" fontId="17" fillId="0" borderId="1" xfId="0" applyFont="1" applyBorder="1" applyAlignment="1">
      <alignment horizontal="left" wrapText="1"/>
    </xf>
    <xf numFmtId="0" fontId="19" fillId="0" borderId="1" xfId="0" applyFont="1" applyBorder="1" applyAlignment="1">
      <alignment horizontal="left"/>
    </xf>
    <xf numFmtId="0" fontId="7" fillId="0" borderId="1" xfId="0" applyFont="1" applyBorder="1" applyAlignment="1">
      <alignment horizontal="center" vertical="top"/>
    </xf>
    <xf numFmtId="0" fontId="19" fillId="0" borderId="1" xfId="0" applyFont="1" applyBorder="1" applyAlignment="1">
      <alignment horizontal="center"/>
    </xf>
    <xf numFmtId="14" fontId="9" fillId="0" borderId="1" xfId="0" applyNumberFormat="1" applyFont="1" applyBorder="1" applyAlignment="1">
      <alignment horizontal="left"/>
    </xf>
    <xf numFmtId="0" fontId="9" fillId="0" borderId="1" xfId="0" applyFont="1" applyBorder="1" applyAlignment="1">
      <alignment horizontal="left"/>
    </xf>
    <xf numFmtId="0" fontId="17" fillId="0" borderId="3" xfId="0" applyFont="1" applyBorder="1" applyAlignment="1">
      <alignment horizontal="center" vertical="top"/>
    </xf>
    <xf numFmtId="0" fontId="17" fillId="0" borderId="4" xfId="0" applyFont="1" applyBorder="1" applyAlignment="1">
      <alignment horizontal="center" vertical="top"/>
    </xf>
    <xf numFmtId="0" fontId="17" fillId="0" borderId="5" xfId="0" applyFont="1" applyBorder="1" applyAlignment="1">
      <alignment horizontal="center" vertical="top"/>
    </xf>
    <xf numFmtId="0" fontId="9" fillId="0" borderId="1" xfId="0" applyFont="1" applyBorder="1" applyAlignment="1">
      <alignment horizontal="left" vertical="top" wrapText="1"/>
    </xf>
    <xf numFmtId="0" fontId="17" fillId="0" borderId="10" xfId="0" applyFont="1" applyBorder="1" applyAlignment="1">
      <alignment horizontal="left"/>
    </xf>
    <xf numFmtId="14" fontId="17" fillId="0" borderId="1" xfId="0" applyNumberFormat="1" applyFont="1" applyBorder="1" applyAlignment="1">
      <alignment horizontal="left"/>
    </xf>
    <xf numFmtId="0" fontId="17" fillId="0" borderId="3" xfId="0" applyFont="1" applyBorder="1" applyAlignment="1">
      <alignment horizontal="left" vertical="top" wrapText="1"/>
    </xf>
    <xf numFmtId="0" fontId="17" fillId="0" borderId="5" xfId="0" applyFont="1" applyBorder="1" applyAlignment="1">
      <alignment horizontal="left" vertical="top" wrapText="1"/>
    </xf>
    <xf numFmtId="0" fontId="17" fillId="0" borderId="3" xfId="0" applyFont="1" applyBorder="1" applyAlignment="1">
      <alignment horizontal="left" vertical="top"/>
    </xf>
    <xf numFmtId="0" fontId="17" fillId="0" borderId="5" xfId="0" applyFont="1" applyBorder="1" applyAlignment="1">
      <alignment horizontal="left" vertical="top"/>
    </xf>
    <xf numFmtId="0" fontId="19" fillId="0" borderId="1" xfId="0" applyFont="1" applyBorder="1" applyAlignment="1">
      <alignment horizontal="center" vertical="top" wrapText="1"/>
    </xf>
    <xf numFmtId="0" fontId="17" fillId="0" borderId="1" xfId="0" applyFont="1" applyBorder="1"/>
    <xf numFmtId="0" fontId="17" fillId="0" borderId="2" xfId="0" applyFont="1" applyBorder="1" applyAlignment="1">
      <alignment horizontal="left"/>
    </xf>
    <xf numFmtId="0" fontId="17" fillId="0" borderId="1" xfId="0" applyFont="1" applyBorder="1" applyAlignment="1">
      <alignment vertical="top"/>
    </xf>
    <xf numFmtId="0" fontId="21" fillId="0" borderId="11" xfId="6" applyFont="1" applyBorder="1" applyAlignment="1" applyProtection="1">
      <alignment horizontal="center" vertical="top" wrapText="1"/>
      <protection locked="0"/>
    </xf>
    <xf numFmtId="0" fontId="21" fillId="0" borderId="12" xfId="6" applyFont="1" applyBorder="1" applyAlignment="1" applyProtection="1">
      <alignment horizontal="center" vertical="top" wrapText="1"/>
      <protection locked="0"/>
    </xf>
    <xf numFmtId="0" fontId="19" fillId="0" borderId="1" xfId="0" applyFont="1" applyBorder="1" applyAlignment="1">
      <alignment horizontal="center" vertical="top"/>
    </xf>
    <xf numFmtId="0" fontId="19" fillId="0" borderId="1" xfId="0" applyFont="1" applyBorder="1" applyAlignment="1">
      <alignment horizontal="left" vertical="top"/>
    </xf>
    <xf numFmtId="0" fontId="3" fillId="0" borderId="1" xfId="2" applyFont="1" applyBorder="1" applyAlignment="1">
      <alignment horizontal="left" vertical="top" wrapText="1"/>
    </xf>
    <xf numFmtId="0" fontId="3" fillId="0" borderId="1" xfId="0" applyFont="1" applyBorder="1" applyAlignment="1">
      <alignment horizontal="center" vertical="top"/>
    </xf>
    <xf numFmtId="0" fontId="21" fillId="0" borderId="3" xfId="6" applyFont="1" applyBorder="1" applyAlignment="1" applyProtection="1">
      <alignment horizontal="left" vertical="top" wrapText="1"/>
      <protection locked="0"/>
    </xf>
    <xf numFmtId="0" fontId="21" fillId="0" borderId="4" xfId="6" applyFont="1" applyBorder="1" applyAlignment="1" applyProtection="1">
      <alignment horizontal="left" vertical="top" wrapText="1"/>
      <protection locked="0"/>
    </xf>
    <xf numFmtId="0" fontId="21" fillId="0" borderId="20" xfId="6" applyFont="1" applyBorder="1" applyAlignment="1" applyProtection="1">
      <alignment horizontal="left" vertical="top" wrapText="1"/>
      <protection locked="0"/>
    </xf>
    <xf numFmtId="0" fontId="20" fillId="0" borderId="3" xfId="6" applyFont="1" applyBorder="1" applyAlignment="1" applyProtection="1">
      <alignment horizontal="center" vertical="top" wrapText="1"/>
      <protection locked="0"/>
    </xf>
    <xf numFmtId="0" fontId="20" fillId="0" borderId="20" xfId="6" applyFont="1" applyBorder="1" applyAlignment="1" applyProtection="1">
      <alignment horizontal="center" vertical="top" wrapText="1"/>
      <protection locked="0"/>
    </xf>
    <xf numFmtId="9" fontId="20" fillId="0" borderId="6" xfId="6" applyNumberFormat="1" applyFont="1" applyBorder="1" applyAlignment="1" applyProtection="1">
      <alignment horizontal="center" vertical="center" wrapText="1"/>
      <protection hidden="1"/>
    </xf>
    <xf numFmtId="9" fontId="20" fillId="0" borderId="21" xfId="6" applyNumberFormat="1" applyFont="1" applyBorder="1" applyAlignment="1" applyProtection="1">
      <alignment horizontal="center" vertical="center" wrapText="1"/>
      <protection hidden="1"/>
    </xf>
    <xf numFmtId="9" fontId="20" fillId="0" borderId="18" xfId="6" applyNumberFormat="1" applyFont="1" applyBorder="1" applyAlignment="1" applyProtection="1">
      <alignment horizontal="center" vertical="center" wrapText="1"/>
      <protection hidden="1"/>
    </xf>
    <xf numFmtId="9" fontId="20" fillId="0" borderId="8" xfId="6" applyNumberFormat="1" applyFont="1" applyBorder="1" applyAlignment="1" applyProtection="1">
      <alignment horizontal="center" vertical="center" wrapText="1"/>
      <protection hidden="1"/>
    </xf>
    <xf numFmtId="9" fontId="20" fillId="0" borderId="19" xfId="6" applyNumberFormat="1" applyFont="1" applyBorder="1" applyAlignment="1" applyProtection="1">
      <alignment horizontal="center" vertical="center" wrapText="1"/>
      <protection hidden="1"/>
    </xf>
    <xf numFmtId="9" fontId="20" fillId="0" borderId="9" xfId="6" applyNumberFormat="1" applyFont="1" applyBorder="1" applyAlignment="1" applyProtection="1">
      <alignment horizontal="center" vertical="center" wrapText="1"/>
      <protection hidden="1"/>
    </xf>
    <xf numFmtId="0" fontId="21" fillId="0" borderId="12" xfId="6" applyFont="1" applyBorder="1" applyAlignment="1" applyProtection="1">
      <alignment horizontal="left" vertical="top" wrapText="1"/>
      <protection locked="0"/>
    </xf>
    <xf numFmtId="0" fontId="21" fillId="0" borderId="13" xfId="6" applyFont="1" applyBorder="1" applyAlignment="1" applyProtection="1">
      <alignment horizontal="left" vertical="top" wrapText="1"/>
      <protection locked="0"/>
    </xf>
    <xf numFmtId="0" fontId="17" fillId="0" borderId="3" xfId="0" applyFont="1" applyBorder="1" applyAlignment="1">
      <alignment horizontal="left"/>
    </xf>
    <xf numFmtId="0" fontId="17" fillId="0" borderId="4" xfId="0" applyFont="1" applyBorder="1" applyAlignment="1">
      <alignment horizontal="left"/>
    </xf>
    <xf numFmtId="0" fontId="17" fillId="0" borderId="5" xfId="0" applyFont="1" applyBorder="1" applyAlignment="1">
      <alignment horizontal="left"/>
    </xf>
    <xf numFmtId="0" fontId="13" fillId="0" borderId="1" xfId="8" applyFont="1" applyBorder="1" applyAlignment="1">
      <alignment horizontal="left"/>
    </xf>
  </cellXfs>
  <cellStyles count="10">
    <cellStyle name="Comma 2" xfId="1" xr:uid="{00000000-0005-0000-0000-000000000000}"/>
    <cellStyle name="Excel Built-in Normal" xfId="2" xr:uid="{00000000-0005-0000-0000-000001000000}"/>
    <cellStyle name="Excel Built-in Normal 2" xfId="3" xr:uid="{00000000-0005-0000-0000-000002000000}"/>
    <cellStyle name="Excel Built-in Normal 3" xfId="4" xr:uid="{00000000-0005-0000-0000-000003000000}"/>
    <cellStyle name="Normal" xfId="0" builtinId="0"/>
    <cellStyle name="Normal 2" xfId="5" xr:uid="{00000000-0005-0000-0000-000005000000}"/>
    <cellStyle name="Normal 3" xfId="6" xr:uid="{00000000-0005-0000-0000-000006000000}"/>
    <cellStyle name="Normal 3 3" xfId="7" xr:uid="{00000000-0005-0000-0000-000007000000}"/>
    <cellStyle name="Normal 4" xfId="8" xr:uid="{00000000-0005-0000-0000-000008000000}"/>
    <cellStyle name="Normal 5"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487458</xdr:colOff>
      <xdr:row>191</xdr:row>
      <xdr:rowOff>188548</xdr:rowOff>
    </xdr:from>
    <xdr:to>
      <xdr:col>8</xdr:col>
      <xdr:colOff>655679</xdr:colOff>
      <xdr:row>208</xdr:row>
      <xdr:rowOff>182428</xdr:rowOff>
    </xdr:to>
    <xdr:pic>
      <xdr:nvPicPr>
        <xdr:cNvPr id="1525" name="Picture 6">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87458" y="40731918"/>
          <a:ext cx="5336569"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487459</xdr:colOff>
      <xdr:row>209</xdr:row>
      <xdr:rowOff>165016</xdr:rowOff>
    </xdr:from>
    <xdr:to>
      <xdr:col>8</xdr:col>
      <xdr:colOff>661148</xdr:colOff>
      <xdr:row>226</xdr:row>
      <xdr:rowOff>166516</xdr:rowOff>
    </xdr:to>
    <xdr:pic>
      <xdr:nvPicPr>
        <xdr:cNvPr id="1526" name="Picture 7">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487459" y="44137386"/>
          <a:ext cx="5342037" cy="324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233</xdr:row>
      <xdr:rowOff>161925</xdr:rowOff>
    </xdr:from>
    <xdr:to>
      <xdr:col>8</xdr:col>
      <xdr:colOff>374700</xdr:colOff>
      <xdr:row>271</xdr:row>
      <xdr:rowOff>122925</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76250" y="49872900"/>
          <a:ext cx="5061000" cy="7200000"/>
        </a:xfrm>
        <a:prstGeom prst="rect">
          <a:avLst/>
        </a:prstGeom>
        <a:ln>
          <a:solidFill>
            <a:schemeClr val="tx1"/>
          </a:solidFill>
        </a:ln>
      </xdr:spPr>
    </xdr:pic>
    <xdr:clientData/>
  </xdr:twoCellAnchor>
  <xdr:twoCellAnchor editAs="oneCell">
    <xdr:from>
      <xdr:col>2</xdr:col>
      <xdr:colOff>92008</xdr:colOff>
      <xdr:row>273</xdr:row>
      <xdr:rowOff>182218</xdr:rowOff>
    </xdr:from>
    <xdr:to>
      <xdr:col>7</xdr:col>
      <xdr:colOff>181242</xdr:colOff>
      <xdr:row>296</xdr:row>
      <xdr:rowOff>120718</xdr:rowOff>
    </xdr:to>
    <xdr:pic>
      <xdr:nvPicPr>
        <xdr:cNvPr id="19" name="Picture 18" descr="insp-203616-844.jpg (959×1280)">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66312" y="56893240"/>
          <a:ext cx="3236626" cy="43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786847</xdr:colOff>
      <xdr:row>297</xdr:row>
      <xdr:rowOff>117892</xdr:rowOff>
    </xdr:from>
    <xdr:to>
      <xdr:col>8</xdr:col>
      <xdr:colOff>414054</xdr:colOff>
      <xdr:row>316</xdr:row>
      <xdr:rowOff>98392</xdr:rowOff>
    </xdr:to>
    <xdr:pic>
      <xdr:nvPicPr>
        <xdr:cNvPr id="20" name="Picture 19" descr="insp-203616-861.jpg (1079×810)">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86847" y="61400914"/>
          <a:ext cx="4795555" cy="36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149</xdr:row>
      <xdr:rowOff>76200</xdr:rowOff>
    </xdr:from>
    <xdr:to>
      <xdr:col>8</xdr:col>
      <xdr:colOff>571500</xdr:colOff>
      <xdr:row>187</xdr:row>
      <xdr:rowOff>60960</xdr:rowOff>
    </xdr:to>
    <xdr:grpSp>
      <xdr:nvGrpSpPr>
        <xdr:cNvPr id="17" name="Group 16">
          <a:extLst>
            <a:ext uri="{FF2B5EF4-FFF2-40B4-BE49-F238E27FC236}">
              <a16:creationId xmlns:a16="http://schemas.microsoft.com/office/drawing/2014/main" id="{E3B52307-B127-EC1F-5BCC-54306B79AB1F}"/>
            </a:ext>
          </a:extLst>
        </xdr:cNvPr>
        <xdr:cNvGrpSpPr/>
      </xdr:nvGrpSpPr>
      <xdr:grpSpPr>
        <a:xfrm>
          <a:off x="358140" y="32713246"/>
          <a:ext cx="5506329" cy="6889652"/>
          <a:chOff x="618846" y="1523502"/>
          <a:chExt cx="5258293" cy="7248108"/>
        </a:xfrm>
      </xdr:grpSpPr>
      <xdr:pic>
        <xdr:nvPicPr>
          <xdr:cNvPr id="18" name="Picture 17">
            <a:extLst>
              <a:ext uri="{FF2B5EF4-FFF2-40B4-BE49-F238E27FC236}">
                <a16:creationId xmlns:a16="http://schemas.microsoft.com/office/drawing/2014/main" id="{044908B1-4BEC-69F7-F36F-646CFFE395D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29000" y="6611610"/>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a:extLst>
              <a:ext uri="{FF2B5EF4-FFF2-40B4-BE49-F238E27FC236}">
                <a16:creationId xmlns:a16="http://schemas.microsoft.com/office/drawing/2014/main" id="{37871023-C560-EDF8-5309-0A7717C6316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75081" y="1523502"/>
            <a:ext cx="1799621" cy="23994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8A3F848B-1F8F-7D04-0275-9B76A40C8CE1}"/>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8846" y="1523502"/>
            <a:ext cx="3289851" cy="49435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E4A737BB-6FD7-31A9-21C0-E413F8351DDC}"/>
              </a:ext>
            </a:extLst>
          </xdr:cNvPr>
          <xdr:cNvPicPr>
            <a:picLocks noChangeAspect="1"/>
          </xdr:cNvPicPr>
        </xdr:nvPicPr>
        <xdr:blipFill>
          <a:blip xmlns:r="http://schemas.openxmlformats.org/officeDocument/2006/relationships" r:embed="rId9"/>
          <a:stretch>
            <a:fillRect/>
          </a:stretch>
        </xdr:blipFill>
        <xdr:spPr>
          <a:xfrm>
            <a:off x="1914342" y="6611610"/>
            <a:ext cx="1422373" cy="2160000"/>
          </a:xfrm>
          <a:prstGeom prst="rect">
            <a:avLst/>
          </a:prstGeom>
          <a:ln>
            <a:solidFill>
              <a:schemeClr val="tx1"/>
            </a:solidFill>
          </a:ln>
        </xdr:spPr>
      </xdr:pic>
      <xdr:pic>
        <xdr:nvPicPr>
          <xdr:cNvPr id="24" name="Picture 23">
            <a:extLst>
              <a:ext uri="{FF2B5EF4-FFF2-40B4-BE49-F238E27FC236}">
                <a16:creationId xmlns:a16="http://schemas.microsoft.com/office/drawing/2014/main" id="{C8858DFF-A713-6D80-7705-48B56AA35A44}"/>
              </a:ext>
            </a:extLst>
          </xdr:cNvPr>
          <xdr:cNvPicPr>
            <a:picLocks noChangeAspect="1"/>
          </xdr:cNvPicPr>
        </xdr:nvPicPr>
        <xdr:blipFill>
          <a:blip xmlns:r="http://schemas.openxmlformats.org/officeDocument/2006/relationships" r:embed="rId10"/>
          <a:stretch>
            <a:fillRect/>
          </a:stretch>
        </xdr:blipFill>
        <xdr:spPr>
          <a:xfrm>
            <a:off x="4077518" y="4067556"/>
            <a:ext cx="1799621" cy="2399495"/>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7</xdr:col>
      <xdr:colOff>257175</xdr:colOff>
      <xdr:row>20</xdr:row>
      <xdr:rowOff>123825</xdr:rowOff>
    </xdr:to>
    <xdr:pic>
      <xdr:nvPicPr>
        <xdr:cNvPr id="3094" name="Picture 1">
          <a:extLst>
            <a:ext uri="{FF2B5EF4-FFF2-40B4-BE49-F238E27FC236}">
              <a16:creationId xmlns:a16="http://schemas.microsoft.com/office/drawing/2014/main" id="{00000000-0008-0000-0100-000016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50" y="190500"/>
          <a:ext cx="2695575" cy="3743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21</xdr:row>
      <xdr:rowOff>0</xdr:rowOff>
    </xdr:from>
    <xdr:to>
      <xdr:col>9</xdr:col>
      <xdr:colOff>771525</xdr:colOff>
      <xdr:row>32</xdr:row>
      <xdr:rowOff>66675</xdr:rowOff>
    </xdr:to>
    <xdr:pic>
      <xdr:nvPicPr>
        <xdr:cNvPr id="2065" name="Picture 1">
          <a:extLst>
            <a:ext uri="{FF2B5EF4-FFF2-40B4-BE49-F238E27FC236}">
              <a16:creationId xmlns:a16="http://schemas.microsoft.com/office/drawing/2014/main" id="{00000000-0008-0000-0200-000011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4391025"/>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95250</xdr:colOff>
      <xdr:row>29</xdr:row>
      <xdr:rowOff>171450</xdr:rowOff>
    </xdr:to>
    <xdr:pic>
      <xdr:nvPicPr>
        <xdr:cNvPr id="4121" name="Picture 1">
          <a:extLst>
            <a:ext uri="{FF2B5EF4-FFF2-40B4-BE49-F238E27FC236}">
              <a16:creationId xmlns:a16="http://schemas.microsoft.com/office/drawing/2014/main" id="{00000000-0008-0000-0400-000019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286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104775</xdr:rowOff>
    </xdr:from>
    <xdr:to>
      <xdr:col>7</xdr:col>
      <xdr:colOff>95250</xdr:colOff>
      <xdr:row>49</xdr:row>
      <xdr:rowOff>85725</xdr:rowOff>
    </xdr:to>
    <xdr:pic>
      <xdr:nvPicPr>
        <xdr:cNvPr id="4122" name="Picture 2">
          <a:extLst>
            <a:ext uri="{FF2B5EF4-FFF2-40B4-BE49-F238E27FC236}">
              <a16:creationId xmlns:a16="http://schemas.microsoft.com/office/drawing/2014/main" id="{00000000-0008-0000-0400-00001A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60102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123825</xdr:colOff>
      <xdr:row>11</xdr:row>
      <xdr:rowOff>0</xdr:rowOff>
    </xdr:from>
    <xdr:to>
      <xdr:col>15</xdr:col>
      <xdr:colOff>257175</xdr:colOff>
      <xdr:row>29</xdr:row>
      <xdr:rowOff>171450</xdr:rowOff>
    </xdr:to>
    <xdr:pic>
      <xdr:nvPicPr>
        <xdr:cNvPr id="4123" name="Picture 3">
          <a:extLst>
            <a:ext uri="{FF2B5EF4-FFF2-40B4-BE49-F238E27FC236}">
              <a16:creationId xmlns:a16="http://schemas.microsoft.com/office/drawing/2014/main" id="{00000000-0008-0000-0400-00001B1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81800" y="2286000"/>
          <a:ext cx="676275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1"/>
  <sheetViews>
    <sheetView tabSelected="1" view="pageBreakPreview" topLeftCell="A5" zoomScale="130" zoomScaleNormal="100" zoomScaleSheetLayoutView="130" workbookViewId="0">
      <selection activeCell="K14" sqref="K14"/>
    </sheetView>
  </sheetViews>
  <sheetFormatPr defaultRowHeight="14.4" x14ac:dyDescent="0.3"/>
  <cols>
    <col min="1" max="1" width="11.88671875" customWidth="1"/>
    <col min="2" max="2" width="10.33203125" customWidth="1"/>
    <col min="3" max="3" width="10.5546875" customWidth="1"/>
    <col min="4" max="4" width="8.5546875" customWidth="1"/>
    <col min="6" max="6" width="11.109375" customWidth="1"/>
    <col min="7" max="7" width="7.6640625" customWidth="1"/>
    <col min="8" max="8" width="8.109375" customWidth="1"/>
    <col min="9" max="9" width="18.5546875" customWidth="1"/>
  </cols>
  <sheetData>
    <row r="1" spans="1:9" ht="50.25" customHeight="1" x14ac:dyDescent="0.3">
      <c r="A1" s="83" t="s">
        <v>191</v>
      </c>
      <c r="B1" s="83"/>
      <c r="C1" s="83"/>
      <c r="D1" s="83"/>
      <c r="E1" s="83"/>
      <c r="F1" s="83"/>
      <c r="G1" s="83"/>
      <c r="H1" s="83"/>
      <c r="I1" s="83"/>
    </row>
    <row r="2" spans="1:9" x14ac:dyDescent="0.3">
      <c r="A2" s="70" t="s">
        <v>63</v>
      </c>
      <c r="B2" s="70"/>
      <c r="C2" s="70"/>
      <c r="D2" s="70"/>
      <c r="E2" s="70"/>
      <c r="F2" s="70"/>
      <c r="G2" s="70"/>
      <c r="H2" s="70"/>
      <c r="I2" s="70"/>
    </row>
    <row r="3" spans="1:9" x14ac:dyDescent="0.3">
      <c r="A3" s="54" t="s">
        <v>0</v>
      </c>
      <c r="B3" s="54"/>
      <c r="C3" s="54"/>
      <c r="D3" s="54"/>
      <c r="E3" s="54"/>
      <c r="F3" s="71" t="str">
        <f ca="1">TEXT(TODAY(),"DD/MM/YYYY")</f>
        <v>11/07/2025</v>
      </c>
      <c r="G3" s="72"/>
      <c r="H3" s="72"/>
      <c r="I3" s="72"/>
    </row>
    <row r="4" spans="1:9" x14ac:dyDescent="0.3">
      <c r="A4" s="54" t="s">
        <v>1</v>
      </c>
      <c r="B4" s="54"/>
      <c r="C4" s="54"/>
      <c r="D4" s="54"/>
      <c r="E4" s="54"/>
      <c r="F4" s="54" t="s">
        <v>76</v>
      </c>
      <c r="G4" s="54"/>
      <c r="H4" s="54"/>
      <c r="I4" s="54"/>
    </row>
    <row r="5" spans="1:9" x14ac:dyDescent="0.3">
      <c r="A5" s="54" t="s">
        <v>2</v>
      </c>
      <c r="B5" s="54"/>
      <c r="C5" s="54"/>
      <c r="D5" s="54"/>
      <c r="E5" s="54"/>
      <c r="F5" s="78">
        <v>45849</v>
      </c>
      <c r="G5" s="54"/>
      <c r="H5" s="54"/>
      <c r="I5" s="54"/>
    </row>
    <row r="6" spans="1:9" x14ac:dyDescent="0.3">
      <c r="A6" s="54" t="s">
        <v>3</v>
      </c>
      <c r="B6" s="54"/>
      <c r="C6" s="54"/>
      <c r="D6" s="54"/>
      <c r="E6" s="54"/>
      <c r="F6" s="54" t="s">
        <v>34</v>
      </c>
      <c r="G6" s="54"/>
      <c r="H6" s="54"/>
      <c r="I6" s="54"/>
    </row>
    <row r="7" spans="1:9" x14ac:dyDescent="0.3">
      <c r="A7" s="45" t="s">
        <v>4</v>
      </c>
      <c r="B7" s="45"/>
      <c r="C7" s="45"/>
      <c r="D7" s="45"/>
      <c r="E7" s="45"/>
      <c r="F7" s="60" t="s">
        <v>35</v>
      </c>
      <c r="G7" s="60"/>
      <c r="H7" s="60"/>
      <c r="I7" s="60"/>
    </row>
    <row r="8" spans="1:9" x14ac:dyDescent="0.3">
      <c r="A8" s="54" t="s">
        <v>5</v>
      </c>
      <c r="B8" s="54"/>
      <c r="C8" s="54"/>
      <c r="D8" s="54"/>
      <c r="E8" s="54"/>
      <c r="F8" s="68" t="s">
        <v>185</v>
      </c>
      <c r="G8" s="68"/>
      <c r="H8" s="68"/>
      <c r="I8" s="68"/>
    </row>
    <row r="9" spans="1:9" x14ac:dyDescent="0.3">
      <c r="A9" s="54" t="s">
        <v>150</v>
      </c>
      <c r="B9" s="54"/>
      <c r="C9" s="54"/>
      <c r="D9" s="54"/>
      <c r="E9" s="54"/>
      <c r="F9" s="54" t="s">
        <v>186</v>
      </c>
      <c r="G9" s="54"/>
      <c r="H9" s="54"/>
      <c r="I9" s="54"/>
    </row>
    <row r="10" spans="1:9" x14ac:dyDescent="0.3">
      <c r="A10" s="54" t="s">
        <v>6</v>
      </c>
      <c r="B10" s="54"/>
      <c r="C10" s="54"/>
      <c r="D10" s="54"/>
      <c r="E10" s="54"/>
      <c r="F10" s="54" t="s">
        <v>131</v>
      </c>
      <c r="G10" s="54"/>
      <c r="H10" s="54"/>
      <c r="I10" s="54"/>
    </row>
    <row r="11" spans="1:9" x14ac:dyDescent="0.3">
      <c r="A11" s="54" t="s">
        <v>128</v>
      </c>
      <c r="B11" s="54"/>
      <c r="C11" s="54"/>
      <c r="D11" s="54"/>
      <c r="E11" s="54"/>
      <c r="F11" s="54"/>
      <c r="G11" s="54"/>
      <c r="H11" s="54"/>
      <c r="I11" s="54"/>
    </row>
    <row r="12" spans="1:9" ht="28.95" customHeight="1" x14ac:dyDescent="0.3">
      <c r="A12" s="67" t="s">
        <v>100</v>
      </c>
      <c r="B12" s="67"/>
      <c r="C12" s="67"/>
      <c r="D12" s="67"/>
      <c r="E12" s="67"/>
      <c r="F12" s="67"/>
      <c r="G12" s="67"/>
      <c r="H12" s="67"/>
      <c r="I12" s="67"/>
    </row>
    <row r="13" spans="1:9" ht="32.25" customHeight="1" x14ac:dyDescent="0.3">
      <c r="A13" s="60" t="s">
        <v>64</v>
      </c>
      <c r="B13" s="60"/>
      <c r="C13" s="60"/>
      <c r="D13" s="60"/>
      <c r="E13" s="60"/>
      <c r="F13" s="81" t="s">
        <v>70</v>
      </c>
      <c r="G13" s="82"/>
      <c r="H13" s="79" t="s">
        <v>74</v>
      </c>
      <c r="I13" s="80"/>
    </row>
    <row r="14" spans="1:9" x14ac:dyDescent="0.3">
      <c r="A14" s="45" t="s">
        <v>37</v>
      </c>
      <c r="B14" s="45"/>
      <c r="C14" s="45"/>
      <c r="D14" s="45"/>
      <c r="E14" s="45"/>
      <c r="F14" s="45" t="s">
        <v>38</v>
      </c>
      <c r="G14" s="45"/>
      <c r="H14" s="45"/>
      <c r="I14" s="45"/>
    </row>
    <row r="15" spans="1:9" x14ac:dyDescent="0.3">
      <c r="A15" s="45" t="s">
        <v>39</v>
      </c>
      <c r="B15" s="45"/>
      <c r="C15" s="45"/>
      <c r="D15" s="45"/>
      <c r="E15" s="45"/>
      <c r="F15" s="45" t="s">
        <v>59</v>
      </c>
      <c r="G15" s="45"/>
      <c r="H15" s="45"/>
      <c r="I15" s="45"/>
    </row>
    <row r="16" spans="1:9" x14ac:dyDescent="0.3">
      <c r="A16" s="45" t="s">
        <v>40</v>
      </c>
      <c r="B16" s="45"/>
      <c r="C16" s="45"/>
      <c r="D16" s="45"/>
      <c r="E16" s="45"/>
      <c r="F16" s="45" t="s">
        <v>41</v>
      </c>
      <c r="G16" s="45"/>
      <c r="H16" s="45"/>
      <c r="I16" s="45"/>
    </row>
    <row r="17" spans="1:9" x14ac:dyDescent="0.3">
      <c r="A17" s="60" t="s">
        <v>8</v>
      </c>
      <c r="B17" s="60"/>
      <c r="C17" s="60"/>
      <c r="D17" s="60"/>
      <c r="E17" s="60"/>
      <c r="F17" s="60" t="s">
        <v>42</v>
      </c>
      <c r="G17" s="60"/>
      <c r="H17" s="60"/>
      <c r="I17" s="60"/>
    </row>
    <row r="18" spans="1:9" x14ac:dyDescent="0.3">
      <c r="A18" s="60"/>
      <c r="B18" s="60"/>
      <c r="C18" s="60"/>
      <c r="D18" s="60"/>
      <c r="E18" s="60"/>
      <c r="F18" s="60"/>
      <c r="G18" s="60"/>
      <c r="H18" s="60"/>
      <c r="I18" s="60"/>
    </row>
    <row r="19" spans="1:9" x14ac:dyDescent="0.3">
      <c r="A19" s="60" t="s">
        <v>9</v>
      </c>
      <c r="B19" s="60"/>
      <c r="C19" s="60"/>
      <c r="D19" s="60"/>
      <c r="E19" s="60"/>
      <c r="F19" s="60" t="s">
        <v>43</v>
      </c>
      <c r="G19" s="60"/>
      <c r="H19" s="60"/>
      <c r="I19" s="60"/>
    </row>
    <row r="20" spans="1:9" x14ac:dyDescent="0.3">
      <c r="A20" s="60"/>
      <c r="B20" s="60"/>
      <c r="C20" s="60"/>
      <c r="D20" s="60"/>
      <c r="E20" s="60"/>
      <c r="F20" s="60"/>
      <c r="G20" s="60"/>
      <c r="H20" s="60"/>
      <c r="I20" s="60"/>
    </row>
    <row r="21" spans="1:9" x14ac:dyDescent="0.3">
      <c r="A21" s="45" t="s">
        <v>10</v>
      </c>
      <c r="B21" s="45"/>
      <c r="C21" s="45"/>
      <c r="D21" s="45"/>
      <c r="E21" s="45"/>
      <c r="F21" s="45" t="s">
        <v>44</v>
      </c>
      <c r="G21" s="45"/>
      <c r="H21" s="45"/>
      <c r="I21" s="45"/>
    </row>
    <row r="22" spans="1:9" x14ac:dyDescent="0.3">
      <c r="A22" s="45" t="s">
        <v>45</v>
      </c>
      <c r="B22" s="45"/>
      <c r="C22" s="45"/>
      <c r="D22" s="45"/>
      <c r="E22" s="45"/>
      <c r="F22" s="45"/>
      <c r="G22" s="45"/>
      <c r="H22" s="45"/>
      <c r="I22" s="45"/>
    </row>
    <row r="23" spans="1:9" x14ac:dyDescent="0.3">
      <c r="A23" s="45" t="s">
        <v>46</v>
      </c>
      <c r="B23" s="45"/>
      <c r="C23" s="45"/>
      <c r="D23" s="45"/>
      <c r="E23" s="45"/>
      <c r="F23" s="45"/>
      <c r="G23" s="45"/>
      <c r="H23" s="45"/>
      <c r="I23" s="45"/>
    </row>
    <row r="24" spans="1:9" x14ac:dyDescent="0.3">
      <c r="A24" s="45" t="s">
        <v>183</v>
      </c>
      <c r="B24" s="45"/>
      <c r="C24" s="45"/>
      <c r="D24" s="45"/>
      <c r="E24" s="45"/>
      <c r="F24" s="45"/>
      <c r="G24" s="45"/>
      <c r="H24" s="45"/>
      <c r="I24" s="45"/>
    </row>
    <row r="25" spans="1:9" x14ac:dyDescent="0.3">
      <c r="A25" s="61" t="s">
        <v>11</v>
      </c>
      <c r="B25" s="61"/>
      <c r="C25" s="61" t="s">
        <v>12</v>
      </c>
      <c r="D25" s="61"/>
      <c r="E25" s="61" t="s">
        <v>13</v>
      </c>
      <c r="F25" s="61"/>
      <c r="G25" s="61" t="s">
        <v>14</v>
      </c>
      <c r="H25" s="61"/>
      <c r="I25" s="26" t="s">
        <v>15</v>
      </c>
    </row>
    <row r="26" spans="1:9" x14ac:dyDescent="0.3">
      <c r="A26" s="61" t="s">
        <v>16</v>
      </c>
      <c r="B26" s="61"/>
      <c r="C26" s="61" t="s">
        <v>60</v>
      </c>
      <c r="D26" s="61"/>
      <c r="E26" s="61"/>
      <c r="F26" s="61"/>
      <c r="G26" s="61"/>
      <c r="H26" s="61"/>
      <c r="I26" s="61"/>
    </row>
    <row r="27" spans="1:9" x14ac:dyDescent="0.3">
      <c r="A27" s="61" t="s">
        <v>17</v>
      </c>
      <c r="B27" s="61"/>
      <c r="C27" s="61" t="s">
        <v>66</v>
      </c>
      <c r="D27" s="61"/>
      <c r="E27" s="61" t="s">
        <v>67</v>
      </c>
      <c r="F27" s="61"/>
      <c r="G27" s="61" t="s">
        <v>68</v>
      </c>
      <c r="H27" s="61"/>
      <c r="I27" s="26" t="s">
        <v>7</v>
      </c>
    </row>
    <row r="28" spans="1:9" x14ac:dyDescent="0.3">
      <c r="A28" s="90" t="s">
        <v>69</v>
      </c>
      <c r="B28" s="90"/>
      <c r="C28" s="90"/>
      <c r="D28" s="90"/>
      <c r="E28" s="90"/>
      <c r="F28" s="90"/>
      <c r="G28" s="90"/>
      <c r="H28" s="90"/>
      <c r="I28" s="90"/>
    </row>
    <row r="29" spans="1:9" x14ac:dyDescent="0.3">
      <c r="A29" s="45" t="s">
        <v>47</v>
      </c>
      <c r="B29" s="45"/>
      <c r="C29" s="45"/>
      <c r="D29" s="45"/>
      <c r="E29" s="45"/>
      <c r="F29" s="45"/>
      <c r="G29" s="45"/>
      <c r="H29" s="45"/>
      <c r="I29" s="45"/>
    </row>
    <row r="30" spans="1:9" x14ac:dyDescent="0.3">
      <c r="A30" s="45" t="s">
        <v>48</v>
      </c>
      <c r="B30" s="45"/>
      <c r="C30" s="45"/>
      <c r="D30" s="45"/>
      <c r="E30" s="45"/>
      <c r="F30" s="45"/>
      <c r="G30" s="45"/>
      <c r="H30" s="45"/>
      <c r="I30" s="45"/>
    </row>
    <row r="31" spans="1:9" x14ac:dyDescent="0.3">
      <c r="A31" s="60" t="s">
        <v>189</v>
      </c>
      <c r="B31" s="60"/>
      <c r="C31" s="60"/>
      <c r="D31" s="60"/>
      <c r="E31" s="60"/>
      <c r="F31" s="60"/>
      <c r="G31" s="60"/>
      <c r="H31" s="60"/>
      <c r="I31" s="60"/>
    </row>
    <row r="32" spans="1:9" x14ac:dyDescent="0.3">
      <c r="A32" s="60"/>
      <c r="B32" s="60"/>
      <c r="C32" s="60"/>
      <c r="D32" s="60"/>
      <c r="E32" s="60"/>
      <c r="F32" s="60"/>
      <c r="G32" s="60"/>
      <c r="H32" s="60"/>
      <c r="I32" s="60"/>
    </row>
    <row r="33" spans="1:9" x14ac:dyDescent="0.3">
      <c r="A33" s="45" t="s">
        <v>18</v>
      </c>
      <c r="B33" s="45"/>
      <c r="C33" s="45"/>
      <c r="D33" s="45"/>
      <c r="E33" s="45"/>
      <c r="F33" s="45">
        <v>7064</v>
      </c>
      <c r="G33" s="45"/>
      <c r="H33" s="45"/>
      <c r="I33" s="45"/>
    </row>
    <row r="34" spans="1:9" x14ac:dyDescent="0.3">
      <c r="A34" s="45" t="s">
        <v>19</v>
      </c>
      <c r="B34" s="45"/>
      <c r="C34" s="45"/>
      <c r="D34" s="45"/>
      <c r="E34" s="45"/>
      <c r="F34" s="45">
        <v>3</v>
      </c>
      <c r="G34" s="45"/>
      <c r="H34" s="45"/>
      <c r="I34" s="45"/>
    </row>
    <row r="35" spans="1:9" x14ac:dyDescent="0.3">
      <c r="A35" s="45" t="s">
        <v>20</v>
      </c>
      <c r="B35" s="45"/>
      <c r="C35" s="45"/>
      <c r="D35" s="45"/>
      <c r="E35" s="45"/>
      <c r="F35" s="45">
        <v>0</v>
      </c>
      <c r="G35" s="45"/>
      <c r="H35" s="45"/>
      <c r="I35" s="45"/>
    </row>
    <row r="36" spans="1:9" x14ac:dyDescent="0.3">
      <c r="A36" s="45" t="s">
        <v>21</v>
      </c>
      <c r="B36" s="45"/>
      <c r="C36" s="45"/>
      <c r="D36" s="45"/>
      <c r="E36" s="45"/>
      <c r="F36" s="45">
        <v>3</v>
      </c>
      <c r="G36" s="45"/>
      <c r="H36" s="45"/>
      <c r="I36" s="45"/>
    </row>
    <row r="37" spans="1:9" x14ac:dyDescent="0.3">
      <c r="A37" s="45" t="s">
        <v>22</v>
      </c>
      <c r="B37" s="45"/>
      <c r="C37" s="45"/>
      <c r="D37" s="45"/>
      <c r="E37" s="45"/>
      <c r="F37" s="45">
        <f>F33*F34</f>
        <v>21192</v>
      </c>
      <c r="G37" s="45"/>
      <c r="H37" s="45"/>
      <c r="I37" s="45"/>
    </row>
    <row r="38" spans="1:9" x14ac:dyDescent="0.3">
      <c r="A38" s="54" t="s">
        <v>23</v>
      </c>
      <c r="B38" s="54"/>
      <c r="C38" s="54"/>
      <c r="D38" s="54"/>
      <c r="E38" s="54"/>
      <c r="F38" s="54" t="s">
        <v>187</v>
      </c>
      <c r="G38" s="54"/>
      <c r="H38" s="54"/>
      <c r="I38" s="54"/>
    </row>
    <row r="39" spans="1:9" x14ac:dyDescent="0.3">
      <c r="A39" s="54" t="s">
        <v>24</v>
      </c>
      <c r="B39" s="54"/>
      <c r="C39" s="54"/>
      <c r="D39" s="54"/>
      <c r="E39" s="54"/>
      <c r="F39" s="54"/>
      <c r="G39" s="54"/>
      <c r="H39" s="54"/>
      <c r="I39" s="54"/>
    </row>
    <row r="40" spans="1:9" x14ac:dyDescent="0.3">
      <c r="A40" s="45" t="s">
        <v>103</v>
      </c>
      <c r="B40" s="45"/>
      <c r="C40" s="45"/>
      <c r="D40" s="45"/>
      <c r="E40" s="45"/>
      <c r="F40" s="73" t="s">
        <v>104</v>
      </c>
      <c r="G40" s="74"/>
      <c r="H40" s="74"/>
      <c r="I40" s="75"/>
    </row>
    <row r="41" spans="1:9" ht="33" customHeight="1" x14ac:dyDescent="0.3">
      <c r="A41" s="76" t="s">
        <v>196</v>
      </c>
      <c r="B41" s="76"/>
      <c r="C41" s="76"/>
      <c r="D41" s="76"/>
      <c r="E41" s="76"/>
      <c r="F41" s="76"/>
      <c r="G41" s="76"/>
      <c r="H41" s="76"/>
      <c r="I41" s="76"/>
    </row>
    <row r="42" spans="1:9" ht="15" customHeight="1" x14ac:dyDescent="0.3">
      <c r="A42" s="60" t="s">
        <v>195</v>
      </c>
      <c r="B42" s="60"/>
      <c r="C42" s="60"/>
      <c r="D42" s="60"/>
      <c r="E42" s="60"/>
      <c r="F42" s="60"/>
      <c r="G42" s="60"/>
      <c r="H42" s="60"/>
      <c r="I42" s="60"/>
    </row>
    <row r="43" spans="1:9" x14ac:dyDescent="0.3">
      <c r="A43" s="60"/>
      <c r="B43" s="60"/>
      <c r="C43" s="60"/>
      <c r="D43" s="60"/>
      <c r="E43" s="60"/>
      <c r="F43" s="60"/>
      <c r="G43" s="60"/>
      <c r="H43" s="60"/>
      <c r="I43" s="60"/>
    </row>
    <row r="44" spans="1:9" x14ac:dyDescent="0.3">
      <c r="A44" s="54" t="s">
        <v>49</v>
      </c>
      <c r="B44" s="54"/>
      <c r="C44" s="54"/>
      <c r="D44" s="54"/>
      <c r="E44" s="54"/>
      <c r="F44" s="106" t="s">
        <v>148</v>
      </c>
      <c r="G44" s="107"/>
      <c r="H44" s="107"/>
      <c r="I44" s="108"/>
    </row>
    <row r="45" spans="1:9" x14ac:dyDescent="0.3">
      <c r="A45" s="54" t="s">
        <v>65</v>
      </c>
      <c r="B45" s="54"/>
      <c r="C45" s="54"/>
      <c r="D45" s="54"/>
      <c r="E45" s="54"/>
      <c r="F45" s="54" t="s">
        <v>149</v>
      </c>
      <c r="G45" s="54"/>
      <c r="H45" s="54"/>
      <c r="I45" s="54"/>
    </row>
    <row r="46" spans="1:9" x14ac:dyDescent="0.3">
      <c r="A46" s="86" t="s">
        <v>25</v>
      </c>
      <c r="B46" s="86"/>
      <c r="C46" s="86"/>
      <c r="D46" s="86"/>
      <c r="E46" s="86"/>
      <c r="F46" s="86"/>
      <c r="G46" s="86"/>
      <c r="H46" s="86"/>
      <c r="I46" s="86"/>
    </row>
    <row r="47" spans="1:9" ht="30" customHeight="1" x14ac:dyDescent="0.3">
      <c r="A47" s="45" t="s">
        <v>105</v>
      </c>
      <c r="B47" s="45"/>
      <c r="C47" s="45"/>
      <c r="D47" s="45"/>
      <c r="E47" s="45"/>
      <c r="F47" s="63" t="s">
        <v>190</v>
      </c>
      <c r="G47" s="72"/>
      <c r="H47" s="72"/>
      <c r="I47" s="72"/>
    </row>
    <row r="48" spans="1:9" ht="31.5" customHeight="1" x14ac:dyDescent="0.3">
      <c r="A48" s="76" t="s">
        <v>193</v>
      </c>
      <c r="B48" s="76"/>
      <c r="C48" s="76"/>
      <c r="D48" s="76"/>
      <c r="E48" s="76"/>
      <c r="F48" s="54" t="s">
        <v>75</v>
      </c>
      <c r="G48" s="54"/>
      <c r="H48" s="54"/>
      <c r="I48" s="54"/>
    </row>
    <row r="49" spans="1:11" x14ac:dyDescent="0.3">
      <c r="A49" s="67" t="s">
        <v>194</v>
      </c>
      <c r="B49" s="67"/>
      <c r="C49" s="67"/>
      <c r="D49" s="67"/>
      <c r="E49" s="67"/>
      <c r="F49" s="67"/>
      <c r="G49" s="67"/>
      <c r="H49" s="67"/>
      <c r="I49" s="67"/>
    </row>
    <row r="50" spans="1:11" x14ac:dyDescent="0.3">
      <c r="A50" s="54" t="s">
        <v>50</v>
      </c>
      <c r="B50" s="54"/>
      <c r="C50" s="54"/>
      <c r="D50" s="54"/>
      <c r="E50" s="54"/>
      <c r="F50" s="54" t="s">
        <v>51</v>
      </c>
      <c r="G50" s="54"/>
      <c r="H50" s="54"/>
      <c r="I50" s="54"/>
    </row>
    <row r="51" spans="1:11" ht="15" thickBot="1" x14ac:dyDescent="0.35">
      <c r="A51" s="85" t="s">
        <v>52</v>
      </c>
      <c r="B51" s="85"/>
      <c r="C51" s="85"/>
      <c r="D51" s="85"/>
      <c r="E51" s="85"/>
      <c r="F51" s="85"/>
      <c r="G51" s="85"/>
      <c r="H51" s="85"/>
      <c r="I51" s="85"/>
    </row>
    <row r="52" spans="1:11" ht="15.75" customHeight="1" x14ac:dyDescent="0.3">
      <c r="A52" s="87" t="s">
        <v>151</v>
      </c>
      <c r="B52" s="88"/>
      <c r="C52" s="104" t="s">
        <v>192</v>
      </c>
      <c r="D52" s="104"/>
      <c r="E52" s="104"/>
      <c r="F52" s="104"/>
      <c r="G52" s="104"/>
      <c r="H52" s="104"/>
      <c r="I52" s="105"/>
      <c r="J52" s="19" t="str">
        <f ca="1">(IF(F56&gt;99%,"All work completed. Please provide OC.",IF(F56&gt;89.8%,"Plinth, RCC, Brick, Plaster, Flooring, Painting work Completed. Finishing work is in process.",IF(F56&lt;94%,(IF(C56=0,"Work not yet Started.",IF(D56=25%,"Piling work in process",IF(D56=50%,"Excavation work in process",IF(D56=100%,"Excavation work Completed. ","0")))&amp;(IF(C57=0%,"",IF(C57=K58,"Footing work is process",IF(C57=K59,"Footing work Completed",IF(C57=K60,"1st Basement Completed",IF(C57=K61,"1st &amp; 2nd Basement Completed",IF(C57=K62,"1st to 3rd Basement Completed",IF(C57=K63,"1st to 4th Basement Completed",IF(C57=K64,"Plinth work is process",IF(C57=K65,"Plinth work completed","0")))))))))))&amp;(IF(C58=(D53+G53+I53),", RCC Slab",IF(C58&gt;0,", RCC upto "&amp;C58&amp;" Slab",""))&amp;(IF(C59=I53,", Brickwork",IF(C59&gt;0,", Brickwork upto "&amp;C59&amp;" Floor",""))&amp;(IF(C60=I53,", Internal Plaster",IF(C60&gt;0,", Internal Plaster upto "&amp;C60&amp;" Floor",""))&amp;(IF(C61=I53,", External Plaster",IF(C61&gt;0,", External Plaster upto "&amp;C61&amp;" Floor",""))&amp;(IF(C62=I53,", Flooring",IF(C62&gt;0,", Flooring upto "&amp;C62&amp;" Floor",""))&amp;(IF(C63=I53,", Painting",IF(C63&gt;0,", Painting upto "&amp;C63&amp;" Floor",""))&amp;(IF(C64&gt;0,", Finishing upto "&amp;C64&amp;" Floor","")&amp;(IF(C58&gt;0.5," Completed",""))))))))))))))</f>
        <v>Excavation work Completed. Plinth work completed, RCC upto 29 Slab, Brickwork upto 23 Floor, Internal Plaster upto 23 Floor, External Plaster upto 23 Floor, Flooring upto 23 Floor, Painting upto 10 Floor Completed</v>
      </c>
      <c r="K52" s="27"/>
    </row>
    <row r="53" spans="1:11" ht="15.6" x14ac:dyDescent="0.3">
      <c r="A53" s="24" t="s">
        <v>152</v>
      </c>
      <c r="B53" s="22">
        <v>0</v>
      </c>
      <c r="C53" s="22" t="s">
        <v>153</v>
      </c>
      <c r="D53" s="22">
        <v>1</v>
      </c>
      <c r="E53" s="58" t="s">
        <v>154</v>
      </c>
      <c r="F53" s="58"/>
      <c r="G53" s="22">
        <v>0</v>
      </c>
      <c r="H53" s="22" t="s">
        <v>155</v>
      </c>
      <c r="I53" s="43">
        <f ca="1">--TRIM(RIGHT(SUBSTITUTE(LEFT(C52,_xlfn.AGGREGATE(16,6,FIND({0,1,2,3,4,5,6,7,8,9},C52,ROW(INDIRECT("1:"&amp;LEN(C52)))),1))," ",REPT(" ",LEN(C52))),LEN(C52)))</f>
        <v>30</v>
      </c>
      <c r="J53" s="19"/>
      <c r="K53" s="28"/>
    </row>
    <row r="54" spans="1:11" ht="51" customHeight="1" x14ac:dyDescent="0.3">
      <c r="A54" s="55" t="s">
        <v>156</v>
      </c>
      <c r="B54" s="56"/>
      <c r="C54" s="93" t="str">
        <f ca="1">J52</f>
        <v>Excavation work Completed. Plinth work completed, RCC upto 29 Slab, Brickwork upto 23 Floor, Internal Plaster upto 23 Floor, External Plaster upto 23 Floor, Flooring upto 23 Floor, Painting upto 10 Floor Completed</v>
      </c>
      <c r="D54" s="94"/>
      <c r="E54" s="94"/>
      <c r="F54" s="94"/>
      <c r="G54" s="94"/>
      <c r="H54" s="94"/>
      <c r="I54" s="95"/>
      <c r="J54" s="19" t="s">
        <v>157</v>
      </c>
      <c r="K54" s="28"/>
    </row>
    <row r="55" spans="1:11" ht="15.75" customHeight="1" x14ac:dyDescent="0.3">
      <c r="A55" s="57" t="s">
        <v>53</v>
      </c>
      <c r="B55" s="58"/>
      <c r="C55" s="25" t="s">
        <v>158</v>
      </c>
      <c r="D55" s="48" t="s">
        <v>159</v>
      </c>
      <c r="E55" s="48"/>
      <c r="F55" s="48" t="s">
        <v>160</v>
      </c>
      <c r="G55" s="48"/>
      <c r="H55" s="96" t="s">
        <v>161</v>
      </c>
      <c r="I55" s="97"/>
      <c r="J55" s="20" t="s">
        <v>162</v>
      </c>
      <c r="K55" s="29">
        <f ca="1">I53*25%</f>
        <v>7.5</v>
      </c>
    </row>
    <row r="56" spans="1:11" ht="15.75" customHeight="1" x14ac:dyDescent="0.3">
      <c r="A56" s="57" t="s">
        <v>163</v>
      </c>
      <c r="B56" s="58"/>
      <c r="C56" s="30">
        <f ca="1">K57</f>
        <v>30</v>
      </c>
      <c r="D56" s="49">
        <f ca="1">((100/I53)*C56)/100</f>
        <v>1</v>
      </c>
      <c r="E56" s="49"/>
      <c r="F56" s="49">
        <f ca="1">(((C57/I53*10)+(40/(D53+G53+I53)*C58)+(7.5/(I53)*C59)+(7.5/(I53)*C60)+(10/I53*C61)+(10/I53*C62)+(5/I53*C63)+(5/I53*C64)+(5/I53*C65))/100)</f>
        <v>0.75919354838709696</v>
      </c>
      <c r="G56" s="49"/>
      <c r="H56" s="98">
        <f ca="1">((((C56/I53)*20)+((C57/I53)*25)+(30/(I53+G53+D53)*C58)+(5/I53*C59)+(5/I53*C60)+(5/I53*C61)+(5/I53*C62)+(0/I53*C63)+(0/I53*C64)+(5/I53*C65))/100)</f>
        <v>0.88397849462365574</v>
      </c>
      <c r="I56" s="99"/>
      <c r="J56" s="20" t="s">
        <v>164</v>
      </c>
      <c r="K56" s="31">
        <f ca="1">I53*50%</f>
        <v>15</v>
      </c>
    </row>
    <row r="57" spans="1:11" ht="15.6" x14ac:dyDescent="0.3">
      <c r="A57" s="57" t="s">
        <v>54</v>
      </c>
      <c r="B57" s="58"/>
      <c r="C57" s="32">
        <f ca="1">K65</f>
        <v>30</v>
      </c>
      <c r="D57" s="49">
        <f ca="1">((100/I53)*C57)/100</f>
        <v>1</v>
      </c>
      <c r="E57" s="49"/>
      <c r="F57" s="49"/>
      <c r="G57" s="49"/>
      <c r="H57" s="100"/>
      <c r="I57" s="101"/>
      <c r="J57" s="20" t="s">
        <v>165</v>
      </c>
      <c r="K57" s="31">
        <f ca="1">I53</f>
        <v>30</v>
      </c>
    </row>
    <row r="58" spans="1:11" ht="15.75" customHeight="1" x14ac:dyDescent="0.3">
      <c r="A58" s="57" t="s">
        <v>184</v>
      </c>
      <c r="B58" s="58"/>
      <c r="C58" s="32">
        <v>29</v>
      </c>
      <c r="D58" s="49">
        <f ca="1">((100/(D53+G53+I53))*C58)/100</f>
        <v>0.93548387096774188</v>
      </c>
      <c r="E58" s="49"/>
      <c r="F58" s="49"/>
      <c r="G58" s="49"/>
      <c r="H58" s="100"/>
      <c r="I58" s="101"/>
      <c r="J58" s="20" t="s">
        <v>166</v>
      </c>
      <c r="K58" s="33">
        <f ca="1">(IF(B53&gt;1,(I53/(B53+2)),I53/4))</f>
        <v>7.5</v>
      </c>
    </row>
    <row r="59" spans="1:11" ht="15.75" customHeight="1" x14ac:dyDescent="0.3">
      <c r="A59" s="57" t="s">
        <v>167</v>
      </c>
      <c r="B59" s="58" t="s">
        <v>168</v>
      </c>
      <c r="C59" s="30">
        <v>23</v>
      </c>
      <c r="D59" s="49">
        <f ca="1">((100/I53)*C59)/100</f>
        <v>0.76666666666666672</v>
      </c>
      <c r="E59" s="49"/>
      <c r="F59" s="49"/>
      <c r="G59" s="49"/>
      <c r="H59" s="100"/>
      <c r="I59" s="101"/>
      <c r="J59" s="20" t="s">
        <v>169</v>
      </c>
      <c r="K59" s="33">
        <f ca="1">(IF(B53&gt;1,(I53/(B53+2)+K58),I53/4+K58))</f>
        <v>15</v>
      </c>
    </row>
    <row r="60" spans="1:11" ht="15.75" customHeight="1" x14ac:dyDescent="0.3">
      <c r="A60" s="57" t="s">
        <v>170</v>
      </c>
      <c r="B60" s="58" t="s">
        <v>168</v>
      </c>
      <c r="C60" s="30">
        <v>23</v>
      </c>
      <c r="D60" s="49">
        <f ca="1">((100/I53)*C60)/100</f>
        <v>0.76666666666666672</v>
      </c>
      <c r="E60" s="49"/>
      <c r="F60" s="49"/>
      <c r="G60" s="49"/>
      <c r="H60" s="100"/>
      <c r="I60" s="101"/>
      <c r="J60" s="20" t="s">
        <v>171</v>
      </c>
      <c r="K60" s="33">
        <f>(IF(B53&gt;1,(I53/(B53+2)+K59),0))</f>
        <v>0</v>
      </c>
    </row>
    <row r="61" spans="1:11" ht="15.75" customHeight="1" x14ac:dyDescent="0.3">
      <c r="A61" s="57" t="s">
        <v>172</v>
      </c>
      <c r="B61" s="58" t="s">
        <v>173</v>
      </c>
      <c r="C61" s="30">
        <v>23</v>
      </c>
      <c r="D61" s="49">
        <f ca="1">((100/(I53))*C61)/100</f>
        <v>0.76666666666666672</v>
      </c>
      <c r="E61" s="49"/>
      <c r="F61" s="49"/>
      <c r="G61" s="49"/>
      <c r="H61" s="100"/>
      <c r="I61" s="101"/>
      <c r="J61" s="20" t="s">
        <v>174</v>
      </c>
      <c r="K61" s="33">
        <f>(IF(B53&gt;2,(I53/(B53+2)+K60),0))</f>
        <v>0</v>
      </c>
    </row>
    <row r="62" spans="1:11" ht="15.75" customHeight="1" x14ac:dyDescent="0.3">
      <c r="A62" s="57" t="s">
        <v>175</v>
      </c>
      <c r="B62" s="58" t="s">
        <v>175</v>
      </c>
      <c r="C62" s="30">
        <v>23</v>
      </c>
      <c r="D62" s="49">
        <f ca="1">((100/I53)*C62)/100</f>
        <v>0.76666666666666672</v>
      </c>
      <c r="E62" s="49"/>
      <c r="F62" s="49"/>
      <c r="G62" s="49"/>
      <c r="H62" s="100"/>
      <c r="I62" s="101"/>
      <c r="J62" s="20" t="s">
        <v>176</v>
      </c>
      <c r="K62" s="34">
        <f>(IF(B53&gt;3,(I53/(B53+2)+K61),0))</f>
        <v>0</v>
      </c>
    </row>
    <row r="63" spans="1:11" ht="15.75" customHeight="1" x14ac:dyDescent="0.3">
      <c r="A63" s="57" t="s">
        <v>177</v>
      </c>
      <c r="B63" s="58"/>
      <c r="C63" s="30">
        <v>10</v>
      </c>
      <c r="D63" s="49">
        <f ca="1">((100/I53)*C63)/100</f>
        <v>0.33333333333333337</v>
      </c>
      <c r="E63" s="49"/>
      <c r="F63" s="49"/>
      <c r="G63" s="49"/>
      <c r="H63" s="100"/>
      <c r="I63" s="101"/>
      <c r="J63" s="20" t="s">
        <v>178</v>
      </c>
      <c r="K63" s="33">
        <f>(IF(B53&gt;4,(I53/(B53+2)+K62),0))</f>
        <v>0</v>
      </c>
    </row>
    <row r="64" spans="1:11" ht="15.75" customHeight="1" x14ac:dyDescent="0.3">
      <c r="A64" s="47" t="s">
        <v>179</v>
      </c>
      <c r="B64" s="48" t="s">
        <v>179</v>
      </c>
      <c r="C64" s="30">
        <v>0</v>
      </c>
      <c r="D64" s="49">
        <f ca="1">((100/(I53))*C64)/100</f>
        <v>0</v>
      </c>
      <c r="E64" s="49"/>
      <c r="F64" s="49"/>
      <c r="G64" s="49"/>
      <c r="H64" s="100"/>
      <c r="I64" s="101"/>
      <c r="J64" s="20" t="s">
        <v>180</v>
      </c>
      <c r="K64" s="33">
        <f ca="1">(IF(B53=1,(I53/(B53+3)+K59),IF(B53=0,(I53/4+K59),IF(B53&gt;1,0))))</f>
        <v>22.5</v>
      </c>
    </row>
    <row r="65" spans="1:11" ht="16.5" customHeight="1" thickBot="1" x14ac:dyDescent="0.35">
      <c r="A65" s="50" t="s">
        <v>181</v>
      </c>
      <c r="B65" s="51"/>
      <c r="C65" s="35">
        <v>0</v>
      </c>
      <c r="D65" s="52">
        <f ca="1">((100/(I53))*C65)/100</f>
        <v>0</v>
      </c>
      <c r="E65" s="52"/>
      <c r="F65" s="52"/>
      <c r="G65" s="52"/>
      <c r="H65" s="102"/>
      <c r="I65" s="103"/>
      <c r="J65" s="20" t="s">
        <v>182</v>
      </c>
      <c r="K65" s="36">
        <f ca="1">(IF(B53&gt;1.5,(I53/(B53+2)+K59+MAX(0,K60-K59)+MAX(0,K61-K60)+MAX(0,K62-K61)+MAX(0,K63-K62)+MAX(0,K64-K63)),IF(B53=1,(I53/(B53+3)+K64),IF(B53=0,I53/4+K64))))</f>
        <v>30</v>
      </c>
    </row>
    <row r="66" spans="1:11" x14ac:dyDescent="0.3">
      <c r="A66" s="77" t="s">
        <v>62</v>
      </c>
      <c r="B66" s="77"/>
      <c r="C66" s="77"/>
      <c r="D66" s="77"/>
      <c r="E66" s="77"/>
      <c r="F66" s="77"/>
      <c r="G66" s="77"/>
      <c r="H66" s="77"/>
      <c r="I66" s="77"/>
    </row>
    <row r="67" spans="1:11" x14ac:dyDescent="0.3">
      <c r="A67" s="54" t="s">
        <v>61</v>
      </c>
      <c r="B67" s="54"/>
      <c r="C67" s="54"/>
      <c r="D67" s="54"/>
      <c r="E67" s="54"/>
      <c r="F67" s="54"/>
      <c r="G67" s="54"/>
      <c r="H67" s="54"/>
      <c r="I67" s="54"/>
    </row>
    <row r="68" spans="1:11" ht="14.4" customHeight="1" x14ac:dyDescent="0.3">
      <c r="A68" s="53" t="s">
        <v>188</v>
      </c>
      <c r="B68" s="53"/>
      <c r="C68" s="53"/>
      <c r="D68" s="53"/>
      <c r="E68" s="53"/>
      <c r="F68" s="53"/>
      <c r="G68" s="53"/>
      <c r="H68" s="53"/>
      <c r="I68" s="53"/>
    </row>
    <row r="69" spans="1:11" x14ac:dyDescent="0.3">
      <c r="A69" s="53"/>
      <c r="B69" s="53"/>
      <c r="C69" s="53"/>
      <c r="D69" s="53"/>
      <c r="E69" s="53"/>
      <c r="F69" s="53"/>
      <c r="G69" s="53"/>
      <c r="H69" s="53"/>
      <c r="I69" s="53"/>
    </row>
    <row r="70" spans="1:11" x14ac:dyDescent="0.3">
      <c r="A70" s="53"/>
      <c r="B70" s="53"/>
      <c r="C70" s="53"/>
      <c r="D70" s="53"/>
      <c r="E70" s="53"/>
      <c r="F70" s="53"/>
      <c r="G70" s="53"/>
      <c r="H70" s="53"/>
      <c r="I70" s="53"/>
    </row>
    <row r="71" spans="1:11" x14ac:dyDescent="0.3">
      <c r="A71" s="53"/>
      <c r="B71" s="53"/>
      <c r="C71" s="53"/>
      <c r="D71" s="53"/>
      <c r="E71" s="53"/>
      <c r="F71" s="53"/>
      <c r="G71" s="53"/>
      <c r="H71" s="53"/>
      <c r="I71" s="53"/>
    </row>
    <row r="72" spans="1:11" x14ac:dyDescent="0.3">
      <c r="A72" s="53"/>
      <c r="B72" s="53"/>
      <c r="C72" s="53"/>
      <c r="D72" s="53"/>
      <c r="E72" s="53"/>
      <c r="F72" s="53"/>
      <c r="G72" s="53"/>
      <c r="H72" s="53"/>
      <c r="I72" s="53"/>
    </row>
    <row r="73" spans="1:11" x14ac:dyDescent="0.3">
      <c r="A73" s="53"/>
      <c r="B73" s="53"/>
      <c r="C73" s="53"/>
      <c r="D73" s="53"/>
      <c r="E73" s="53"/>
      <c r="F73" s="53"/>
      <c r="G73" s="53"/>
      <c r="H73" s="53"/>
      <c r="I73" s="53"/>
    </row>
    <row r="74" spans="1:11" ht="30" customHeight="1" x14ac:dyDescent="0.3">
      <c r="A74" s="53"/>
      <c r="B74" s="53"/>
      <c r="C74" s="53"/>
      <c r="D74" s="53"/>
      <c r="E74" s="53"/>
      <c r="F74" s="53"/>
      <c r="G74" s="53"/>
      <c r="H74" s="53"/>
      <c r="I74" s="53"/>
    </row>
    <row r="75" spans="1:11" x14ac:dyDescent="0.3">
      <c r="A75" s="68" t="s">
        <v>26</v>
      </c>
      <c r="B75" s="68"/>
      <c r="C75" s="68"/>
      <c r="D75" s="68"/>
      <c r="E75" s="68"/>
      <c r="F75" s="68"/>
      <c r="G75" s="68"/>
      <c r="H75" s="68"/>
      <c r="I75" s="68"/>
    </row>
    <row r="76" spans="1:11" x14ac:dyDescent="0.3">
      <c r="A76" s="45" t="s">
        <v>102</v>
      </c>
      <c r="B76" s="45"/>
      <c r="C76" s="45"/>
      <c r="D76" s="45"/>
      <c r="E76" s="45"/>
      <c r="F76" s="45"/>
      <c r="G76" s="66">
        <v>12600</v>
      </c>
      <c r="H76" s="67"/>
      <c r="I76" s="67"/>
    </row>
    <row r="77" spans="1:11" x14ac:dyDescent="0.3">
      <c r="A77" s="45" t="s">
        <v>130</v>
      </c>
      <c r="B77" s="45"/>
      <c r="C77" s="45"/>
      <c r="D77" s="45"/>
      <c r="E77" s="45"/>
      <c r="F77" s="45"/>
      <c r="G77" s="62">
        <v>20000</v>
      </c>
      <c r="H77" s="63"/>
      <c r="I77" s="63"/>
    </row>
    <row r="78" spans="1:11" x14ac:dyDescent="0.3">
      <c r="A78" s="54" t="s">
        <v>27</v>
      </c>
      <c r="B78" s="54"/>
      <c r="C78" s="54"/>
      <c r="D78" s="54"/>
      <c r="E78" s="54"/>
      <c r="F78" s="54"/>
      <c r="G78" s="54" t="s">
        <v>101</v>
      </c>
      <c r="H78" s="54"/>
      <c r="I78" s="54"/>
    </row>
    <row r="79" spans="1:11" x14ac:dyDescent="0.3">
      <c r="A79" s="90" t="s">
        <v>28</v>
      </c>
      <c r="B79" s="90"/>
      <c r="C79" s="90"/>
      <c r="D79" s="90"/>
      <c r="E79" s="90"/>
      <c r="F79" s="90"/>
      <c r="G79" s="45">
        <f>G76*0.8</f>
        <v>10080</v>
      </c>
      <c r="H79" s="45"/>
      <c r="I79" s="45"/>
    </row>
    <row r="80" spans="1:11" s="37" customFormat="1" ht="17.399999999999999" x14ac:dyDescent="0.25">
      <c r="A80" s="69" t="s">
        <v>107</v>
      </c>
      <c r="B80" s="69"/>
      <c r="C80" s="69"/>
      <c r="D80" s="69"/>
      <c r="E80" s="69"/>
      <c r="F80" s="69"/>
      <c r="G80" s="69"/>
      <c r="H80" s="69"/>
      <c r="I80" s="69"/>
    </row>
    <row r="81" spans="1:10" s="38" customFormat="1" ht="13.8" x14ac:dyDescent="0.25">
      <c r="A81" s="92" t="s">
        <v>108</v>
      </c>
      <c r="B81" s="92"/>
      <c r="C81" s="92"/>
      <c r="D81" s="92"/>
      <c r="E81" s="92"/>
      <c r="F81" s="92"/>
      <c r="G81" s="92"/>
      <c r="H81" s="92"/>
      <c r="I81" s="92"/>
    </row>
    <row r="82" spans="1:10" s="38" customFormat="1" ht="38.25" customHeight="1" x14ac:dyDescent="0.25">
      <c r="A82" s="64" t="s">
        <v>29</v>
      </c>
      <c r="B82" s="64"/>
      <c r="C82" s="23" t="s">
        <v>109</v>
      </c>
      <c r="D82" s="65" t="s">
        <v>110</v>
      </c>
      <c r="E82" s="65"/>
      <c r="F82" s="6" t="s">
        <v>111</v>
      </c>
      <c r="G82" s="23" t="s">
        <v>112</v>
      </c>
      <c r="H82" s="23" t="s">
        <v>113</v>
      </c>
      <c r="I82" s="23" t="s">
        <v>114</v>
      </c>
    </row>
    <row r="83" spans="1:10" s="39" customFormat="1" ht="15.6" x14ac:dyDescent="0.3">
      <c r="A83" s="59" t="s">
        <v>129</v>
      </c>
      <c r="B83" s="59"/>
      <c r="C83" s="59"/>
      <c r="D83" s="59"/>
      <c r="E83" s="59"/>
      <c r="F83" s="59"/>
      <c r="G83" s="59"/>
      <c r="H83" s="59"/>
      <c r="I83" s="59"/>
    </row>
    <row r="84" spans="1:10" s="39" customFormat="1" ht="15.6" x14ac:dyDescent="0.3">
      <c r="A84" s="59" t="s">
        <v>115</v>
      </c>
      <c r="B84" s="59"/>
      <c r="C84" s="59"/>
      <c r="D84" s="59"/>
      <c r="E84" s="59"/>
      <c r="F84" s="59"/>
      <c r="G84" s="59"/>
      <c r="H84" s="59"/>
      <c r="I84" s="59"/>
    </row>
    <row r="85" spans="1:10" s="39" customFormat="1" ht="15.6" customHeight="1" x14ac:dyDescent="0.3">
      <c r="A85" s="46">
        <v>1</v>
      </c>
      <c r="B85" s="46"/>
      <c r="C85" s="21" t="s">
        <v>116</v>
      </c>
      <c r="D85" s="46" t="s">
        <v>117</v>
      </c>
      <c r="E85" s="46"/>
      <c r="F85" s="46"/>
      <c r="G85" s="46"/>
      <c r="H85" s="46"/>
      <c r="I85" s="46" t="str">
        <f>A84</f>
        <v>Ground Floor</v>
      </c>
    </row>
    <row r="86" spans="1:10" s="39" customFormat="1" ht="15.6" x14ac:dyDescent="0.3">
      <c r="A86" s="46">
        <v>2</v>
      </c>
      <c r="B86" s="46"/>
      <c r="C86" s="21" t="s">
        <v>116</v>
      </c>
      <c r="D86" s="46" t="s">
        <v>117</v>
      </c>
      <c r="E86" s="46"/>
      <c r="F86" s="46"/>
      <c r="G86" s="46"/>
      <c r="H86" s="46"/>
      <c r="I86" s="46"/>
    </row>
    <row r="87" spans="1:10" s="39" customFormat="1" ht="15.6" x14ac:dyDescent="0.3">
      <c r="A87" s="46">
        <v>3</v>
      </c>
      <c r="B87" s="46"/>
      <c r="C87" s="21" t="s">
        <v>116</v>
      </c>
      <c r="D87" s="46" t="s">
        <v>117</v>
      </c>
      <c r="E87" s="46"/>
      <c r="F87" s="46"/>
      <c r="G87" s="46"/>
      <c r="H87" s="46"/>
      <c r="I87" s="46"/>
    </row>
    <row r="88" spans="1:10" s="39" customFormat="1" ht="15.6" x14ac:dyDescent="0.3">
      <c r="A88" s="46">
        <v>4</v>
      </c>
      <c r="B88" s="46"/>
      <c r="C88" s="21" t="s">
        <v>116</v>
      </c>
      <c r="D88" s="46" t="s">
        <v>117</v>
      </c>
      <c r="E88" s="46"/>
      <c r="F88" s="46"/>
      <c r="G88" s="46"/>
      <c r="H88" s="46"/>
      <c r="I88" s="46" t="str">
        <f>I85</f>
        <v>Ground Floor</v>
      </c>
    </row>
    <row r="89" spans="1:10" s="39" customFormat="1" ht="15.6" x14ac:dyDescent="0.3">
      <c r="A89" s="46">
        <v>5</v>
      </c>
      <c r="B89" s="46"/>
      <c r="C89" s="21" t="s">
        <v>116</v>
      </c>
      <c r="D89" s="46" t="s">
        <v>117</v>
      </c>
      <c r="E89" s="46"/>
      <c r="F89" s="46"/>
      <c r="G89" s="46"/>
      <c r="H89" s="46"/>
      <c r="I89" s="46"/>
    </row>
    <row r="90" spans="1:10" s="39" customFormat="1" ht="15.6" x14ac:dyDescent="0.3">
      <c r="A90" s="46">
        <v>6</v>
      </c>
      <c r="B90" s="46"/>
      <c r="C90" s="21" t="s">
        <v>116</v>
      </c>
      <c r="D90" s="46" t="s">
        <v>117</v>
      </c>
      <c r="E90" s="46"/>
      <c r="F90" s="46"/>
      <c r="G90" s="46"/>
      <c r="H90" s="46"/>
      <c r="I90" s="46"/>
    </row>
    <row r="91" spans="1:10" s="39" customFormat="1" ht="15.6" x14ac:dyDescent="0.3">
      <c r="A91" s="46">
        <v>7</v>
      </c>
      <c r="B91" s="46"/>
      <c r="C91" s="21" t="s">
        <v>116</v>
      </c>
      <c r="D91" s="46">
        <f>9.32*2.32*10.764</f>
        <v>232.74351359999997</v>
      </c>
      <c r="E91" s="46"/>
      <c r="F91" s="21">
        <v>0</v>
      </c>
      <c r="G91" s="21">
        <f>D91*1.6</f>
        <v>372.38962175999995</v>
      </c>
      <c r="H91" s="21" t="s">
        <v>106</v>
      </c>
      <c r="I91" s="46"/>
      <c r="J91" s="44">
        <f>G91/D91</f>
        <v>1.6</v>
      </c>
    </row>
    <row r="92" spans="1:10" s="39" customFormat="1" ht="15.6" x14ac:dyDescent="0.3">
      <c r="A92" s="46">
        <v>8</v>
      </c>
      <c r="B92" s="46"/>
      <c r="C92" s="21" t="s">
        <v>116</v>
      </c>
      <c r="D92" s="46">
        <f>7.35*2.45*10.764</f>
        <v>193.83273</v>
      </c>
      <c r="E92" s="46"/>
      <c r="F92" s="21">
        <v>0</v>
      </c>
      <c r="G92" s="21">
        <f>D92*1.6</f>
        <v>310.13236800000004</v>
      </c>
      <c r="H92" s="21" t="s">
        <v>106</v>
      </c>
      <c r="I92" s="46"/>
    </row>
    <row r="93" spans="1:10" s="39" customFormat="1" ht="15.6" x14ac:dyDescent="0.3">
      <c r="A93" s="46">
        <v>9</v>
      </c>
      <c r="B93" s="46"/>
      <c r="C93" s="21" t="s">
        <v>116</v>
      </c>
      <c r="D93" s="46" t="s">
        <v>117</v>
      </c>
      <c r="E93" s="46"/>
      <c r="F93" s="46"/>
      <c r="G93" s="46"/>
      <c r="H93" s="46"/>
      <c r="I93" s="46"/>
    </row>
    <row r="94" spans="1:10" s="39" customFormat="1" ht="15.6" x14ac:dyDescent="0.3">
      <c r="A94" s="46">
        <v>10</v>
      </c>
      <c r="B94" s="46"/>
      <c r="C94" s="21" t="s">
        <v>116</v>
      </c>
      <c r="D94" s="46" t="s">
        <v>117</v>
      </c>
      <c r="E94" s="46"/>
      <c r="F94" s="46"/>
      <c r="G94" s="46"/>
      <c r="H94" s="46"/>
      <c r="I94" s="46"/>
    </row>
    <row r="95" spans="1:10" s="39" customFormat="1" ht="15.6" x14ac:dyDescent="0.3">
      <c r="A95" s="46">
        <v>11</v>
      </c>
      <c r="B95" s="46"/>
      <c r="C95" s="21" t="s">
        <v>116</v>
      </c>
      <c r="D95" s="46" t="s">
        <v>117</v>
      </c>
      <c r="E95" s="46"/>
      <c r="F95" s="46"/>
      <c r="G95" s="46"/>
      <c r="H95" s="46"/>
      <c r="I95" s="46"/>
    </row>
    <row r="96" spans="1:10" s="39" customFormat="1" ht="15.6" x14ac:dyDescent="0.3">
      <c r="A96" s="46">
        <v>12</v>
      </c>
      <c r="B96" s="46"/>
      <c r="C96" s="21" t="s">
        <v>116</v>
      </c>
      <c r="D96" s="46" t="s">
        <v>117</v>
      </c>
      <c r="E96" s="46"/>
      <c r="F96" s="46"/>
      <c r="G96" s="46"/>
      <c r="H96" s="46"/>
      <c r="I96" s="46"/>
    </row>
    <row r="97" spans="1:9" s="39" customFormat="1" ht="15.6" x14ac:dyDescent="0.3">
      <c r="A97" s="46">
        <v>13</v>
      </c>
      <c r="B97" s="46"/>
      <c r="C97" s="21" t="s">
        <v>116</v>
      </c>
      <c r="D97" s="46" t="s">
        <v>117</v>
      </c>
      <c r="E97" s="46"/>
      <c r="F97" s="46"/>
      <c r="G97" s="46"/>
      <c r="H97" s="46"/>
      <c r="I97" s="46"/>
    </row>
    <row r="98" spans="1:9" s="39" customFormat="1" ht="15.6" x14ac:dyDescent="0.3">
      <c r="A98" s="46">
        <v>14</v>
      </c>
      <c r="B98" s="46"/>
      <c r="C98" s="21" t="s">
        <v>116</v>
      </c>
      <c r="D98" s="46" t="s">
        <v>117</v>
      </c>
      <c r="E98" s="46"/>
      <c r="F98" s="46"/>
      <c r="G98" s="46"/>
      <c r="H98" s="46"/>
      <c r="I98" s="46"/>
    </row>
    <row r="99" spans="1:9" s="39" customFormat="1" ht="15.6" x14ac:dyDescent="0.3">
      <c r="A99" s="46">
        <v>15</v>
      </c>
      <c r="B99" s="46"/>
      <c r="C99" s="21" t="s">
        <v>116</v>
      </c>
      <c r="D99" s="46" t="s">
        <v>117</v>
      </c>
      <c r="E99" s="46"/>
      <c r="F99" s="46"/>
      <c r="G99" s="46"/>
      <c r="H99" s="46"/>
      <c r="I99" s="46"/>
    </row>
    <row r="100" spans="1:9" s="39" customFormat="1" ht="15.6" x14ac:dyDescent="0.3">
      <c r="A100" s="46">
        <v>16</v>
      </c>
      <c r="B100" s="46"/>
      <c r="C100" s="21" t="s">
        <v>116</v>
      </c>
      <c r="D100" s="46" t="s">
        <v>117</v>
      </c>
      <c r="E100" s="46"/>
      <c r="F100" s="46"/>
      <c r="G100" s="46"/>
      <c r="H100" s="46"/>
      <c r="I100" s="46"/>
    </row>
    <row r="101" spans="1:9" s="39" customFormat="1" ht="15.6" x14ac:dyDescent="0.3">
      <c r="A101" s="46">
        <v>17</v>
      </c>
      <c r="B101" s="46"/>
      <c r="C101" s="21" t="s">
        <v>116</v>
      </c>
      <c r="D101" s="46" t="s">
        <v>117</v>
      </c>
      <c r="E101" s="46"/>
      <c r="F101" s="46"/>
      <c r="G101" s="46"/>
      <c r="H101" s="46"/>
      <c r="I101" s="46"/>
    </row>
    <row r="102" spans="1:9" s="39" customFormat="1" ht="15.6" x14ac:dyDescent="0.3">
      <c r="A102" s="46">
        <v>18</v>
      </c>
      <c r="B102" s="46"/>
      <c r="C102" s="21" t="s">
        <v>116</v>
      </c>
      <c r="D102" s="46" t="s">
        <v>117</v>
      </c>
      <c r="E102" s="46"/>
      <c r="F102" s="46"/>
      <c r="G102" s="46"/>
      <c r="H102" s="46"/>
      <c r="I102" s="46"/>
    </row>
    <row r="103" spans="1:9" s="39" customFormat="1" ht="15.6" x14ac:dyDescent="0.3">
      <c r="A103" s="46">
        <v>19</v>
      </c>
      <c r="B103" s="46"/>
      <c r="C103" s="21" t="s">
        <v>116</v>
      </c>
      <c r="D103" s="46" t="s">
        <v>117</v>
      </c>
      <c r="E103" s="46"/>
      <c r="F103" s="46"/>
      <c r="G103" s="46"/>
      <c r="H103" s="46"/>
      <c r="I103" s="46"/>
    </row>
    <row r="104" spans="1:9" s="39" customFormat="1" ht="15.6" x14ac:dyDescent="0.3">
      <c r="A104" s="46">
        <v>20</v>
      </c>
      <c r="B104" s="46"/>
      <c r="C104" s="21" t="s">
        <v>116</v>
      </c>
      <c r="D104" s="46">
        <f>5.455*2.58*10.764</f>
        <v>151.49145959999998</v>
      </c>
      <c r="E104" s="46"/>
      <c r="F104" s="21">
        <v>0</v>
      </c>
      <c r="G104" s="21">
        <f>D104*1.6</f>
        <v>242.38633535999998</v>
      </c>
      <c r="H104" s="21" t="s">
        <v>106</v>
      </c>
      <c r="I104" s="46"/>
    </row>
    <row r="105" spans="1:9" s="39" customFormat="1" ht="15.6" x14ac:dyDescent="0.3">
      <c r="A105" s="59" t="s">
        <v>118</v>
      </c>
      <c r="B105" s="59"/>
      <c r="C105" s="59"/>
      <c r="D105" s="59"/>
      <c r="E105" s="59"/>
      <c r="F105" s="59"/>
      <c r="G105" s="59"/>
      <c r="H105" s="59"/>
      <c r="I105" s="59"/>
    </row>
    <row r="106" spans="1:9" s="39" customFormat="1" ht="15.6" x14ac:dyDescent="0.3">
      <c r="A106" s="59" t="s">
        <v>119</v>
      </c>
      <c r="B106" s="59"/>
      <c r="C106" s="59"/>
      <c r="D106" s="59"/>
      <c r="E106" s="59"/>
      <c r="F106" s="59"/>
      <c r="G106" s="59"/>
      <c r="H106" s="59"/>
      <c r="I106" s="59"/>
    </row>
    <row r="107" spans="1:9" s="39" customFormat="1" ht="15.6" x14ac:dyDescent="0.3">
      <c r="A107" s="59" t="s">
        <v>121</v>
      </c>
      <c r="B107" s="59"/>
      <c r="C107" s="59"/>
      <c r="D107" s="59"/>
      <c r="E107" s="59"/>
      <c r="F107" s="59"/>
      <c r="G107" s="59"/>
      <c r="H107" s="59"/>
      <c r="I107" s="59"/>
    </row>
    <row r="108" spans="1:9" s="39" customFormat="1" ht="15.6" x14ac:dyDescent="0.3">
      <c r="A108" s="59" t="s">
        <v>120</v>
      </c>
      <c r="B108" s="59"/>
      <c r="C108" s="59"/>
      <c r="D108" s="59"/>
      <c r="E108" s="59"/>
      <c r="F108" s="59"/>
      <c r="G108" s="59"/>
      <c r="H108" s="59"/>
      <c r="I108" s="59"/>
    </row>
    <row r="109" spans="1:9" s="39" customFormat="1" ht="15.6" x14ac:dyDescent="0.3">
      <c r="A109" s="46">
        <v>1</v>
      </c>
      <c r="B109" s="46"/>
      <c r="C109" s="21" t="s">
        <v>57</v>
      </c>
      <c r="D109" s="46">
        <f>58.273*10.764</f>
        <v>627.25057200000003</v>
      </c>
      <c r="E109" s="46"/>
      <c r="F109" s="21">
        <v>0</v>
      </c>
      <c r="G109" s="21">
        <f>D109*1.5</f>
        <v>940.87585800000011</v>
      </c>
      <c r="H109" s="21" t="s">
        <v>106</v>
      </c>
      <c r="I109" s="46" t="str">
        <f>A108</f>
        <v>4th to 6th, 8th to 13th, 15th to 20th &amp; 22nd to 27th Floor</v>
      </c>
    </row>
    <row r="110" spans="1:9" s="39" customFormat="1" ht="15.6" x14ac:dyDescent="0.3">
      <c r="A110" s="46">
        <v>2</v>
      </c>
      <c r="B110" s="46"/>
      <c r="C110" s="21" t="s">
        <v>57</v>
      </c>
      <c r="D110" s="46">
        <f>58.531*10.764</f>
        <v>630.02768399999991</v>
      </c>
      <c r="E110" s="46"/>
      <c r="F110" s="21">
        <v>0</v>
      </c>
      <c r="G110" s="21">
        <f>D110*1.5</f>
        <v>945.04152599999986</v>
      </c>
      <c r="H110" s="21" t="s">
        <v>106</v>
      </c>
      <c r="I110" s="46"/>
    </row>
    <row r="111" spans="1:9" s="39" customFormat="1" ht="15.6" x14ac:dyDescent="0.3">
      <c r="A111" s="46">
        <v>3</v>
      </c>
      <c r="B111" s="46"/>
      <c r="C111" s="21" t="s">
        <v>58</v>
      </c>
      <c r="D111" s="46">
        <f>78.482*10.764</f>
        <v>844.78024799999992</v>
      </c>
      <c r="E111" s="46"/>
      <c r="F111" s="21">
        <v>0</v>
      </c>
      <c r="G111" s="21">
        <f>D111*1.5</f>
        <v>1267.1703719999998</v>
      </c>
      <c r="H111" s="21" t="s">
        <v>106</v>
      </c>
      <c r="I111" s="46"/>
    </row>
    <row r="112" spans="1:9" s="39" customFormat="1" ht="15.6" x14ac:dyDescent="0.3">
      <c r="A112" s="46">
        <v>4</v>
      </c>
      <c r="B112" s="46"/>
      <c r="C112" s="21" t="s">
        <v>57</v>
      </c>
      <c r="D112" s="46">
        <f>58.274*10.764</f>
        <v>627.26133600000003</v>
      </c>
      <c r="E112" s="46"/>
      <c r="F112" s="21">
        <v>0</v>
      </c>
      <c r="G112" s="21">
        <f>D112*1.5</f>
        <v>940.89200400000004</v>
      </c>
      <c r="H112" s="21" t="s">
        <v>106</v>
      </c>
      <c r="I112" s="46"/>
    </row>
    <row r="113" spans="1:9" s="39" customFormat="1" ht="15.6" x14ac:dyDescent="0.3">
      <c r="A113" s="59" t="s">
        <v>123</v>
      </c>
      <c r="B113" s="59"/>
      <c r="C113" s="59"/>
      <c r="D113" s="59"/>
      <c r="E113" s="59"/>
      <c r="F113" s="59"/>
      <c r="G113" s="59"/>
      <c r="H113" s="59"/>
      <c r="I113" s="59"/>
    </row>
    <row r="114" spans="1:9" s="39" customFormat="1" ht="15.6" x14ac:dyDescent="0.3">
      <c r="A114" s="46">
        <v>1</v>
      </c>
      <c r="B114" s="46"/>
      <c r="C114" s="21" t="s">
        <v>57</v>
      </c>
      <c r="D114" s="46">
        <f>58.273*10.764</f>
        <v>627.25057200000003</v>
      </c>
      <c r="E114" s="46"/>
      <c r="F114" s="21">
        <v>0</v>
      </c>
      <c r="G114" s="21">
        <f>D114*1.5</f>
        <v>940.87585800000011</v>
      </c>
      <c r="H114" s="21" t="s">
        <v>106</v>
      </c>
      <c r="I114" s="46" t="str">
        <f>A113</f>
        <v>7th, 14th &amp; 21st Floor</v>
      </c>
    </row>
    <row r="115" spans="1:9" s="39" customFormat="1" ht="15.6" x14ac:dyDescent="0.3">
      <c r="A115" s="46">
        <v>2</v>
      </c>
      <c r="B115" s="46"/>
      <c r="C115" s="46" t="s">
        <v>124</v>
      </c>
      <c r="D115" s="46"/>
      <c r="E115" s="46"/>
      <c r="F115" s="46"/>
      <c r="G115" s="46"/>
      <c r="H115" s="46"/>
      <c r="I115" s="46"/>
    </row>
    <row r="116" spans="1:9" s="39" customFormat="1" ht="15.6" x14ac:dyDescent="0.3">
      <c r="A116" s="46">
        <v>3</v>
      </c>
      <c r="B116" s="46"/>
      <c r="C116" s="21" t="s">
        <v>58</v>
      </c>
      <c r="D116" s="46">
        <f>78.482*10.764</f>
        <v>844.78024799999992</v>
      </c>
      <c r="E116" s="46"/>
      <c r="F116" s="21">
        <v>0</v>
      </c>
      <c r="G116" s="21">
        <f>D116*1.5</f>
        <v>1267.1703719999998</v>
      </c>
      <c r="H116" s="21" t="s">
        <v>106</v>
      </c>
      <c r="I116" s="46"/>
    </row>
    <row r="117" spans="1:9" s="39" customFormat="1" ht="15.6" x14ac:dyDescent="0.3">
      <c r="A117" s="46">
        <v>4</v>
      </c>
      <c r="B117" s="46"/>
      <c r="C117" s="21" t="s">
        <v>57</v>
      </c>
      <c r="D117" s="46">
        <f>58.274*10.764</f>
        <v>627.26133600000003</v>
      </c>
      <c r="E117" s="46"/>
      <c r="F117" s="21">
        <v>0</v>
      </c>
      <c r="G117" s="21">
        <f>D117*1.5</f>
        <v>940.89200400000004</v>
      </c>
      <c r="H117" s="21" t="s">
        <v>106</v>
      </c>
      <c r="I117" s="46"/>
    </row>
    <row r="118" spans="1:9" s="39" customFormat="1" ht="15.6" x14ac:dyDescent="0.3">
      <c r="A118" s="59" t="s">
        <v>125</v>
      </c>
      <c r="B118" s="59"/>
      <c r="C118" s="59"/>
      <c r="D118" s="59"/>
      <c r="E118" s="59"/>
      <c r="F118" s="59"/>
      <c r="G118" s="59"/>
      <c r="H118" s="59"/>
      <c r="I118" s="59"/>
    </row>
    <row r="119" spans="1:9" s="39" customFormat="1" ht="15.6" x14ac:dyDescent="0.3">
      <c r="A119" s="46">
        <v>1</v>
      </c>
      <c r="B119" s="46"/>
      <c r="C119" s="21" t="s">
        <v>57</v>
      </c>
      <c r="D119" s="46" t="s">
        <v>126</v>
      </c>
      <c r="E119" s="46"/>
      <c r="F119" s="46"/>
      <c r="G119" s="46"/>
      <c r="H119" s="46"/>
      <c r="I119" s="46" t="str">
        <f>A118</f>
        <v>28th Floor</v>
      </c>
    </row>
    <row r="120" spans="1:9" s="39" customFormat="1" ht="15.6" x14ac:dyDescent="0.3">
      <c r="A120" s="46">
        <v>2</v>
      </c>
      <c r="B120" s="46"/>
      <c r="C120" s="21" t="s">
        <v>57</v>
      </c>
      <c r="D120" s="46" t="s">
        <v>126</v>
      </c>
      <c r="E120" s="46"/>
      <c r="F120" s="46"/>
      <c r="G120" s="46"/>
      <c r="H120" s="46"/>
      <c r="I120" s="46"/>
    </row>
    <row r="121" spans="1:9" s="39" customFormat="1" ht="15.6" x14ac:dyDescent="0.3">
      <c r="A121" s="46">
        <v>3</v>
      </c>
      <c r="B121" s="46"/>
      <c r="C121" s="21" t="s">
        <v>58</v>
      </c>
      <c r="D121" s="46">
        <f>78.482*10.764</f>
        <v>844.78024799999992</v>
      </c>
      <c r="E121" s="46"/>
      <c r="F121" s="21">
        <v>0</v>
      </c>
      <c r="G121" s="21">
        <f>D121*1.5</f>
        <v>1267.1703719999998</v>
      </c>
      <c r="H121" s="21" t="s">
        <v>106</v>
      </c>
      <c r="I121" s="46"/>
    </row>
    <row r="122" spans="1:9" s="39" customFormat="1" ht="15.6" x14ac:dyDescent="0.3">
      <c r="A122" s="46">
        <v>4</v>
      </c>
      <c r="B122" s="46"/>
      <c r="C122" s="21" t="s">
        <v>57</v>
      </c>
      <c r="D122" s="46">
        <f>58.274*10.764</f>
        <v>627.26133600000003</v>
      </c>
      <c r="E122" s="46"/>
      <c r="F122" s="21">
        <v>0</v>
      </c>
      <c r="G122" s="21">
        <f>D122*1.5</f>
        <v>940.89200400000004</v>
      </c>
      <c r="H122" s="21" t="s">
        <v>106</v>
      </c>
      <c r="I122" s="46"/>
    </row>
    <row r="123" spans="1:9" s="39" customFormat="1" ht="15.6" x14ac:dyDescent="0.3">
      <c r="A123" s="59" t="s">
        <v>122</v>
      </c>
      <c r="B123" s="59"/>
      <c r="C123" s="59"/>
      <c r="D123" s="59"/>
      <c r="E123" s="59"/>
      <c r="F123" s="59"/>
      <c r="G123" s="59"/>
      <c r="H123" s="59"/>
      <c r="I123" s="59"/>
    </row>
    <row r="124" spans="1:9" s="39" customFormat="1" ht="15.6" x14ac:dyDescent="0.3">
      <c r="A124" s="59" t="s">
        <v>120</v>
      </c>
      <c r="B124" s="59"/>
      <c r="C124" s="59"/>
      <c r="D124" s="59"/>
      <c r="E124" s="59"/>
      <c r="F124" s="59"/>
      <c r="G124" s="59"/>
      <c r="H124" s="59"/>
      <c r="I124" s="59"/>
    </row>
    <row r="125" spans="1:9" s="39" customFormat="1" ht="15.6" x14ac:dyDescent="0.3">
      <c r="A125" s="46">
        <v>1</v>
      </c>
      <c r="B125" s="46"/>
      <c r="C125" s="21" t="s">
        <v>57</v>
      </c>
      <c r="D125" s="46">
        <f>58.274*10.764</f>
        <v>627.26133600000003</v>
      </c>
      <c r="E125" s="46"/>
      <c r="F125" s="21">
        <v>0</v>
      </c>
      <c r="G125" s="21">
        <f>D125*1.5</f>
        <v>940.89200400000004</v>
      </c>
      <c r="H125" s="21" t="s">
        <v>106</v>
      </c>
      <c r="I125" s="46" t="str">
        <f>A124</f>
        <v>4th to 6th, 8th to 13th, 15th to 20th &amp; 22nd to 27th Floor</v>
      </c>
    </row>
    <row r="126" spans="1:9" s="39" customFormat="1" ht="15.6" x14ac:dyDescent="0.3">
      <c r="A126" s="46">
        <v>2</v>
      </c>
      <c r="B126" s="46"/>
      <c r="C126" s="21" t="s">
        <v>57</v>
      </c>
      <c r="D126" s="46">
        <f>58.831*10.764</f>
        <v>633.25688400000001</v>
      </c>
      <c r="E126" s="46"/>
      <c r="F126" s="21">
        <v>0</v>
      </c>
      <c r="G126" s="21">
        <f>D126*1.5</f>
        <v>949.88532600000008</v>
      </c>
      <c r="H126" s="21" t="s">
        <v>106</v>
      </c>
      <c r="I126" s="46"/>
    </row>
    <row r="127" spans="1:9" s="39" customFormat="1" ht="15.6" x14ac:dyDescent="0.3">
      <c r="A127" s="46">
        <v>3</v>
      </c>
      <c r="B127" s="46"/>
      <c r="C127" s="21" t="s">
        <v>58</v>
      </c>
      <c r="D127" s="46">
        <f>78.604*10.764</f>
        <v>846.09345599999995</v>
      </c>
      <c r="E127" s="46"/>
      <c r="F127" s="21">
        <v>0</v>
      </c>
      <c r="G127" s="21">
        <f>D127*1.5</f>
        <v>1269.1401839999999</v>
      </c>
      <c r="H127" s="21" t="s">
        <v>106</v>
      </c>
      <c r="I127" s="46"/>
    </row>
    <row r="128" spans="1:9" s="39" customFormat="1" ht="15.6" x14ac:dyDescent="0.3">
      <c r="A128" s="46">
        <v>4</v>
      </c>
      <c r="B128" s="46"/>
      <c r="C128" s="21" t="s">
        <v>57</v>
      </c>
      <c r="D128" s="46">
        <f>58.274*10.764</f>
        <v>627.26133600000003</v>
      </c>
      <c r="E128" s="46"/>
      <c r="F128" s="21">
        <v>0</v>
      </c>
      <c r="G128" s="21">
        <f>D128*1.5</f>
        <v>940.89200400000004</v>
      </c>
      <c r="H128" s="21" t="s">
        <v>106</v>
      </c>
      <c r="I128" s="46"/>
    </row>
    <row r="129" spans="1:9" s="39" customFormat="1" ht="15.6" x14ac:dyDescent="0.3">
      <c r="A129" s="59" t="s">
        <v>123</v>
      </c>
      <c r="B129" s="59"/>
      <c r="C129" s="59"/>
      <c r="D129" s="59"/>
      <c r="E129" s="59"/>
      <c r="F129" s="59"/>
      <c r="G129" s="59"/>
      <c r="H129" s="59"/>
      <c r="I129" s="59"/>
    </row>
    <row r="130" spans="1:9" s="39" customFormat="1" ht="15.6" customHeight="1" x14ac:dyDescent="0.3">
      <c r="A130" s="46">
        <v>1</v>
      </c>
      <c r="B130" s="46"/>
      <c r="C130" s="21" t="s">
        <v>57</v>
      </c>
      <c r="D130" s="46">
        <f>58.274*10.764</f>
        <v>627.26133600000003</v>
      </c>
      <c r="E130" s="46"/>
      <c r="F130" s="21">
        <v>0</v>
      </c>
      <c r="G130" s="21">
        <f>D130*1.5</f>
        <v>940.89200400000004</v>
      </c>
      <c r="H130" s="21" t="s">
        <v>106</v>
      </c>
      <c r="I130" s="46" t="str">
        <f>A129</f>
        <v>7th, 14th &amp; 21st Floor</v>
      </c>
    </row>
    <row r="131" spans="1:9" s="39" customFormat="1" ht="15.6" x14ac:dyDescent="0.3">
      <c r="A131" s="46">
        <v>2</v>
      </c>
      <c r="B131" s="46"/>
      <c r="C131" s="46" t="s">
        <v>124</v>
      </c>
      <c r="D131" s="46"/>
      <c r="E131" s="46"/>
      <c r="F131" s="46"/>
      <c r="G131" s="46"/>
      <c r="H131" s="46"/>
      <c r="I131" s="46"/>
    </row>
    <row r="132" spans="1:9" s="39" customFormat="1" ht="15.6" x14ac:dyDescent="0.3">
      <c r="A132" s="46">
        <v>3</v>
      </c>
      <c r="B132" s="46"/>
      <c r="C132" s="21" t="s">
        <v>58</v>
      </c>
      <c r="D132" s="46">
        <f>78.604*10.764</f>
        <v>846.09345599999995</v>
      </c>
      <c r="E132" s="46"/>
      <c r="F132" s="21">
        <v>0</v>
      </c>
      <c r="G132" s="21">
        <f>D132*1.5</f>
        <v>1269.1401839999999</v>
      </c>
      <c r="H132" s="21" t="s">
        <v>106</v>
      </c>
      <c r="I132" s="46" t="str">
        <f>I130</f>
        <v>7th, 14th &amp; 21st Floor</v>
      </c>
    </row>
    <row r="133" spans="1:9" s="39" customFormat="1" ht="15.6" x14ac:dyDescent="0.3">
      <c r="A133" s="46">
        <v>4</v>
      </c>
      <c r="B133" s="46"/>
      <c r="C133" s="21" t="s">
        <v>57</v>
      </c>
      <c r="D133" s="46">
        <f>58.274*10.764</f>
        <v>627.26133600000003</v>
      </c>
      <c r="E133" s="46"/>
      <c r="F133" s="21">
        <v>0</v>
      </c>
      <c r="G133" s="21">
        <f>D133*1.5</f>
        <v>940.89200400000004</v>
      </c>
      <c r="H133" s="21" t="s">
        <v>106</v>
      </c>
      <c r="I133" s="46"/>
    </row>
    <row r="134" spans="1:9" s="39" customFormat="1" ht="15.6" x14ac:dyDescent="0.3">
      <c r="A134" s="59" t="s">
        <v>127</v>
      </c>
      <c r="B134" s="59"/>
      <c r="C134" s="59"/>
      <c r="D134" s="59"/>
      <c r="E134" s="59"/>
      <c r="F134" s="59"/>
      <c r="G134" s="59"/>
      <c r="H134" s="59"/>
      <c r="I134" s="59"/>
    </row>
    <row r="135" spans="1:9" s="39" customFormat="1" ht="15.6" x14ac:dyDescent="0.3">
      <c r="A135" s="59" t="s">
        <v>125</v>
      </c>
      <c r="B135" s="59"/>
      <c r="C135" s="59"/>
      <c r="D135" s="59"/>
      <c r="E135" s="59"/>
      <c r="F135" s="59"/>
      <c r="G135" s="59"/>
      <c r="H135" s="59"/>
      <c r="I135" s="59"/>
    </row>
    <row r="136" spans="1:9" s="39" customFormat="1" ht="15.6" x14ac:dyDescent="0.3">
      <c r="A136" s="46">
        <v>1</v>
      </c>
      <c r="B136" s="46"/>
      <c r="C136" s="21" t="s">
        <v>57</v>
      </c>
      <c r="D136" s="46" t="s">
        <v>126</v>
      </c>
      <c r="E136" s="46"/>
      <c r="F136" s="46"/>
      <c r="G136" s="46"/>
      <c r="H136" s="46"/>
      <c r="I136" s="46" t="str">
        <f>A135</f>
        <v>28th Floor</v>
      </c>
    </row>
    <row r="137" spans="1:9" s="39" customFormat="1" ht="15.6" x14ac:dyDescent="0.3">
      <c r="A137" s="46">
        <v>2</v>
      </c>
      <c r="B137" s="46"/>
      <c r="C137" s="21" t="s">
        <v>57</v>
      </c>
      <c r="D137" s="46" t="s">
        <v>126</v>
      </c>
      <c r="E137" s="46"/>
      <c r="F137" s="46"/>
      <c r="G137" s="46"/>
      <c r="H137" s="46"/>
      <c r="I137" s="46"/>
    </row>
    <row r="138" spans="1:9" s="39" customFormat="1" ht="15.6" x14ac:dyDescent="0.3">
      <c r="A138" s="46">
        <v>3</v>
      </c>
      <c r="B138" s="46"/>
      <c r="C138" s="21" t="s">
        <v>58</v>
      </c>
      <c r="D138" s="46">
        <f>78.604*10.764</f>
        <v>846.09345599999995</v>
      </c>
      <c r="E138" s="46"/>
      <c r="F138" s="21">
        <v>0</v>
      </c>
      <c r="G138" s="21">
        <f>D138*1.5</f>
        <v>1269.1401839999999</v>
      </c>
      <c r="H138" s="21" t="s">
        <v>106</v>
      </c>
      <c r="I138" s="46"/>
    </row>
    <row r="139" spans="1:9" s="39" customFormat="1" ht="15.6" x14ac:dyDescent="0.3">
      <c r="A139" s="46">
        <v>4</v>
      </c>
      <c r="B139" s="46"/>
      <c r="C139" s="21" t="s">
        <v>57</v>
      </c>
      <c r="D139" s="46">
        <f>58.274*10.764</f>
        <v>627.26133600000003</v>
      </c>
      <c r="E139" s="46"/>
      <c r="F139" s="21">
        <v>0</v>
      </c>
      <c r="G139" s="21">
        <f>D139*1.5</f>
        <v>940.89200400000004</v>
      </c>
      <c r="H139" s="21" t="s">
        <v>106</v>
      </c>
      <c r="I139" s="46"/>
    </row>
    <row r="140" spans="1:9" s="40" customFormat="1" ht="14.4" customHeight="1" x14ac:dyDescent="0.3">
      <c r="A140" s="91" t="s">
        <v>197</v>
      </c>
      <c r="B140" s="91"/>
      <c r="C140" s="91"/>
      <c r="D140" s="91"/>
      <c r="E140" s="91"/>
      <c r="F140" s="91"/>
      <c r="G140" s="91"/>
      <c r="H140" s="91"/>
      <c r="I140" s="91"/>
    </row>
    <row r="141" spans="1:9" s="40" customFormat="1" ht="153.6" customHeight="1" x14ac:dyDescent="0.3">
      <c r="A141" s="91"/>
      <c r="B141" s="91"/>
      <c r="C141" s="91"/>
      <c r="D141" s="91"/>
      <c r="E141" s="91"/>
      <c r="F141" s="91"/>
      <c r="G141" s="91"/>
      <c r="H141" s="91"/>
      <c r="I141" s="91"/>
    </row>
    <row r="142" spans="1:9" x14ac:dyDescent="0.3">
      <c r="A142" s="84" t="s">
        <v>30</v>
      </c>
      <c r="B142" s="84"/>
      <c r="C142" s="84"/>
      <c r="D142" s="84"/>
      <c r="E142" s="84"/>
      <c r="F142" s="84"/>
      <c r="G142" s="84"/>
      <c r="H142" s="84"/>
      <c r="I142" s="84"/>
    </row>
    <row r="143" spans="1:9" x14ac:dyDescent="0.3">
      <c r="A143" s="54" t="s">
        <v>71</v>
      </c>
      <c r="B143" s="54"/>
      <c r="C143" s="54"/>
      <c r="D143" s="54"/>
      <c r="E143" s="54"/>
      <c r="F143" s="54"/>
      <c r="G143" s="54"/>
      <c r="H143" s="54"/>
      <c r="I143" s="54"/>
    </row>
    <row r="144" spans="1:9" x14ac:dyDescent="0.3">
      <c r="A144" s="84" t="s">
        <v>32</v>
      </c>
      <c r="B144" s="84"/>
      <c r="C144" s="84"/>
      <c r="D144" s="84"/>
      <c r="E144" s="84"/>
      <c r="F144" s="84"/>
      <c r="G144" s="84"/>
      <c r="H144" s="84"/>
      <c r="I144" s="84"/>
    </row>
    <row r="145" spans="1:9" x14ac:dyDescent="0.3">
      <c r="A145" s="54" t="s">
        <v>33</v>
      </c>
      <c r="B145" s="54"/>
      <c r="C145" s="54"/>
      <c r="D145" s="54"/>
      <c r="E145" s="54"/>
      <c r="F145" s="54"/>
      <c r="G145" s="54"/>
      <c r="H145" s="54"/>
      <c r="I145" s="54"/>
    </row>
    <row r="146" spans="1:9" x14ac:dyDescent="0.3">
      <c r="A146" s="83" t="s">
        <v>31</v>
      </c>
      <c r="B146" s="89"/>
      <c r="C146" s="89"/>
      <c r="D146" s="89"/>
      <c r="E146" s="89"/>
      <c r="F146" s="89"/>
      <c r="G146" s="89"/>
      <c r="H146" s="89"/>
      <c r="I146" s="89"/>
    </row>
    <row r="147" spans="1:9" x14ac:dyDescent="0.3">
      <c r="A147" s="89"/>
      <c r="B147" s="89"/>
      <c r="C147" s="89"/>
      <c r="D147" s="89"/>
      <c r="E147" s="89"/>
      <c r="F147" s="89"/>
      <c r="G147" s="89"/>
      <c r="H147" s="89"/>
      <c r="I147" s="89"/>
    </row>
    <row r="148" spans="1:9" x14ac:dyDescent="0.3">
      <c r="A148" s="89"/>
      <c r="B148" s="89"/>
      <c r="C148" s="89"/>
      <c r="D148" s="89"/>
      <c r="E148" s="89"/>
      <c r="F148" s="89"/>
      <c r="G148" s="89"/>
      <c r="H148" s="89"/>
      <c r="I148" s="89"/>
    </row>
    <row r="149" spans="1:9" s="41" customFormat="1" ht="15.6" x14ac:dyDescent="0.3">
      <c r="A149" s="41" t="s">
        <v>98</v>
      </c>
      <c r="E149" s="41" t="str">
        <f>F8</f>
        <v>Hill View</v>
      </c>
    </row>
    <row r="191" spans="1:2" x14ac:dyDescent="0.3">
      <c r="A191" s="42" t="s">
        <v>99</v>
      </c>
      <c r="B191" s="42"/>
    </row>
  </sheetData>
  <mergeCells count="245">
    <mergeCell ref="A28:I28"/>
    <mergeCell ref="A38:E38"/>
    <mergeCell ref="C54:I54"/>
    <mergeCell ref="H55:I55"/>
    <mergeCell ref="H56:I65"/>
    <mergeCell ref="A143:I143"/>
    <mergeCell ref="A144:I144"/>
    <mergeCell ref="A29:I29"/>
    <mergeCell ref="C52:I52"/>
    <mergeCell ref="E53:F53"/>
    <mergeCell ref="A37:E37"/>
    <mergeCell ref="F37:I37"/>
    <mergeCell ref="A35:E35"/>
    <mergeCell ref="A36:E36"/>
    <mergeCell ref="A47:E47"/>
    <mergeCell ref="F47:I47"/>
    <mergeCell ref="F44:I44"/>
    <mergeCell ref="A97:B97"/>
    <mergeCell ref="D96:H96"/>
    <mergeCell ref="D97:H97"/>
    <mergeCell ref="A135:I135"/>
    <mergeCell ref="A136:B136"/>
    <mergeCell ref="D126:E126"/>
    <mergeCell ref="I136:I139"/>
    <mergeCell ref="A145:I145"/>
    <mergeCell ref="A146:I148"/>
    <mergeCell ref="A79:F79"/>
    <mergeCell ref="G79:I79"/>
    <mergeCell ref="A140:I141"/>
    <mergeCell ref="A87:B87"/>
    <mergeCell ref="A90:B90"/>
    <mergeCell ref="A91:B91"/>
    <mergeCell ref="A84:I84"/>
    <mergeCell ref="A85:B85"/>
    <mergeCell ref="A81:I81"/>
    <mergeCell ref="A92:B92"/>
    <mergeCell ref="D92:E92"/>
    <mergeCell ref="A93:B93"/>
    <mergeCell ref="D93:H93"/>
    <mergeCell ref="A139:B139"/>
    <mergeCell ref="D139:E139"/>
    <mergeCell ref="D114:E114"/>
    <mergeCell ref="A102:B102"/>
    <mergeCell ref="A106:I106"/>
    <mergeCell ref="D138:E138"/>
    <mergeCell ref="D136:H136"/>
    <mergeCell ref="D137:H137"/>
    <mergeCell ref="A96:B96"/>
    <mergeCell ref="C26:I26"/>
    <mergeCell ref="D94:H94"/>
    <mergeCell ref="D95:H95"/>
    <mergeCell ref="A138:B138"/>
    <mergeCell ref="A1:I1"/>
    <mergeCell ref="A142:I142"/>
    <mergeCell ref="G78:I78"/>
    <mergeCell ref="A78:F78"/>
    <mergeCell ref="A50:E50"/>
    <mergeCell ref="F50:I50"/>
    <mergeCell ref="A51:I51"/>
    <mergeCell ref="A44:E44"/>
    <mergeCell ref="A45:E45"/>
    <mergeCell ref="A30:I30"/>
    <mergeCell ref="A31:I32"/>
    <mergeCell ref="A27:B27"/>
    <mergeCell ref="C27:D27"/>
    <mergeCell ref="E27:F27"/>
    <mergeCell ref="G27:H27"/>
    <mergeCell ref="F45:I45"/>
    <mergeCell ref="A46:I46"/>
    <mergeCell ref="A48:E48"/>
    <mergeCell ref="F48:I48"/>
    <mergeCell ref="A52:B52"/>
    <mergeCell ref="A11:I11"/>
    <mergeCell ref="A5:E5"/>
    <mergeCell ref="A66:I66"/>
    <mergeCell ref="F5:I5"/>
    <mergeCell ref="A14:E14"/>
    <mergeCell ref="F14:I14"/>
    <mergeCell ref="A15:E15"/>
    <mergeCell ref="F15:I15"/>
    <mergeCell ref="A8:E8"/>
    <mergeCell ref="A10:E10"/>
    <mergeCell ref="F8:I8"/>
    <mergeCell ref="F10:I10"/>
    <mergeCell ref="H13:I13"/>
    <mergeCell ref="F13:G13"/>
    <mergeCell ref="A6:E6"/>
    <mergeCell ref="F6:I6"/>
    <mergeCell ref="A7:E7"/>
    <mergeCell ref="F7:I7"/>
    <mergeCell ref="A12:I12"/>
    <mergeCell ref="F38:I38"/>
    <mergeCell ref="A39:I39"/>
    <mergeCell ref="A49:I49"/>
    <mergeCell ref="F35:I35"/>
    <mergeCell ref="F36:I36"/>
    <mergeCell ref="A2:I2"/>
    <mergeCell ref="A3:E3"/>
    <mergeCell ref="F3:I3"/>
    <mergeCell ref="A4:E4"/>
    <mergeCell ref="F4:I4"/>
    <mergeCell ref="A13:E13"/>
    <mergeCell ref="F40:I40"/>
    <mergeCell ref="A41:I41"/>
    <mergeCell ref="A42:I43"/>
    <mergeCell ref="A9:E9"/>
    <mergeCell ref="F9:I9"/>
    <mergeCell ref="A33:E33"/>
    <mergeCell ref="F33:I33"/>
    <mergeCell ref="A34:E34"/>
    <mergeCell ref="F34:I34"/>
    <mergeCell ref="A40:E40"/>
    <mergeCell ref="E25:F25"/>
    <mergeCell ref="G25:H25"/>
    <mergeCell ref="A21:E21"/>
    <mergeCell ref="F21:I21"/>
    <mergeCell ref="A22:I22"/>
    <mergeCell ref="A23:I23"/>
    <mergeCell ref="A24:I24"/>
    <mergeCell ref="A26:B26"/>
    <mergeCell ref="A16:E16"/>
    <mergeCell ref="F16:I16"/>
    <mergeCell ref="A17:E18"/>
    <mergeCell ref="F17:I18"/>
    <mergeCell ref="A19:E20"/>
    <mergeCell ref="F19:I20"/>
    <mergeCell ref="A25:B25"/>
    <mergeCell ref="C25:D25"/>
    <mergeCell ref="A89:B89"/>
    <mergeCell ref="D88:H88"/>
    <mergeCell ref="D89:H89"/>
    <mergeCell ref="D87:H87"/>
    <mergeCell ref="A83:I83"/>
    <mergeCell ref="G77:I77"/>
    <mergeCell ref="A82:B82"/>
    <mergeCell ref="D82:E82"/>
    <mergeCell ref="A76:F76"/>
    <mergeCell ref="G76:I76"/>
    <mergeCell ref="A62:B62"/>
    <mergeCell ref="D62:E62"/>
    <mergeCell ref="A63:B63"/>
    <mergeCell ref="D63:E63"/>
    <mergeCell ref="A75:I75"/>
    <mergeCell ref="A80:I80"/>
    <mergeCell ref="A137:B137"/>
    <mergeCell ref="A134:I134"/>
    <mergeCell ref="A98:B98"/>
    <mergeCell ref="A99:B99"/>
    <mergeCell ref="D98:H98"/>
    <mergeCell ref="D99:H99"/>
    <mergeCell ref="A122:B122"/>
    <mergeCell ref="D122:E122"/>
    <mergeCell ref="D120:H120"/>
    <mergeCell ref="A133:B133"/>
    <mergeCell ref="D133:E133"/>
    <mergeCell ref="I125:I128"/>
    <mergeCell ref="A113:I113"/>
    <mergeCell ref="A125:B125"/>
    <mergeCell ref="D125:E125"/>
    <mergeCell ref="A126:B126"/>
    <mergeCell ref="A116:B116"/>
    <mergeCell ref="D116:E116"/>
    <mergeCell ref="A111:B111"/>
    <mergeCell ref="A132:B132"/>
    <mergeCell ref="A131:B131"/>
    <mergeCell ref="A124:I124"/>
    <mergeCell ref="D132:E132"/>
    <mergeCell ref="C131:H131"/>
    <mergeCell ref="A129:I129"/>
    <mergeCell ref="A130:B130"/>
    <mergeCell ref="D130:E130"/>
    <mergeCell ref="A128:B128"/>
    <mergeCell ref="D128:E128"/>
    <mergeCell ref="A127:B127"/>
    <mergeCell ref="D127:E127"/>
    <mergeCell ref="I130:I131"/>
    <mergeCell ref="I132:I133"/>
    <mergeCell ref="I119:I122"/>
    <mergeCell ref="A108:I108"/>
    <mergeCell ref="A107:I107"/>
    <mergeCell ref="A123:I123"/>
    <mergeCell ref="A119:B119"/>
    <mergeCell ref="D119:H119"/>
    <mergeCell ref="I114:I117"/>
    <mergeCell ref="A118:I118"/>
    <mergeCell ref="A110:B110"/>
    <mergeCell ref="D110:E110"/>
    <mergeCell ref="A114:B114"/>
    <mergeCell ref="A117:B117"/>
    <mergeCell ref="D117:E117"/>
    <mergeCell ref="A120:B120"/>
    <mergeCell ref="A121:B121"/>
    <mergeCell ref="D121:E121"/>
    <mergeCell ref="D111:E111"/>
    <mergeCell ref="A112:B112"/>
    <mergeCell ref="D112:E112"/>
    <mergeCell ref="C115:H115"/>
    <mergeCell ref="I109:I112"/>
    <mergeCell ref="A109:B109"/>
    <mergeCell ref="A115:B115"/>
    <mergeCell ref="A104:B104"/>
    <mergeCell ref="D104:E104"/>
    <mergeCell ref="A105:I105"/>
    <mergeCell ref="D109:E109"/>
    <mergeCell ref="A100:B100"/>
    <mergeCell ref="A101:B101"/>
    <mergeCell ref="D100:H100"/>
    <mergeCell ref="D101:H101"/>
    <mergeCell ref="A103:B103"/>
    <mergeCell ref="D102:H102"/>
    <mergeCell ref="D103:H103"/>
    <mergeCell ref="I88:I104"/>
    <mergeCell ref="A94:B94"/>
    <mergeCell ref="A95:B95"/>
    <mergeCell ref="A54:B54"/>
    <mergeCell ref="A55:B55"/>
    <mergeCell ref="D55:E55"/>
    <mergeCell ref="F55:G55"/>
    <mergeCell ref="A56:B56"/>
    <mergeCell ref="D56:E56"/>
    <mergeCell ref="F56:G65"/>
    <mergeCell ref="A57:B57"/>
    <mergeCell ref="D57:E57"/>
    <mergeCell ref="A58:B58"/>
    <mergeCell ref="D58:E58"/>
    <mergeCell ref="A59:B59"/>
    <mergeCell ref="D59:E59"/>
    <mergeCell ref="A60:B60"/>
    <mergeCell ref="D60:E60"/>
    <mergeCell ref="A61:B61"/>
    <mergeCell ref="D61:E61"/>
    <mergeCell ref="A77:F77"/>
    <mergeCell ref="D91:E91"/>
    <mergeCell ref="D90:H90"/>
    <mergeCell ref="A88:B88"/>
    <mergeCell ref="A64:B64"/>
    <mergeCell ref="D64:E64"/>
    <mergeCell ref="A65:B65"/>
    <mergeCell ref="D65:E65"/>
    <mergeCell ref="A68:I74"/>
    <mergeCell ref="A67:I67"/>
    <mergeCell ref="I85:I87"/>
    <mergeCell ref="D85:H85"/>
    <mergeCell ref="D86:H86"/>
    <mergeCell ref="A86:B86"/>
  </mergeCells>
  <pageMargins left="0.39370078740157483" right="0.39370078740157483" top="0.78740157480314965" bottom="0.78740157480314965" header="0.19685039370078741" footer="0.19685039370078741"/>
  <pageSetup paperSize="9" scale="99" fitToHeight="0" orientation="portrait" r:id="rId1"/>
  <headerFooter>
    <oddHeader>&amp;C&amp;G</oddHeader>
    <oddFooter>&amp;L&amp;"Times New Roman,Bold"Ref No: &amp;F&amp;C&amp;G&amp;R&amp;P</oddFooter>
  </headerFooter>
  <rowBreaks count="4" manualBreakCount="4">
    <brk id="148" max="16383" man="1"/>
    <brk id="190" max="16383" man="1"/>
    <brk id="233" max="16383" man="1"/>
    <brk id="273"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2"/>
  <sheetViews>
    <sheetView topLeftCell="A3" workbookViewId="0">
      <selection activeCell="N12" sqref="C12:N31"/>
    </sheetView>
  </sheetViews>
  <sheetFormatPr defaultRowHeight="14.4" x14ac:dyDescent="0.3"/>
  <cols>
    <col min="1" max="1" width="11.109375" bestFit="1" customWidth="1"/>
  </cols>
  <sheetData>
    <row r="2" spans="1:2" x14ac:dyDescent="0.3">
      <c r="A2" t="s">
        <v>132</v>
      </c>
      <c r="B2" t="s">
        <v>133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topLeftCell="A7" workbookViewId="0">
      <selection activeCell="F20" sqref="F20"/>
    </sheetView>
  </sheetViews>
  <sheetFormatPr defaultRowHeight="14.4" x14ac:dyDescent="0.3"/>
  <cols>
    <col min="1" max="1" width="11.33203125" customWidth="1"/>
    <col min="2" max="2" width="12" customWidth="1"/>
    <col min="3" max="3" width="14.5546875" customWidth="1"/>
    <col min="4" max="4" width="4" customWidth="1"/>
    <col min="5" max="5" width="15.109375" customWidth="1"/>
    <col min="6" max="7" width="9.109375" customWidth="1"/>
    <col min="9" max="9" width="12.6640625" customWidth="1"/>
    <col min="10" max="10" width="15.109375" customWidth="1"/>
    <col min="13" max="13" width="16.5546875" customWidth="1"/>
  </cols>
  <sheetData>
    <row r="2" spans="1:15" x14ac:dyDescent="0.3">
      <c r="A2" t="s">
        <v>77</v>
      </c>
      <c r="B2" s="1" t="s">
        <v>78</v>
      </c>
      <c r="C2" s="1">
        <v>30</v>
      </c>
    </row>
    <row r="3" spans="1:15" x14ac:dyDescent="0.3">
      <c r="B3" t="s">
        <v>79</v>
      </c>
      <c r="C3" t="s">
        <v>80</v>
      </c>
    </row>
    <row r="4" spans="1:15" x14ac:dyDescent="0.3">
      <c r="A4" t="s">
        <v>81</v>
      </c>
      <c r="B4" s="2">
        <v>10</v>
      </c>
      <c r="C4" s="2">
        <v>10</v>
      </c>
      <c r="E4">
        <f>(100/B4)*C4</f>
        <v>100</v>
      </c>
    </row>
    <row r="5" spans="1:15" x14ac:dyDescent="0.3">
      <c r="A5" t="s">
        <v>82</v>
      </c>
      <c r="B5" t="s">
        <v>83</v>
      </c>
      <c r="C5" t="s">
        <v>84</v>
      </c>
      <c r="E5">
        <f>(100/B6)*C6</f>
        <v>93.548387096774192</v>
      </c>
      <c r="I5" s="2" t="s">
        <v>85</v>
      </c>
      <c r="J5" s="2" t="s">
        <v>86</v>
      </c>
      <c r="K5" s="2" t="s">
        <v>87</v>
      </c>
      <c r="L5" s="2" t="s">
        <v>56</v>
      </c>
      <c r="M5" s="2" t="s">
        <v>72</v>
      </c>
      <c r="N5" s="2" t="s">
        <v>88</v>
      </c>
      <c r="O5" s="2" t="s">
        <v>73</v>
      </c>
    </row>
    <row r="6" spans="1:15" x14ac:dyDescent="0.3">
      <c r="B6" s="2">
        <f>C2+1</f>
        <v>31</v>
      </c>
      <c r="C6" s="2">
        <v>29</v>
      </c>
      <c r="E6">
        <f>(100/B8)*C8</f>
        <v>76.666666666666671</v>
      </c>
      <c r="F6" s="3" t="s">
        <v>89</v>
      </c>
      <c r="I6" s="3">
        <f>C4</f>
        <v>10</v>
      </c>
      <c r="J6" s="3">
        <f>40/B6*C6</f>
        <v>37.41935483870968</v>
      </c>
      <c r="K6" s="3">
        <f>15/B8*C8</f>
        <v>11.5</v>
      </c>
      <c r="L6" s="3">
        <f>10/B10*C10</f>
        <v>7.6666666666666661</v>
      </c>
      <c r="M6" s="3">
        <f>10/B12*C12</f>
        <v>7.833333333333333</v>
      </c>
      <c r="N6" s="3">
        <f>5/B14*C14</f>
        <v>1.6666666666666665</v>
      </c>
      <c r="O6" s="3">
        <f>5/B16*C16</f>
        <v>0</v>
      </c>
    </row>
    <row r="7" spans="1:15" x14ac:dyDescent="0.3">
      <c r="A7" t="s">
        <v>90</v>
      </c>
      <c r="B7" t="s">
        <v>91</v>
      </c>
      <c r="C7" t="s">
        <v>92</v>
      </c>
      <c r="E7">
        <f>(100/B10)*C10</f>
        <v>76.666666666666671</v>
      </c>
      <c r="F7" s="2" t="s">
        <v>93</v>
      </c>
      <c r="G7" s="2"/>
      <c r="H7" s="2"/>
      <c r="I7" s="2">
        <f>I6+20</f>
        <v>30</v>
      </c>
      <c r="J7" s="2">
        <f>30/B6*C6</f>
        <v>28.06451612903226</v>
      </c>
      <c r="K7" s="2">
        <f>15/B8*C8</f>
        <v>11.5</v>
      </c>
      <c r="L7" s="2">
        <f>10/B10*C10</f>
        <v>7.6666666666666661</v>
      </c>
      <c r="M7" s="2">
        <f>5/B12*C12</f>
        <v>3.9166666666666665</v>
      </c>
      <c r="N7" s="2">
        <f>5/B14*C14</f>
        <v>1.6666666666666665</v>
      </c>
      <c r="O7" s="2">
        <f>5/B16*C16</f>
        <v>0</v>
      </c>
    </row>
    <row r="8" spans="1:15" x14ac:dyDescent="0.3">
      <c r="B8" s="2">
        <f>C2</f>
        <v>30</v>
      </c>
      <c r="C8" s="2">
        <v>23</v>
      </c>
      <c r="E8">
        <f>(100/B12)*C12</f>
        <v>78.333333333333343</v>
      </c>
    </row>
    <row r="9" spans="1:15" x14ac:dyDescent="0.3">
      <c r="A9" t="s">
        <v>94</v>
      </c>
      <c r="B9" t="s">
        <v>91</v>
      </c>
      <c r="C9" t="s">
        <v>92</v>
      </c>
      <c r="E9">
        <f>(100/B14)*C14</f>
        <v>33.333333333333336</v>
      </c>
    </row>
    <row r="10" spans="1:15" x14ac:dyDescent="0.3">
      <c r="B10" s="2">
        <f>C2</f>
        <v>30</v>
      </c>
      <c r="C10" s="2">
        <v>23</v>
      </c>
      <c r="E10">
        <f>(100/B16)*C16</f>
        <v>0</v>
      </c>
    </row>
    <row r="11" spans="1:15" x14ac:dyDescent="0.3">
      <c r="A11" t="s">
        <v>72</v>
      </c>
      <c r="B11" t="s">
        <v>91</v>
      </c>
      <c r="C11" t="s">
        <v>92</v>
      </c>
    </row>
    <row r="12" spans="1:15" x14ac:dyDescent="0.3">
      <c r="B12" s="2">
        <f>C2</f>
        <v>30</v>
      </c>
      <c r="C12" s="2">
        <v>23.5</v>
      </c>
      <c r="F12" s="2"/>
      <c r="G12" s="2" t="s">
        <v>89</v>
      </c>
      <c r="H12" s="2" t="s">
        <v>95</v>
      </c>
      <c r="L12" t="s">
        <v>96</v>
      </c>
    </row>
    <row r="13" spans="1:15" ht="31.5" customHeight="1" x14ac:dyDescent="0.3">
      <c r="A13" s="4" t="s">
        <v>88</v>
      </c>
      <c r="B13" t="s">
        <v>91</v>
      </c>
      <c r="C13" t="s">
        <v>92</v>
      </c>
      <c r="F13" s="2" t="s">
        <v>54</v>
      </c>
      <c r="G13" s="2">
        <f>I6</f>
        <v>10</v>
      </c>
      <c r="H13" s="2">
        <f>I7</f>
        <v>30</v>
      </c>
      <c r="L13" t="s">
        <v>96</v>
      </c>
    </row>
    <row r="14" spans="1:15" x14ac:dyDescent="0.3">
      <c r="B14" s="2">
        <f>C2</f>
        <v>30</v>
      </c>
      <c r="C14" s="2">
        <v>10</v>
      </c>
      <c r="F14" s="2" t="s">
        <v>55</v>
      </c>
      <c r="G14" s="2">
        <f>J6</f>
        <v>37.41935483870968</v>
      </c>
      <c r="H14" s="2">
        <f>J7</f>
        <v>28.06451612903226</v>
      </c>
    </row>
    <row r="15" spans="1:15" x14ac:dyDescent="0.3">
      <c r="A15" t="s">
        <v>73</v>
      </c>
      <c r="B15" t="s">
        <v>91</v>
      </c>
      <c r="C15" t="s">
        <v>92</v>
      </c>
      <c r="F15" s="2" t="s">
        <v>87</v>
      </c>
      <c r="G15" s="2">
        <f>K6</f>
        <v>11.5</v>
      </c>
      <c r="H15" s="2">
        <f>K7</f>
        <v>11.5</v>
      </c>
    </row>
    <row r="16" spans="1:15" x14ac:dyDescent="0.3">
      <c r="B16" s="2">
        <f>C2</f>
        <v>30</v>
      </c>
      <c r="C16" s="2">
        <v>0</v>
      </c>
      <c r="F16" s="2" t="s">
        <v>56</v>
      </c>
      <c r="G16" s="2">
        <f>L6</f>
        <v>7.6666666666666661</v>
      </c>
      <c r="H16" s="2">
        <f>L7</f>
        <v>7.6666666666666661</v>
      </c>
    </row>
    <row r="17" spans="6:8" x14ac:dyDescent="0.3">
      <c r="F17" s="2" t="s">
        <v>72</v>
      </c>
      <c r="G17" s="2">
        <f>M6</f>
        <v>7.833333333333333</v>
      </c>
      <c r="H17" s="2">
        <f>M7</f>
        <v>3.9166666666666665</v>
      </c>
    </row>
    <row r="18" spans="6:8" ht="29.25" customHeight="1" x14ac:dyDescent="0.3">
      <c r="F18" s="5" t="s">
        <v>88</v>
      </c>
      <c r="G18" s="2">
        <f>N6</f>
        <v>1.6666666666666665</v>
      </c>
      <c r="H18" s="2">
        <f>N7</f>
        <v>1.6666666666666665</v>
      </c>
    </row>
    <row r="19" spans="6:8" x14ac:dyDescent="0.3">
      <c r="F19" s="2" t="s">
        <v>73</v>
      </c>
      <c r="G19" s="2">
        <f>O6</f>
        <v>0</v>
      </c>
      <c r="H19" s="2">
        <f>O7</f>
        <v>0</v>
      </c>
    </row>
    <row r="20" spans="6:8" x14ac:dyDescent="0.3">
      <c r="F20" s="2" t="s">
        <v>97</v>
      </c>
      <c r="G20" s="2">
        <f>G13+G14+G15+G16+G17+G18+G19</f>
        <v>76.086021505376351</v>
      </c>
      <c r="H20" s="2">
        <f>H13+H14+H15+H16+H17+H18+H19</f>
        <v>82.81451612903227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election activeCell="C2" sqref="C2"/>
    </sheetView>
  </sheetViews>
  <sheetFormatPr defaultRowHeight="14.4" x14ac:dyDescent="0.3"/>
  <cols>
    <col min="2" max="2" width="18.44140625" bestFit="1" customWidth="1"/>
    <col min="3" max="3" width="44.88671875" customWidth="1"/>
    <col min="8" max="8" width="26.33203125" customWidth="1"/>
  </cols>
  <sheetData>
    <row r="1" spans="1:9" x14ac:dyDescent="0.3">
      <c r="A1" s="8"/>
      <c r="B1" s="8"/>
      <c r="C1" s="8"/>
      <c r="D1" s="8"/>
      <c r="E1" s="8"/>
      <c r="F1" s="8"/>
      <c r="G1" s="8"/>
      <c r="H1" s="8"/>
      <c r="I1" s="7"/>
    </row>
    <row r="2" spans="1:9" x14ac:dyDescent="0.3">
      <c r="A2" s="9"/>
      <c r="B2" s="9"/>
      <c r="C2" s="9"/>
      <c r="D2" s="9"/>
      <c r="E2" s="9"/>
      <c r="F2" s="9"/>
      <c r="G2" s="9"/>
      <c r="H2" s="9"/>
      <c r="I2" s="7"/>
    </row>
    <row r="3" spans="1:9" x14ac:dyDescent="0.3">
      <c r="A3" s="9"/>
      <c r="B3" s="109" t="s">
        <v>134</v>
      </c>
      <c r="C3" s="109"/>
      <c r="D3" s="109"/>
      <c r="E3" s="109"/>
      <c r="F3" s="109"/>
      <c r="G3" s="109"/>
      <c r="H3" s="109"/>
      <c r="I3" s="7"/>
    </row>
    <row r="4" spans="1:9" ht="28.8" x14ac:dyDescent="0.3">
      <c r="A4" s="9"/>
      <c r="B4" s="10" t="s">
        <v>135</v>
      </c>
      <c r="C4" s="10" t="s">
        <v>136</v>
      </c>
      <c r="D4" s="10" t="s">
        <v>137</v>
      </c>
      <c r="E4" s="10" t="s">
        <v>138</v>
      </c>
      <c r="F4" s="10" t="s">
        <v>139</v>
      </c>
      <c r="G4" s="10" t="s">
        <v>140</v>
      </c>
      <c r="H4" s="10" t="s">
        <v>141</v>
      </c>
      <c r="I4" s="7"/>
    </row>
    <row r="5" spans="1:9" x14ac:dyDescent="0.3">
      <c r="A5" s="9"/>
      <c r="B5" s="12" t="s">
        <v>142</v>
      </c>
      <c r="C5" s="18" t="s">
        <v>36</v>
      </c>
      <c r="D5" s="12" t="s">
        <v>146</v>
      </c>
      <c r="E5" s="12">
        <v>0</v>
      </c>
      <c r="F5" s="13">
        <v>1100</v>
      </c>
      <c r="G5" s="13">
        <f>H5/F5</f>
        <v>14454.545454545454</v>
      </c>
      <c r="H5" s="14">
        <v>15900000</v>
      </c>
      <c r="I5" s="7"/>
    </row>
    <row r="6" spans="1:9" x14ac:dyDescent="0.3">
      <c r="A6" s="9"/>
      <c r="B6" s="12" t="s">
        <v>147</v>
      </c>
      <c r="C6" s="18" t="s">
        <v>36</v>
      </c>
      <c r="D6" s="12" t="s">
        <v>146</v>
      </c>
      <c r="E6" s="12">
        <v>635</v>
      </c>
      <c r="F6" s="13">
        <f>E6*1.5</f>
        <v>952.5</v>
      </c>
      <c r="G6" s="13">
        <f>H6/F6</f>
        <v>11233.595800524934</v>
      </c>
      <c r="H6" s="14">
        <v>10700000</v>
      </c>
      <c r="I6" s="7"/>
    </row>
    <row r="7" spans="1:9" x14ac:dyDescent="0.3">
      <c r="A7" s="9"/>
      <c r="B7" s="12" t="s">
        <v>147</v>
      </c>
      <c r="C7" s="18" t="s">
        <v>36</v>
      </c>
      <c r="D7" s="12" t="s">
        <v>143</v>
      </c>
      <c r="E7" s="12">
        <v>854</v>
      </c>
      <c r="F7" s="13">
        <f>E7*1.5</f>
        <v>1281</v>
      </c>
      <c r="G7" s="13">
        <f>H7/F7</f>
        <v>11241.217798594847</v>
      </c>
      <c r="H7" s="14">
        <v>14400000</v>
      </c>
      <c r="I7" s="7"/>
    </row>
    <row r="8" spans="1:9" x14ac:dyDescent="0.3">
      <c r="A8" s="9"/>
      <c r="B8" s="15" t="s">
        <v>144</v>
      </c>
      <c r="C8" s="12"/>
      <c r="D8" s="12"/>
      <c r="E8" s="12"/>
      <c r="F8" s="12"/>
      <c r="G8" s="16">
        <f>AVERAGE(G5:G7)</f>
        <v>12309.786351221745</v>
      </c>
      <c r="H8" s="12"/>
      <c r="I8" s="7"/>
    </row>
    <row r="9" spans="1:9" x14ac:dyDescent="0.3">
      <c r="A9" s="8"/>
      <c r="B9" s="15" t="s">
        <v>145</v>
      </c>
      <c r="C9" s="12"/>
      <c r="D9" s="12"/>
      <c r="E9" s="12"/>
      <c r="F9" s="17"/>
      <c r="G9" s="15">
        <v>12300</v>
      </c>
      <c r="H9" s="15"/>
      <c r="I9" s="11"/>
    </row>
    <row r="10" spans="1:9" x14ac:dyDescent="0.3">
      <c r="A10" s="7"/>
      <c r="B10" s="8"/>
      <c r="C10" s="8"/>
      <c r="D10" s="8"/>
      <c r="E10" s="8"/>
      <c r="F10" s="7"/>
      <c r="G10" s="7"/>
      <c r="H10" s="7"/>
      <c r="I10" s="7"/>
    </row>
    <row r="11" spans="1:9" x14ac:dyDescent="0.3">
      <c r="A11" s="7"/>
      <c r="B11" s="8"/>
      <c r="C11" s="8"/>
      <c r="D11" s="8"/>
      <c r="E11" s="8"/>
      <c r="F11" s="7"/>
      <c r="G11" s="7"/>
      <c r="H11" s="7"/>
      <c r="I11" s="7"/>
    </row>
    <row r="12" spans="1:9" x14ac:dyDescent="0.3">
      <c r="A12" s="7"/>
      <c r="B12" s="8"/>
      <c r="C12" s="8"/>
      <c r="D12" s="8"/>
      <c r="E12" s="8"/>
      <c r="F12" s="7"/>
      <c r="G12" s="7"/>
      <c r="H12" s="7"/>
      <c r="I12" s="7"/>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Note</vt:lpstr>
      <vt:lpstr>C%</vt:lpstr>
      <vt:lpstr>Sheet3</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pranitam503@gmail.com</cp:lastModifiedBy>
  <cp:lastPrinted>2025-07-11T11:14:08Z</cp:lastPrinted>
  <dcterms:created xsi:type="dcterms:W3CDTF">2013-11-23T05:32:33Z</dcterms:created>
  <dcterms:modified xsi:type="dcterms:W3CDTF">2025-07-11T11:14:27Z</dcterms:modified>
</cp:coreProperties>
</file>